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2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2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2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1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3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3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6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4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4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51B14998-B8AA-4919-AA12-98A68156AADE}" xr6:coauthVersionLast="45" xr6:coauthVersionMax="45" xr10:uidLastSave="{00000000-0000-0000-0000-000000000000}"/>
  <bookViews>
    <workbookView xWindow="-108" yWindow="-108" windowWidth="23256" windowHeight="12576" firstSheet="5" activeTab="12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" sheetId="19" r:id="rId11"/>
    <sheet name="Analisi-dead" sheetId="20" r:id="rId12"/>
    <sheet name="Bilog" sheetId="17" r:id="rId13"/>
    <sheet name="R0" sheetId="18" r:id="rId14"/>
    <sheet name="Coeff stime" sheetId="12" r:id="rId15"/>
    <sheet name="Analisi-nuovi-pos (2)" sheetId="16" r:id="rId16"/>
    <sheet name="Analisi-dead (2)" sheetId="1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0" i="17" l="1"/>
  <c r="C120" i="17" s="1"/>
  <c r="B121" i="17"/>
  <c r="C121" i="17" s="1"/>
  <c r="A119" i="20"/>
  <c r="C119" i="20"/>
  <c r="D119" i="20" s="1"/>
  <c r="E119" i="20"/>
  <c r="L119" i="20" s="1"/>
  <c r="F119" i="20"/>
  <c r="I119" i="20"/>
  <c r="G119" i="20" s="1"/>
  <c r="A120" i="20"/>
  <c r="C120" i="20"/>
  <c r="D120" i="20" s="1"/>
  <c r="K120" i="20" s="1"/>
  <c r="F120" i="20"/>
  <c r="I120" i="20"/>
  <c r="A119" i="19"/>
  <c r="C119" i="19"/>
  <c r="D119" i="19" s="1"/>
  <c r="E119" i="19"/>
  <c r="K119" i="19" s="1"/>
  <c r="H119" i="19"/>
  <c r="F119" i="19" s="1"/>
  <c r="A120" i="19"/>
  <c r="C120" i="19"/>
  <c r="D120" i="19" s="1"/>
  <c r="J120" i="19" s="1"/>
  <c r="H120" i="19"/>
  <c r="A119" i="9"/>
  <c r="C119" i="9"/>
  <c r="D119" i="9" s="1"/>
  <c r="G119" i="9"/>
  <c r="I119" i="9" s="1"/>
  <c r="H119" i="9"/>
  <c r="J119" i="9"/>
  <c r="A120" i="9"/>
  <c r="C120" i="9"/>
  <c r="D120" i="9"/>
  <c r="E120" i="9" s="1"/>
  <c r="G120" i="9"/>
  <c r="H120" i="9"/>
  <c r="I120" i="9"/>
  <c r="J120" i="9"/>
  <c r="R119" i="13"/>
  <c r="T119" i="13" s="1"/>
  <c r="T125" i="13" s="1"/>
  <c r="V119" i="13"/>
  <c r="W119" i="13"/>
  <c r="Z119" i="13"/>
  <c r="AA119" i="13"/>
  <c r="R120" i="13"/>
  <c r="V120" i="13" s="1"/>
  <c r="T120" i="13"/>
  <c r="U120" i="13"/>
  <c r="W120" i="13"/>
  <c r="X120" i="13"/>
  <c r="Y120" i="13"/>
  <c r="AA120" i="13"/>
  <c r="AB120" i="13"/>
  <c r="Q125" i="13"/>
  <c r="W125" i="13" s="1"/>
  <c r="A119" i="13"/>
  <c r="B119" i="13"/>
  <c r="C119" i="13"/>
  <c r="E119" i="13" s="1"/>
  <c r="D119" i="13"/>
  <c r="A120" i="13"/>
  <c r="B120" i="13"/>
  <c r="C120" i="13"/>
  <c r="D120" i="13" s="1"/>
  <c r="A119" i="7"/>
  <c r="B119" i="7"/>
  <c r="C119" i="7"/>
  <c r="D119" i="7"/>
  <c r="A120" i="7"/>
  <c r="B120" i="7"/>
  <c r="C120" i="7"/>
  <c r="D120" i="7"/>
  <c r="A119" i="8"/>
  <c r="B119" i="8"/>
  <c r="C119" i="8"/>
  <c r="E119" i="8" s="1"/>
  <c r="A120" i="8"/>
  <c r="B120" i="8"/>
  <c r="C120" i="8"/>
  <c r="D120" i="8" s="1"/>
  <c r="A119" i="6"/>
  <c r="B119" i="6"/>
  <c r="C119" i="6"/>
  <c r="D119" i="6"/>
  <c r="E119" i="6"/>
  <c r="A120" i="6"/>
  <c r="B120" i="6"/>
  <c r="C120" i="6"/>
  <c r="D120" i="6" s="1"/>
  <c r="E120" i="6"/>
  <c r="R119" i="5"/>
  <c r="T119" i="5" s="1"/>
  <c r="T126" i="5" s="1"/>
  <c r="V119" i="5"/>
  <c r="W119" i="5"/>
  <c r="Z119" i="5"/>
  <c r="AA119" i="5"/>
  <c r="R120" i="5"/>
  <c r="V120" i="5" s="1"/>
  <c r="T120" i="5"/>
  <c r="U120" i="5"/>
  <c r="W120" i="5"/>
  <c r="X120" i="5"/>
  <c r="Y120" i="5"/>
  <c r="AA120" i="5"/>
  <c r="AB120" i="5"/>
  <c r="Q126" i="5"/>
  <c r="AA126" i="5"/>
  <c r="A119" i="5"/>
  <c r="B119" i="5"/>
  <c r="C119" i="5" s="1"/>
  <c r="E119" i="5"/>
  <c r="A120" i="5"/>
  <c r="B120" i="5"/>
  <c r="C120" i="5"/>
  <c r="D120" i="5" s="1"/>
  <c r="Q124" i="4"/>
  <c r="R119" i="4"/>
  <c r="T119" i="4" s="1"/>
  <c r="V119" i="4"/>
  <c r="W119" i="4"/>
  <c r="Z119" i="4"/>
  <c r="AA119" i="4"/>
  <c r="R120" i="4"/>
  <c r="V120" i="4" s="1"/>
  <c r="T120" i="4"/>
  <c r="U120" i="4"/>
  <c r="W120" i="4"/>
  <c r="X120" i="4"/>
  <c r="Y120" i="4"/>
  <c r="AA120" i="4"/>
  <c r="AB120" i="4"/>
  <c r="A119" i="4"/>
  <c r="B119" i="4"/>
  <c r="C119" i="4" s="1"/>
  <c r="E119" i="4"/>
  <c r="A120" i="4"/>
  <c r="B120" i="4"/>
  <c r="C120" i="4"/>
  <c r="A119" i="3"/>
  <c r="B119" i="3"/>
  <c r="C119" i="3"/>
  <c r="D119" i="3" s="1"/>
  <c r="E119" i="3"/>
  <c r="A120" i="3"/>
  <c r="B120" i="3"/>
  <c r="C120" i="3"/>
  <c r="D120" i="3" s="1"/>
  <c r="A119" i="2"/>
  <c r="B119" i="2"/>
  <c r="C119" i="2"/>
  <c r="E120" i="2" s="1"/>
  <c r="D119" i="2"/>
  <c r="E119" i="2"/>
  <c r="A120" i="2"/>
  <c r="B120" i="2"/>
  <c r="C120" i="2" s="1"/>
  <c r="D120" i="2" s="1"/>
  <c r="D121" i="17" l="1"/>
  <c r="E121" i="17"/>
  <c r="D120" i="17"/>
  <c r="E120" i="17"/>
  <c r="K119" i="20"/>
  <c r="E120" i="20"/>
  <c r="L120" i="20" s="1"/>
  <c r="J119" i="20"/>
  <c r="G120" i="20"/>
  <c r="H119" i="20"/>
  <c r="G119" i="19"/>
  <c r="F120" i="19"/>
  <c r="G120" i="19" s="1"/>
  <c r="I119" i="19"/>
  <c r="J119" i="19"/>
  <c r="E120" i="19"/>
  <c r="K120" i="19" s="1"/>
  <c r="I120" i="19"/>
  <c r="K119" i="9"/>
  <c r="E119" i="9"/>
  <c r="K120" i="9"/>
  <c r="V125" i="13"/>
  <c r="AA125" i="13"/>
  <c r="Y119" i="13"/>
  <c r="Y125" i="13" s="1"/>
  <c r="U119" i="13"/>
  <c r="U125" i="13" s="1"/>
  <c r="Z120" i="13"/>
  <c r="Z125" i="13" s="1"/>
  <c r="AB119" i="13"/>
  <c r="AB125" i="13" s="1"/>
  <c r="X119" i="13"/>
  <c r="X125" i="13" s="1"/>
  <c r="E120" i="13"/>
  <c r="E120" i="8"/>
  <c r="D119" i="8"/>
  <c r="Y119" i="5"/>
  <c r="Y126" i="5" s="1"/>
  <c r="U119" i="5"/>
  <c r="Z120" i="5"/>
  <c r="Z126" i="5" s="1"/>
  <c r="AB119" i="5"/>
  <c r="AB126" i="5" s="1"/>
  <c r="X119" i="5"/>
  <c r="X126" i="5" s="1"/>
  <c r="U126" i="5"/>
  <c r="W126" i="5"/>
  <c r="V126" i="5"/>
  <c r="E120" i="5"/>
  <c r="D119" i="5"/>
  <c r="Y119" i="4"/>
  <c r="U119" i="4"/>
  <c r="Z120" i="4"/>
  <c r="AB119" i="4"/>
  <c r="X119" i="4"/>
  <c r="E120" i="4"/>
  <c r="D119" i="4"/>
  <c r="D120" i="4"/>
  <c r="E120" i="3"/>
  <c r="B118" i="17"/>
  <c r="B119" i="17"/>
  <c r="C119" i="17" s="1"/>
  <c r="C117" i="20"/>
  <c r="I117" i="20"/>
  <c r="C118" i="20"/>
  <c r="F118" i="20" s="1"/>
  <c r="D118" i="20"/>
  <c r="K118" i="20" s="1"/>
  <c r="I118" i="20"/>
  <c r="A117" i="19"/>
  <c r="H117" i="19"/>
  <c r="F117" i="19" s="1"/>
  <c r="A118" i="19"/>
  <c r="H118" i="19"/>
  <c r="A117" i="9"/>
  <c r="C117" i="9"/>
  <c r="A118" i="9"/>
  <c r="C118" i="9"/>
  <c r="G118" i="9" s="1"/>
  <c r="I118" i="9" s="1"/>
  <c r="D118" i="9"/>
  <c r="A117" i="13"/>
  <c r="A118" i="13"/>
  <c r="A117" i="7"/>
  <c r="B117" i="7"/>
  <c r="A118" i="7"/>
  <c r="B118" i="7"/>
  <c r="A117" i="8"/>
  <c r="B117" i="8"/>
  <c r="A118" i="8"/>
  <c r="B118" i="8"/>
  <c r="C118" i="8" s="1"/>
  <c r="A117" i="6"/>
  <c r="B117" i="6"/>
  <c r="A118" i="6"/>
  <c r="B118" i="6"/>
  <c r="C118" i="6" s="1"/>
  <c r="A117" i="5"/>
  <c r="B117" i="5"/>
  <c r="A118" i="5"/>
  <c r="B118" i="5"/>
  <c r="C118" i="5"/>
  <c r="A117" i="4"/>
  <c r="B117" i="4"/>
  <c r="A118" i="4"/>
  <c r="B118" i="4"/>
  <c r="C118" i="4" s="1"/>
  <c r="A117" i="3"/>
  <c r="B117" i="3"/>
  <c r="A118" i="3"/>
  <c r="B118" i="3"/>
  <c r="C118" i="3" s="1"/>
  <c r="A117" i="2"/>
  <c r="B117" i="2"/>
  <c r="A118" i="2"/>
  <c r="B118" i="2"/>
  <c r="H120" i="20" l="1"/>
  <c r="J120" i="20"/>
  <c r="R118" i="4"/>
  <c r="V118" i="4" s="1"/>
  <c r="C117" i="3"/>
  <c r="H117" i="9"/>
  <c r="J117" i="9" s="1"/>
  <c r="R118" i="5"/>
  <c r="V118" i="5" s="1"/>
  <c r="B117" i="13"/>
  <c r="G117" i="9"/>
  <c r="I117" i="9" s="1"/>
  <c r="C118" i="2"/>
  <c r="C118" i="7"/>
  <c r="B118" i="13"/>
  <c r="H118" i="9"/>
  <c r="J118" i="9" s="1"/>
  <c r="D117" i="9"/>
  <c r="C118" i="17"/>
  <c r="G117" i="19"/>
  <c r="F118" i="19"/>
  <c r="G118" i="19" s="1"/>
  <c r="Y118" i="5"/>
  <c r="AB118" i="5"/>
  <c r="Y118" i="4"/>
  <c r="AB118" i="4"/>
  <c r="B117" i="17"/>
  <c r="C116" i="20"/>
  <c r="I116" i="20"/>
  <c r="A116" i="19"/>
  <c r="H116" i="19"/>
  <c r="F116" i="19" s="1"/>
  <c r="A116" i="9"/>
  <c r="C116" i="9"/>
  <c r="A116" i="13"/>
  <c r="A116" i="7"/>
  <c r="B116" i="7"/>
  <c r="A116" i="8"/>
  <c r="B116" i="8"/>
  <c r="B116" i="13" s="1"/>
  <c r="A116" i="6"/>
  <c r="B116" i="6"/>
  <c r="A116" i="5"/>
  <c r="B116" i="5"/>
  <c r="A116" i="4"/>
  <c r="B116" i="4"/>
  <c r="A116" i="3"/>
  <c r="B116" i="3"/>
  <c r="A116" i="2"/>
  <c r="B116" i="2"/>
  <c r="C117" i="2" s="1"/>
  <c r="H116" i="9" l="1"/>
  <c r="J116" i="9" s="1"/>
  <c r="C117" i="4"/>
  <c r="C117" i="5"/>
  <c r="C116" i="6"/>
  <c r="C117" i="6"/>
  <c r="G116" i="9"/>
  <c r="I116" i="9" s="1"/>
  <c r="W118" i="4"/>
  <c r="T118" i="4"/>
  <c r="W118" i="5"/>
  <c r="T118" i="5"/>
  <c r="E118" i="9"/>
  <c r="D118" i="3"/>
  <c r="D118" i="2"/>
  <c r="C116" i="2"/>
  <c r="Z118" i="4"/>
  <c r="AA118" i="4"/>
  <c r="X118" i="4"/>
  <c r="U118" i="4"/>
  <c r="Z118" i="5"/>
  <c r="AA118" i="5"/>
  <c r="X118" i="5"/>
  <c r="U118" i="5"/>
  <c r="C118" i="13"/>
  <c r="C117" i="13"/>
  <c r="F117" i="20"/>
  <c r="C117" i="7"/>
  <c r="D117" i="20"/>
  <c r="K117" i="20" s="1"/>
  <c r="C117" i="8"/>
  <c r="G116" i="19"/>
  <c r="B116" i="17"/>
  <c r="C117" i="17" s="1"/>
  <c r="A115" i="20"/>
  <c r="C115" i="20"/>
  <c r="D116" i="20" s="1"/>
  <c r="K116" i="20" s="1"/>
  <c r="I115" i="20"/>
  <c r="A115" i="19"/>
  <c r="H115" i="19"/>
  <c r="F115" i="19" s="1"/>
  <c r="A115" i="9"/>
  <c r="C115" i="9"/>
  <c r="A115" i="13"/>
  <c r="A115" i="7"/>
  <c r="B115" i="7"/>
  <c r="C116" i="7" s="1"/>
  <c r="A115" i="8"/>
  <c r="B115" i="8"/>
  <c r="B115" i="13" s="1"/>
  <c r="C116" i="13" s="1"/>
  <c r="A115" i="6"/>
  <c r="B115" i="6"/>
  <c r="A115" i="5"/>
  <c r="B115" i="5"/>
  <c r="A115" i="4"/>
  <c r="B115" i="4"/>
  <c r="A115" i="3"/>
  <c r="B115" i="3"/>
  <c r="A115" i="2"/>
  <c r="B115" i="2"/>
  <c r="R116" i="13" l="1"/>
  <c r="K116" i="9"/>
  <c r="C116" i="8"/>
  <c r="C115" i="7"/>
  <c r="D115" i="9"/>
  <c r="D117" i="8"/>
  <c r="D118" i="8"/>
  <c r="R117" i="13"/>
  <c r="K117" i="9"/>
  <c r="D117" i="13"/>
  <c r="F116" i="20"/>
  <c r="C116" i="5"/>
  <c r="D116" i="9"/>
  <c r="D117" i="6"/>
  <c r="D118" i="6"/>
  <c r="R117" i="4"/>
  <c r="D118" i="4"/>
  <c r="C116" i="3"/>
  <c r="H115" i="9"/>
  <c r="J115" i="9" s="1"/>
  <c r="D117" i="7"/>
  <c r="C116" i="4"/>
  <c r="C115" i="2"/>
  <c r="D116" i="2" s="1"/>
  <c r="G115" i="9"/>
  <c r="I115" i="9" s="1"/>
  <c r="D118" i="13"/>
  <c r="R118" i="13"/>
  <c r="K118" i="9"/>
  <c r="R117" i="5"/>
  <c r="D117" i="5"/>
  <c r="D118" i="5"/>
  <c r="D117" i="2"/>
  <c r="D118" i="7"/>
  <c r="G115" i="19"/>
  <c r="B115" i="17"/>
  <c r="C116" i="17" s="1"/>
  <c r="E119" i="17" s="1"/>
  <c r="A114" i="20"/>
  <c r="C114" i="20"/>
  <c r="I114" i="20"/>
  <c r="A114" i="19"/>
  <c r="F114" i="19"/>
  <c r="G114" i="19"/>
  <c r="H114" i="19"/>
  <c r="A114" i="9"/>
  <c r="C114" i="9"/>
  <c r="G114" i="9"/>
  <c r="I114" i="9" s="1"/>
  <c r="A114" i="13"/>
  <c r="A114" i="7"/>
  <c r="B114" i="7"/>
  <c r="A114" i="8"/>
  <c r="B114" i="8"/>
  <c r="C115" i="8" s="1"/>
  <c r="A114" i="6"/>
  <c r="B114" i="6"/>
  <c r="A114" i="5"/>
  <c r="B114" i="5"/>
  <c r="C115" i="5" s="1"/>
  <c r="A114" i="4"/>
  <c r="B114" i="4"/>
  <c r="C115" i="4" s="1"/>
  <c r="A114" i="3"/>
  <c r="B114" i="3"/>
  <c r="C114" i="3" s="1"/>
  <c r="A114" i="2"/>
  <c r="B114" i="2"/>
  <c r="A113" i="18"/>
  <c r="C113" i="18"/>
  <c r="D113" i="18"/>
  <c r="E113" i="18"/>
  <c r="F113" i="18"/>
  <c r="H113" i="18"/>
  <c r="K113" i="18"/>
  <c r="A106" i="18"/>
  <c r="C106" i="18"/>
  <c r="D106" i="18"/>
  <c r="E106" i="18"/>
  <c r="F106" i="18"/>
  <c r="H106" i="18"/>
  <c r="K106" i="18"/>
  <c r="A107" i="18"/>
  <c r="C107" i="18"/>
  <c r="J107" i="18" s="1"/>
  <c r="L107" i="18" s="1"/>
  <c r="D107" i="18"/>
  <c r="E107" i="18"/>
  <c r="F107" i="18"/>
  <c r="H107" i="18"/>
  <c r="K107" i="18"/>
  <c r="A108" i="18"/>
  <c r="C108" i="18"/>
  <c r="J108" i="18" s="1"/>
  <c r="L108" i="18" s="1"/>
  <c r="D108" i="18"/>
  <c r="E108" i="18"/>
  <c r="F108" i="18"/>
  <c r="G108" i="18"/>
  <c r="I108" i="18" s="1"/>
  <c r="H108" i="18"/>
  <c r="K108" i="18"/>
  <c r="A109" i="18"/>
  <c r="C109" i="18"/>
  <c r="J109" i="18" s="1"/>
  <c r="L109" i="18" s="1"/>
  <c r="D109" i="18"/>
  <c r="E109" i="18"/>
  <c r="F109" i="18"/>
  <c r="G109" i="18"/>
  <c r="I109" i="18" s="1"/>
  <c r="H109" i="18"/>
  <c r="K109" i="18"/>
  <c r="A110" i="18"/>
  <c r="C110" i="18"/>
  <c r="J110" i="18" s="1"/>
  <c r="L110" i="18" s="1"/>
  <c r="D110" i="18"/>
  <c r="E110" i="18"/>
  <c r="F110" i="18"/>
  <c r="H110" i="18"/>
  <c r="K110" i="18"/>
  <c r="A111" i="18"/>
  <c r="C111" i="18"/>
  <c r="D111" i="18"/>
  <c r="E111" i="18"/>
  <c r="F111" i="18"/>
  <c r="H111" i="18"/>
  <c r="J111" i="18"/>
  <c r="L111" i="18" s="1"/>
  <c r="K111" i="18"/>
  <c r="A112" i="18"/>
  <c r="C112" i="18"/>
  <c r="J112" i="18" s="1"/>
  <c r="L112" i="18" s="1"/>
  <c r="D112" i="18"/>
  <c r="E112" i="18"/>
  <c r="F112" i="18"/>
  <c r="G112" i="18"/>
  <c r="I112" i="18" s="1"/>
  <c r="H112" i="18"/>
  <c r="K112" i="18"/>
  <c r="B113" i="17"/>
  <c r="B114" i="17"/>
  <c r="C114" i="17" s="1"/>
  <c r="A116" i="20"/>
  <c r="A117" i="20"/>
  <c r="A118" i="20"/>
  <c r="A121" i="20"/>
  <c r="A112" i="20"/>
  <c r="C112" i="20"/>
  <c r="I112" i="20"/>
  <c r="A113" i="20"/>
  <c r="C113" i="20"/>
  <c r="D113" i="20" s="1"/>
  <c r="K113" i="20" s="1"/>
  <c r="I113" i="20"/>
  <c r="A112" i="19"/>
  <c r="H112" i="19"/>
  <c r="F112" i="19" s="1"/>
  <c r="A113" i="19"/>
  <c r="H113" i="19"/>
  <c r="C112" i="9"/>
  <c r="G112" i="9"/>
  <c r="I112" i="9" s="1"/>
  <c r="H112" i="9"/>
  <c r="J112" i="9" s="1"/>
  <c r="C113" i="9"/>
  <c r="A111" i="9"/>
  <c r="A112" i="9"/>
  <c r="A113" i="9"/>
  <c r="A112" i="13"/>
  <c r="A113" i="13"/>
  <c r="A112" i="7"/>
  <c r="B112" i="7"/>
  <c r="A113" i="7"/>
  <c r="B113" i="7"/>
  <c r="C113" i="7"/>
  <c r="A112" i="8"/>
  <c r="B112" i="8"/>
  <c r="A113" i="8"/>
  <c r="B113" i="8"/>
  <c r="H113" i="9" s="1"/>
  <c r="J113" i="9" s="1"/>
  <c r="C113" i="8"/>
  <c r="A112" i="6"/>
  <c r="B112" i="6"/>
  <c r="A113" i="6"/>
  <c r="B113" i="6"/>
  <c r="A112" i="5"/>
  <c r="B112" i="5"/>
  <c r="A113" i="5"/>
  <c r="B113" i="5"/>
  <c r="A112" i="4"/>
  <c r="B112" i="4"/>
  <c r="A113" i="4"/>
  <c r="B113" i="4"/>
  <c r="C113" i="4" s="1"/>
  <c r="A112" i="3"/>
  <c r="B112" i="3"/>
  <c r="A113" i="3"/>
  <c r="B113" i="3"/>
  <c r="C113" i="3"/>
  <c r="A112" i="2"/>
  <c r="B112" i="2"/>
  <c r="A113" i="2"/>
  <c r="B113" i="2"/>
  <c r="W124" i="4" l="1"/>
  <c r="AA124" i="4"/>
  <c r="V124" i="4"/>
  <c r="T124" i="4"/>
  <c r="Z124" i="4"/>
  <c r="U124" i="4"/>
  <c r="Y124" i="4"/>
  <c r="AB124" i="4"/>
  <c r="X124" i="4"/>
  <c r="R113" i="4"/>
  <c r="V113" i="4" s="1"/>
  <c r="D114" i="3"/>
  <c r="D115" i="5"/>
  <c r="R115" i="5"/>
  <c r="C113" i="5"/>
  <c r="C114" i="5"/>
  <c r="C112" i="6"/>
  <c r="C114" i="2"/>
  <c r="G113" i="9"/>
  <c r="I113" i="9" s="1"/>
  <c r="R115" i="4"/>
  <c r="J113" i="18"/>
  <c r="L113" i="18" s="1"/>
  <c r="C114" i="4"/>
  <c r="H114" i="9"/>
  <c r="J114" i="9" s="1"/>
  <c r="C115" i="3"/>
  <c r="D115" i="3" s="1"/>
  <c r="G106" i="18"/>
  <c r="I106" i="18" s="1"/>
  <c r="C114" i="8"/>
  <c r="D115" i="8" s="1"/>
  <c r="B114" i="13"/>
  <c r="C115" i="17"/>
  <c r="V118" i="13"/>
  <c r="T118" i="13"/>
  <c r="AB118" i="13"/>
  <c r="U118" i="13"/>
  <c r="X118" i="13"/>
  <c r="Y118" i="13"/>
  <c r="Z118" i="13"/>
  <c r="AA118" i="13"/>
  <c r="W118" i="13"/>
  <c r="D115" i="2"/>
  <c r="B113" i="13"/>
  <c r="C114" i="13" s="1"/>
  <c r="R114" i="13" s="1"/>
  <c r="X114" i="13" s="1"/>
  <c r="C113" i="6"/>
  <c r="D113" i="6" s="1"/>
  <c r="G110" i="18"/>
  <c r="I110" i="18" s="1"/>
  <c r="G107" i="18"/>
  <c r="I107" i="18" s="1"/>
  <c r="D114" i="9"/>
  <c r="E115" i="9" s="1"/>
  <c r="D114" i="20"/>
  <c r="K114" i="20" s="1"/>
  <c r="T117" i="5"/>
  <c r="AA117" i="5"/>
  <c r="AB117" i="5"/>
  <c r="W117" i="5"/>
  <c r="Z117" i="5"/>
  <c r="U117" i="5"/>
  <c r="X117" i="5"/>
  <c r="V117" i="5"/>
  <c r="Y117" i="5"/>
  <c r="D116" i="4"/>
  <c r="R116" i="4"/>
  <c r="T117" i="4"/>
  <c r="Z117" i="4"/>
  <c r="AA117" i="4"/>
  <c r="AB117" i="4"/>
  <c r="W117" i="4"/>
  <c r="Y117" i="4"/>
  <c r="X117" i="4"/>
  <c r="V117" i="4"/>
  <c r="U117" i="4"/>
  <c r="D116" i="5"/>
  <c r="R116" i="5"/>
  <c r="T117" i="13"/>
  <c r="W117" i="13"/>
  <c r="AA117" i="13"/>
  <c r="Z117" i="13"/>
  <c r="U117" i="13"/>
  <c r="V117" i="13"/>
  <c r="AB117" i="13"/>
  <c r="Y117" i="13"/>
  <c r="X117" i="13"/>
  <c r="D116" i="8"/>
  <c r="T116" i="13"/>
  <c r="W116" i="13"/>
  <c r="AA116" i="13"/>
  <c r="V116" i="13"/>
  <c r="AB116" i="13"/>
  <c r="Y116" i="13"/>
  <c r="U116" i="13"/>
  <c r="Z116" i="13"/>
  <c r="X116" i="13"/>
  <c r="C112" i="2"/>
  <c r="B112" i="13"/>
  <c r="D113" i="9"/>
  <c r="E114" i="9" s="1"/>
  <c r="G111" i="18"/>
  <c r="I111" i="18" s="1"/>
  <c r="C114" i="6"/>
  <c r="D114" i="6" s="1"/>
  <c r="C115" i="6"/>
  <c r="C114" i="7"/>
  <c r="D114" i="7" s="1"/>
  <c r="F114" i="20"/>
  <c r="F115" i="20"/>
  <c r="D115" i="20"/>
  <c r="K115" i="20" s="1"/>
  <c r="D116" i="3"/>
  <c r="D117" i="3"/>
  <c r="D117" i="4"/>
  <c r="E117" i="9"/>
  <c r="E116" i="9"/>
  <c r="D116" i="7"/>
  <c r="C115" i="13"/>
  <c r="D116" i="13" s="1"/>
  <c r="D114" i="8"/>
  <c r="G113" i="18"/>
  <c r="I113" i="18" s="1"/>
  <c r="F113" i="20"/>
  <c r="G112" i="19"/>
  <c r="F113" i="19"/>
  <c r="G113" i="19" s="1"/>
  <c r="C113" i="2"/>
  <c r="B112" i="17"/>
  <c r="C113" i="17" s="1"/>
  <c r="A111" i="20"/>
  <c r="C111" i="20"/>
  <c r="F112" i="20" s="1"/>
  <c r="I111" i="20"/>
  <c r="A111" i="19"/>
  <c r="H111" i="19"/>
  <c r="F111" i="19" s="1"/>
  <c r="C111" i="9"/>
  <c r="D112" i="9" s="1"/>
  <c r="A111" i="13"/>
  <c r="A111" i="7"/>
  <c r="B111" i="7"/>
  <c r="C112" i="7" s="1"/>
  <c r="A111" i="8"/>
  <c r="B111" i="8"/>
  <c r="B111" i="13" s="1"/>
  <c r="C112" i="13" s="1"/>
  <c r="A111" i="6"/>
  <c r="B111" i="6"/>
  <c r="A111" i="5"/>
  <c r="B111" i="5"/>
  <c r="C112" i="5" s="1"/>
  <c r="A111" i="4"/>
  <c r="B111" i="4"/>
  <c r="C112" i="4" s="1"/>
  <c r="A111" i="3"/>
  <c r="B111" i="3"/>
  <c r="C112" i="3" s="1"/>
  <c r="A111" i="2"/>
  <c r="B111" i="2"/>
  <c r="G111" i="9" s="1"/>
  <c r="I111" i="9" s="1"/>
  <c r="D119" i="17" l="1"/>
  <c r="E116" i="17"/>
  <c r="R112" i="5"/>
  <c r="D113" i="3"/>
  <c r="R112" i="4"/>
  <c r="D113" i="4"/>
  <c r="E118" i="13"/>
  <c r="T116" i="5"/>
  <c r="V116" i="5"/>
  <c r="Z116" i="5"/>
  <c r="AA116" i="5"/>
  <c r="W116" i="5"/>
  <c r="AB116" i="5"/>
  <c r="X116" i="5"/>
  <c r="Y116" i="5"/>
  <c r="U116" i="5"/>
  <c r="D113" i="7"/>
  <c r="Z113" i="4"/>
  <c r="AA113" i="4"/>
  <c r="X113" i="4"/>
  <c r="U113" i="4"/>
  <c r="E113" i="9"/>
  <c r="C112" i="8"/>
  <c r="D115" i="7"/>
  <c r="D112" i="20"/>
  <c r="K112" i="20" s="1"/>
  <c r="T115" i="4"/>
  <c r="V115" i="4"/>
  <c r="X115" i="4"/>
  <c r="Z115" i="4"/>
  <c r="Y115" i="4"/>
  <c r="AA115" i="4"/>
  <c r="U115" i="4"/>
  <c r="W115" i="4"/>
  <c r="AB115" i="4"/>
  <c r="D113" i="5"/>
  <c r="R113" i="5"/>
  <c r="AB113" i="4"/>
  <c r="Y113" i="4"/>
  <c r="D115" i="6"/>
  <c r="D116" i="6"/>
  <c r="T116" i="4"/>
  <c r="Y116" i="4"/>
  <c r="AB116" i="4"/>
  <c r="U116" i="4"/>
  <c r="W116" i="4"/>
  <c r="AA116" i="4"/>
  <c r="V116" i="4"/>
  <c r="Z116" i="4"/>
  <c r="X116" i="4"/>
  <c r="R114" i="4"/>
  <c r="D114" i="4"/>
  <c r="D115" i="4"/>
  <c r="D114" i="2"/>
  <c r="H111" i="9"/>
  <c r="J111" i="9" s="1"/>
  <c r="D113" i="2"/>
  <c r="W113" i="4"/>
  <c r="T113" i="4"/>
  <c r="C113" i="13"/>
  <c r="E118" i="17"/>
  <c r="E117" i="17"/>
  <c r="R114" i="5"/>
  <c r="D114" i="5"/>
  <c r="T115" i="5"/>
  <c r="Z115" i="5"/>
  <c r="X115" i="5"/>
  <c r="Y115" i="5"/>
  <c r="V115" i="5"/>
  <c r="AA115" i="5"/>
  <c r="U115" i="5"/>
  <c r="W115" i="5"/>
  <c r="AB115" i="5"/>
  <c r="R115" i="13"/>
  <c r="K115" i="9"/>
  <c r="D115" i="13"/>
  <c r="T114" i="13"/>
  <c r="V114" i="13"/>
  <c r="AA114" i="13"/>
  <c r="W114" i="13"/>
  <c r="Y114" i="13"/>
  <c r="U114" i="13"/>
  <c r="Z114" i="13"/>
  <c r="AB114" i="13"/>
  <c r="R112" i="13"/>
  <c r="K112" i="9"/>
  <c r="D114" i="13"/>
  <c r="K114" i="9"/>
  <c r="D113" i="13"/>
  <c r="G111" i="19"/>
  <c r="L128" i="20"/>
  <c r="L129" i="20"/>
  <c r="L130" i="20"/>
  <c r="L131" i="20"/>
  <c r="L132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3" i="20"/>
  <c r="E121" i="20"/>
  <c r="L121" i="20" s="1"/>
  <c r="E122" i="20"/>
  <c r="L122" i="20" s="1"/>
  <c r="E123" i="20"/>
  <c r="L123" i="20" s="1"/>
  <c r="E124" i="20"/>
  <c r="L124" i="20" s="1"/>
  <c r="E125" i="20"/>
  <c r="L125" i="20" s="1"/>
  <c r="E126" i="20"/>
  <c r="L126" i="20" s="1"/>
  <c r="E127" i="20"/>
  <c r="L127" i="20" s="1"/>
  <c r="E128" i="20"/>
  <c r="E129" i="20"/>
  <c r="E130" i="20"/>
  <c r="E131" i="20"/>
  <c r="E132" i="20"/>
  <c r="C110" i="20"/>
  <c r="D111" i="20" s="1"/>
  <c r="E118" i="20" s="1"/>
  <c r="A110" i="20"/>
  <c r="C109" i="20"/>
  <c r="F109" i="20" s="1"/>
  <c r="A109" i="20"/>
  <c r="C108" i="20"/>
  <c r="A108" i="20"/>
  <c r="C107" i="20"/>
  <c r="A107" i="20"/>
  <c r="C106" i="20"/>
  <c r="A106" i="20"/>
  <c r="C105" i="20"/>
  <c r="A105" i="20"/>
  <c r="C104" i="20"/>
  <c r="F105" i="20" s="1"/>
  <c r="A104" i="20"/>
  <c r="C103" i="20"/>
  <c r="A103" i="20"/>
  <c r="C102" i="20"/>
  <c r="D102" i="20" s="1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D94" i="20" s="1"/>
  <c r="A94" i="20"/>
  <c r="C93" i="20"/>
  <c r="A93" i="20"/>
  <c r="C92" i="20"/>
  <c r="D93" i="20" s="1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D78" i="20" s="1"/>
  <c r="A78" i="20"/>
  <c r="C77" i="20"/>
  <c r="A77" i="20"/>
  <c r="C76" i="20"/>
  <c r="D77" i="20" s="1"/>
  <c r="A76" i="20"/>
  <c r="C75" i="20"/>
  <c r="A75" i="20"/>
  <c r="C74" i="20"/>
  <c r="D74" i="20" s="1"/>
  <c r="A74" i="20"/>
  <c r="C73" i="20"/>
  <c r="A73" i="20"/>
  <c r="C72" i="20"/>
  <c r="F73" i="20" s="1"/>
  <c r="A72" i="20"/>
  <c r="C71" i="20"/>
  <c r="A71" i="20"/>
  <c r="C70" i="20"/>
  <c r="D70" i="20" s="1"/>
  <c r="A70" i="20"/>
  <c r="C69" i="20"/>
  <c r="A69" i="20"/>
  <c r="C68" i="20"/>
  <c r="A68" i="20"/>
  <c r="C67" i="20"/>
  <c r="A67" i="20"/>
  <c r="C66" i="20"/>
  <c r="D66" i="20" s="1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D58" i="20" s="1"/>
  <c r="A58" i="20"/>
  <c r="C57" i="20"/>
  <c r="A57" i="20"/>
  <c r="C56" i="20"/>
  <c r="A56" i="20"/>
  <c r="C55" i="20"/>
  <c r="A55" i="20"/>
  <c r="C54" i="20"/>
  <c r="D54" i="20" s="1"/>
  <c r="A54" i="20"/>
  <c r="C53" i="20"/>
  <c r="A53" i="20"/>
  <c r="C52" i="20"/>
  <c r="A52" i="20"/>
  <c r="C51" i="20"/>
  <c r="A51" i="20"/>
  <c r="C50" i="20"/>
  <c r="D50" i="20" s="1"/>
  <c r="A50" i="20"/>
  <c r="C49" i="20"/>
  <c r="A49" i="20"/>
  <c r="C48" i="20"/>
  <c r="D49" i="20" s="1"/>
  <c r="K49" i="20" s="1"/>
  <c r="A48" i="20"/>
  <c r="C47" i="20"/>
  <c r="A47" i="20"/>
  <c r="C46" i="20"/>
  <c r="D46" i="20" s="1"/>
  <c r="A46" i="20"/>
  <c r="C45" i="20"/>
  <c r="A45" i="20"/>
  <c r="C44" i="20"/>
  <c r="D45" i="20" s="1"/>
  <c r="K45" i="20" s="1"/>
  <c r="A44" i="20"/>
  <c r="C43" i="20"/>
  <c r="A43" i="20"/>
  <c r="C42" i="20"/>
  <c r="D42" i="20" s="1"/>
  <c r="A42" i="20"/>
  <c r="C41" i="20"/>
  <c r="A41" i="20"/>
  <c r="C40" i="20"/>
  <c r="D41" i="20" s="1"/>
  <c r="K41" i="20" s="1"/>
  <c r="A40" i="20"/>
  <c r="C39" i="20"/>
  <c r="A39" i="20"/>
  <c r="C38" i="20"/>
  <c r="D38" i="20" s="1"/>
  <c r="A38" i="20"/>
  <c r="C37" i="20"/>
  <c r="A37" i="20"/>
  <c r="C36" i="20"/>
  <c r="D37" i="20" s="1"/>
  <c r="K37" i="20" s="1"/>
  <c r="A36" i="20"/>
  <c r="C35" i="20"/>
  <c r="A35" i="20"/>
  <c r="C34" i="20"/>
  <c r="D34" i="20" s="1"/>
  <c r="A34" i="20"/>
  <c r="C33" i="20"/>
  <c r="A33" i="20"/>
  <c r="C32" i="20"/>
  <c r="D33" i="20" s="1"/>
  <c r="K33" i="20" s="1"/>
  <c r="A32" i="20"/>
  <c r="C31" i="20"/>
  <c r="A31" i="20"/>
  <c r="C30" i="20"/>
  <c r="D30" i="20" s="1"/>
  <c r="A30" i="20"/>
  <c r="C29" i="20"/>
  <c r="A29" i="20"/>
  <c r="C28" i="20"/>
  <c r="D29" i="20" s="1"/>
  <c r="K29" i="20" s="1"/>
  <c r="A28" i="20"/>
  <c r="C27" i="20"/>
  <c r="A27" i="20"/>
  <c r="C26" i="20"/>
  <c r="D26" i="20" s="1"/>
  <c r="A26" i="20"/>
  <c r="C25" i="20"/>
  <c r="A25" i="20"/>
  <c r="C24" i="20"/>
  <c r="A24" i="20"/>
  <c r="C23" i="20"/>
  <c r="A23" i="20"/>
  <c r="C22" i="20"/>
  <c r="A22" i="20"/>
  <c r="C21" i="20"/>
  <c r="A21" i="20"/>
  <c r="C20" i="20"/>
  <c r="F20" i="20" s="1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N4" i="19"/>
  <c r="H102" i="19"/>
  <c r="A110" i="19"/>
  <c r="T112" i="5" l="1"/>
  <c r="W112" i="5"/>
  <c r="AA112" i="5"/>
  <c r="X112" i="5"/>
  <c r="U112" i="5"/>
  <c r="Z112" i="5"/>
  <c r="V112" i="5"/>
  <c r="AB112" i="5"/>
  <c r="Y112" i="5"/>
  <c r="V113" i="5"/>
  <c r="U113" i="5"/>
  <c r="Y113" i="5"/>
  <c r="X113" i="5"/>
  <c r="AA113" i="5"/>
  <c r="Z113" i="5"/>
  <c r="AB113" i="5"/>
  <c r="T113" i="5"/>
  <c r="W113" i="5"/>
  <c r="E118" i="8"/>
  <c r="D113" i="8"/>
  <c r="T114" i="5"/>
  <c r="W114" i="5"/>
  <c r="Z114" i="5"/>
  <c r="AA114" i="5"/>
  <c r="V114" i="5"/>
  <c r="X114" i="5"/>
  <c r="U114" i="5"/>
  <c r="Y114" i="5"/>
  <c r="AB114" i="5"/>
  <c r="K113" i="9"/>
  <c r="R113" i="13"/>
  <c r="T114" i="4"/>
  <c r="Y114" i="4"/>
  <c r="X114" i="4"/>
  <c r="Z114" i="4"/>
  <c r="V114" i="4"/>
  <c r="AA114" i="4"/>
  <c r="W114" i="4"/>
  <c r="AB114" i="4"/>
  <c r="U114" i="4"/>
  <c r="T112" i="4"/>
  <c r="AA112" i="4"/>
  <c r="AB112" i="4"/>
  <c r="Y112" i="4"/>
  <c r="V112" i="4"/>
  <c r="U112" i="4"/>
  <c r="W112" i="4"/>
  <c r="Z112" i="4"/>
  <c r="X112" i="4"/>
  <c r="T112" i="13"/>
  <c r="V112" i="13"/>
  <c r="AA112" i="13"/>
  <c r="U112" i="13"/>
  <c r="Z112" i="13"/>
  <c r="W112" i="13"/>
  <c r="Y112" i="13"/>
  <c r="AB112" i="13"/>
  <c r="X112" i="13"/>
  <c r="T115" i="13"/>
  <c r="U115" i="13"/>
  <c r="X115" i="13"/>
  <c r="W115" i="13"/>
  <c r="AA115" i="13"/>
  <c r="Z115" i="13"/>
  <c r="V115" i="13"/>
  <c r="Y115" i="13"/>
  <c r="AB115" i="13"/>
  <c r="K111" i="20"/>
  <c r="L118" i="20"/>
  <c r="D9" i="20"/>
  <c r="K9" i="20" s="1"/>
  <c r="F12" i="20"/>
  <c r="D15" i="20"/>
  <c r="K15" i="20" s="1"/>
  <c r="F17" i="20"/>
  <c r="D20" i="20"/>
  <c r="D23" i="20"/>
  <c r="F26" i="20"/>
  <c r="F80" i="20"/>
  <c r="D82" i="20"/>
  <c r="K82" i="20" s="1"/>
  <c r="F85" i="20"/>
  <c r="D89" i="20"/>
  <c r="K89" i="20" s="1"/>
  <c r="F93" i="20"/>
  <c r="F96" i="20"/>
  <c r="D110" i="20"/>
  <c r="F111" i="20"/>
  <c r="F5" i="20"/>
  <c r="D6" i="20"/>
  <c r="F8" i="20"/>
  <c r="F92" i="20"/>
  <c r="D106" i="20"/>
  <c r="D109" i="20"/>
  <c r="E116" i="20" s="1"/>
  <c r="D25" i="20"/>
  <c r="F27" i="20"/>
  <c r="D59" i="20"/>
  <c r="K59" i="20" s="1"/>
  <c r="F62" i="20"/>
  <c r="F65" i="20"/>
  <c r="D69" i="20"/>
  <c r="K69" i="20" s="1"/>
  <c r="F76" i="20"/>
  <c r="D86" i="20"/>
  <c r="F89" i="20"/>
  <c r="F77" i="20"/>
  <c r="D90" i="20"/>
  <c r="D98" i="20"/>
  <c r="D101" i="20"/>
  <c r="O22" i="20"/>
  <c r="K90" i="20"/>
  <c r="K98" i="20"/>
  <c r="K78" i="20"/>
  <c r="K26" i="20"/>
  <c r="K20" i="20"/>
  <c r="K30" i="20"/>
  <c r="K34" i="20"/>
  <c r="K38" i="20"/>
  <c r="K42" i="20"/>
  <c r="K46" i="20"/>
  <c r="K50" i="20"/>
  <c r="K54" i="20"/>
  <c r="K58" i="20"/>
  <c r="K66" i="20"/>
  <c r="K70" i="20"/>
  <c r="K23" i="20"/>
  <c r="K94" i="20"/>
  <c r="K86" i="20"/>
  <c r="K110" i="20"/>
  <c r="K74" i="20"/>
  <c r="D12" i="20"/>
  <c r="D8" i="20"/>
  <c r="D18" i="20"/>
  <c r="F25" i="20"/>
  <c r="D73" i="20"/>
  <c r="D105" i="20"/>
  <c r="D10" i="20"/>
  <c r="F72" i="20"/>
  <c r="D85" i="20"/>
  <c r="F88" i="20"/>
  <c r="F104" i="20"/>
  <c r="F9" i="20"/>
  <c r="F15" i="20"/>
  <c r="F58" i="20"/>
  <c r="D65" i="20"/>
  <c r="F68" i="20"/>
  <c r="F69" i="20"/>
  <c r="D81" i="20"/>
  <c r="F84" i="20"/>
  <c r="D97" i="20"/>
  <c r="F100" i="20"/>
  <c r="F101" i="20"/>
  <c r="D17" i="20"/>
  <c r="F61" i="20"/>
  <c r="D13" i="20"/>
  <c r="D21" i="20"/>
  <c r="D53" i="20"/>
  <c r="F64" i="20"/>
  <c r="F81" i="20"/>
  <c r="F97" i="20"/>
  <c r="F4" i="20"/>
  <c r="F6" i="20"/>
  <c r="D7" i="20"/>
  <c r="F10" i="20"/>
  <c r="D11" i="20"/>
  <c r="F13" i="20"/>
  <c r="D14" i="20"/>
  <c r="D16" i="20"/>
  <c r="F18" i="20"/>
  <c r="F21" i="20"/>
  <c r="F23" i="20"/>
  <c r="D24" i="20"/>
  <c r="D27" i="20"/>
  <c r="F57" i="20"/>
  <c r="D57" i="20"/>
  <c r="F56" i="20"/>
  <c r="D56" i="20"/>
  <c r="F7" i="20"/>
  <c r="F11" i="20"/>
  <c r="F14" i="20"/>
  <c r="F16" i="20"/>
  <c r="D19" i="20"/>
  <c r="D22" i="20"/>
  <c r="F24" i="20"/>
  <c r="D31" i="20"/>
  <c r="D35" i="20"/>
  <c r="D39" i="20"/>
  <c r="D43" i="20"/>
  <c r="D47" i="20"/>
  <c r="D51" i="20"/>
  <c r="D55" i="20"/>
  <c r="E61" i="20" s="1"/>
  <c r="L61" i="20" s="1"/>
  <c r="F19" i="20"/>
  <c r="F22" i="20"/>
  <c r="F29" i="20"/>
  <c r="D28" i="20"/>
  <c r="F33" i="20"/>
  <c r="D32" i="20"/>
  <c r="F37" i="20"/>
  <c r="D36" i="20"/>
  <c r="F41" i="20"/>
  <c r="D40" i="20"/>
  <c r="F45" i="20"/>
  <c r="D44" i="20"/>
  <c r="F49" i="20"/>
  <c r="D48" i="20"/>
  <c r="F53" i="20"/>
  <c r="D52" i="20"/>
  <c r="D5" i="20"/>
  <c r="D4" i="20"/>
  <c r="F28" i="20"/>
  <c r="F30" i="20"/>
  <c r="F32" i="20"/>
  <c r="F34" i="20"/>
  <c r="F36" i="20"/>
  <c r="F38" i="20"/>
  <c r="F40" i="20"/>
  <c r="F42" i="20"/>
  <c r="F44" i="20"/>
  <c r="F46" i="20"/>
  <c r="F48" i="20"/>
  <c r="F50" i="20"/>
  <c r="F52" i="20"/>
  <c r="F54" i="20"/>
  <c r="F31" i="20"/>
  <c r="F35" i="20"/>
  <c r="F39" i="20"/>
  <c r="F43" i="20"/>
  <c r="F47" i="20"/>
  <c r="F51" i="20"/>
  <c r="F55" i="20"/>
  <c r="F59" i="20"/>
  <c r="D60" i="20"/>
  <c r="F60" i="20"/>
  <c r="D61" i="20"/>
  <c r="K73" i="20"/>
  <c r="K77" i="20"/>
  <c r="K85" i="20"/>
  <c r="K93" i="20"/>
  <c r="F108" i="20"/>
  <c r="D108" i="20"/>
  <c r="E115" i="20" s="1"/>
  <c r="F107" i="20"/>
  <c r="D107" i="20"/>
  <c r="E114" i="20" s="1"/>
  <c r="D62" i="20"/>
  <c r="F66" i="20"/>
  <c r="F70" i="20"/>
  <c r="F74" i="20"/>
  <c r="F78" i="20"/>
  <c r="F82" i="20"/>
  <c r="F86" i="20"/>
  <c r="F90" i="20"/>
  <c r="F94" i="20"/>
  <c r="F98" i="20"/>
  <c r="F102" i="20"/>
  <c r="D64" i="20"/>
  <c r="F63" i="20"/>
  <c r="D63" i="20"/>
  <c r="D68" i="20"/>
  <c r="F67" i="20"/>
  <c r="D67" i="20"/>
  <c r="D72" i="20"/>
  <c r="F71" i="20"/>
  <c r="D71" i="20"/>
  <c r="D76" i="20"/>
  <c r="F75" i="20"/>
  <c r="D75" i="20"/>
  <c r="D80" i="20"/>
  <c r="F79" i="20"/>
  <c r="D79" i="20"/>
  <c r="D84" i="20"/>
  <c r="F83" i="20"/>
  <c r="D83" i="20"/>
  <c r="D88" i="20"/>
  <c r="F87" i="20"/>
  <c r="D87" i="20"/>
  <c r="D92" i="20"/>
  <c r="F91" i="20"/>
  <c r="D91" i="20"/>
  <c r="D96" i="20"/>
  <c r="F95" i="20"/>
  <c r="D95" i="20"/>
  <c r="D100" i="20"/>
  <c r="F99" i="20"/>
  <c r="D99" i="20"/>
  <c r="K102" i="20"/>
  <c r="D104" i="20"/>
  <c r="F103" i="20"/>
  <c r="D103" i="20"/>
  <c r="F106" i="20"/>
  <c r="F110" i="20"/>
  <c r="H152" i="19"/>
  <c r="K152" i="19" s="1"/>
  <c r="H46" i="19"/>
  <c r="H5" i="19"/>
  <c r="H136" i="19"/>
  <c r="K136" i="19" s="1"/>
  <c r="H168" i="19"/>
  <c r="K168" i="19" s="1"/>
  <c r="H78" i="19"/>
  <c r="H164" i="19"/>
  <c r="K164" i="19" s="1"/>
  <c r="H148" i="19"/>
  <c r="K148" i="19" s="1"/>
  <c r="H132" i="19"/>
  <c r="K132" i="19" s="1"/>
  <c r="H98" i="19"/>
  <c r="H70" i="19"/>
  <c r="H32" i="19"/>
  <c r="H176" i="19"/>
  <c r="K176" i="19" s="1"/>
  <c r="H160" i="19"/>
  <c r="K160" i="19" s="1"/>
  <c r="H144" i="19"/>
  <c r="K144" i="19" s="1"/>
  <c r="H128" i="19"/>
  <c r="K128" i="19" s="1"/>
  <c r="H94" i="19"/>
  <c r="H62" i="19"/>
  <c r="H16" i="19"/>
  <c r="H172" i="19"/>
  <c r="K172" i="19" s="1"/>
  <c r="H156" i="19"/>
  <c r="K156" i="19" s="1"/>
  <c r="H140" i="19"/>
  <c r="K140" i="19" s="1"/>
  <c r="H124" i="19"/>
  <c r="H106" i="19"/>
  <c r="H86" i="19"/>
  <c r="H54" i="19"/>
  <c r="H110" i="19"/>
  <c r="H174" i="19"/>
  <c r="K174" i="19" s="1"/>
  <c r="H166" i="19"/>
  <c r="K166" i="19" s="1"/>
  <c r="H158" i="19"/>
  <c r="K158" i="19" s="1"/>
  <c r="H150" i="19"/>
  <c r="K150" i="19" s="1"/>
  <c r="H142" i="19"/>
  <c r="K142" i="19" s="1"/>
  <c r="H134" i="19"/>
  <c r="K134" i="19" s="1"/>
  <c r="H126" i="19"/>
  <c r="H108" i="19"/>
  <c r="H100" i="19"/>
  <c r="H92" i="19"/>
  <c r="H84" i="19"/>
  <c r="H76" i="19"/>
  <c r="H68" i="19"/>
  <c r="H60" i="19"/>
  <c r="H52" i="19"/>
  <c r="H44" i="19"/>
  <c r="H28" i="19"/>
  <c r="H12" i="19"/>
  <c r="H90" i="19"/>
  <c r="H82" i="19"/>
  <c r="H74" i="19"/>
  <c r="H66" i="19"/>
  <c r="H58" i="19"/>
  <c r="H50" i="19"/>
  <c r="H40" i="19"/>
  <c r="H24" i="19"/>
  <c r="H8" i="19"/>
  <c r="H170" i="19"/>
  <c r="K170" i="19" s="1"/>
  <c r="H162" i="19"/>
  <c r="K162" i="19" s="1"/>
  <c r="H154" i="19"/>
  <c r="K154" i="19" s="1"/>
  <c r="H146" i="19"/>
  <c r="K146" i="19" s="1"/>
  <c r="H138" i="19"/>
  <c r="K138" i="19" s="1"/>
  <c r="H130" i="19"/>
  <c r="K130" i="19" s="1"/>
  <c r="H122" i="19"/>
  <c r="H104" i="19"/>
  <c r="H96" i="19"/>
  <c r="H88" i="19"/>
  <c r="H80" i="19"/>
  <c r="H72" i="19"/>
  <c r="H64" i="19"/>
  <c r="H56" i="19"/>
  <c r="H48" i="19"/>
  <c r="H36" i="19"/>
  <c r="H20" i="19"/>
  <c r="H175" i="19"/>
  <c r="K175" i="19" s="1"/>
  <c r="H171" i="19"/>
  <c r="K171" i="19" s="1"/>
  <c r="H167" i="19"/>
  <c r="K167" i="19" s="1"/>
  <c r="H163" i="19"/>
  <c r="K163" i="19" s="1"/>
  <c r="H159" i="19"/>
  <c r="K159" i="19" s="1"/>
  <c r="H155" i="19"/>
  <c r="K155" i="19" s="1"/>
  <c r="H151" i="19"/>
  <c r="K151" i="19" s="1"/>
  <c r="H147" i="19"/>
  <c r="K147" i="19" s="1"/>
  <c r="H143" i="19"/>
  <c r="K143" i="19" s="1"/>
  <c r="H139" i="19"/>
  <c r="K139" i="19" s="1"/>
  <c r="H135" i="19"/>
  <c r="K135" i="19" s="1"/>
  <c r="H131" i="19"/>
  <c r="K131" i="19" s="1"/>
  <c r="H127" i="19"/>
  <c r="H123" i="19"/>
  <c r="H107" i="19"/>
  <c r="H103" i="19"/>
  <c r="H99" i="19"/>
  <c r="H95" i="19"/>
  <c r="H91" i="19"/>
  <c r="H87" i="19"/>
  <c r="H83" i="19"/>
  <c r="H79" i="19"/>
  <c r="H75" i="19"/>
  <c r="H71" i="19"/>
  <c r="H67" i="19"/>
  <c r="H63" i="19"/>
  <c r="H59" i="19"/>
  <c r="H55" i="19"/>
  <c r="H51" i="19"/>
  <c r="H47" i="19"/>
  <c r="H43" i="19"/>
  <c r="H39" i="19"/>
  <c r="H35" i="19"/>
  <c r="H31" i="19"/>
  <c r="H27" i="19"/>
  <c r="H23" i="19"/>
  <c r="H19" i="19"/>
  <c r="H15" i="19"/>
  <c r="H11" i="19"/>
  <c r="H7" i="19"/>
  <c r="H42" i="19"/>
  <c r="H38" i="19"/>
  <c r="H34" i="19"/>
  <c r="H30" i="19"/>
  <c r="H26" i="19"/>
  <c r="H22" i="19"/>
  <c r="H18" i="19"/>
  <c r="H14" i="19"/>
  <c r="H10" i="19"/>
  <c r="H6" i="19"/>
  <c r="H177" i="19"/>
  <c r="K177" i="19" s="1"/>
  <c r="H173" i="19"/>
  <c r="K173" i="19" s="1"/>
  <c r="H169" i="19"/>
  <c r="K169" i="19" s="1"/>
  <c r="H165" i="19"/>
  <c r="K165" i="19" s="1"/>
  <c r="H161" i="19"/>
  <c r="K161" i="19" s="1"/>
  <c r="H157" i="19"/>
  <c r="K157" i="19" s="1"/>
  <c r="H153" i="19"/>
  <c r="K153" i="19" s="1"/>
  <c r="H149" i="19"/>
  <c r="K149" i="19" s="1"/>
  <c r="H145" i="19"/>
  <c r="K145" i="19" s="1"/>
  <c r="H141" i="19"/>
  <c r="K141" i="19" s="1"/>
  <c r="H137" i="19"/>
  <c r="K137" i="19" s="1"/>
  <c r="H133" i="19"/>
  <c r="K133" i="19" s="1"/>
  <c r="H129" i="19"/>
  <c r="K129" i="19" s="1"/>
  <c r="H125" i="19"/>
  <c r="H121" i="19"/>
  <c r="H109" i="19"/>
  <c r="H105" i="19"/>
  <c r="H101" i="19"/>
  <c r="H97" i="19"/>
  <c r="H93" i="19"/>
  <c r="H89" i="19"/>
  <c r="H85" i="19"/>
  <c r="H81" i="19"/>
  <c r="H77" i="19"/>
  <c r="H73" i="19"/>
  <c r="H69" i="19"/>
  <c r="H65" i="19"/>
  <c r="H61" i="19"/>
  <c r="H57" i="19"/>
  <c r="H53" i="19"/>
  <c r="H49" i="19"/>
  <c r="H45" i="19"/>
  <c r="H41" i="19"/>
  <c r="H37" i="19"/>
  <c r="H33" i="19"/>
  <c r="H29" i="19"/>
  <c r="H25" i="19"/>
  <c r="H21" i="19"/>
  <c r="H17" i="19"/>
  <c r="H13" i="19"/>
  <c r="H9" i="19"/>
  <c r="B108" i="17"/>
  <c r="B109" i="17"/>
  <c r="C109" i="17" s="1"/>
  <c r="B110" i="17"/>
  <c r="C110" i="17"/>
  <c r="B111" i="17"/>
  <c r="C112" i="17" s="1"/>
  <c r="A107" i="15"/>
  <c r="C107" i="15"/>
  <c r="H107" i="15"/>
  <c r="A108" i="15"/>
  <c r="C108" i="15"/>
  <c r="H108" i="15"/>
  <c r="A109" i="15"/>
  <c r="C109" i="15"/>
  <c r="D109" i="15" s="1"/>
  <c r="E109" i="15"/>
  <c r="H109" i="15"/>
  <c r="A110" i="15"/>
  <c r="C110" i="15"/>
  <c r="D110" i="15" s="1"/>
  <c r="J110" i="15" s="1"/>
  <c r="H110" i="15"/>
  <c r="A110" i="16"/>
  <c r="A110" i="9"/>
  <c r="C110" i="9"/>
  <c r="A110" i="13"/>
  <c r="A110" i="7"/>
  <c r="B110" i="7"/>
  <c r="A110" i="8"/>
  <c r="B110" i="8"/>
  <c r="C111" i="8" s="1"/>
  <c r="E117" i="8" s="1"/>
  <c r="A110" i="6"/>
  <c r="B110" i="6"/>
  <c r="C111" i="6" s="1"/>
  <c r="A110" i="5"/>
  <c r="B110" i="5"/>
  <c r="A110" i="4"/>
  <c r="B110" i="4"/>
  <c r="C111" i="4" s="1"/>
  <c r="A110" i="3"/>
  <c r="B110" i="3"/>
  <c r="A110" i="2"/>
  <c r="B110" i="2"/>
  <c r="C111" i="2" s="1"/>
  <c r="E113" i="17" l="1"/>
  <c r="E118" i="2"/>
  <c r="D112" i="2"/>
  <c r="E118" i="4"/>
  <c r="D112" i="4"/>
  <c r="E118" i="6"/>
  <c r="D112" i="6"/>
  <c r="C111" i="17"/>
  <c r="E85" i="20"/>
  <c r="L85" i="20" s="1"/>
  <c r="E77" i="20"/>
  <c r="L77" i="20" s="1"/>
  <c r="E112" i="20"/>
  <c r="E117" i="20"/>
  <c r="L117" i="20" s="1"/>
  <c r="Y113" i="13"/>
  <c r="Z113" i="13"/>
  <c r="V113" i="13"/>
  <c r="AA113" i="13"/>
  <c r="T113" i="13"/>
  <c r="U113" i="13"/>
  <c r="AB113" i="13"/>
  <c r="X113" i="13"/>
  <c r="W113" i="13"/>
  <c r="D118" i="17"/>
  <c r="E115" i="17"/>
  <c r="E45" i="20"/>
  <c r="L45" i="20" s="1"/>
  <c r="E113" i="20"/>
  <c r="L113" i="20" s="1"/>
  <c r="D112" i="8"/>
  <c r="E112" i="17"/>
  <c r="G110" i="9"/>
  <c r="I110" i="9" s="1"/>
  <c r="D111" i="9"/>
  <c r="E112" i="9" s="1"/>
  <c r="J109" i="15"/>
  <c r="E111" i="20"/>
  <c r="L111" i="20" s="1"/>
  <c r="E57" i="20"/>
  <c r="L57" i="20" s="1"/>
  <c r="C111" i="3"/>
  <c r="C111" i="5"/>
  <c r="E37" i="20"/>
  <c r="L37" i="20" s="1"/>
  <c r="E44" i="20"/>
  <c r="L44" i="20" s="1"/>
  <c r="R111" i="4"/>
  <c r="C111" i="7"/>
  <c r="D112" i="7" s="1"/>
  <c r="H110" i="9"/>
  <c r="J110" i="9" s="1"/>
  <c r="E110" i="15"/>
  <c r="E108" i="15"/>
  <c r="E89" i="20"/>
  <c r="L89" i="20" s="1"/>
  <c r="E73" i="20"/>
  <c r="L73" i="20" s="1"/>
  <c r="L116" i="20"/>
  <c r="B110" i="13"/>
  <c r="K95" i="20"/>
  <c r="E102" i="20"/>
  <c r="L102" i="20" s="1"/>
  <c r="K88" i="20"/>
  <c r="E95" i="20"/>
  <c r="L95" i="20" s="1"/>
  <c r="K63" i="20"/>
  <c r="E70" i="20"/>
  <c r="L70" i="20" s="1"/>
  <c r="K35" i="20"/>
  <c r="E42" i="20"/>
  <c r="L42" i="20" s="1"/>
  <c r="K6" i="20"/>
  <c r="E13" i="20"/>
  <c r="L13" i="20" s="1"/>
  <c r="E81" i="20"/>
  <c r="L81" i="20" s="1"/>
  <c r="K99" i="20"/>
  <c r="E106" i="20"/>
  <c r="L106" i="20" s="1"/>
  <c r="K92" i="20"/>
  <c r="E99" i="20"/>
  <c r="L99" i="20" s="1"/>
  <c r="K76" i="20"/>
  <c r="E83" i="20"/>
  <c r="L83" i="20" s="1"/>
  <c r="K108" i="20"/>
  <c r="L115" i="20"/>
  <c r="E11" i="20"/>
  <c r="L11" i="20" s="1"/>
  <c r="K48" i="20"/>
  <c r="E55" i="20"/>
  <c r="L55" i="20" s="1"/>
  <c r="K32" i="20"/>
  <c r="E39" i="20"/>
  <c r="L39" i="20" s="1"/>
  <c r="K47" i="20"/>
  <c r="E54" i="20"/>
  <c r="L54" i="20" s="1"/>
  <c r="K27" i="20"/>
  <c r="E34" i="20"/>
  <c r="L34" i="20" s="1"/>
  <c r="K11" i="20"/>
  <c r="E18" i="20"/>
  <c r="L18" i="20" s="1"/>
  <c r="K53" i="20"/>
  <c r="E60" i="20"/>
  <c r="L60" i="20" s="1"/>
  <c r="K17" i="20"/>
  <c r="E24" i="20"/>
  <c r="L24" i="20" s="1"/>
  <c r="K18" i="20"/>
  <c r="E25" i="20"/>
  <c r="L25" i="20" s="1"/>
  <c r="E108" i="20"/>
  <c r="L108" i="20" s="1"/>
  <c r="E41" i="20"/>
  <c r="L41" i="20" s="1"/>
  <c r="K71" i="20"/>
  <c r="E78" i="20"/>
  <c r="L78" i="20" s="1"/>
  <c r="K5" i="20"/>
  <c r="E12" i="20"/>
  <c r="L12" i="20" s="1"/>
  <c r="K43" i="20"/>
  <c r="E50" i="20"/>
  <c r="L50" i="20" s="1"/>
  <c r="K24" i="20"/>
  <c r="E31" i="20"/>
  <c r="L31" i="20" s="1"/>
  <c r="K16" i="20"/>
  <c r="E23" i="20"/>
  <c r="L23" i="20" s="1"/>
  <c r="K21" i="20"/>
  <c r="E28" i="20"/>
  <c r="L28" i="20" s="1"/>
  <c r="E88" i="20"/>
  <c r="L88" i="20" s="1"/>
  <c r="K105" i="20"/>
  <c r="L112" i="20"/>
  <c r="K8" i="20"/>
  <c r="E15" i="20"/>
  <c r="L15" i="20" s="1"/>
  <c r="E105" i="20"/>
  <c r="L105" i="20" s="1"/>
  <c r="E93" i="20"/>
  <c r="L93" i="20" s="1"/>
  <c r="E36" i="20"/>
  <c r="L36" i="20" s="1"/>
  <c r="E52" i="20"/>
  <c r="L52" i="20" s="1"/>
  <c r="E53" i="20"/>
  <c r="L53" i="20" s="1"/>
  <c r="E27" i="20"/>
  <c r="L27" i="20" s="1"/>
  <c r="K79" i="20"/>
  <c r="E86" i="20"/>
  <c r="L86" i="20" s="1"/>
  <c r="K72" i="20"/>
  <c r="E79" i="20"/>
  <c r="L79" i="20" s="1"/>
  <c r="K61" i="20"/>
  <c r="E68" i="20"/>
  <c r="L68" i="20" s="1"/>
  <c r="K51" i="20"/>
  <c r="E58" i="20"/>
  <c r="L58" i="20" s="1"/>
  <c r="K19" i="20"/>
  <c r="E26" i="20"/>
  <c r="L26" i="20" s="1"/>
  <c r="K97" i="20"/>
  <c r="E104" i="20"/>
  <c r="L104" i="20" s="1"/>
  <c r="E76" i="20"/>
  <c r="L76" i="20" s="1"/>
  <c r="E101" i="20"/>
  <c r="L101" i="20" s="1"/>
  <c r="E96" i="20"/>
  <c r="L96" i="20" s="1"/>
  <c r="K103" i="20"/>
  <c r="E110" i="20"/>
  <c r="L110" i="20" s="1"/>
  <c r="E109" i="20"/>
  <c r="L109" i="20" s="1"/>
  <c r="K83" i="20"/>
  <c r="E90" i="20"/>
  <c r="L90" i="20" s="1"/>
  <c r="K67" i="20"/>
  <c r="E74" i="20"/>
  <c r="L74" i="20" s="1"/>
  <c r="K40" i="20"/>
  <c r="E47" i="20"/>
  <c r="L47" i="20" s="1"/>
  <c r="K31" i="20"/>
  <c r="E38" i="20"/>
  <c r="L38" i="20" s="1"/>
  <c r="K56" i="20"/>
  <c r="E63" i="20"/>
  <c r="L63" i="20" s="1"/>
  <c r="E72" i="20"/>
  <c r="L72" i="20" s="1"/>
  <c r="K10" i="20"/>
  <c r="E17" i="20"/>
  <c r="L17" i="20" s="1"/>
  <c r="K25" i="20"/>
  <c r="E32" i="20"/>
  <c r="L32" i="20" s="1"/>
  <c r="E48" i="20"/>
  <c r="L48" i="20" s="1"/>
  <c r="E100" i="20"/>
  <c r="L100" i="20" s="1"/>
  <c r="E30" i="20"/>
  <c r="L30" i="20" s="1"/>
  <c r="K96" i="20"/>
  <c r="E103" i="20"/>
  <c r="L103" i="20" s="1"/>
  <c r="K87" i="20"/>
  <c r="E94" i="20"/>
  <c r="L94" i="20" s="1"/>
  <c r="K80" i="20"/>
  <c r="E87" i="20"/>
  <c r="L87" i="20" s="1"/>
  <c r="K64" i="20"/>
  <c r="E71" i="20"/>
  <c r="L71" i="20" s="1"/>
  <c r="K62" i="20"/>
  <c r="E69" i="20"/>
  <c r="L69" i="20" s="1"/>
  <c r="K60" i="20"/>
  <c r="E67" i="20"/>
  <c r="L67" i="20" s="1"/>
  <c r="K104" i="20"/>
  <c r="K100" i="20"/>
  <c r="E107" i="20"/>
  <c r="L107" i="20" s="1"/>
  <c r="K91" i="20"/>
  <c r="E98" i="20"/>
  <c r="L98" i="20" s="1"/>
  <c r="K84" i="20"/>
  <c r="E91" i="20"/>
  <c r="L91" i="20" s="1"/>
  <c r="K75" i="20"/>
  <c r="E82" i="20"/>
  <c r="L82" i="20" s="1"/>
  <c r="K68" i="20"/>
  <c r="E75" i="20"/>
  <c r="L75" i="20" s="1"/>
  <c r="K106" i="20"/>
  <c r="K107" i="20"/>
  <c r="L114" i="20"/>
  <c r="K101" i="20"/>
  <c r="K81" i="20"/>
  <c r="K65" i="20"/>
  <c r="K52" i="20"/>
  <c r="E59" i="20"/>
  <c r="L59" i="20" s="1"/>
  <c r="K44" i="20"/>
  <c r="E51" i="20"/>
  <c r="L51" i="20" s="1"/>
  <c r="K36" i="20"/>
  <c r="E43" i="20"/>
  <c r="L43" i="20" s="1"/>
  <c r="K28" i="20"/>
  <c r="E35" i="20"/>
  <c r="L35" i="20" s="1"/>
  <c r="K55" i="20"/>
  <c r="E62" i="20"/>
  <c r="L62" i="20" s="1"/>
  <c r="K39" i="20"/>
  <c r="E46" i="20"/>
  <c r="L46" i="20" s="1"/>
  <c r="K22" i="20"/>
  <c r="E29" i="20"/>
  <c r="L29" i="20" s="1"/>
  <c r="K57" i="20"/>
  <c r="E64" i="20"/>
  <c r="L64" i="20" s="1"/>
  <c r="K14" i="20"/>
  <c r="E21" i="20"/>
  <c r="L21" i="20" s="1"/>
  <c r="K7" i="20"/>
  <c r="E14" i="20"/>
  <c r="L14" i="20" s="1"/>
  <c r="K13" i="20"/>
  <c r="E20" i="20"/>
  <c r="L20" i="20" s="1"/>
  <c r="E92" i="20"/>
  <c r="L92" i="20" s="1"/>
  <c r="E80" i="20"/>
  <c r="L80" i="20" s="1"/>
  <c r="K12" i="20"/>
  <c r="E19" i="20"/>
  <c r="L19" i="20" s="1"/>
  <c r="K109" i="20"/>
  <c r="E97" i="20"/>
  <c r="L97" i="20" s="1"/>
  <c r="E66" i="20"/>
  <c r="L66" i="20" s="1"/>
  <c r="E40" i="20"/>
  <c r="L40" i="20" s="1"/>
  <c r="E56" i="20"/>
  <c r="L56" i="20" s="1"/>
  <c r="E16" i="20"/>
  <c r="L16" i="20" s="1"/>
  <c r="E84" i="20"/>
  <c r="L84" i="20" s="1"/>
  <c r="E65" i="20"/>
  <c r="L65" i="20" s="1"/>
  <c r="E49" i="20"/>
  <c r="L49" i="20" s="1"/>
  <c r="E33" i="20"/>
  <c r="L33" i="20" s="1"/>
  <c r="E22" i="20"/>
  <c r="L22" i="20" s="1"/>
  <c r="D108" i="15"/>
  <c r="J108" i="15" s="1"/>
  <c r="E126" i="19"/>
  <c r="K126" i="19" s="1"/>
  <c r="E127" i="19"/>
  <c r="K127" i="19" s="1"/>
  <c r="E128" i="19"/>
  <c r="E129" i="19"/>
  <c r="E130" i="19"/>
  <c r="E131" i="19"/>
  <c r="E132" i="19"/>
  <c r="E133" i="19"/>
  <c r="E134" i="19"/>
  <c r="E135" i="19"/>
  <c r="E136" i="19"/>
  <c r="E137" i="19"/>
  <c r="E138" i="19"/>
  <c r="E139" i="19"/>
  <c r="E140" i="19"/>
  <c r="E141" i="19"/>
  <c r="E142" i="19"/>
  <c r="E143" i="19"/>
  <c r="E144" i="19"/>
  <c r="E145" i="19"/>
  <c r="E146" i="19"/>
  <c r="E147" i="19"/>
  <c r="E148" i="19"/>
  <c r="E149" i="19"/>
  <c r="E150" i="19"/>
  <c r="E151" i="19"/>
  <c r="E152" i="19"/>
  <c r="E153" i="19"/>
  <c r="E154" i="19"/>
  <c r="E155" i="19"/>
  <c r="E156" i="19"/>
  <c r="E157" i="19"/>
  <c r="E158" i="19"/>
  <c r="E159" i="19"/>
  <c r="E160" i="19"/>
  <c r="E161" i="19"/>
  <c r="E162" i="19"/>
  <c r="E163" i="19"/>
  <c r="E164" i="19"/>
  <c r="E165" i="19"/>
  <c r="E166" i="19"/>
  <c r="E167" i="19"/>
  <c r="E168" i="19"/>
  <c r="E169" i="19"/>
  <c r="E170" i="19"/>
  <c r="E171" i="19"/>
  <c r="E172" i="19"/>
  <c r="E173" i="19"/>
  <c r="E174" i="19"/>
  <c r="E175" i="19"/>
  <c r="E176" i="19"/>
  <c r="E177" i="19"/>
  <c r="A109" i="19"/>
  <c r="A108" i="19"/>
  <c r="A107" i="19"/>
  <c r="A106" i="19"/>
  <c r="A105" i="19"/>
  <c r="A104" i="19"/>
  <c r="A103" i="19"/>
  <c r="A102" i="19"/>
  <c r="A101" i="19"/>
  <c r="A100" i="19"/>
  <c r="A99" i="19"/>
  <c r="A98" i="19"/>
  <c r="A97" i="19"/>
  <c r="A96" i="19"/>
  <c r="A95" i="19"/>
  <c r="A94" i="19"/>
  <c r="A93" i="19"/>
  <c r="A92" i="19"/>
  <c r="A91" i="19"/>
  <c r="A90" i="19"/>
  <c r="A89" i="19"/>
  <c r="A88" i="19"/>
  <c r="A87" i="19"/>
  <c r="A86" i="19"/>
  <c r="A85" i="19"/>
  <c r="A84" i="19"/>
  <c r="A83" i="19"/>
  <c r="A82" i="19"/>
  <c r="A81" i="19"/>
  <c r="A80" i="19"/>
  <c r="A79" i="19"/>
  <c r="A78" i="19"/>
  <c r="A77" i="19"/>
  <c r="A76" i="19"/>
  <c r="A75" i="19"/>
  <c r="A74" i="19"/>
  <c r="A73" i="19"/>
  <c r="A72" i="19"/>
  <c r="A71" i="19"/>
  <c r="A70" i="19"/>
  <c r="A69" i="19"/>
  <c r="A68" i="19"/>
  <c r="A67" i="19"/>
  <c r="A66" i="19"/>
  <c r="A65" i="19"/>
  <c r="A64" i="19"/>
  <c r="A63" i="19"/>
  <c r="A62" i="19"/>
  <c r="A61" i="19"/>
  <c r="A60" i="19"/>
  <c r="A59" i="19"/>
  <c r="A58" i="19"/>
  <c r="A57" i="19"/>
  <c r="A56" i="19"/>
  <c r="A55" i="19"/>
  <c r="A54" i="19"/>
  <c r="A53" i="19"/>
  <c r="A52" i="19"/>
  <c r="A51" i="19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F3" i="19"/>
  <c r="A3" i="19"/>
  <c r="C1" i="19"/>
  <c r="A107" i="16"/>
  <c r="A108" i="16"/>
  <c r="A109" i="16"/>
  <c r="A107" i="9"/>
  <c r="C107" i="9"/>
  <c r="A108" i="9"/>
  <c r="C108" i="9"/>
  <c r="A109" i="9"/>
  <c r="C109" i="9"/>
  <c r="H109" i="9"/>
  <c r="J109" i="9" s="1"/>
  <c r="A107" i="13"/>
  <c r="A108" i="13"/>
  <c r="A109" i="13"/>
  <c r="A107" i="7"/>
  <c r="B107" i="7"/>
  <c r="A108" i="7"/>
  <c r="B108" i="7"/>
  <c r="A109" i="7"/>
  <c r="B109" i="7"/>
  <c r="A107" i="8"/>
  <c r="B107" i="8"/>
  <c r="H107" i="9" s="1"/>
  <c r="J107" i="9" s="1"/>
  <c r="A108" i="8"/>
  <c r="B108" i="8"/>
  <c r="A109" i="8"/>
  <c r="B109" i="8"/>
  <c r="A107" i="6"/>
  <c r="B107" i="6"/>
  <c r="A108" i="6"/>
  <c r="B108" i="6"/>
  <c r="A109" i="6"/>
  <c r="B109" i="6"/>
  <c r="C110" i="6" s="1"/>
  <c r="E117" i="6" s="1"/>
  <c r="A107" i="5"/>
  <c r="B107" i="5"/>
  <c r="A108" i="5"/>
  <c r="B108" i="5"/>
  <c r="A109" i="5"/>
  <c r="B109" i="5"/>
  <c r="C110" i="5" s="1"/>
  <c r="E117" i="5" s="1"/>
  <c r="A107" i="4"/>
  <c r="B107" i="4"/>
  <c r="A108" i="4"/>
  <c r="B108" i="4"/>
  <c r="A109" i="4"/>
  <c r="B109" i="4"/>
  <c r="C110" i="4" s="1"/>
  <c r="E117" i="4" s="1"/>
  <c r="A107" i="3"/>
  <c r="B107" i="3"/>
  <c r="A108" i="3"/>
  <c r="B108" i="3"/>
  <c r="A109" i="3"/>
  <c r="B109" i="3"/>
  <c r="C110" i="3" s="1"/>
  <c r="E117" i="3" s="1"/>
  <c r="A107" i="2"/>
  <c r="B107" i="2"/>
  <c r="A108" i="2"/>
  <c r="B108" i="2"/>
  <c r="A109" i="2"/>
  <c r="B109" i="2"/>
  <c r="E118" i="3" l="1"/>
  <c r="D112" i="3"/>
  <c r="C108" i="6"/>
  <c r="C108" i="7"/>
  <c r="D117" i="17"/>
  <c r="E114" i="17"/>
  <c r="D116" i="17"/>
  <c r="C108" i="3"/>
  <c r="C109" i="5"/>
  <c r="E118" i="5"/>
  <c r="D112" i="5"/>
  <c r="D115" i="17"/>
  <c r="C110" i="2"/>
  <c r="E117" i="2" s="1"/>
  <c r="C109" i="2"/>
  <c r="E116" i="2" s="1"/>
  <c r="C109" i="3"/>
  <c r="R110" i="4"/>
  <c r="D111" i="4"/>
  <c r="C108" i="2"/>
  <c r="E115" i="2" s="1"/>
  <c r="C109" i="4"/>
  <c r="C109" i="6"/>
  <c r="D110" i="3"/>
  <c r="C108" i="8"/>
  <c r="H108" i="9"/>
  <c r="J108" i="9" s="1"/>
  <c r="D110" i="5"/>
  <c r="R110" i="5"/>
  <c r="D110" i="6"/>
  <c r="D111" i="6"/>
  <c r="C109" i="8"/>
  <c r="C110" i="8"/>
  <c r="E116" i="8" s="1"/>
  <c r="B109" i="13"/>
  <c r="C110" i="13" s="1"/>
  <c r="B107" i="13"/>
  <c r="C109" i="7"/>
  <c r="D109" i="7" s="1"/>
  <c r="C110" i="7"/>
  <c r="B108" i="13"/>
  <c r="D110" i="9"/>
  <c r="G109" i="9"/>
  <c r="I109" i="9" s="1"/>
  <c r="O18" i="20"/>
  <c r="D109" i="9"/>
  <c r="G107" i="9"/>
  <c r="I107" i="9" s="1"/>
  <c r="C111" i="13"/>
  <c r="C110" i="16"/>
  <c r="D111" i="7"/>
  <c r="D111" i="3"/>
  <c r="W111" i="4"/>
  <c r="V111" i="4"/>
  <c r="X111" i="4"/>
  <c r="Y111" i="4"/>
  <c r="T111" i="4"/>
  <c r="U111" i="4"/>
  <c r="AA111" i="4"/>
  <c r="Z111" i="4"/>
  <c r="AB111" i="4"/>
  <c r="D111" i="5"/>
  <c r="R111" i="5"/>
  <c r="O19" i="20"/>
  <c r="E111" i="9"/>
  <c r="H4" i="19"/>
  <c r="D108" i="9"/>
  <c r="G108" i="9"/>
  <c r="I108" i="9" s="1"/>
  <c r="C108" i="5"/>
  <c r="E115" i="5" s="1"/>
  <c r="C108" i="4"/>
  <c r="E115" i="4" s="1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89" i="18"/>
  <c r="E90" i="18"/>
  <c r="E91" i="18"/>
  <c r="E92" i="18"/>
  <c r="E93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72" i="18"/>
  <c r="D73" i="18"/>
  <c r="D74" i="18"/>
  <c r="D75" i="18"/>
  <c r="D76" i="18"/>
  <c r="D77" i="18"/>
  <c r="D78" i="18"/>
  <c r="D79" i="18"/>
  <c r="D80" i="18"/>
  <c r="D81" i="18"/>
  <c r="D82" i="18"/>
  <c r="D83" i="18"/>
  <c r="D84" i="18"/>
  <c r="D85" i="18"/>
  <c r="D86" i="18"/>
  <c r="D87" i="18"/>
  <c r="D88" i="18"/>
  <c r="D89" i="18"/>
  <c r="D90" i="18"/>
  <c r="D91" i="18"/>
  <c r="D92" i="18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B101" i="17"/>
  <c r="B102" i="17"/>
  <c r="B103" i="17"/>
  <c r="B104" i="17"/>
  <c r="C104" i="17" s="1"/>
  <c r="B105" i="17"/>
  <c r="B106" i="17"/>
  <c r="B107" i="17"/>
  <c r="H132" i="15"/>
  <c r="H128" i="15"/>
  <c r="H129" i="15"/>
  <c r="H130" i="15"/>
  <c r="H131" i="15"/>
  <c r="H121" i="15"/>
  <c r="H122" i="15"/>
  <c r="H123" i="15"/>
  <c r="H124" i="15"/>
  <c r="H125" i="15"/>
  <c r="H126" i="15"/>
  <c r="H127" i="15"/>
  <c r="H111" i="15"/>
  <c r="H112" i="15"/>
  <c r="H113" i="15"/>
  <c r="H114" i="15"/>
  <c r="H115" i="15"/>
  <c r="H116" i="15"/>
  <c r="H117" i="15"/>
  <c r="H118" i="15"/>
  <c r="H119" i="15"/>
  <c r="H120" i="15"/>
  <c r="A105" i="15"/>
  <c r="C105" i="15"/>
  <c r="H105" i="15"/>
  <c r="A106" i="15"/>
  <c r="C106" i="15"/>
  <c r="H106" i="15"/>
  <c r="L4" i="16"/>
  <c r="G106" i="16" s="1"/>
  <c r="A106" i="16"/>
  <c r="A106" i="9"/>
  <c r="C106" i="9"/>
  <c r="D107" i="9" s="1"/>
  <c r="A106" i="13"/>
  <c r="A106" i="7"/>
  <c r="B106" i="7"/>
  <c r="C107" i="7" s="1"/>
  <c r="A106" i="8"/>
  <c r="B106" i="8"/>
  <c r="A106" i="6"/>
  <c r="B106" i="6"/>
  <c r="C107" i="6" s="1"/>
  <c r="A106" i="5"/>
  <c r="B106" i="5"/>
  <c r="C107" i="5" s="1"/>
  <c r="A106" i="4"/>
  <c r="B106" i="4"/>
  <c r="C107" i="4" s="1"/>
  <c r="E114" i="4" s="1"/>
  <c r="A106" i="3"/>
  <c r="B106" i="3"/>
  <c r="C107" i="3" s="1"/>
  <c r="E114" i="3" s="1"/>
  <c r="A106" i="2"/>
  <c r="B106" i="2"/>
  <c r="C107" i="2" s="1"/>
  <c r="E114" i="2" s="1"/>
  <c r="E116" i="13" l="1"/>
  <c r="E110" i="9"/>
  <c r="R109" i="4"/>
  <c r="E116" i="4"/>
  <c r="D109" i="3"/>
  <c r="E116" i="3"/>
  <c r="E115" i="3"/>
  <c r="D108" i="6"/>
  <c r="E114" i="6"/>
  <c r="E114" i="8"/>
  <c r="E115" i="6"/>
  <c r="J106" i="18"/>
  <c r="L106" i="18" s="1"/>
  <c r="R107" i="5"/>
  <c r="Z107" i="5" s="1"/>
  <c r="E114" i="5"/>
  <c r="D112" i="13"/>
  <c r="E117" i="13"/>
  <c r="D109" i="8"/>
  <c r="E115" i="8"/>
  <c r="D109" i="6"/>
  <c r="E116" i="6"/>
  <c r="E116" i="5"/>
  <c r="R109" i="5"/>
  <c r="R107" i="4"/>
  <c r="D108" i="7"/>
  <c r="B106" i="13"/>
  <c r="C106" i="16" s="1"/>
  <c r="C107" i="17"/>
  <c r="C108" i="17"/>
  <c r="D114" i="17" s="1"/>
  <c r="C103" i="17"/>
  <c r="AA109" i="4"/>
  <c r="X109" i="4"/>
  <c r="R110" i="13"/>
  <c r="K110" i="9"/>
  <c r="D110" i="7"/>
  <c r="C109" i="16"/>
  <c r="C109" i="13"/>
  <c r="E115" i="13" s="1"/>
  <c r="D108" i="2"/>
  <c r="D109" i="2"/>
  <c r="D108" i="5"/>
  <c r="R108" i="5"/>
  <c r="T111" i="5"/>
  <c r="AA111" i="5"/>
  <c r="Y111" i="5"/>
  <c r="W111" i="5"/>
  <c r="AB111" i="5"/>
  <c r="Z111" i="5"/>
  <c r="X111" i="5"/>
  <c r="U111" i="5"/>
  <c r="V111" i="5"/>
  <c r="D110" i="8"/>
  <c r="D111" i="8"/>
  <c r="V110" i="5"/>
  <c r="W110" i="5"/>
  <c r="X110" i="5"/>
  <c r="T110" i="5"/>
  <c r="Y110" i="5"/>
  <c r="U110" i="5"/>
  <c r="AA110" i="5"/>
  <c r="AB110" i="5"/>
  <c r="Z110" i="5"/>
  <c r="V110" i="4"/>
  <c r="AB110" i="4"/>
  <c r="W110" i="4"/>
  <c r="U110" i="4"/>
  <c r="Z110" i="4"/>
  <c r="T110" i="4"/>
  <c r="Y110" i="4"/>
  <c r="X110" i="4"/>
  <c r="AA110" i="4"/>
  <c r="D110" i="2"/>
  <c r="D111" i="2"/>
  <c r="D107" i="15"/>
  <c r="J107" i="15" s="1"/>
  <c r="E107" i="15"/>
  <c r="C105" i="17"/>
  <c r="D110" i="17" s="1"/>
  <c r="V109" i="4"/>
  <c r="AB109" i="4"/>
  <c r="Y109" i="4"/>
  <c r="C108" i="16"/>
  <c r="C108" i="13"/>
  <c r="C107" i="16"/>
  <c r="D110" i="4"/>
  <c r="D108" i="4"/>
  <c r="R108" i="4"/>
  <c r="R111" i="13"/>
  <c r="D111" i="13"/>
  <c r="K111" i="9"/>
  <c r="C107" i="8"/>
  <c r="E113" i="8" s="1"/>
  <c r="D108" i="3"/>
  <c r="G110" i="16"/>
  <c r="G107" i="16"/>
  <c r="G108" i="16"/>
  <c r="G109" i="16"/>
  <c r="F4" i="19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F103" i="19" s="1"/>
  <c r="F104" i="19" s="1"/>
  <c r="F105" i="19" s="1"/>
  <c r="F106" i="19" s="1"/>
  <c r="F107" i="19" s="1"/>
  <c r="F108" i="19" s="1"/>
  <c r="F109" i="19" s="1"/>
  <c r="F110" i="19" s="1"/>
  <c r="F121" i="19" s="1"/>
  <c r="F122" i="19" s="1"/>
  <c r="F123" i="19" s="1"/>
  <c r="F124" i="19" s="1"/>
  <c r="F125" i="19" s="1"/>
  <c r="F126" i="19" s="1"/>
  <c r="F127" i="19" s="1"/>
  <c r="F128" i="19" s="1"/>
  <c r="F129" i="19" s="1"/>
  <c r="F130" i="19" s="1"/>
  <c r="F131" i="19" s="1"/>
  <c r="F132" i="19" s="1"/>
  <c r="F133" i="19" s="1"/>
  <c r="F134" i="19" s="1"/>
  <c r="F135" i="19" s="1"/>
  <c r="F136" i="19" s="1"/>
  <c r="F137" i="19" s="1"/>
  <c r="F138" i="19" s="1"/>
  <c r="F139" i="19" s="1"/>
  <c r="F140" i="19" s="1"/>
  <c r="F141" i="19" s="1"/>
  <c r="F142" i="19" s="1"/>
  <c r="F143" i="19" s="1"/>
  <c r="F144" i="19" s="1"/>
  <c r="F145" i="19" s="1"/>
  <c r="F146" i="19" s="1"/>
  <c r="F147" i="19" s="1"/>
  <c r="F148" i="19" s="1"/>
  <c r="F149" i="19" s="1"/>
  <c r="F150" i="19" s="1"/>
  <c r="F151" i="19" s="1"/>
  <c r="F152" i="19" s="1"/>
  <c r="F153" i="19" s="1"/>
  <c r="F154" i="19" s="1"/>
  <c r="F155" i="19" s="1"/>
  <c r="F156" i="19" s="1"/>
  <c r="F157" i="19" s="1"/>
  <c r="F158" i="19" s="1"/>
  <c r="F159" i="19" s="1"/>
  <c r="F160" i="19" s="1"/>
  <c r="F161" i="19" s="1"/>
  <c r="F162" i="19" s="1"/>
  <c r="F163" i="19" s="1"/>
  <c r="F164" i="19" s="1"/>
  <c r="F165" i="19" s="1"/>
  <c r="F166" i="19" s="1"/>
  <c r="F167" i="19" s="1"/>
  <c r="F168" i="19" s="1"/>
  <c r="F169" i="19" s="1"/>
  <c r="F170" i="19" s="1"/>
  <c r="F171" i="19" s="1"/>
  <c r="F172" i="19" s="1"/>
  <c r="F173" i="19" s="1"/>
  <c r="F174" i="19" s="1"/>
  <c r="F175" i="19" s="1"/>
  <c r="F176" i="19" s="1"/>
  <c r="F177" i="19" s="1"/>
  <c r="N17" i="19"/>
  <c r="E108" i="9"/>
  <c r="K108" i="9"/>
  <c r="E109" i="9"/>
  <c r="D109" i="5"/>
  <c r="D109" i="4"/>
  <c r="E106" i="15"/>
  <c r="C102" i="17"/>
  <c r="H106" i="9"/>
  <c r="J106" i="9" s="1"/>
  <c r="C106" i="17"/>
  <c r="G106" i="9"/>
  <c r="I106" i="9" s="1"/>
  <c r="D106" i="15"/>
  <c r="J106" i="15" s="1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C101" i="17" s="1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D105" i="15" s="1"/>
  <c r="J105" i="15" s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D106" i="9" s="1"/>
  <c r="E107" i="9" s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C106" i="7" s="1"/>
  <c r="D107" i="7" s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C106" i="8" s="1"/>
  <c r="E112" i="8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C106" i="6" s="1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C106" i="5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C106" i="4" s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C106" i="3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C106" i="2" s="1"/>
  <c r="E114" i="13" l="1"/>
  <c r="E106" i="17"/>
  <c r="Y107" i="5"/>
  <c r="X107" i="5"/>
  <c r="AB107" i="5"/>
  <c r="V107" i="5"/>
  <c r="D107" i="2"/>
  <c r="E113" i="2"/>
  <c r="D107" i="3"/>
  <c r="E113" i="3"/>
  <c r="D107" i="4"/>
  <c r="E113" i="4"/>
  <c r="D107" i="5"/>
  <c r="E113" i="5"/>
  <c r="D107" i="6"/>
  <c r="E113" i="6"/>
  <c r="W107" i="5"/>
  <c r="AA107" i="5"/>
  <c r="T109" i="4"/>
  <c r="W109" i="4"/>
  <c r="U109" i="4"/>
  <c r="Z109" i="4"/>
  <c r="T107" i="5"/>
  <c r="U107" i="5"/>
  <c r="D113" i="17"/>
  <c r="U109" i="5"/>
  <c r="Y109" i="5"/>
  <c r="AB109" i="5"/>
  <c r="Z109" i="5"/>
  <c r="X109" i="5"/>
  <c r="V109" i="5"/>
  <c r="W109" i="5"/>
  <c r="AA109" i="5"/>
  <c r="T109" i="5"/>
  <c r="D107" i="16"/>
  <c r="V110" i="13"/>
  <c r="AB110" i="13"/>
  <c r="W110" i="13"/>
  <c r="X110" i="13"/>
  <c r="Y110" i="13"/>
  <c r="AA110" i="13"/>
  <c r="U110" i="13"/>
  <c r="T110" i="13"/>
  <c r="Z110" i="13"/>
  <c r="D109" i="17"/>
  <c r="T111" i="13"/>
  <c r="W111" i="13"/>
  <c r="V111" i="13"/>
  <c r="Z111" i="13"/>
  <c r="Y111" i="13"/>
  <c r="U111" i="13"/>
  <c r="AB111" i="13"/>
  <c r="AA111" i="13"/>
  <c r="X111" i="13"/>
  <c r="R108" i="13"/>
  <c r="D108" i="17"/>
  <c r="E111" i="17"/>
  <c r="E105" i="17"/>
  <c r="D107" i="8"/>
  <c r="D108" i="8"/>
  <c r="C107" i="13"/>
  <c r="E113" i="13" s="1"/>
  <c r="D108" i="16"/>
  <c r="U108" i="5"/>
  <c r="T108" i="5"/>
  <c r="AA108" i="5"/>
  <c r="W108" i="5"/>
  <c r="AB108" i="5"/>
  <c r="Z108" i="5"/>
  <c r="Y108" i="5"/>
  <c r="X108" i="5"/>
  <c r="V108" i="5"/>
  <c r="D109" i="13"/>
  <c r="R109" i="13"/>
  <c r="K109" i="9"/>
  <c r="D110" i="13"/>
  <c r="E110" i="17"/>
  <c r="E107" i="17"/>
  <c r="D112" i="17"/>
  <c r="E109" i="17"/>
  <c r="AA108" i="4"/>
  <c r="Y108" i="4"/>
  <c r="T108" i="4"/>
  <c r="U108" i="4"/>
  <c r="W108" i="4"/>
  <c r="AB108" i="4"/>
  <c r="V108" i="4"/>
  <c r="Z108" i="4"/>
  <c r="X108" i="4"/>
  <c r="D111" i="17"/>
  <c r="E108" i="17"/>
  <c r="D109" i="16"/>
  <c r="D110" i="16"/>
  <c r="V107" i="4"/>
  <c r="T107" i="4"/>
  <c r="AB107" i="4"/>
  <c r="X107" i="4"/>
  <c r="U107" i="4"/>
  <c r="Y107" i="4"/>
  <c r="Z107" i="4"/>
  <c r="AA107" i="4"/>
  <c r="W107" i="4"/>
  <c r="R106" i="4"/>
  <c r="R106" i="5"/>
  <c r="D107" i="17"/>
  <c r="E104" i="17"/>
  <c r="E105" i="15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53" i="16"/>
  <c r="G154" i="16"/>
  <c r="G155" i="16"/>
  <c r="G156" i="16"/>
  <c r="G157" i="16"/>
  <c r="G158" i="16"/>
  <c r="G159" i="16"/>
  <c r="G160" i="16"/>
  <c r="G143" i="16"/>
  <c r="G144" i="16"/>
  <c r="G145" i="16"/>
  <c r="G146" i="16"/>
  <c r="G147" i="16"/>
  <c r="G148" i="16"/>
  <c r="G149" i="16"/>
  <c r="G150" i="16"/>
  <c r="G151" i="16"/>
  <c r="G152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18" i="16"/>
  <c r="G119" i="16"/>
  <c r="G120" i="16"/>
  <c r="G121" i="16"/>
  <c r="G122" i="16"/>
  <c r="G123" i="16"/>
  <c r="G124" i="16"/>
  <c r="G125" i="16"/>
  <c r="G126" i="16"/>
  <c r="G127" i="16"/>
  <c r="G105" i="16"/>
  <c r="G111" i="16"/>
  <c r="G112" i="16"/>
  <c r="G113" i="16"/>
  <c r="G114" i="16"/>
  <c r="G115" i="16"/>
  <c r="G116" i="16"/>
  <c r="G117" i="16"/>
  <c r="G101" i="16"/>
  <c r="G102" i="16"/>
  <c r="G103" i="16"/>
  <c r="G104" i="16"/>
  <c r="E3" i="16"/>
  <c r="H105" i="18"/>
  <c r="K105" i="18"/>
  <c r="G101" i="18"/>
  <c r="I101" i="18" s="1"/>
  <c r="H101" i="18"/>
  <c r="K101" i="18"/>
  <c r="H102" i="18"/>
  <c r="K102" i="18"/>
  <c r="H103" i="18"/>
  <c r="K103" i="18"/>
  <c r="H104" i="18"/>
  <c r="K104" i="18"/>
  <c r="A3" i="18"/>
  <c r="B4" i="17"/>
  <c r="E7" i="15"/>
  <c r="C3" i="15"/>
  <c r="M11" i="15" s="1"/>
  <c r="A3" i="15"/>
  <c r="A3" i="16"/>
  <c r="D101" i="9"/>
  <c r="C3" i="9"/>
  <c r="A3" i="9"/>
  <c r="A3" i="13"/>
  <c r="C102" i="7"/>
  <c r="C104" i="7"/>
  <c r="A3" i="7"/>
  <c r="A3" i="8"/>
  <c r="C105" i="6"/>
  <c r="A3" i="6"/>
  <c r="A3" i="5"/>
  <c r="A3" i="4"/>
  <c r="A3" i="3"/>
  <c r="A3" i="2"/>
  <c r="D106" i="6" l="1"/>
  <c r="E112" i="6"/>
  <c r="V109" i="13"/>
  <c r="X109" i="13"/>
  <c r="T109" i="13"/>
  <c r="AA109" i="13"/>
  <c r="W109" i="13"/>
  <c r="U109" i="13"/>
  <c r="Y109" i="13"/>
  <c r="AB109" i="13"/>
  <c r="Z109" i="13"/>
  <c r="R107" i="13"/>
  <c r="K107" i="9"/>
  <c r="D108" i="13"/>
  <c r="Y108" i="13"/>
  <c r="AB108" i="13"/>
  <c r="Z108" i="13"/>
  <c r="X108" i="13"/>
  <c r="V108" i="13"/>
  <c r="U108" i="13"/>
  <c r="T108" i="13"/>
  <c r="AA108" i="13"/>
  <c r="W108" i="13"/>
  <c r="W106" i="4"/>
  <c r="Z106" i="4"/>
  <c r="AB106" i="4"/>
  <c r="V106" i="4"/>
  <c r="X106" i="4"/>
  <c r="Y106" i="4"/>
  <c r="T106" i="4"/>
  <c r="U106" i="4"/>
  <c r="AA106" i="4"/>
  <c r="T106" i="5"/>
  <c r="Z106" i="5"/>
  <c r="Y106" i="5"/>
  <c r="V106" i="5"/>
  <c r="U106" i="5"/>
  <c r="AA106" i="5"/>
  <c r="AB106" i="5"/>
  <c r="W106" i="5"/>
  <c r="X106" i="5"/>
  <c r="H105" i="9"/>
  <c r="J105" i="9" s="1"/>
  <c r="C103" i="5"/>
  <c r="G105" i="9"/>
  <c r="I105" i="9" s="1"/>
  <c r="C103" i="4"/>
  <c r="E4" i="15"/>
  <c r="C102" i="2"/>
  <c r="C105" i="3"/>
  <c r="C103" i="3"/>
  <c r="C103" i="8"/>
  <c r="C101" i="8"/>
  <c r="G104" i="9"/>
  <c r="I104" i="9" s="1"/>
  <c r="C105" i="2"/>
  <c r="C101" i="4"/>
  <c r="C101" i="5"/>
  <c r="C101" i="6"/>
  <c r="D6" i="15"/>
  <c r="D7" i="15"/>
  <c r="C101" i="3"/>
  <c r="C104" i="6"/>
  <c r="D4" i="15"/>
  <c r="J101" i="18"/>
  <c r="L101" i="18" s="1"/>
  <c r="B101" i="13"/>
  <c r="G102" i="9"/>
  <c r="I102" i="9" s="1"/>
  <c r="D102" i="9"/>
  <c r="E102" i="9" s="1"/>
  <c r="H102" i="9"/>
  <c r="J102" i="9" s="1"/>
  <c r="C103" i="2"/>
  <c r="C102" i="4"/>
  <c r="B103" i="13"/>
  <c r="C101" i="2"/>
  <c r="C104" i="3"/>
  <c r="C102" i="3"/>
  <c r="C104" i="5"/>
  <c r="C102" i="5"/>
  <c r="C105" i="5"/>
  <c r="B105" i="13"/>
  <c r="C104" i="8"/>
  <c r="B104" i="13"/>
  <c r="C102" i="8"/>
  <c r="B102" i="13"/>
  <c r="D103" i="9"/>
  <c r="E103" i="9" s="1"/>
  <c r="C105" i="7"/>
  <c r="G104" i="18"/>
  <c r="I104" i="18" s="1"/>
  <c r="C104" i="2"/>
  <c r="E111" i="2" s="1"/>
  <c r="C105" i="4"/>
  <c r="E112" i="4" s="1"/>
  <c r="C102" i="6"/>
  <c r="H104" i="9"/>
  <c r="J104" i="9" s="1"/>
  <c r="D5" i="15"/>
  <c r="E5" i="15"/>
  <c r="E6" i="15"/>
  <c r="G102" i="18"/>
  <c r="I102" i="18" s="1"/>
  <c r="J103" i="18"/>
  <c r="L103" i="18" s="1"/>
  <c r="C103" i="6"/>
  <c r="G103" i="18"/>
  <c r="I103" i="18" s="1"/>
  <c r="J105" i="18"/>
  <c r="L105" i="18" s="1"/>
  <c r="C103" i="7"/>
  <c r="D103" i="7" s="1"/>
  <c r="C101" i="7"/>
  <c r="C105" i="8"/>
  <c r="E111" i="8" s="1"/>
  <c r="D104" i="9"/>
  <c r="G101" i="9"/>
  <c r="I101" i="9" s="1"/>
  <c r="J102" i="18"/>
  <c r="L102" i="18" s="1"/>
  <c r="H101" i="9"/>
  <c r="J101" i="9" s="1"/>
  <c r="D105" i="9"/>
  <c r="J104" i="18"/>
  <c r="L104" i="18" s="1"/>
  <c r="G105" i="18"/>
  <c r="I105" i="18" s="1"/>
  <c r="H103" i="9"/>
  <c r="J103" i="9" s="1"/>
  <c r="G103" i="9"/>
  <c r="I103" i="9" s="1"/>
  <c r="C104" i="4"/>
  <c r="E111" i="4" s="1"/>
  <c r="G100" i="18"/>
  <c r="I100" i="18" s="1"/>
  <c r="H100" i="18"/>
  <c r="K100" i="18"/>
  <c r="H104" i="15"/>
  <c r="G100" i="16"/>
  <c r="G100" i="9"/>
  <c r="I100" i="9" s="1"/>
  <c r="E108" i="6" l="1"/>
  <c r="D106" i="3"/>
  <c r="E112" i="3"/>
  <c r="D106" i="5"/>
  <c r="E112" i="5"/>
  <c r="E109" i="6"/>
  <c r="D105" i="6"/>
  <c r="E111" i="6"/>
  <c r="E110" i="6"/>
  <c r="E111" i="5"/>
  <c r="D106" i="2"/>
  <c r="E112" i="2"/>
  <c r="D102" i="3"/>
  <c r="E109" i="3"/>
  <c r="R102" i="4"/>
  <c r="Z102" i="4" s="1"/>
  <c r="E109" i="4"/>
  <c r="D102" i="8"/>
  <c r="E108" i="8"/>
  <c r="D105" i="3"/>
  <c r="E111" i="3"/>
  <c r="D103" i="2"/>
  <c r="E110" i="2"/>
  <c r="E108" i="3"/>
  <c r="R101" i="5"/>
  <c r="W101" i="5" s="1"/>
  <c r="E108" i="5"/>
  <c r="E107" i="8"/>
  <c r="E109" i="2"/>
  <c r="R103" i="5"/>
  <c r="V103" i="5" s="1"/>
  <c r="E110" i="5"/>
  <c r="D103" i="5"/>
  <c r="E109" i="5"/>
  <c r="D102" i="2"/>
  <c r="E108" i="2"/>
  <c r="R101" i="4"/>
  <c r="E108" i="4"/>
  <c r="E109" i="8"/>
  <c r="V107" i="13"/>
  <c r="T107" i="13"/>
  <c r="Y107" i="13"/>
  <c r="X107" i="13"/>
  <c r="U107" i="13"/>
  <c r="AB107" i="13"/>
  <c r="W107" i="13"/>
  <c r="AA107" i="13"/>
  <c r="Z107" i="13"/>
  <c r="E110" i="8"/>
  <c r="C103" i="16"/>
  <c r="E110" i="3"/>
  <c r="R103" i="4"/>
  <c r="E110" i="4"/>
  <c r="E105" i="9"/>
  <c r="E106" i="9"/>
  <c r="D105" i="8"/>
  <c r="D106" i="8"/>
  <c r="D105" i="7"/>
  <c r="D106" i="7"/>
  <c r="D103" i="6"/>
  <c r="R105" i="4"/>
  <c r="AB105" i="4" s="1"/>
  <c r="D106" i="4"/>
  <c r="C105" i="16"/>
  <c r="D106" i="16" s="1"/>
  <c r="C106" i="13"/>
  <c r="D102" i="6"/>
  <c r="U103" i="5"/>
  <c r="C103" i="13"/>
  <c r="R103" i="13" s="1"/>
  <c r="X105" i="4"/>
  <c r="W103" i="4"/>
  <c r="D103" i="4"/>
  <c r="Z103" i="4"/>
  <c r="T103" i="4"/>
  <c r="X103" i="4"/>
  <c r="V103" i="4"/>
  <c r="Y103" i="4"/>
  <c r="D103" i="3"/>
  <c r="X101" i="4"/>
  <c r="AB101" i="4"/>
  <c r="D104" i="7"/>
  <c r="D105" i="2"/>
  <c r="D104" i="6"/>
  <c r="D104" i="8"/>
  <c r="D104" i="3"/>
  <c r="D104" i="2"/>
  <c r="E104" i="9"/>
  <c r="D102" i="5"/>
  <c r="R102" i="5"/>
  <c r="D104" i="5"/>
  <c r="R104" i="5"/>
  <c r="C102" i="13"/>
  <c r="C102" i="16"/>
  <c r="D102" i="7"/>
  <c r="D103" i="8"/>
  <c r="C104" i="13"/>
  <c r="C104" i="16"/>
  <c r="U102" i="4"/>
  <c r="T102" i="4"/>
  <c r="AB102" i="4"/>
  <c r="AA102" i="4"/>
  <c r="W102" i="4"/>
  <c r="X102" i="4"/>
  <c r="Z101" i="5"/>
  <c r="AA101" i="5"/>
  <c r="D104" i="4"/>
  <c r="R104" i="4"/>
  <c r="Y101" i="5"/>
  <c r="C105" i="13"/>
  <c r="E111" i="13" s="1"/>
  <c r="T105" i="4"/>
  <c r="U105" i="4"/>
  <c r="Z105" i="4"/>
  <c r="Y105" i="4"/>
  <c r="V105" i="4"/>
  <c r="AA105" i="4"/>
  <c r="W105" i="4"/>
  <c r="D102" i="4"/>
  <c r="Y102" i="4"/>
  <c r="V102" i="4"/>
  <c r="T101" i="4"/>
  <c r="Y101" i="4"/>
  <c r="W101" i="4"/>
  <c r="U101" i="4"/>
  <c r="Z101" i="4"/>
  <c r="V101" i="4"/>
  <c r="AA101" i="4"/>
  <c r="D105" i="5"/>
  <c r="R105" i="5"/>
  <c r="C101" i="16"/>
  <c r="D105" i="4"/>
  <c r="B100" i="13"/>
  <c r="H100" i="9"/>
  <c r="J100" i="9" s="1"/>
  <c r="D104" i="16" l="1"/>
  <c r="V101" i="5"/>
  <c r="T101" i="5"/>
  <c r="Z103" i="5"/>
  <c r="AB101" i="5"/>
  <c r="U101" i="5"/>
  <c r="X101" i="5"/>
  <c r="D103" i="16"/>
  <c r="D107" i="13"/>
  <c r="E112" i="13"/>
  <c r="D103" i="13"/>
  <c r="E108" i="13"/>
  <c r="K103" i="9"/>
  <c r="E109" i="13"/>
  <c r="C100" i="16"/>
  <c r="D101" i="16" s="1"/>
  <c r="AB103" i="5"/>
  <c r="Y103" i="5"/>
  <c r="AA103" i="5"/>
  <c r="X103" i="5"/>
  <c r="W103" i="5"/>
  <c r="T103" i="5"/>
  <c r="E110" i="13"/>
  <c r="U103" i="4"/>
  <c r="AA103" i="4"/>
  <c r="AB103" i="4"/>
  <c r="D106" i="13"/>
  <c r="R106" i="13"/>
  <c r="K106" i="9"/>
  <c r="D104" i="13"/>
  <c r="D105" i="16"/>
  <c r="R105" i="13"/>
  <c r="D105" i="13"/>
  <c r="K105" i="9"/>
  <c r="V104" i="5"/>
  <c r="T104" i="5"/>
  <c r="X104" i="5"/>
  <c r="AB104" i="5"/>
  <c r="Z104" i="5"/>
  <c r="W104" i="5"/>
  <c r="U104" i="5"/>
  <c r="AA104" i="5"/>
  <c r="Y104" i="5"/>
  <c r="C101" i="13"/>
  <c r="E107" i="13" s="1"/>
  <c r="D102" i="16"/>
  <c r="R104" i="13"/>
  <c r="K104" i="9"/>
  <c r="T103" i="13"/>
  <c r="V103" i="13"/>
  <c r="AA103" i="13"/>
  <c r="W103" i="13"/>
  <c r="Y103" i="13"/>
  <c r="U103" i="13"/>
  <c r="Z103" i="13"/>
  <c r="AB103" i="13"/>
  <c r="X103" i="13"/>
  <c r="T102" i="5"/>
  <c r="X102" i="5"/>
  <c r="AB102" i="5"/>
  <c r="V102" i="5"/>
  <c r="Z102" i="5"/>
  <c r="U102" i="5"/>
  <c r="Y102" i="5"/>
  <c r="W102" i="5"/>
  <c r="AA102" i="5"/>
  <c r="U105" i="5"/>
  <c r="W105" i="5"/>
  <c r="AB105" i="5"/>
  <c r="V105" i="5"/>
  <c r="Z105" i="5"/>
  <c r="AA105" i="5"/>
  <c r="X105" i="5"/>
  <c r="T105" i="5"/>
  <c r="Y105" i="5"/>
  <c r="T104" i="4"/>
  <c r="U104" i="4"/>
  <c r="AA104" i="4"/>
  <c r="X104" i="4"/>
  <c r="V104" i="4"/>
  <c r="Y104" i="4"/>
  <c r="W104" i="4"/>
  <c r="AB104" i="4"/>
  <c r="Z104" i="4"/>
  <c r="R102" i="13"/>
  <c r="K102" i="9"/>
  <c r="H98" i="18"/>
  <c r="K98" i="18"/>
  <c r="H99" i="18"/>
  <c r="K99" i="18"/>
  <c r="G94" i="18"/>
  <c r="I94" i="18" s="1"/>
  <c r="H94" i="18"/>
  <c r="K94" i="18"/>
  <c r="H95" i="18"/>
  <c r="K95" i="18"/>
  <c r="H96" i="18"/>
  <c r="K96" i="18"/>
  <c r="H97" i="18"/>
  <c r="K97" i="18"/>
  <c r="C97" i="17"/>
  <c r="H100" i="15"/>
  <c r="E101" i="15"/>
  <c r="H101" i="15"/>
  <c r="H102" i="15"/>
  <c r="H103" i="15"/>
  <c r="G96" i="16"/>
  <c r="G97" i="16"/>
  <c r="G98" i="16"/>
  <c r="G99" i="16"/>
  <c r="G96" i="9"/>
  <c r="I96" i="9" s="1"/>
  <c r="D98" i="9"/>
  <c r="C98" i="8"/>
  <c r="C98" i="6"/>
  <c r="C98" i="5"/>
  <c r="C97" i="3"/>
  <c r="C98" i="3"/>
  <c r="C100" i="3"/>
  <c r="C97" i="2"/>
  <c r="D102" i="13" l="1"/>
  <c r="R98" i="5"/>
  <c r="D101" i="3"/>
  <c r="E107" i="3"/>
  <c r="V106" i="13"/>
  <c r="Y106" i="13"/>
  <c r="T106" i="13"/>
  <c r="U106" i="13"/>
  <c r="AA106" i="13"/>
  <c r="AB106" i="13"/>
  <c r="W106" i="13"/>
  <c r="X106" i="13"/>
  <c r="Z106" i="13"/>
  <c r="U104" i="13"/>
  <c r="X104" i="13"/>
  <c r="AA104" i="13"/>
  <c r="T104" i="13"/>
  <c r="AB104" i="13"/>
  <c r="W104" i="13"/>
  <c r="Z104" i="13"/>
  <c r="Y104" i="13"/>
  <c r="V104" i="13"/>
  <c r="U102" i="13"/>
  <c r="AA102" i="13"/>
  <c r="T102" i="13"/>
  <c r="AB102" i="13"/>
  <c r="W102" i="13"/>
  <c r="X102" i="13"/>
  <c r="Z102" i="13"/>
  <c r="V102" i="13"/>
  <c r="Y102" i="13"/>
  <c r="R101" i="13"/>
  <c r="K101" i="9"/>
  <c r="T105" i="13"/>
  <c r="V105" i="13"/>
  <c r="W105" i="13"/>
  <c r="Z105" i="13"/>
  <c r="AA105" i="13"/>
  <c r="Y105" i="13"/>
  <c r="AB105" i="13"/>
  <c r="X105" i="13"/>
  <c r="U105" i="13"/>
  <c r="C99" i="3"/>
  <c r="E104" i="3" s="1"/>
  <c r="C97" i="5"/>
  <c r="H97" i="9"/>
  <c r="J97" i="9" s="1"/>
  <c r="D103" i="15"/>
  <c r="J103" i="15" s="1"/>
  <c r="J98" i="18"/>
  <c r="L98" i="18" s="1"/>
  <c r="C97" i="4"/>
  <c r="H96" i="9"/>
  <c r="J96" i="9" s="1"/>
  <c r="J96" i="18"/>
  <c r="L96" i="18" s="1"/>
  <c r="G95" i="18"/>
  <c r="I95" i="18" s="1"/>
  <c r="T98" i="5"/>
  <c r="W98" i="5"/>
  <c r="V98" i="5"/>
  <c r="Z98" i="5"/>
  <c r="AA98" i="5"/>
  <c r="C99" i="4"/>
  <c r="C100" i="4"/>
  <c r="E107" i="4" s="1"/>
  <c r="C99" i="5"/>
  <c r="E106" i="5" s="1"/>
  <c r="C100" i="5"/>
  <c r="E107" i="5" s="1"/>
  <c r="C99" i="17"/>
  <c r="C100" i="17"/>
  <c r="C98" i="2"/>
  <c r="E104" i="2" s="1"/>
  <c r="C98" i="4"/>
  <c r="C97" i="6"/>
  <c r="C97" i="8"/>
  <c r="C98" i="7"/>
  <c r="B97" i="13"/>
  <c r="D99" i="9"/>
  <c r="E99" i="9" s="1"/>
  <c r="D100" i="9"/>
  <c r="E101" i="9" s="1"/>
  <c r="C98" i="17"/>
  <c r="G96" i="18"/>
  <c r="I96" i="18" s="1"/>
  <c r="G99" i="18"/>
  <c r="I99" i="18" s="1"/>
  <c r="C100" i="7"/>
  <c r="D101" i="7" s="1"/>
  <c r="B98" i="13"/>
  <c r="D98" i="5"/>
  <c r="B96" i="13"/>
  <c r="H98" i="9"/>
  <c r="J98" i="9" s="1"/>
  <c r="G97" i="9"/>
  <c r="I97" i="9" s="1"/>
  <c r="E103" i="15"/>
  <c r="E104" i="15"/>
  <c r="D104" i="15"/>
  <c r="J104" i="15" s="1"/>
  <c r="D102" i="15"/>
  <c r="J102" i="15" s="1"/>
  <c r="C99" i="2"/>
  <c r="C100" i="2"/>
  <c r="G99" i="9"/>
  <c r="I99" i="9" s="1"/>
  <c r="D98" i="3"/>
  <c r="C99" i="6"/>
  <c r="C100" i="6"/>
  <c r="C99" i="8"/>
  <c r="C100" i="8"/>
  <c r="C99" i="7"/>
  <c r="C97" i="7"/>
  <c r="B99" i="13"/>
  <c r="H99" i="9"/>
  <c r="J99" i="9" s="1"/>
  <c r="G98" i="9"/>
  <c r="I98" i="9" s="1"/>
  <c r="D97" i="9"/>
  <c r="E98" i="9" s="1"/>
  <c r="E102" i="15"/>
  <c r="D101" i="15"/>
  <c r="J101" i="15" s="1"/>
  <c r="G97" i="18"/>
  <c r="I97" i="18" s="1"/>
  <c r="J100" i="18"/>
  <c r="L100" i="18" s="1"/>
  <c r="G98" i="18"/>
  <c r="I98" i="18" s="1"/>
  <c r="J99" i="18"/>
  <c r="L99" i="18" s="1"/>
  <c r="J97" i="18"/>
  <c r="L97" i="18" s="1"/>
  <c r="J95" i="18"/>
  <c r="L95" i="18" s="1"/>
  <c r="D98" i="8"/>
  <c r="Y98" i="5"/>
  <c r="U98" i="5"/>
  <c r="AB98" i="5"/>
  <c r="X98" i="5"/>
  <c r="D101" i="6" l="1"/>
  <c r="E107" i="6"/>
  <c r="D98" i="6"/>
  <c r="E104" i="6"/>
  <c r="E106" i="4"/>
  <c r="D99" i="6"/>
  <c r="E106" i="6"/>
  <c r="E105" i="6"/>
  <c r="C99" i="16"/>
  <c r="D99" i="8"/>
  <c r="E105" i="8"/>
  <c r="E103" i="8"/>
  <c r="E105" i="3"/>
  <c r="D101" i="2"/>
  <c r="E107" i="2"/>
  <c r="C96" i="16"/>
  <c r="E106" i="2"/>
  <c r="C97" i="16"/>
  <c r="E105" i="4"/>
  <c r="R97" i="4"/>
  <c r="V97" i="4" s="1"/>
  <c r="E104" i="4"/>
  <c r="R97" i="5"/>
  <c r="E104" i="5"/>
  <c r="D101" i="8"/>
  <c r="E106" i="8"/>
  <c r="C98" i="16"/>
  <c r="D98" i="2"/>
  <c r="E105" i="2"/>
  <c r="D99" i="3"/>
  <c r="E106" i="3"/>
  <c r="E105" i="5"/>
  <c r="E104" i="8"/>
  <c r="D104" i="17"/>
  <c r="E101" i="17"/>
  <c r="D106" i="17"/>
  <c r="E103" i="17"/>
  <c r="D105" i="17"/>
  <c r="E102" i="17"/>
  <c r="D103" i="17"/>
  <c r="E100" i="17"/>
  <c r="D100" i="3"/>
  <c r="R100" i="5"/>
  <c r="D101" i="5"/>
  <c r="T101" i="13"/>
  <c r="W101" i="13"/>
  <c r="Y101" i="13"/>
  <c r="U101" i="13"/>
  <c r="Z101" i="13"/>
  <c r="AA101" i="13"/>
  <c r="V101" i="13"/>
  <c r="AB101" i="13"/>
  <c r="X101" i="13"/>
  <c r="R100" i="4"/>
  <c r="D101" i="4"/>
  <c r="D99" i="7"/>
  <c r="C98" i="13"/>
  <c r="U97" i="4"/>
  <c r="X97" i="4"/>
  <c r="D99" i="5"/>
  <c r="R99" i="5"/>
  <c r="D99" i="2"/>
  <c r="D100" i="8"/>
  <c r="D100" i="2"/>
  <c r="C97" i="13"/>
  <c r="D100" i="4"/>
  <c r="C99" i="13"/>
  <c r="C100" i="13"/>
  <c r="E106" i="13" s="1"/>
  <c r="V97" i="5"/>
  <c r="T97" i="5"/>
  <c r="AA97" i="5"/>
  <c r="U97" i="5"/>
  <c r="AB97" i="5"/>
  <c r="Y97" i="5"/>
  <c r="X97" i="5"/>
  <c r="D98" i="4"/>
  <c r="R98" i="4"/>
  <c r="D99" i="4"/>
  <c r="R99" i="4"/>
  <c r="D100" i="7"/>
  <c r="D100" i="6"/>
  <c r="E100" i="9"/>
  <c r="D98" i="7"/>
  <c r="D100" i="5"/>
  <c r="Z97" i="4" l="1"/>
  <c r="AA97" i="4"/>
  <c r="Y97" i="4"/>
  <c r="AB97" i="4"/>
  <c r="T97" i="4"/>
  <c r="W97" i="4"/>
  <c r="E103" i="13"/>
  <c r="E104" i="13"/>
  <c r="E105" i="13"/>
  <c r="W97" i="5"/>
  <c r="Z97" i="5"/>
  <c r="R100" i="13"/>
  <c r="D101" i="13"/>
  <c r="D99" i="13"/>
  <c r="R99" i="13"/>
  <c r="D98" i="13"/>
  <c r="R97" i="13"/>
  <c r="K98" i="9"/>
  <c r="R98" i="13"/>
  <c r="Z98" i="13" s="1"/>
  <c r="D99" i="16"/>
  <c r="D100" i="16"/>
  <c r="T100" i="4"/>
  <c r="Z100" i="4"/>
  <c r="X100" i="4"/>
  <c r="AA100" i="4"/>
  <c r="V100" i="4"/>
  <c r="W100" i="4"/>
  <c r="U100" i="4"/>
  <c r="Y100" i="4"/>
  <c r="AB100" i="4"/>
  <c r="K97" i="9"/>
  <c r="X99" i="5"/>
  <c r="AB99" i="5"/>
  <c r="V99" i="5"/>
  <c r="Z99" i="5"/>
  <c r="T99" i="5"/>
  <c r="AA99" i="5"/>
  <c r="U99" i="5"/>
  <c r="W99" i="5"/>
  <c r="Y99" i="5"/>
  <c r="T100" i="5"/>
  <c r="U100" i="5"/>
  <c r="X100" i="5"/>
  <c r="W100" i="5"/>
  <c r="AA100" i="5"/>
  <c r="Z100" i="5"/>
  <c r="AB100" i="5"/>
  <c r="V100" i="5"/>
  <c r="Y100" i="5"/>
  <c r="T98" i="4"/>
  <c r="W98" i="4"/>
  <c r="AA98" i="4"/>
  <c r="U98" i="4"/>
  <c r="AB98" i="4"/>
  <c r="V98" i="4"/>
  <c r="X98" i="4"/>
  <c r="Z98" i="4"/>
  <c r="Y98" i="4"/>
  <c r="D100" i="13"/>
  <c r="K100" i="9"/>
  <c r="V99" i="4"/>
  <c r="U99" i="4"/>
  <c r="W99" i="4"/>
  <c r="AA99" i="4"/>
  <c r="Y99" i="4"/>
  <c r="X99" i="4"/>
  <c r="T99" i="4"/>
  <c r="Z99" i="4"/>
  <c r="AB99" i="4"/>
  <c r="D97" i="16"/>
  <c r="D98" i="16"/>
  <c r="K99" i="9"/>
  <c r="U98" i="13" l="1"/>
  <c r="W98" i="13"/>
  <c r="Y98" i="13"/>
  <c r="T98" i="13"/>
  <c r="V98" i="13"/>
  <c r="AA98" i="13"/>
  <c r="X98" i="13"/>
  <c r="AB98" i="13"/>
  <c r="V99" i="13"/>
  <c r="T99" i="13"/>
  <c r="Y99" i="13"/>
  <c r="X99" i="13"/>
  <c r="U99" i="13"/>
  <c r="AA99" i="13"/>
  <c r="W99" i="13"/>
  <c r="AB99" i="13"/>
  <c r="Z99" i="13"/>
  <c r="V97" i="13"/>
  <c r="U97" i="13"/>
  <c r="AA97" i="13"/>
  <c r="T97" i="13"/>
  <c r="Y97" i="13"/>
  <c r="W97" i="13"/>
  <c r="AB97" i="13"/>
  <c r="X97" i="13"/>
  <c r="Z97" i="13"/>
  <c r="T100" i="13"/>
  <c r="W100" i="13"/>
  <c r="AA100" i="13"/>
  <c r="V100" i="13"/>
  <c r="Z100" i="13"/>
  <c r="X100" i="13"/>
  <c r="AB100" i="13"/>
  <c r="U100" i="13"/>
  <c r="Y100" i="13"/>
  <c r="J94" i="18" l="1"/>
  <c r="L94" i="18" s="1"/>
  <c r="H93" i="18"/>
  <c r="K93" i="18"/>
  <c r="H99" i="15"/>
  <c r="G95" i="16"/>
  <c r="H95" i="9"/>
  <c r="J95" i="9" s="1"/>
  <c r="C96" i="5"/>
  <c r="E103" i="5" s="1"/>
  <c r="B95" i="13"/>
  <c r="G95" i="9"/>
  <c r="I95" i="9" s="1"/>
  <c r="C95" i="16" l="1"/>
  <c r="D96" i="16" s="1"/>
  <c r="C96" i="13"/>
  <c r="C96" i="3"/>
  <c r="E103" i="3" s="1"/>
  <c r="C96" i="7"/>
  <c r="E100" i="15"/>
  <c r="D100" i="15"/>
  <c r="J100" i="15" s="1"/>
  <c r="C95" i="17"/>
  <c r="C96" i="17"/>
  <c r="C96" i="4"/>
  <c r="E103" i="4" s="1"/>
  <c r="R96" i="5"/>
  <c r="D97" i="5"/>
  <c r="C96" i="6"/>
  <c r="E103" i="6" s="1"/>
  <c r="D96" i="9"/>
  <c r="G93" i="18"/>
  <c r="I93" i="18" s="1"/>
  <c r="C96" i="2"/>
  <c r="E103" i="2" s="1"/>
  <c r="C96" i="8"/>
  <c r="E102" i="8" s="1"/>
  <c r="G91" i="18"/>
  <c r="I91" i="18" s="1"/>
  <c r="H91" i="18"/>
  <c r="K91" i="18"/>
  <c r="J93" i="18"/>
  <c r="L93" i="18" s="1"/>
  <c r="H92" i="18"/>
  <c r="K92" i="18"/>
  <c r="D98" i="15"/>
  <c r="H97" i="15"/>
  <c r="D99" i="15"/>
  <c r="J99" i="15" s="1"/>
  <c r="H98" i="15"/>
  <c r="G93" i="16"/>
  <c r="G94" i="16"/>
  <c r="D95" i="9"/>
  <c r="H94" i="9"/>
  <c r="J94" i="9" s="1"/>
  <c r="C95" i="5"/>
  <c r="E102" i="5" s="1"/>
  <c r="C95" i="4"/>
  <c r="E102" i="4" s="1"/>
  <c r="C95" i="3"/>
  <c r="E102" i="3" s="1"/>
  <c r="C94" i="2"/>
  <c r="C95" i="2"/>
  <c r="E102" i="2" s="1"/>
  <c r="D101" i="17" l="1"/>
  <c r="E101" i="2"/>
  <c r="R96" i="13"/>
  <c r="E102" i="13"/>
  <c r="E99" i="17"/>
  <c r="D102" i="17"/>
  <c r="E98" i="17"/>
  <c r="D96" i="5"/>
  <c r="R95" i="5"/>
  <c r="C94" i="17"/>
  <c r="E97" i="17" s="1"/>
  <c r="D95" i="2"/>
  <c r="R95" i="4"/>
  <c r="D97" i="7"/>
  <c r="C94" i="3"/>
  <c r="E99" i="15"/>
  <c r="D97" i="6"/>
  <c r="C94" i="6"/>
  <c r="C94" i="7"/>
  <c r="D97" i="8"/>
  <c r="C95" i="6"/>
  <c r="E102" i="6" s="1"/>
  <c r="D96" i="4"/>
  <c r="R96" i="4"/>
  <c r="D97" i="4"/>
  <c r="C95" i="7"/>
  <c r="K96" i="9"/>
  <c r="D97" i="13"/>
  <c r="D96" i="2"/>
  <c r="D97" i="2"/>
  <c r="T96" i="5"/>
  <c r="AA96" i="5"/>
  <c r="U96" i="5"/>
  <c r="AB96" i="5"/>
  <c r="W96" i="5"/>
  <c r="X96" i="5"/>
  <c r="Z96" i="5"/>
  <c r="Y96" i="5"/>
  <c r="V96" i="5"/>
  <c r="C95" i="8"/>
  <c r="E96" i="9"/>
  <c r="E97" i="9"/>
  <c r="D96" i="3"/>
  <c r="D97" i="3"/>
  <c r="C94" i="5"/>
  <c r="E101" i="5" s="1"/>
  <c r="E98" i="15"/>
  <c r="C94" i="4"/>
  <c r="J92" i="18"/>
  <c r="L92" i="18" s="1"/>
  <c r="B93" i="13"/>
  <c r="D94" i="9"/>
  <c r="E95" i="9" s="1"/>
  <c r="H93" i="9"/>
  <c r="J93" i="9" s="1"/>
  <c r="G92" i="18"/>
  <c r="I92" i="18" s="1"/>
  <c r="C94" i="8"/>
  <c r="E100" i="8" s="1"/>
  <c r="B94" i="13"/>
  <c r="G93" i="9"/>
  <c r="I93" i="9" s="1"/>
  <c r="J98" i="15"/>
  <c r="G94" i="9"/>
  <c r="I94" i="9" s="1"/>
  <c r="E101" i="6" l="1"/>
  <c r="C93" i="16"/>
  <c r="D96" i="8"/>
  <c r="E101" i="8"/>
  <c r="D95" i="3"/>
  <c r="E101" i="3"/>
  <c r="R94" i="4"/>
  <c r="T94" i="4" s="1"/>
  <c r="E101" i="4"/>
  <c r="R94" i="5"/>
  <c r="V94" i="5" s="1"/>
  <c r="C95" i="13"/>
  <c r="C94" i="16"/>
  <c r="D100" i="17"/>
  <c r="W94" i="5"/>
  <c r="D95" i="6"/>
  <c r="D95" i="7"/>
  <c r="U94" i="5"/>
  <c r="D95" i="5"/>
  <c r="T96" i="4"/>
  <c r="V96" i="4"/>
  <c r="X96" i="4"/>
  <c r="AB96" i="4"/>
  <c r="AA96" i="4"/>
  <c r="Y96" i="4"/>
  <c r="Z96" i="4"/>
  <c r="W96" i="4"/>
  <c r="U96" i="4"/>
  <c r="T95" i="5"/>
  <c r="AA95" i="5"/>
  <c r="W95" i="5"/>
  <c r="Z95" i="5"/>
  <c r="X95" i="5"/>
  <c r="AB95" i="5"/>
  <c r="V95" i="5"/>
  <c r="Y95" i="5"/>
  <c r="U95" i="5"/>
  <c r="D96" i="7"/>
  <c r="D95" i="8"/>
  <c r="T96" i="13"/>
  <c r="Z96" i="13"/>
  <c r="W96" i="13"/>
  <c r="AA96" i="13"/>
  <c r="V96" i="13"/>
  <c r="X96" i="13"/>
  <c r="Y96" i="13"/>
  <c r="U96" i="13"/>
  <c r="AB96" i="13"/>
  <c r="T95" i="4"/>
  <c r="Z95" i="4"/>
  <c r="X95" i="4"/>
  <c r="W95" i="4"/>
  <c r="V95" i="4"/>
  <c r="AA95" i="4"/>
  <c r="U95" i="4"/>
  <c r="Y95" i="4"/>
  <c r="AB95" i="4"/>
  <c r="D96" i="6"/>
  <c r="D95" i="4"/>
  <c r="U94" i="4"/>
  <c r="AA94" i="4"/>
  <c r="W94" i="4"/>
  <c r="X94" i="4"/>
  <c r="C94" i="13"/>
  <c r="V94" i="4" l="1"/>
  <c r="Y94" i="4"/>
  <c r="AB94" i="4"/>
  <c r="Z94" i="4"/>
  <c r="R94" i="13"/>
  <c r="E100" i="13"/>
  <c r="X94" i="5"/>
  <c r="K95" i="9"/>
  <c r="E101" i="13"/>
  <c r="T94" i="5"/>
  <c r="Z94" i="5"/>
  <c r="AB94" i="5"/>
  <c r="D96" i="13"/>
  <c r="R95" i="13"/>
  <c r="T95" i="13" s="1"/>
  <c r="Y94" i="5"/>
  <c r="AA94" i="5"/>
  <c r="D95" i="13"/>
  <c r="D95" i="16"/>
  <c r="K94" i="9"/>
  <c r="D94" i="16"/>
  <c r="U95" i="13" l="1"/>
  <c r="AB95" i="13"/>
  <c r="V95" i="13"/>
  <c r="Y95" i="13"/>
  <c r="W95" i="13"/>
  <c r="AA95" i="13"/>
  <c r="X95" i="13"/>
  <c r="Z95" i="13"/>
  <c r="V94" i="13"/>
  <c r="X94" i="13"/>
  <c r="Y94" i="13"/>
  <c r="T94" i="13"/>
  <c r="AB94" i="13"/>
  <c r="U94" i="13"/>
  <c r="AA94" i="13"/>
  <c r="W94" i="13"/>
  <c r="Z94" i="13"/>
  <c r="H95" i="15" l="1"/>
  <c r="H96" i="15"/>
  <c r="G91" i="16"/>
  <c r="G92" i="16"/>
  <c r="D93" i="9"/>
  <c r="C93" i="8"/>
  <c r="E99" i="8" s="1"/>
  <c r="C93" i="5"/>
  <c r="R93" i="5" l="1"/>
  <c r="E100" i="5"/>
  <c r="G92" i="9"/>
  <c r="I92" i="9" s="1"/>
  <c r="D92" i="9"/>
  <c r="D94" i="8"/>
  <c r="B91" i="13"/>
  <c r="H91" i="9"/>
  <c r="J91" i="9" s="1"/>
  <c r="E96" i="15"/>
  <c r="E97" i="15"/>
  <c r="D97" i="15"/>
  <c r="J97" i="15" s="1"/>
  <c r="C92" i="3"/>
  <c r="C93" i="3"/>
  <c r="E100" i="3" s="1"/>
  <c r="C92" i="5"/>
  <c r="C92" i="7"/>
  <c r="C93" i="7"/>
  <c r="H92" i="9"/>
  <c r="J92" i="9" s="1"/>
  <c r="E93" i="9"/>
  <c r="E94" i="9"/>
  <c r="G91" i="9"/>
  <c r="I91" i="9" s="1"/>
  <c r="C92" i="17"/>
  <c r="C93" i="17"/>
  <c r="D94" i="5"/>
  <c r="C92" i="2"/>
  <c r="C93" i="2"/>
  <c r="E100" i="2" s="1"/>
  <c r="C92" i="4"/>
  <c r="C93" i="4"/>
  <c r="E100" i="4" s="1"/>
  <c r="C92" i="6"/>
  <c r="C93" i="6"/>
  <c r="E100" i="6" s="1"/>
  <c r="C92" i="8"/>
  <c r="B92" i="13"/>
  <c r="D96" i="15"/>
  <c r="J96" i="15" s="1"/>
  <c r="E99" i="6" l="1"/>
  <c r="E99" i="3"/>
  <c r="C91" i="16"/>
  <c r="C92" i="16"/>
  <c r="D93" i="8"/>
  <c r="E98" i="8"/>
  <c r="E99" i="4"/>
  <c r="D93" i="5"/>
  <c r="E99" i="5"/>
  <c r="E99" i="2"/>
  <c r="D98" i="17"/>
  <c r="E95" i="17"/>
  <c r="E96" i="17"/>
  <c r="D99" i="17"/>
  <c r="D93" i="6"/>
  <c r="D94" i="6"/>
  <c r="R92" i="5"/>
  <c r="D93" i="4"/>
  <c r="R93" i="4"/>
  <c r="D94" i="4"/>
  <c r="D93" i="7"/>
  <c r="D94" i="7"/>
  <c r="D94" i="3"/>
  <c r="D93" i="3"/>
  <c r="D93" i="2"/>
  <c r="D94" i="2"/>
  <c r="C92" i="13"/>
  <c r="C93" i="13"/>
  <c r="R92" i="4"/>
  <c r="T93" i="5"/>
  <c r="X93" i="5"/>
  <c r="V93" i="5"/>
  <c r="Y93" i="5"/>
  <c r="AA93" i="5"/>
  <c r="U93" i="5"/>
  <c r="W93" i="5"/>
  <c r="Z93" i="5"/>
  <c r="AB93" i="5"/>
  <c r="R93" i="13" l="1"/>
  <c r="E99" i="13"/>
  <c r="R92" i="13"/>
  <c r="E98" i="13"/>
  <c r="K92" i="9"/>
  <c r="V92" i="4"/>
  <c r="Z92" i="4"/>
  <c r="Y92" i="4"/>
  <c r="AB92" i="4"/>
  <c r="T92" i="4"/>
  <c r="U92" i="4"/>
  <c r="X92" i="4"/>
  <c r="AA92" i="4"/>
  <c r="W92" i="4"/>
  <c r="D93" i="13"/>
  <c r="K93" i="9"/>
  <c r="D94" i="13"/>
  <c r="D93" i="16"/>
  <c r="D92" i="16"/>
  <c r="T93" i="4"/>
  <c r="W93" i="4"/>
  <c r="Z93" i="4"/>
  <c r="Y93" i="4"/>
  <c r="X93" i="4"/>
  <c r="AA93" i="4"/>
  <c r="AB93" i="4"/>
  <c r="V93" i="4"/>
  <c r="U93" i="4"/>
  <c r="V92" i="5"/>
  <c r="AB92" i="5"/>
  <c r="U92" i="5"/>
  <c r="Y92" i="5"/>
  <c r="X92" i="5"/>
  <c r="Z92" i="5"/>
  <c r="W92" i="5"/>
  <c r="T92" i="5"/>
  <c r="AA92" i="5"/>
  <c r="U92" i="13" l="1"/>
  <c r="T92" i="13"/>
  <c r="X92" i="13"/>
  <c r="AB92" i="13"/>
  <c r="Z92" i="13"/>
  <c r="Y92" i="13"/>
  <c r="V92" i="13"/>
  <c r="W92" i="13"/>
  <c r="AA92" i="13"/>
  <c r="T93" i="13"/>
  <c r="AA93" i="13"/>
  <c r="V93" i="13"/>
  <c r="W93" i="13"/>
  <c r="Z93" i="13"/>
  <c r="X93" i="13"/>
  <c r="AB93" i="13"/>
  <c r="U93" i="13"/>
  <c r="Y93" i="13"/>
  <c r="H90" i="18" l="1"/>
  <c r="K90" i="18"/>
  <c r="H94" i="15"/>
  <c r="G90" i="16"/>
  <c r="G90" i="9"/>
  <c r="I90" i="9" s="1"/>
  <c r="C91" i="3"/>
  <c r="E98" i="3" s="1"/>
  <c r="H90" i="9" l="1"/>
  <c r="J90" i="9" s="1"/>
  <c r="C91" i="6"/>
  <c r="E98" i="6" s="1"/>
  <c r="C91" i="17"/>
  <c r="G90" i="18"/>
  <c r="I90" i="18" s="1"/>
  <c r="C91" i="2"/>
  <c r="E98" i="2" s="1"/>
  <c r="C91" i="8"/>
  <c r="E97" i="8" s="1"/>
  <c r="B90" i="13"/>
  <c r="D91" i="9"/>
  <c r="C91" i="4"/>
  <c r="E98" i="4" s="1"/>
  <c r="C91" i="5"/>
  <c r="E98" i="5" s="1"/>
  <c r="C91" i="7"/>
  <c r="D92" i="3"/>
  <c r="E95" i="15"/>
  <c r="D95" i="15"/>
  <c r="J95" i="15" s="1"/>
  <c r="J91" i="18"/>
  <c r="L91" i="18" s="1"/>
  <c r="H88" i="18"/>
  <c r="K88" i="18"/>
  <c r="H89" i="18"/>
  <c r="K89" i="18"/>
  <c r="C90" i="17"/>
  <c r="E94" i="15"/>
  <c r="L10" i="12"/>
  <c r="G88" i="16"/>
  <c r="G89" i="16"/>
  <c r="D90" i="9"/>
  <c r="C90" i="4"/>
  <c r="E97" i="4" s="1"/>
  <c r="G89" i="9"/>
  <c r="I89" i="9" s="1"/>
  <c r="C90" i="16" l="1"/>
  <c r="H88" i="9"/>
  <c r="J88" i="9" s="1"/>
  <c r="C89" i="5"/>
  <c r="E94" i="17"/>
  <c r="D97" i="17"/>
  <c r="C89" i="8"/>
  <c r="E93" i="17"/>
  <c r="D96" i="17"/>
  <c r="G88" i="9"/>
  <c r="I88" i="9" s="1"/>
  <c r="G89" i="18"/>
  <c r="I89" i="18" s="1"/>
  <c r="B88" i="13"/>
  <c r="G88" i="18"/>
  <c r="I88" i="18" s="1"/>
  <c r="C90" i="7"/>
  <c r="D91" i="7" s="1"/>
  <c r="C89" i="6"/>
  <c r="C89" i="7"/>
  <c r="B89" i="13"/>
  <c r="R90" i="4"/>
  <c r="D92" i="8"/>
  <c r="C89" i="3"/>
  <c r="C90" i="3"/>
  <c r="E97" i="3" s="1"/>
  <c r="H89" i="9"/>
  <c r="J89" i="9" s="1"/>
  <c r="R91" i="5"/>
  <c r="D92" i="5"/>
  <c r="E91" i="9"/>
  <c r="E92" i="9"/>
  <c r="C90" i="8"/>
  <c r="D94" i="15"/>
  <c r="J94" i="15" s="1"/>
  <c r="D92" i="7"/>
  <c r="C90" i="5"/>
  <c r="E97" i="5" s="1"/>
  <c r="D92" i="2"/>
  <c r="D92" i="6"/>
  <c r="E93" i="15"/>
  <c r="J90" i="18"/>
  <c r="L90" i="18" s="1"/>
  <c r="C89" i="2"/>
  <c r="C89" i="4"/>
  <c r="R89" i="5"/>
  <c r="Z89" i="5" s="1"/>
  <c r="D89" i="9"/>
  <c r="E90" i="9" s="1"/>
  <c r="D93" i="15"/>
  <c r="C89" i="17"/>
  <c r="D91" i="4"/>
  <c r="R91" i="4"/>
  <c r="D92" i="4"/>
  <c r="C91" i="13"/>
  <c r="C90" i="2"/>
  <c r="E97" i="2" s="1"/>
  <c r="C90" i="6"/>
  <c r="E97" i="6" s="1"/>
  <c r="J89" i="18"/>
  <c r="L89" i="18" s="1"/>
  <c r="E96" i="6" l="1"/>
  <c r="R91" i="13"/>
  <c r="E97" i="13"/>
  <c r="D90" i="4"/>
  <c r="E96" i="4"/>
  <c r="E96" i="3"/>
  <c r="C88" i="16"/>
  <c r="E96" i="5"/>
  <c r="E96" i="2"/>
  <c r="D90" i="8"/>
  <c r="E96" i="8"/>
  <c r="E95" i="8"/>
  <c r="D90" i="6"/>
  <c r="C90" i="13"/>
  <c r="C89" i="16"/>
  <c r="D89" i="16" s="1"/>
  <c r="D90" i="7"/>
  <c r="D90" i="2"/>
  <c r="E92" i="17"/>
  <c r="D95" i="17"/>
  <c r="D91" i="6"/>
  <c r="D91" i="2"/>
  <c r="D90" i="3"/>
  <c r="D91" i="3"/>
  <c r="D90" i="5"/>
  <c r="R90" i="5"/>
  <c r="D91" i="5"/>
  <c r="T90" i="4"/>
  <c r="U90" i="4"/>
  <c r="Y90" i="4"/>
  <c r="W90" i="4"/>
  <c r="AB90" i="4"/>
  <c r="Z90" i="4"/>
  <c r="X90" i="4"/>
  <c r="AA90" i="4"/>
  <c r="V90" i="4"/>
  <c r="T91" i="5"/>
  <c r="AA91" i="5"/>
  <c r="W91" i="5"/>
  <c r="Z91" i="5"/>
  <c r="Y91" i="5"/>
  <c r="V91" i="5"/>
  <c r="AB91" i="5"/>
  <c r="U91" i="5"/>
  <c r="X91" i="5"/>
  <c r="C89" i="13"/>
  <c r="D91" i="16"/>
  <c r="T91" i="4"/>
  <c r="U91" i="4"/>
  <c r="W91" i="4"/>
  <c r="Z91" i="4"/>
  <c r="V91" i="4"/>
  <c r="AB91" i="4"/>
  <c r="AA91" i="4"/>
  <c r="Y91" i="4"/>
  <c r="X91" i="4"/>
  <c r="U89" i="5"/>
  <c r="AA89" i="5"/>
  <c r="W89" i="5"/>
  <c r="AB89" i="5"/>
  <c r="V89" i="5"/>
  <c r="X89" i="5"/>
  <c r="T89" i="5"/>
  <c r="Y89" i="5"/>
  <c r="K91" i="9"/>
  <c r="D92" i="13"/>
  <c r="R89" i="4"/>
  <c r="D91" i="8"/>
  <c r="R89" i="13" l="1"/>
  <c r="E95" i="13"/>
  <c r="R90" i="13"/>
  <c r="AA90" i="13" s="1"/>
  <c r="E96" i="13"/>
  <c r="D91" i="13"/>
  <c r="K90" i="9"/>
  <c r="D90" i="16"/>
  <c r="K89" i="9"/>
  <c r="T90" i="5"/>
  <c r="Z90" i="5"/>
  <c r="Y90" i="5"/>
  <c r="U90" i="5"/>
  <c r="AB90" i="5"/>
  <c r="W90" i="5"/>
  <c r="X90" i="5"/>
  <c r="AA90" i="5"/>
  <c r="V90" i="5"/>
  <c r="V91" i="13"/>
  <c r="Z91" i="13"/>
  <c r="W91" i="13"/>
  <c r="AA91" i="13"/>
  <c r="T91" i="13"/>
  <c r="X91" i="13"/>
  <c r="AB91" i="13"/>
  <c r="U91" i="13"/>
  <c r="Y91" i="13"/>
  <c r="U89" i="4"/>
  <c r="T89" i="4"/>
  <c r="AB89" i="4"/>
  <c r="W89" i="4"/>
  <c r="X89" i="4"/>
  <c r="AA89" i="4"/>
  <c r="Z89" i="4"/>
  <c r="Y89" i="4"/>
  <c r="V89" i="4"/>
  <c r="D90" i="13"/>
  <c r="T90" i="13" l="1"/>
  <c r="W90" i="13"/>
  <c r="Y90" i="13"/>
  <c r="Z90" i="13"/>
  <c r="AB90" i="13"/>
  <c r="U90" i="13"/>
  <c r="X90" i="13"/>
  <c r="V90" i="13"/>
  <c r="U89" i="13"/>
  <c r="X89" i="13"/>
  <c r="AB89" i="13"/>
  <c r="T89" i="13"/>
  <c r="Y89" i="13"/>
  <c r="Z89" i="13"/>
  <c r="AA89" i="13"/>
  <c r="V89" i="13"/>
  <c r="W89" i="13"/>
  <c r="H86" i="18" l="1"/>
  <c r="K86" i="18"/>
  <c r="J88" i="18"/>
  <c r="L88" i="18" s="1"/>
  <c r="H87" i="18"/>
  <c r="K87" i="18"/>
  <c r="C88" i="17"/>
  <c r="C87" i="17"/>
  <c r="G86" i="16"/>
  <c r="G87" i="16"/>
  <c r="C88" i="8"/>
  <c r="E94" i="8" s="1"/>
  <c r="G86" i="9" l="1"/>
  <c r="I86" i="9" s="1"/>
  <c r="D91" i="15"/>
  <c r="G86" i="18"/>
  <c r="I86" i="18" s="1"/>
  <c r="H87" i="9"/>
  <c r="J87" i="9" s="1"/>
  <c r="B86" i="13"/>
  <c r="C87" i="8"/>
  <c r="C87" i="2"/>
  <c r="C88" i="2"/>
  <c r="E95" i="2" s="1"/>
  <c r="D89" i="8"/>
  <c r="G87" i="9"/>
  <c r="I87" i="9" s="1"/>
  <c r="E91" i="15"/>
  <c r="E92" i="15"/>
  <c r="D92" i="15"/>
  <c r="D93" i="17"/>
  <c r="E90" i="17"/>
  <c r="C87" i="5"/>
  <c r="C88" i="5"/>
  <c r="E95" i="5" s="1"/>
  <c r="C87" i="6"/>
  <c r="C88" i="6"/>
  <c r="E95" i="6" s="1"/>
  <c r="C87" i="3"/>
  <c r="C88" i="3"/>
  <c r="E95" i="3" s="1"/>
  <c r="B87" i="13"/>
  <c r="D87" i="9"/>
  <c r="D88" i="9"/>
  <c r="D94" i="17"/>
  <c r="E91" i="17"/>
  <c r="G87" i="18"/>
  <c r="I87" i="18" s="1"/>
  <c r="C87" i="4"/>
  <c r="C88" i="4"/>
  <c r="E95" i="4" s="1"/>
  <c r="C87" i="7"/>
  <c r="C88" i="7"/>
  <c r="H86" i="9"/>
  <c r="J86" i="9" s="1"/>
  <c r="J87" i="18"/>
  <c r="L87" i="18" s="1"/>
  <c r="E94" i="6" l="1"/>
  <c r="D88" i="8"/>
  <c r="E93" i="8"/>
  <c r="C86" i="16"/>
  <c r="E94" i="4"/>
  <c r="E94" i="3"/>
  <c r="R87" i="5"/>
  <c r="E94" i="5"/>
  <c r="E94" i="2"/>
  <c r="C87" i="16"/>
  <c r="D88" i="16" s="1"/>
  <c r="D88" i="4"/>
  <c r="R88" i="4"/>
  <c r="D89" i="4"/>
  <c r="D88" i="3"/>
  <c r="D89" i="3"/>
  <c r="D88" i="6"/>
  <c r="D89" i="6"/>
  <c r="D88" i="2"/>
  <c r="D89" i="2"/>
  <c r="D88" i="7"/>
  <c r="D89" i="7"/>
  <c r="R87" i="4"/>
  <c r="C87" i="13"/>
  <c r="C88" i="13"/>
  <c r="E89" i="9"/>
  <c r="E88" i="9"/>
  <c r="D88" i="5"/>
  <c r="R88" i="5"/>
  <c r="D89" i="5"/>
  <c r="D87" i="16" l="1"/>
  <c r="R88" i="13"/>
  <c r="E94" i="13"/>
  <c r="R87" i="13"/>
  <c r="E93" i="13"/>
  <c r="X87" i="5"/>
  <c r="AB87" i="5"/>
  <c r="V87" i="5"/>
  <c r="W87" i="5"/>
  <c r="T87" i="5"/>
  <c r="Z87" i="5"/>
  <c r="Y87" i="5"/>
  <c r="U87" i="5"/>
  <c r="AA87" i="5"/>
  <c r="D88" i="13"/>
  <c r="K88" i="9"/>
  <c r="D89" i="13"/>
  <c r="T88" i="4"/>
  <c r="Y88" i="4"/>
  <c r="U88" i="4"/>
  <c r="Z88" i="4"/>
  <c r="W88" i="4"/>
  <c r="V88" i="4"/>
  <c r="AA88" i="4"/>
  <c r="AB88" i="4"/>
  <c r="X88" i="4"/>
  <c r="T88" i="5"/>
  <c r="V88" i="5"/>
  <c r="AA88" i="5"/>
  <c r="Z88" i="5"/>
  <c r="U88" i="5"/>
  <c r="W88" i="5"/>
  <c r="AB88" i="5"/>
  <c r="Y88" i="5"/>
  <c r="X88" i="5"/>
  <c r="K87" i="9"/>
  <c r="V87" i="4"/>
  <c r="Y87" i="4"/>
  <c r="T87" i="4"/>
  <c r="AB87" i="4"/>
  <c r="U87" i="4"/>
  <c r="X87" i="4"/>
  <c r="AA87" i="4"/>
  <c r="Z87" i="4"/>
  <c r="W87" i="4"/>
  <c r="H85" i="18"/>
  <c r="K85" i="18"/>
  <c r="C86" i="17"/>
  <c r="G85" i="16"/>
  <c r="D86" i="9"/>
  <c r="C86" i="6"/>
  <c r="E93" i="6" s="1"/>
  <c r="C86" i="5"/>
  <c r="C86" i="4"/>
  <c r="E93" i="4" s="1"/>
  <c r="C86" i="3"/>
  <c r="E93" i="3" s="1"/>
  <c r="C86" i="2"/>
  <c r="E93" i="2" s="1"/>
  <c r="R86" i="5" l="1"/>
  <c r="E93" i="5"/>
  <c r="T88" i="13"/>
  <c r="U88" i="13"/>
  <c r="Z88" i="13"/>
  <c r="V88" i="13"/>
  <c r="AA88" i="13"/>
  <c r="Y88" i="13"/>
  <c r="W88" i="13"/>
  <c r="AB88" i="13"/>
  <c r="X88" i="13"/>
  <c r="D87" i="3"/>
  <c r="B85" i="13"/>
  <c r="C86" i="8"/>
  <c r="E92" i="8" s="1"/>
  <c r="J86" i="18"/>
  <c r="L86" i="18" s="1"/>
  <c r="V87" i="13"/>
  <c r="T87" i="13"/>
  <c r="Z87" i="13"/>
  <c r="Y87" i="13"/>
  <c r="AA87" i="13"/>
  <c r="W87" i="13"/>
  <c r="AB87" i="13"/>
  <c r="U87" i="13"/>
  <c r="X87" i="13"/>
  <c r="D87" i="6"/>
  <c r="D87" i="2"/>
  <c r="E87" i="9"/>
  <c r="R86" i="4"/>
  <c r="D87" i="4"/>
  <c r="C86" i="7"/>
  <c r="D90" i="15"/>
  <c r="E90" i="15"/>
  <c r="D87" i="5"/>
  <c r="G85" i="9"/>
  <c r="I85" i="9" s="1"/>
  <c r="D92" i="17"/>
  <c r="E89" i="17"/>
  <c r="G85" i="18"/>
  <c r="I85" i="18" s="1"/>
  <c r="H85" i="9"/>
  <c r="J85" i="9" s="1"/>
  <c r="C86" i="13" l="1"/>
  <c r="C85" i="16"/>
  <c r="D86" i="16" s="1"/>
  <c r="D87" i="7"/>
  <c r="T86" i="4"/>
  <c r="V86" i="4"/>
  <c r="Z86" i="4"/>
  <c r="AA86" i="4"/>
  <c r="W86" i="4"/>
  <c r="AB86" i="4"/>
  <c r="U86" i="4"/>
  <c r="Y86" i="4"/>
  <c r="X86" i="4"/>
  <c r="D87" i="8"/>
  <c r="T86" i="5"/>
  <c r="AA86" i="5"/>
  <c r="W86" i="5"/>
  <c r="V86" i="5"/>
  <c r="Z86" i="5"/>
  <c r="Y86" i="5"/>
  <c r="X86" i="5"/>
  <c r="U86" i="5"/>
  <c r="AB86" i="5"/>
  <c r="H83" i="18"/>
  <c r="K83" i="18"/>
  <c r="H84" i="18"/>
  <c r="K84" i="18"/>
  <c r="C85" i="17"/>
  <c r="G83" i="16"/>
  <c r="G84" i="16"/>
  <c r="R86" i="13" l="1"/>
  <c r="E92" i="13"/>
  <c r="K86" i="9"/>
  <c r="Z86" i="13"/>
  <c r="D87" i="13"/>
  <c r="U86" i="13"/>
  <c r="D88" i="15"/>
  <c r="C84" i="17"/>
  <c r="E87" i="17" s="1"/>
  <c r="C85" i="7"/>
  <c r="D86" i="7" s="1"/>
  <c r="G83" i="18"/>
  <c r="I83" i="18" s="1"/>
  <c r="H83" i="9"/>
  <c r="J83" i="9" s="1"/>
  <c r="D91" i="17"/>
  <c r="E88" i="17"/>
  <c r="C84" i="7"/>
  <c r="G84" i="18"/>
  <c r="I84" i="18" s="1"/>
  <c r="C84" i="2"/>
  <c r="C85" i="2"/>
  <c r="E92" i="2" s="1"/>
  <c r="C84" i="6"/>
  <c r="C85" i="6"/>
  <c r="E89" i="15"/>
  <c r="D89" i="15"/>
  <c r="C84" i="5"/>
  <c r="C85" i="5"/>
  <c r="C84" i="8"/>
  <c r="C85" i="8"/>
  <c r="B83" i="13"/>
  <c r="G83" i="9"/>
  <c r="I83" i="9" s="1"/>
  <c r="J85" i="18"/>
  <c r="L85" i="18" s="1"/>
  <c r="C84" i="4"/>
  <c r="C85" i="4"/>
  <c r="D84" i="9"/>
  <c r="D85" i="9"/>
  <c r="C84" i="3"/>
  <c r="C85" i="3"/>
  <c r="E92" i="3" s="1"/>
  <c r="B84" i="13"/>
  <c r="H84" i="9"/>
  <c r="J84" i="9" s="1"/>
  <c r="E88" i="15"/>
  <c r="J84" i="18"/>
  <c r="L84" i="18" s="1"/>
  <c r="G84" i="9"/>
  <c r="I84" i="9" s="1"/>
  <c r="H82" i="18"/>
  <c r="K82" i="18"/>
  <c r="E87" i="15"/>
  <c r="G82" i="16"/>
  <c r="C83" i="6"/>
  <c r="E90" i="6" s="1"/>
  <c r="C83" i="4"/>
  <c r="E90" i="4" s="1"/>
  <c r="C83" i="3"/>
  <c r="E90" i="3" s="1"/>
  <c r="D86" i="6" l="1"/>
  <c r="E92" i="6"/>
  <c r="E91" i="6"/>
  <c r="E91" i="3"/>
  <c r="D86" i="4"/>
  <c r="E92" i="4"/>
  <c r="C83" i="16"/>
  <c r="E91" i="5"/>
  <c r="E91" i="4"/>
  <c r="D86" i="8"/>
  <c r="E91" i="8"/>
  <c r="E90" i="8"/>
  <c r="E91" i="2"/>
  <c r="C84" i="16"/>
  <c r="D86" i="5"/>
  <c r="E92" i="5"/>
  <c r="W86" i="13"/>
  <c r="V86" i="13"/>
  <c r="Y86" i="13"/>
  <c r="X86" i="13"/>
  <c r="T86" i="13"/>
  <c r="AA86" i="13"/>
  <c r="AB86" i="13"/>
  <c r="D90" i="17"/>
  <c r="D85" i="7"/>
  <c r="E85" i="9"/>
  <c r="E86" i="9"/>
  <c r="D85" i="2"/>
  <c r="D86" i="2"/>
  <c r="C83" i="7"/>
  <c r="D84" i="7" s="1"/>
  <c r="G82" i="18"/>
  <c r="I82" i="18" s="1"/>
  <c r="D85" i="3"/>
  <c r="D86" i="3"/>
  <c r="R83" i="4"/>
  <c r="D85" i="5"/>
  <c r="R85" i="5"/>
  <c r="D84" i="6"/>
  <c r="H82" i="9"/>
  <c r="J82" i="9" s="1"/>
  <c r="J83" i="18"/>
  <c r="L83" i="18" s="1"/>
  <c r="C84" i="13"/>
  <c r="C85" i="13"/>
  <c r="D85" i="4"/>
  <c r="R85" i="4"/>
  <c r="R84" i="5"/>
  <c r="C83" i="2"/>
  <c r="E90" i="2" s="1"/>
  <c r="D83" i="9"/>
  <c r="C83" i="5"/>
  <c r="E90" i="5" s="1"/>
  <c r="B82" i="13"/>
  <c r="G82" i="9"/>
  <c r="I82" i="9" s="1"/>
  <c r="C83" i="8"/>
  <c r="E89" i="8" s="1"/>
  <c r="D84" i="3"/>
  <c r="D84" i="4"/>
  <c r="R84" i="4"/>
  <c r="D85" i="8"/>
  <c r="D87" i="15"/>
  <c r="D85" i="6"/>
  <c r="C83" i="17"/>
  <c r="C82" i="16" l="1"/>
  <c r="R84" i="13"/>
  <c r="E90" i="13"/>
  <c r="R85" i="13"/>
  <c r="E91" i="13"/>
  <c r="D84" i="5"/>
  <c r="R83" i="5"/>
  <c r="D89" i="17"/>
  <c r="E86" i="17"/>
  <c r="D86" i="13"/>
  <c r="T83" i="4"/>
  <c r="W83" i="4"/>
  <c r="Z83" i="4"/>
  <c r="Y83" i="4"/>
  <c r="X83" i="4"/>
  <c r="AA83" i="4"/>
  <c r="AB83" i="4"/>
  <c r="V83" i="4"/>
  <c r="U83" i="4"/>
  <c r="V84" i="4"/>
  <c r="U84" i="4"/>
  <c r="AA84" i="4"/>
  <c r="Z84" i="4"/>
  <c r="Y84" i="4"/>
  <c r="AB84" i="4"/>
  <c r="X84" i="4"/>
  <c r="W84" i="4"/>
  <c r="T84" i="4"/>
  <c r="D83" i="16"/>
  <c r="C83" i="13"/>
  <c r="D85" i="16"/>
  <c r="D84" i="16"/>
  <c r="V84" i="5"/>
  <c r="U84" i="5"/>
  <c r="Y84" i="5"/>
  <c r="T84" i="5"/>
  <c r="W84" i="5"/>
  <c r="AA84" i="5"/>
  <c r="AB84" i="5"/>
  <c r="Z84" i="5"/>
  <c r="X84" i="5"/>
  <c r="T85" i="4"/>
  <c r="AA85" i="4"/>
  <c r="V85" i="4"/>
  <c r="Y85" i="4"/>
  <c r="AB85" i="4"/>
  <c r="X85" i="4"/>
  <c r="Z85" i="4"/>
  <c r="U85" i="4"/>
  <c r="W85" i="4"/>
  <c r="D85" i="13"/>
  <c r="K85" i="9"/>
  <c r="E84" i="9"/>
  <c r="D84" i="8"/>
  <c r="D84" i="2"/>
  <c r="K84" i="9"/>
  <c r="T85" i="5"/>
  <c r="X85" i="5"/>
  <c r="AB85" i="5"/>
  <c r="U85" i="5"/>
  <c r="Y85" i="5"/>
  <c r="V85" i="5"/>
  <c r="Z85" i="5"/>
  <c r="W85" i="5"/>
  <c r="AA85" i="5"/>
  <c r="H81" i="18"/>
  <c r="K81" i="18"/>
  <c r="G81" i="16"/>
  <c r="R83" i="13" l="1"/>
  <c r="E89" i="13"/>
  <c r="D84" i="13"/>
  <c r="G81" i="9"/>
  <c r="I81" i="9" s="1"/>
  <c r="J82" i="18"/>
  <c r="L82" i="18" s="1"/>
  <c r="C82" i="5"/>
  <c r="D82" i="9"/>
  <c r="G81" i="18"/>
  <c r="I81" i="18" s="1"/>
  <c r="V84" i="13"/>
  <c r="AB84" i="13"/>
  <c r="U84" i="13"/>
  <c r="Y84" i="13"/>
  <c r="X84" i="13"/>
  <c r="Z84" i="13"/>
  <c r="T84" i="13"/>
  <c r="W84" i="13"/>
  <c r="AA84" i="13"/>
  <c r="C82" i="8"/>
  <c r="E88" i="8" s="1"/>
  <c r="D86" i="15"/>
  <c r="E86" i="15"/>
  <c r="T83" i="5"/>
  <c r="W83" i="5"/>
  <c r="AA83" i="5"/>
  <c r="X83" i="5"/>
  <c r="U83" i="5"/>
  <c r="Z83" i="5"/>
  <c r="Y83" i="5"/>
  <c r="AB83" i="5"/>
  <c r="V83" i="5"/>
  <c r="C82" i="2"/>
  <c r="E89" i="2" s="1"/>
  <c r="C82" i="7"/>
  <c r="C82" i="17"/>
  <c r="C82" i="3"/>
  <c r="E89" i="3" s="1"/>
  <c r="B81" i="13"/>
  <c r="T85" i="13"/>
  <c r="W85" i="13"/>
  <c r="AA85" i="13"/>
  <c r="Z85" i="13"/>
  <c r="AB85" i="13"/>
  <c r="V85" i="13"/>
  <c r="X85" i="13"/>
  <c r="Y85" i="13"/>
  <c r="U85" i="13"/>
  <c r="C82" i="4"/>
  <c r="E89" i="4" s="1"/>
  <c r="C82" i="6"/>
  <c r="E89" i="6" s="1"/>
  <c r="H81" i="9"/>
  <c r="J81" i="9" s="1"/>
  <c r="K83" i="9"/>
  <c r="R82" i="5" l="1"/>
  <c r="E89" i="5"/>
  <c r="C81" i="16"/>
  <c r="E85" i="17"/>
  <c r="D88" i="17"/>
  <c r="D83" i="6"/>
  <c r="D83" i="3"/>
  <c r="D83" i="7"/>
  <c r="E83" i="9"/>
  <c r="R82" i="4"/>
  <c r="D83" i="4"/>
  <c r="D83" i="2"/>
  <c r="D83" i="8"/>
  <c r="T83" i="13"/>
  <c r="W83" i="13"/>
  <c r="AA83" i="13"/>
  <c r="Z83" i="13"/>
  <c r="X83" i="13"/>
  <c r="Y83" i="13"/>
  <c r="V83" i="13"/>
  <c r="AB83" i="13"/>
  <c r="U83" i="13"/>
  <c r="C82" i="13"/>
  <c r="D83" i="5"/>
  <c r="H80" i="18"/>
  <c r="K80" i="18"/>
  <c r="J20" i="12"/>
  <c r="G80" i="16"/>
  <c r="D81" i="9"/>
  <c r="E82" i="9" s="1"/>
  <c r="R82" i="13" l="1"/>
  <c r="E88" i="13"/>
  <c r="B80" i="13"/>
  <c r="C81" i="13" s="1"/>
  <c r="J81" i="18"/>
  <c r="L81" i="18" s="1"/>
  <c r="C81" i="6"/>
  <c r="E88" i="6" s="1"/>
  <c r="C81" i="2"/>
  <c r="E88" i="2" s="1"/>
  <c r="C81" i="5"/>
  <c r="C81" i="7"/>
  <c r="G80" i="9"/>
  <c r="I80" i="9" s="1"/>
  <c r="T82" i="5"/>
  <c r="V82" i="5"/>
  <c r="W82" i="5"/>
  <c r="AA82" i="5"/>
  <c r="Z82" i="5"/>
  <c r="AB82" i="5"/>
  <c r="U82" i="5"/>
  <c r="X82" i="5"/>
  <c r="Y82" i="5"/>
  <c r="C81" i="3"/>
  <c r="E88" i="3" s="1"/>
  <c r="E85" i="15"/>
  <c r="D85" i="15"/>
  <c r="C81" i="4"/>
  <c r="E88" i="4" s="1"/>
  <c r="K82" i="9"/>
  <c r="D83" i="13"/>
  <c r="T82" i="4"/>
  <c r="Y82" i="4"/>
  <c r="U82" i="4"/>
  <c r="Z82" i="4"/>
  <c r="V82" i="4"/>
  <c r="AA82" i="4"/>
  <c r="W82" i="4"/>
  <c r="X82" i="4"/>
  <c r="AB82" i="4"/>
  <c r="C81" i="8"/>
  <c r="E87" i="8" s="1"/>
  <c r="H80" i="9"/>
  <c r="J80" i="9" s="1"/>
  <c r="C81" i="17"/>
  <c r="G80" i="18"/>
  <c r="I80" i="18" s="1"/>
  <c r="D82" i="16"/>
  <c r="R81" i="13" l="1"/>
  <c r="E87" i="13"/>
  <c r="R81" i="5"/>
  <c r="E88" i="5"/>
  <c r="C80" i="16"/>
  <c r="D81" i="16" s="1"/>
  <c r="D82" i="13"/>
  <c r="E84" i="17"/>
  <c r="D87" i="17"/>
  <c r="R81" i="4"/>
  <c r="D82" i="4"/>
  <c r="D82" i="3"/>
  <c r="D82" i="7"/>
  <c r="D82" i="2"/>
  <c r="D82" i="8"/>
  <c r="T82" i="13"/>
  <c r="W82" i="13"/>
  <c r="V82" i="13"/>
  <c r="AB82" i="13"/>
  <c r="X82" i="13"/>
  <c r="Z82" i="13"/>
  <c r="Y82" i="13"/>
  <c r="U82" i="13"/>
  <c r="AA82" i="13"/>
  <c r="D82" i="5"/>
  <c r="D82" i="6"/>
  <c r="K81" i="9"/>
  <c r="H79" i="18"/>
  <c r="K79" i="18"/>
  <c r="G79" i="16"/>
  <c r="H79" i="9"/>
  <c r="J79" i="9" s="1"/>
  <c r="C80" i="5"/>
  <c r="R80" i="5" l="1"/>
  <c r="E87" i="5"/>
  <c r="G79" i="9"/>
  <c r="I79" i="9" s="1"/>
  <c r="B79" i="13"/>
  <c r="J80" i="18"/>
  <c r="L80" i="18" s="1"/>
  <c r="C80" i="6"/>
  <c r="E87" i="6" s="1"/>
  <c r="C80" i="7"/>
  <c r="G79" i="18"/>
  <c r="I79" i="18" s="1"/>
  <c r="C80" i="4"/>
  <c r="E87" i="4" s="1"/>
  <c r="T81" i="4"/>
  <c r="U81" i="4"/>
  <c r="Y81" i="4"/>
  <c r="AB81" i="4"/>
  <c r="Z81" i="4"/>
  <c r="X81" i="4"/>
  <c r="W81" i="4"/>
  <c r="V81" i="4"/>
  <c r="AA81" i="4"/>
  <c r="D84" i="15"/>
  <c r="E84" i="15"/>
  <c r="C80" i="2"/>
  <c r="E87" i="2" s="1"/>
  <c r="C80" i="8"/>
  <c r="E86" i="8" s="1"/>
  <c r="C80" i="17"/>
  <c r="T81" i="5"/>
  <c r="U81" i="5"/>
  <c r="Y81" i="5"/>
  <c r="AB81" i="5"/>
  <c r="Z81" i="5"/>
  <c r="X81" i="5"/>
  <c r="AA81" i="5"/>
  <c r="V81" i="5"/>
  <c r="W81" i="5"/>
  <c r="C80" i="3"/>
  <c r="E87" i="3" s="1"/>
  <c r="D80" i="9"/>
  <c r="D81" i="5"/>
  <c r="W81" i="13"/>
  <c r="U81" i="13"/>
  <c r="T81" i="13"/>
  <c r="Z81" i="13"/>
  <c r="AA81" i="13"/>
  <c r="AB81" i="13"/>
  <c r="Y81" i="13"/>
  <c r="V81" i="13"/>
  <c r="X81" i="13"/>
  <c r="H77" i="18"/>
  <c r="K77" i="18"/>
  <c r="H78" i="18"/>
  <c r="K78" i="18"/>
  <c r="C79" i="17"/>
  <c r="G77" i="16"/>
  <c r="G78" i="16"/>
  <c r="D79" i="9"/>
  <c r="C79" i="16" l="1"/>
  <c r="G77" i="9"/>
  <c r="I77" i="9" s="1"/>
  <c r="J79" i="18"/>
  <c r="L79" i="18" s="1"/>
  <c r="C80" i="13"/>
  <c r="C78" i="3"/>
  <c r="C78" i="5"/>
  <c r="C78" i="8"/>
  <c r="E82" i="15"/>
  <c r="E83" i="17"/>
  <c r="D86" i="17"/>
  <c r="D85" i="17"/>
  <c r="E82" i="17"/>
  <c r="C78" i="2"/>
  <c r="C78" i="4"/>
  <c r="C78" i="6"/>
  <c r="C78" i="7"/>
  <c r="H78" i="9"/>
  <c r="J78" i="9" s="1"/>
  <c r="D82" i="15"/>
  <c r="G78" i="18"/>
  <c r="I78" i="18" s="1"/>
  <c r="E80" i="9"/>
  <c r="E81" i="9"/>
  <c r="C79" i="8"/>
  <c r="E85" i="8" s="1"/>
  <c r="C79" i="4"/>
  <c r="T80" i="5"/>
  <c r="AA80" i="5"/>
  <c r="W80" i="5"/>
  <c r="V80" i="5"/>
  <c r="Z80" i="5"/>
  <c r="Y80" i="5"/>
  <c r="AB80" i="5"/>
  <c r="U80" i="5"/>
  <c r="X80" i="5"/>
  <c r="G78" i="9"/>
  <c r="I78" i="9" s="1"/>
  <c r="E83" i="15"/>
  <c r="C79" i="5"/>
  <c r="B78" i="13"/>
  <c r="D78" i="9"/>
  <c r="E79" i="9" s="1"/>
  <c r="J78" i="18"/>
  <c r="L78" i="18" s="1"/>
  <c r="D81" i="3"/>
  <c r="D81" i="2"/>
  <c r="D83" i="15"/>
  <c r="D81" i="7"/>
  <c r="D81" i="6"/>
  <c r="B77" i="13"/>
  <c r="H77" i="9"/>
  <c r="J77" i="9" s="1"/>
  <c r="C78" i="17"/>
  <c r="G77" i="18"/>
  <c r="I77" i="18" s="1"/>
  <c r="C79" i="3"/>
  <c r="E86" i="3" s="1"/>
  <c r="D81" i="8"/>
  <c r="C79" i="2"/>
  <c r="E86" i="2" s="1"/>
  <c r="R80" i="4"/>
  <c r="D81" i="4"/>
  <c r="C79" i="7"/>
  <c r="C79" i="6"/>
  <c r="E86" i="6" s="1"/>
  <c r="D80" i="16"/>
  <c r="D81" i="13"/>
  <c r="E85" i="6" l="1"/>
  <c r="E85" i="2"/>
  <c r="E85" i="3"/>
  <c r="R80" i="13"/>
  <c r="Z80" i="13" s="1"/>
  <c r="E86" i="13"/>
  <c r="C77" i="16"/>
  <c r="R79" i="5"/>
  <c r="E86" i="5"/>
  <c r="D80" i="4"/>
  <c r="E86" i="4"/>
  <c r="E84" i="8"/>
  <c r="E85" i="4"/>
  <c r="E85" i="5"/>
  <c r="D79" i="6"/>
  <c r="D79" i="8"/>
  <c r="C79" i="13"/>
  <c r="C78" i="16"/>
  <c r="D79" i="2"/>
  <c r="R78" i="5"/>
  <c r="V78" i="5" s="1"/>
  <c r="V80" i="13"/>
  <c r="C78" i="13"/>
  <c r="K80" i="9"/>
  <c r="D79" i="3"/>
  <c r="D79" i="7"/>
  <c r="D80" i="8"/>
  <c r="D80" i="6"/>
  <c r="D80" i="3"/>
  <c r="D79" i="4"/>
  <c r="R79" i="4"/>
  <c r="D79" i="5"/>
  <c r="D80" i="5"/>
  <c r="R78" i="4"/>
  <c r="T80" i="4"/>
  <c r="W80" i="4"/>
  <c r="AA80" i="4"/>
  <c r="V80" i="4"/>
  <c r="Z80" i="4"/>
  <c r="Y80" i="4"/>
  <c r="AB80" i="4"/>
  <c r="U80" i="4"/>
  <c r="X80" i="4"/>
  <c r="D80" i="7"/>
  <c r="D80" i="2"/>
  <c r="D84" i="17"/>
  <c r="E81" i="17"/>
  <c r="W80" i="13" l="1"/>
  <c r="X80" i="13"/>
  <c r="K78" i="9"/>
  <c r="E84" i="13"/>
  <c r="R79" i="13"/>
  <c r="E85" i="13"/>
  <c r="U78" i="5"/>
  <c r="D79" i="13"/>
  <c r="R78" i="13"/>
  <c r="D80" i="13"/>
  <c r="Y78" i="5"/>
  <c r="K79" i="9"/>
  <c r="X78" i="5"/>
  <c r="Z78" i="5"/>
  <c r="AB78" i="5"/>
  <c r="W78" i="5"/>
  <c r="T78" i="5"/>
  <c r="AA78" i="5"/>
  <c r="AB80" i="13"/>
  <c r="AA80" i="13"/>
  <c r="Y80" i="13"/>
  <c r="T80" i="13"/>
  <c r="U80" i="13"/>
  <c r="D78" i="16"/>
  <c r="D79" i="16"/>
  <c r="W79" i="4"/>
  <c r="U79" i="4"/>
  <c r="AA79" i="4"/>
  <c r="Z79" i="4"/>
  <c r="AB79" i="4"/>
  <c r="V79" i="4"/>
  <c r="X79" i="4"/>
  <c r="Y79" i="4"/>
  <c r="T79" i="4"/>
  <c r="V78" i="4"/>
  <c r="Y78" i="4"/>
  <c r="AB78" i="4"/>
  <c r="U78" i="4"/>
  <c r="AA78" i="4"/>
  <c r="Z78" i="4"/>
  <c r="X78" i="4"/>
  <c r="T78" i="4"/>
  <c r="W78" i="4"/>
  <c r="T79" i="5"/>
  <c r="AA79" i="5"/>
  <c r="X79" i="5"/>
  <c r="W79" i="5"/>
  <c r="V79" i="5"/>
  <c r="Z79" i="5"/>
  <c r="Y79" i="5"/>
  <c r="U79" i="5"/>
  <c r="AB79" i="5"/>
  <c r="T79" i="13"/>
  <c r="AA79" i="13"/>
  <c r="V79" i="13"/>
  <c r="W79" i="13"/>
  <c r="Z79" i="13"/>
  <c r="Y79" i="13"/>
  <c r="X79" i="13"/>
  <c r="U79" i="13"/>
  <c r="AB79" i="13"/>
  <c r="V78" i="13"/>
  <c r="Y78" i="13"/>
  <c r="U78" i="13"/>
  <c r="X78" i="13"/>
  <c r="AA78" i="13"/>
  <c r="W78" i="13"/>
  <c r="Z78" i="13"/>
  <c r="T78" i="13"/>
  <c r="AB78" i="13"/>
  <c r="H75" i="18" l="1"/>
  <c r="K75" i="18"/>
  <c r="H76" i="18"/>
  <c r="K76" i="18"/>
  <c r="C77" i="17"/>
  <c r="G75" i="16"/>
  <c r="G76" i="16"/>
  <c r="H76" i="9"/>
  <c r="J76" i="9" s="1"/>
  <c r="C77" i="6"/>
  <c r="E84" i="6" s="1"/>
  <c r="C77" i="5"/>
  <c r="C77" i="4"/>
  <c r="E84" i="4" s="1"/>
  <c r="R77" i="5" l="1"/>
  <c r="E84" i="5"/>
  <c r="C76" i="5"/>
  <c r="D80" i="15"/>
  <c r="G75" i="9"/>
  <c r="I75" i="9" s="1"/>
  <c r="C76" i="2"/>
  <c r="C77" i="2"/>
  <c r="E84" i="2" s="1"/>
  <c r="D78" i="5"/>
  <c r="C76" i="6"/>
  <c r="C76" i="7"/>
  <c r="C77" i="7"/>
  <c r="C76" i="17"/>
  <c r="J77" i="18"/>
  <c r="L77" i="18" s="1"/>
  <c r="G75" i="18"/>
  <c r="I75" i="18" s="1"/>
  <c r="D78" i="6"/>
  <c r="G76" i="9"/>
  <c r="I76" i="9" s="1"/>
  <c r="D83" i="17"/>
  <c r="E80" i="17"/>
  <c r="C76" i="3"/>
  <c r="C77" i="3"/>
  <c r="E84" i="3" s="1"/>
  <c r="C76" i="4"/>
  <c r="C76" i="8"/>
  <c r="C77" i="8"/>
  <c r="E83" i="8" s="1"/>
  <c r="B76" i="13"/>
  <c r="D76" i="9"/>
  <c r="D77" i="9"/>
  <c r="E80" i="15"/>
  <c r="D81" i="15"/>
  <c r="E81" i="15"/>
  <c r="G76" i="18"/>
  <c r="I76" i="18" s="1"/>
  <c r="R77" i="4"/>
  <c r="D78" i="4"/>
  <c r="B75" i="13"/>
  <c r="H75" i="9"/>
  <c r="J75" i="9" s="1"/>
  <c r="J76" i="18"/>
  <c r="L76" i="18" s="1"/>
  <c r="E82" i="8" l="1"/>
  <c r="E83" i="2"/>
  <c r="D77" i="6"/>
  <c r="E83" i="6"/>
  <c r="D77" i="4"/>
  <c r="E83" i="4"/>
  <c r="C75" i="16"/>
  <c r="E83" i="3"/>
  <c r="R76" i="5"/>
  <c r="Z76" i="5" s="1"/>
  <c r="E83" i="5"/>
  <c r="D77" i="5"/>
  <c r="C77" i="13"/>
  <c r="C76" i="16"/>
  <c r="C76" i="13"/>
  <c r="T77" i="4"/>
  <c r="Z77" i="4"/>
  <c r="V77" i="4"/>
  <c r="U77" i="4"/>
  <c r="AA77" i="4"/>
  <c r="AB77" i="4"/>
  <c r="W77" i="4"/>
  <c r="Y77" i="4"/>
  <c r="X77" i="4"/>
  <c r="E78" i="9"/>
  <c r="E77" i="9"/>
  <c r="T77" i="5"/>
  <c r="W77" i="5"/>
  <c r="AA77" i="5"/>
  <c r="Y77" i="5"/>
  <c r="Z77" i="5"/>
  <c r="U77" i="5"/>
  <c r="V77" i="5"/>
  <c r="AB77" i="5"/>
  <c r="X77" i="5"/>
  <c r="R76" i="4"/>
  <c r="D82" i="17"/>
  <c r="E79" i="17"/>
  <c r="D77" i="3"/>
  <c r="D78" i="3"/>
  <c r="D77" i="7"/>
  <c r="D78" i="7"/>
  <c r="V76" i="5"/>
  <c r="T76" i="5"/>
  <c r="Y76" i="5"/>
  <c r="U76" i="5"/>
  <c r="AA76" i="5"/>
  <c r="W76" i="5"/>
  <c r="AB76" i="5"/>
  <c r="X76" i="5"/>
  <c r="D77" i="2"/>
  <c r="D78" i="2"/>
  <c r="D77" i="8"/>
  <c r="D78" i="8"/>
  <c r="K77" i="9" l="1"/>
  <c r="E83" i="13"/>
  <c r="D78" i="13"/>
  <c r="R77" i="13"/>
  <c r="X77" i="13" s="1"/>
  <c r="K76" i="9"/>
  <c r="E82" i="13"/>
  <c r="D76" i="16"/>
  <c r="D77" i="16"/>
  <c r="R76" i="13"/>
  <c r="X76" i="13" s="1"/>
  <c r="D77" i="13"/>
  <c r="V76" i="4"/>
  <c r="X76" i="4"/>
  <c r="T76" i="4"/>
  <c r="Y76" i="4"/>
  <c r="AA76" i="4"/>
  <c r="U76" i="4"/>
  <c r="W76" i="4"/>
  <c r="AB76" i="4"/>
  <c r="Z76" i="4"/>
  <c r="H74" i="18"/>
  <c r="K74" i="18"/>
  <c r="C75" i="17"/>
  <c r="G74" i="16"/>
  <c r="C75" i="5"/>
  <c r="AA77" i="13" l="1"/>
  <c r="AB77" i="13"/>
  <c r="W77" i="13"/>
  <c r="R75" i="5"/>
  <c r="E82" i="5"/>
  <c r="Z77" i="13"/>
  <c r="Y77" i="13"/>
  <c r="T77" i="13"/>
  <c r="V77" i="13"/>
  <c r="U77" i="13"/>
  <c r="Z76" i="13"/>
  <c r="U76" i="13"/>
  <c r="Y76" i="13"/>
  <c r="W76" i="13"/>
  <c r="AB76" i="13"/>
  <c r="T76" i="13"/>
  <c r="AA76" i="13"/>
  <c r="V76" i="13"/>
  <c r="B74" i="13"/>
  <c r="D75" i="9"/>
  <c r="D76" i="5"/>
  <c r="J75" i="18"/>
  <c r="L75" i="18" s="1"/>
  <c r="C75" i="6"/>
  <c r="E82" i="6" s="1"/>
  <c r="D79" i="15"/>
  <c r="E79" i="15"/>
  <c r="D81" i="17"/>
  <c r="E78" i="17"/>
  <c r="C75" i="2"/>
  <c r="E82" i="2" s="1"/>
  <c r="H74" i="9"/>
  <c r="J74" i="9" s="1"/>
  <c r="C75" i="3"/>
  <c r="E82" i="3" s="1"/>
  <c r="C75" i="8"/>
  <c r="E81" i="8" s="1"/>
  <c r="G74" i="9"/>
  <c r="I74" i="9" s="1"/>
  <c r="G74" i="18"/>
  <c r="I74" i="18" s="1"/>
  <c r="C75" i="4"/>
  <c r="C75" i="7"/>
  <c r="E82" i="4" l="1"/>
  <c r="R75" i="4"/>
  <c r="C74" i="16"/>
  <c r="D75" i="16" s="1"/>
  <c r="C75" i="13"/>
  <c r="D76" i="4"/>
  <c r="D76" i="8"/>
  <c r="T75" i="5"/>
  <c r="W75" i="5"/>
  <c r="Z75" i="5"/>
  <c r="AA75" i="5"/>
  <c r="V75" i="5"/>
  <c r="AB75" i="5"/>
  <c r="Y75" i="5"/>
  <c r="X75" i="5"/>
  <c r="U75" i="5"/>
  <c r="D76" i="2"/>
  <c r="D76" i="7"/>
  <c r="D76" i="3"/>
  <c r="E76" i="9"/>
  <c r="D76" i="6"/>
  <c r="J74" i="18"/>
  <c r="L74" i="18" s="1"/>
  <c r="H73" i="18"/>
  <c r="K73" i="18"/>
  <c r="G73" i="16"/>
  <c r="C74" i="7"/>
  <c r="D75" i="7" s="1"/>
  <c r="K75" i="9" l="1"/>
  <c r="E81" i="13"/>
  <c r="R75" i="13"/>
  <c r="V75" i="13" s="1"/>
  <c r="D76" i="13"/>
  <c r="H73" i="9"/>
  <c r="J73" i="9" s="1"/>
  <c r="C74" i="5"/>
  <c r="C74" i="3"/>
  <c r="E81" i="3" s="1"/>
  <c r="C74" i="8"/>
  <c r="E80" i="8" s="1"/>
  <c r="D74" i="9"/>
  <c r="C74" i="4"/>
  <c r="E81" i="4" s="1"/>
  <c r="T75" i="4"/>
  <c r="V75" i="4"/>
  <c r="W75" i="4"/>
  <c r="Z75" i="4"/>
  <c r="AA75" i="4"/>
  <c r="AB75" i="4"/>
  <c r="X75" i="4"/>
  <c r="Y75" i="4"/>
  <c r="U75" i="4"/>
  <c r="D78" i="15"/>
  <c r="E78" i="15"/>
  <c r="C74" i="2"/>
  <c r="E81" i="2" s="1"/>
  <c r="C74" i="6"/>
  <c r="E81" i="6" s="1"/>
  <c r="B73" i="13"/>
  <c r="G73" i="9"/>
  <c r="I73" i="9" s="1"/>
  <c r="C74" i="17"/>
  <c r="G73" i="18"/>
  <c r="I73" i="18" s="1"/>
  <c r="C73" i="16" l="1"/>
  <c r="D74" i="16" s="1"/>
  <c r="R74" i="5"/>
  <c r="E81" i="5"/>
  <c r="U75" i="13"/>
  <c r="W75" i="13"/>
  <c r="X75" i="13"/>
  <c r="AA75" i="13"/>
  <c r="T75" i="13"/>
  <c r="AB75" i="13"/>
  <c r="Z75" i="13"/>
  <c r="Y75" i="13"/>
  <c r="C74" i="13"/>
  <c r="K74" i="9" s="1"/>
  <c r="D75" i="8"/>
  <c r="D75" i="5"/>
  <c r="D80" i="17"/>
  <c r="E77" i="17"/>
  <c r="D75" i="6"/>
  <c r="E75" i="9"/>
  <c r="D75" i="3"/>
  <c r="D75" i="2"/>
  <c r="R74" i="4"/>
  <c r="D75" i="4"/>
  <c r="H72" i="18"/>
  <c r="K72" i="18"/>
  <c r="G72" i="16"/>
  <c r="D75" i="13" l="1"/>
  <c r="E80" i="13"/>
  <c r="R74" i="13"/>
  <c r="Z74" i="13" s="1"/>
  <c r="G72" i="9"/>
  <c r="I72" i="9" s="1"/>
  <c r="C73" i="3"/>
  <c r="E80" i="3" s="1"/>
  <c r="C73" i="8"/>
  <c r="E79" i="8" s="1"/>
  <c r="D77" i="15"/>
  <c r="E77" i="15"/>
  <c r="J73" i="18"/>
  <c r="L73" i="18" s="1"/>
  <c r="C73" i="7"/>
  <c r="D73" i="9"/>
  <c r="C73" i="17"/>
  <c r="T74" i="5"/>
  <c r="AA74" i="5"/>
  <c r="Y74" i="5"/>
  <c r="U74" i="5"/>
  <c r="V74" i="5"/>
  <c r="W74" i="5"/>
  <c r="Z74" i="5"/>
  <c r="AB74" i="5"/>
  <c r="X74" i="5"/>
  <c r="C73" i="4"/>
  <c r="B72" i="13"/>
  <c r="G72" i="18"/>
  <c r="I72" i="18" s="1"/>
  <c r="C73" i="2"/>
  <c r="E80" i="2" s="1"/>
  <c r="C73" i="5"/>
  <c r="C73" i="6"/>
  <c r="E80" i="6" s="1"/>
  <c r="H72" i="9"/>
  <c r="J72" i="9" s="1"/>
  <c r="T74" i="4"/>
  <c r="AA74" i="4"/>
  <c r="V74" i="4"/>
  <c r="U74" i="4"/>
  <c r="Z74" i="4"/>
  <c r="Y74" i="4"/>
  <c r="X74" i="4"/>
  <c r="W74" i="4"/>
  <c r="AB74" i="4"/>
  <c r="H71" i="18"/>
  <c r="K71" i="18"/>
  <c r="E76" i="15"/>
  <c r="G71" i="16"/>
  <c r="D72" i="9"/>
  <c r="C72" i="5"/>
  <c r="E80" i="4" l="1"/>
  <c r="R73" i="4"/>
  <c r="V74" i="13"/>
  <c r="Y74" i="13"/>
  <c r="R72" i="5"/>
  <c r="E79" i="5"/>
  <c r="R73" i="5"/>
  <c r="E80" i="5"/>
  <c r="C72" i="16"/>
  <c r="D73" i="16" s="1"/>
  <c r="X74" i="13"/>
  <c r="AB74" i="13"/>
  <c r="T74" i="13"/>
  <c r="W74" i="13"/>
  <c r="U74" i="13"/>
  <c r="AA74" i="13"/>
  <c r="G71" i="9"/>
  <c r="I71" i="9" s="1"/>
  <c r="C73" i="13"/>
  <c r="J72" i="18"/>
  <c r="L72" i="18" s="1"/>
  <c r="B71" i="13"/>
  <c r="H71" i="9"/>
  <c r="J71" i="9" s="1"/>
  <c r="C72" i="6"/>
  <c r="C72" i="2"/>
  <c r="C72" i="8"/>
  <c r="D73" i="5"/>
  <c r="D74" i="5"/>
  <c r="D79" i="17"/>
  <c r="E76" i="17"/>
  <c r="D74" i="7"/>
  <c r="D74" i="3"/>
  <c r="D74" i="4"/>
  <c r="C72" i="17"/>
  <c r="C72" i="7"/>
  <c r="D76" i="15"/>
  <c r="C72" i="3"/>
  <c r="G71" i="18"/>
  <c r="I71" i="18" s="1"/>
  <c r="D74" i="6"/>
  <c r="D74" i="2"/>
  <c r="C72" i="4"/>
  <c r="E73" i="9"/>
  <c r="E74" i="9"/>
  <c r="D74" i="8"/>
  <c r="D73" i="6" l="1"/>
  <c r="E79" i="6"/>
  <c r="R73" i="13"/>
  <c r="T73" i="13" s="1"/>
  <c r="E79" i="13"/>
  <c r="D73" i="4"/>
  <c r="E79" i="4"/>
  <c r="D73" i="3"/>
  <c r="E79" i="3"/>
  <c r="D73" i="8"/>
  <c r="E78" i="8"/>
  <c r="C71" i="16"/>
  <c r="D72" i="16" s="1"/>
  <c r="D73" i="2"/>
  <c r="E79" i="2"/>
  <c r="K73" i="9"/>
  <c r="D74" i="13"/>
  <c r="C72" i="13"/>
  <c r="T73" i="4"/>
  <c r="AA73" i="4"/>
  <c r="Y73" i="4"/>
  <c r="W73" i="4"/>
  <c r="U73" i="4"/>
  <c r="Z73" i="4"/>
  <c r="AB73" i="4"/>
  <c r="V73" i="4"/>
  <c r="X73" i="4"/>
  <c r="R72" i="4"/>
  <c r="D78" i="17"/>
  <c r="E75" i="17"/>
  <c r="D73" i="7"/>
  <c r="T73" i="5"/>
  <c r="U73" i="5"/>
  <c r="W73" i="5"/>
  <c r="AA73" i="5"/>
  <c r="V73" i="5"/>
  <c r="Z73" i="5"/>
  <c r="Y73" i="5"/>
  <c r="AB73" i="5"/>
  <c r="X73" i="5"/>
  <c r="T72" i="5"/>
  <c r="W72" i="5"/>
  <c r="AA72" i="5"/>
  <c r="Z72" i="5"/>
  <c r="AB72" i="5"/>
  <c r="Y72" i="5"/>
  <c r="X72" i="5"/>
  <c r="U72" i="5"/>
  <c r="V72" i="5"/>
  <c r="H70" i="18"/>
  <c r="K70" i="18"/>
  <c r="G70" i="16"/>
  <c r="C71" i="3"/>
  <c r="X73" i="13" l="1"/>
  <c r="AA73" i="13"/>
  <c r="AB73" i="13"/>
  <c r="U73" i="13"/>
  <c r="Z73" i="13"/>
  <c r="Y73" i="13"/>
  <c r="V73" i="13"/>
  <c r="W73" i="13"/>
  <c r="D72" i="3"/>
  <c r="E78" i="3"/>
  <c r="D73" i="13"/>
  <c r="E78" i="13"/>
  <c r="K72" i="9"/>
  <c r="R72" i="13"/>
  <c r="X72" i="13" s="1"/>
  <c r="B70" i="13"/>
  <c r="C71" i="2"/>
  <c r="E78" i="2" s="1"/>
  <c r="C71" i="8"/>
  <c r="E77" i="8" s="1"/>
  <c r="D71" i="9"/>
  <c r="C71" i="5"/>
  <c r="C71" i="7"/>
  <c r="J71" i="18"/>
  <c r="L71" i="18" s="1"/>
  <c r="C71" i="4"/>
  <c r="E78" i="4" s="1"/>
  <c r="C71" i="6"/>
  <c r="E78" i="6" s="1"/>
  <c r="H70" i="9"/>
  <c r="J70" i="9" s="1"/>
  <c r="D75" i="15"/>
  <c r="E75" i="15"/>
  <c r="C71" i="17"/>
  <c r="T72" i="4"/>
  <c r="AB72" i="4"/>
  <c r="V72" i="4"/>
  <c r="X72" i="4"/>
  <c r="Y72" i="4"/>
  <c r="AA72" i="4"/>
  <c r="W72" i="4"/>
  <c r="U72" i="4"/>
  <c r="Z72" i="4"/>
  <c r="G70" i="9"/>
  <c r="I70" i="9" s="1"/>
  <c r="G70" i="18"/>
  <c r="I70" i="18" s="1"/>
  <c r="R71" i="5" l="1"/>
  <c r="E78" i="5"/>
  <c r="C70" i="16"/>
  <c r="D71" i="16" s="1"/>
  <c r="C71" i="13"/>
  <c r="U72" i="13"/>
  <c r="Y72" i="13"/>
  <c r="W72" i="13"/>
  <c r="Z72" i="13"/>
  <c r="AA72" i="13"/>
  <c r="V72" i="13"/>
  <c r="T72" i="13"/>
  <c r="AB72" i="13"/>
  <c r="E72" i="9"/>
  <c r="D72" i="2"/>
  <c r="R71" i="4"/>
  <c r="D72" i="4"/>
  <c r="D77" i="17"/>
  <c r="E74" i="17"/>
  <c r="D72" i="5"/>
  <c r="D72" i="8"/>
  <c r="D72" i="6"/>
  <c r="D72" i="7"/>
  <c r="H69" i="18"/>
  <c r="K69" i="18"/>
  <c r="G69" i="16"/>
  <c r="R71" i="13" l="1"/>
  <c r="E77" i="13"/>
  <c r="D72" i="13"/>
  <c r="K71" i="9"/>
  <c r="G69" i="9"/>
  <c r="I69" i="9" s="1"/>
  <c r="C70" i="8"/>
  <c r="E76" i="8" s="1"/>
  <c r="C70" i="2"/>
  <c r="E77" i="2" s="1"/>
  <c r="C70" i="5"/>
  <c r="C70" i="7"/>
  <c r="D70" i="9"/>
  <c r="E74" i="15"/>
  <c r="D74" i="15"/>
  <c r="J70" i="18"/>
  <c r="L70" i="18" s="1"/>
  <c r="C70" i="3"/>
  <c r="E77" i="3" s="1"/>
  <c r="B69" i="13"/>
  <c r="C70" i="17"/>
  <c r="T71" i="5"/>
  <c r="V71" i="5"/>
  <c r="X71" i="5"/>
  <c r="AA71" i="5"/>
  <c r="W71" i="5"/>
  <c r="U71" i="5"/>
  <c r="Z71" i="5"/>
  <c r="AB71" i="5"/>
  <c r="Y71" i="5"/>
  <c r="C70" i="4"/>
  <c r="E77" i="4" s="1"/>
  <c r="C70" i="6"/>
  <c r="E77" i="6" s="1"/>
  <c r="H69" i="9"/>
  <c r="J69" i="9" s="1"/>
  <c r="G69" i="18"/>
  <c r="I69" i="18" s="1"/>
  <c r="T71" i="4"/>
  <c r="AA71" i="4"/>
  <c r="W71" i="4"/>
  <c r="Z71" i="4"/>
  <c r="X71" i="4"/>
  <c r="U71" i="4"/>
  <c r="Y71" i="4"/>
  <c r="AB71" i="4"/>
  <c r="V71" i="4"/>
  <c r="T71" i="13"/>
  <c r="AA71" i="13"/>
  <c r="W71" i="13"/>
  <c r="AB71" i="13"/>
  <c r="Z71" i="13"/>
  <c r="X71" i="13"/>
  <c r="U71" i="13"/>
  <c r="Y71" i="13"/>
  <c r="V71" i="13"/>
  <c r="R70" i="5" l="1"/>
  <c r="E77" i="5"/>
  <c r="C69" i="16"/>
  <c r="D70" i="16" s="1"/>
  <c r="C70" i="13"/>
  <c r="E76" i="13" s="1"/>
  <c r="D71" i="6"/>
  <c r="E71" i="9"/>
  <c r="D71" i="3"/>
  <c r="D71" i="5"/>
  <c r="R70" i="4"/>
  <c r="D71" i="4"/>
  <c r="D76" i="17"/>
  <c r="E73" i="17"/>
  <c r="D71" i="7"/>
  <c r="D71" i="8"/>
  <c r="D71" i="2"/>
  <c r="H68" i="18"/>
  <c r="K68" i="18"/>
  <c r="G68" i="16"/>
  <c r="C69" i="5"/>
  <c r="C69" i="4"/>
  <c r="E76" i="4" s="1"/>
  <c r="R69" i="5" l="1"/>
  <c r="E76" i="5"/>
  <c r="D71" i="13"/>
  <c r="R70" i="13"/>
  <c r="Y70" i="13" s="1"/>
  <c r="G68" i="9"/>
  <c r="I68" i="9" s="1"/>
  <c r="K70" i="9"/>
  <c r="B68" i="13"/>
  <c r="C69" i="7"/>
  <c r="D69" i="9"/>
  <c r="D73" i="15"/>
  <c r="E73" i="15"/>
  <c r="J69" i="18"/>
  <c r="L69" i="18" s="1"/>
  <c r="T70" i="5"/>
  <c r="Z70" i="5"/>
  <c r="AB70" i="5"/>
  <c r="V70" i="5"/>
  <c r="X70" i="5"/>
  <c r="Y70" i="5"/>
  <c r="AA70" i="5"/>
  <c r="W70" i="5"/>
  <c r="U70" i="5"/>
  <c r="C69" i="17"/>
  <c r="T70" i="4"/>
  <c r="Z70" i="4"/>
  <c r="AB70" i="4"/>
  <c r="X70" i="4"/>
  <c r="W70" i="4"/>
  <c r="V70" i="4"/>
  <c r="Y70" i="4"/>
  <c r="AA70" i="4"/>
  <c r="U70" i="4"/>
  <c r="D70" i="5"/>
  <c r="R69" i="4"/>
  <c r="C69" i="2"/>
  <c r="E76" i="2" s="1"/>
  <c r="C69" i="6"/>
  <c r="E76" i="6" s="1"/>
  <c r="H68" i="9"/>
  <c r="J68" i="9" s="1"/>
  <c r="G68" i="18"/>
  <c r="I68" i="18" s="1"/>
  <c r="D70" i="4"/>
  <c r="C69" i="3"/>
  <c r="E76" i="3" s="1"/>
  <c r="C69" i="8"/>
  <c r="E75" i="8" s="1"/>
  <c r="U70" i="13" l="1"/>
  <c r="W70" i="13"/>
  <c r="Z70" i="13"/>
  <c r="V70" i="13"/>
  <c r="T70" i="13"/>
  <c r="AB70" i="13"/>
  <c r="AA70" i="13"/>
  <c r="X70" i="13"/>
  <c r="C69" i="13"/>
  <c r="E75" i="13" s="1"/>
  <c r="C68" i="16"/>
  <c r="D69" i="16" s="1"/>
  <c r="D75" i="17"/>
  <c r="E72" i="17"/>
  <c r="E70" i="9"/>
  <c r="T69" i="5"/>
  <c r="U69" i="5"/>
  <c r="W69" i="5"/>
  <c r="AB69" i="5"/>
  <c r="Z69" i="5"/>
  <c r="X69" i="5"/>
  <c r="Y69" i="5"/>
  <c r="V69" i="5"/>
  <c r="AA69" i="5"/>
  <c r="D70" i="6"/>
  <c r="T69" i="4"/>
  <c r="V69" i="4"/>
  <c r="Y69" i="4"/>
  <c r="AB69" i="4"/>
  <c r="U69" i="4"/>
  <c r="AA69" i="4"/>
  <c r="W69" i="4"/>
  <c r="Z69" i="4"/>
  <c r="X69" i="4"/>
  <c r="D70" i="3"/>
  <c r="D70" i="7"/>
  <c r="D70" i="8"/>
  <c r="D70" i="2"/>
  <c r="R69" i="13"/>
  <c r="D70" i="13"/>
  <c r="H67" i="18"/>
  <c r="K67" i="18"/>
  <c r="K10" i="12"/>
  <c r="G67" i="16"/>
  <c r="C68" i="4"/>
  <c r="E75" i="4" l="1"/>
  <c r="R68" i="4"/>
  <c r="K69" i="9"/>
  <c r="J68" i="18"/>
  <c r="L68" i="18" s="1"/>
  <c r="C68" i="5"/>
  <c r="D68" i="9"/>
  <c r="C68" i="6"/>
  <c r="E75" i="6" s="1"/>
  <c r="G67" i="18"/>
  <c r="I67" i="18" s="1"/>
  <c r="C68" i="2"/>
  <c r="E75" i="2" s="1"/>
  <c r="C68" i="8"/>
  <c r="E74" i="8" s="1"/>
  <c r="G67" i="9"/>
  <c r="I67" i="9" s="1"/>
  <c r="C68" i="7"/>
  <c r="D72" i="15"/>
  <c r="E72" i="15"/>
  <c r="C68" i="3"/>
  <c r="E75" i="3" s="1"/>
  <c r="B67" i="13"/>
  <c r="C68" i="17"/>
  <c r="D69" i="4"/>
  <c r="H67" i="9"/>
  <c r="J67" i="9" s="1"/>
  <c r="T69" i="13"/>
  <c r="W69" i="13"/>
  <c r="AA69" i="13"/>
  <c r="AB69" i="13"/>
  <c r="V69" i="13"/>
  <c r="Z69" i="13"/>
  <c r="Y69" i="13"/>
  <c r="U69" i="13"/>
  <c r="X69" i="13"/>
  <c r="R68" i="5" l="1"/>
  <c r="E75" i="5"/>
  <c r="C68" i="13"/>
  <c r="E74" i="13" s="1"/>
  <c r="C67" i="16"/>
  <c r="D68" i="16" s="1"/>
  <c r="T68" i="4"/>
  <c r="AB68" i="4"/>
  <c r="V68" i="4"/>
  <c r="X68" i="4"/>
  <c r="AA68" i="4"/>
  <c r="Y68" i="4"/>
  <c r="W68" i="4"/>
  <c r="U68" i="4"/>
  <c r="Z68" i="4"/>
  <c r="E69" i="9"/>
  <c r="D69" i="7"/>
  <c r="D69" i="2"/>
  <c r="D74" i="17"/>
  <c r="E71" i="17"/>
  <c r="D69" i="3"/>
  <c r="D69" i="6"/>
  <c r="D69" i="5"/>
  <c r="D69" i="8"/>
  <c r="K68" i="9"/>
  <c r="AB1" i="13"/>
  <c r="AA1" i="13"/>
  <c r="Z1" i="13"/>
  <c r="Y1" i="13"/>
  <c r="X1" i="13"/>
  <c r="W1" i="13"/>
  <c r="V1" i="13"/>
  <c r="U1" i="13"/>
  <c r="T1" i="13"/>
  <c r="AB1" i="4"/>
  <c r="AA1" i="4"/>
  <c r="Z1" i="4"/>
  <c r="Y1" i="4"/>
  <c r="X1" i="4"/>
  <c r="W1" i="4"/>
  <c r="V1" i="4"/>
  <c r="U1" i="4"/>
  <c r="T1" i="4"/>
  <c r="AB1" i="5"/>
  <c r="AA1" i="5"/>
  <c r="Z1" i="5"/>
  <c r="Y1" i="5"/>
  <c r="X1" i="5"/>
  <c r="W1" i="5"/>
  <c r="V1" i="5"/>
  <c r="U1" i="5"/>
  <c r="T1" i="5"/>
  <c r="R68" i="13" l="1"/>
  <c r="D69" i="13"/>
  <c r="T68" i="5"/>
  <c r="Z68" i="5"/>
  <c r="V68" i="5"/>
  <c r="X68" i="5"/>
  <c r="AA68" i="5"/>
  <c r="Y68" i="5"/>
  <c r="W68" i="5"/>
  <c r="U68" i="5"/>
  <c r="AB68" i="5"/>
  <c r="T68" i="13"/>
  <c r="W68" i="13"/>
  <c r="U68" i="13"/>
  <c r="Z68" i="13"/>
  <c r="AB68" i="13"/>
  <c r="V68" i="13"/>
  <c r="X68" i="13"/>
  <c r="AA68" i="13"/>
  <c r="Y68" i="13"/>
  <c r="H66" i="18"/>
  <c r="K66" i="18"/>
  <c r="G66" i="16"/>
  <c r="H66" i="9"/>
  <c r="J66" i="9" s="1"/>
  <c r="C67" i="7" l="1"/>
  <c r="B66" i="13"/>
  <c r="C67" i="5"/>
  <c r="C67" i="3"/>
  <c r="E74" i="3" s="1"/>
  <c r="C67" i="8"/>
  <c r="E73" i="8" s="1"/>
  <c r="G66" i="9"/>
  <c r="I66" i="9" s="1"/>
  <c r="D67" i="9"/>
  <c r="C67" i="17"/>
  <c r="G66" i="18"/>
  <c r="I66" i="18" s="1"/>
  <c r="C67" i="4"/>
  <c r="C67" i="2"/>
  <c r="E74" i="2" s="1"/>
  <c r="C67" i="6"/>
  <c r="E74" i="6" s="1"/>
  <c r="E71" i="15"/>
  <c r="D71" i="15"/>
  <c r="J67" i="18"/>
  <c r="L67" i="18" s="1"/>
  <c r="E74" i="4" l="1"/>
  <c r="R67" i="4"/>
  <c r="R67" i="5"/>
  <c r="E74" i="5"/>
  <c r="C67" i="13"/>
  <c r="E73" i="13" s="1"/>
  <c r="C66" i="16"/>
  <c r="D67" i="16" s="1"/>
  <c r="D68" i="2"/>
  <c r="D68" i="4"/>
  <c r="E68" i="9"/>
  <c r="D68" i="3"/>
  <c r="D68" i="7"/>
  <c r="D68" i="6"/>
  <c r="D73" i="17"/>
  <c r="E70" i="17"/>
  <c r="D68" i="8"/>
  <c r="D68" i="5"/>
  <c r="H65" i="18"/>
  <c r="K65" i="18"/>
  <c r="G65" i="16"/>
  <c r="D68" i="13" l="1"/>
  <c r="K67" i="9"/>
  <c r="R67" i="13"/>
  <c r="T67" i="13" s="1"/>
  <c r="G65" i="9"/>
  <c r="I65" i="9" s="1"/>
  <c r="C66" i="2"/>
  <c r="E73" i="2" s="1"/>
  <c r="C66" i="6"/>
  <c r="E73" i="6" s="1"/>
  <c r="E70" i="15"/>
  <c r="D70" i="15"/>
  <c r="J66" i="18"/>
  <c r="L66" i="18" s="1"/>
  <c r="T67" i="4"/>
  <c r="AA67" i="4"/>
  <c r="AB67" i="4"/>
  <c r="Z67" i="4"/>
  <c r="V67" i="4"/>
  <c r="X67" i="4"/>
  <c r="W67" i="4"/>
  <c r="U67" i="4"/>
  <c r="Y67" i="4"/>
  <c r="D66" i="9"/>
  <c r="C66" i="17"/>
  <c r="G65" i="18"/>
  <c r="I65" i="18" s="1"/>
  <c r="AA67" i="5"/>
  <c r="T67" i="5"/>
  <c r="Y67" i="5"/>
  <c r="W67" i="5"/>
  <c r="V67" i="5"/>
  <c r="X67" i="5"/>
  <c r="AB67" i="5"/>
  <c r="Z67" i="5"/>
  <c r="U67" i="5"/>
  <c r="C66" i="3"/>
  <c r="E73" i="3" s="1"/>
  <c r="C66" i="4"/>
  <c r="E73" i="4" s="1"/>
  <c r="C66" i="7"/>
  <c r="C66" i="8"/>
  <c r="E72" i="8" s="1"/>
  <c r="H65" i="9"/>
  <c r="J65" i="9" s="1"/>
  <c r="C66" i="5"/>
  <c r="B65" i="13"/>
  <c r="X67" i="13" l="1"/>
  <c r="V67" i="13"/>
  <c r="Y67" i="13"/>
  <c r="Z67" i="13"/>
  <c r="W67" i="13"/>
  <c r="AA67" i="13"/>
  <c r="C65" i="16"/>
  <c r="R66" i="5"/>
  <c r="E73" i="5"/>
  <c r="AB67" i="13"/>
  <c r="U67" i="13"/>
  <c r="R66" i="4"/>
  <c r="D67" i="4"/>
  <c r="D67" i="2"/>
  <c r="E67" i="9"/>
  <c r="D67" i="7"/>
  <c r="D67" i="3"/>
  <c r="D67" i="6"/>
  <c r="D67" i="5"/>
  <c r="D67" i="8"/>
  <c r="D72" i="17"/>
  <c r="E69" i="17"/>
  <c r="C66" i="13"/>
  <c r="E72" i="13" s="1"/>
  <c r="K4" i="18"/>
  <c r="L4" i="18" s="1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22" i="18"/>
  <c r="H64" i="18"/>
  <c r="G64" i="16"/>
  <c r="C65" i="5"/>
  <c r="C65" i="4"/>
  <c r="E72" i="4" s="1"/>
  <c r="C65" i="3"/>
  <c r="R65" i="5" l="1"/>
  <c r="E72" i="5"/>
  <c r="D66" i="3"/>
  <c r="E72" i="3"/>
  <c r="H64" i="9"/>
  <c r="J64" i="9" s="1"/>
  <c r="J65" i="18"/>
  <c r="L65" i="18" s="1"/>
  <c r="C65" i="2"/>
  <c r="E72" i="2" s="1"/>
  <c r="R65" i="4"/>
  <c r="T65" i="5"/>
  <c r="X65" i="5"/>
  <c r="AB65" i="5"/>
  <c r="Y65" i="5"/>
  <c r="W65" i="5"/>
  <c r="AA65" i="5"/>
  <c r="U65" i="5"/>
  <c r="V65" i="5"/>
  <c r="Z65" i="5"/>
  <c r="C65" i="7"/>
  <c r="G64" i="9"/>
  <c r="I64" i="9" s="1"/>
  <c r="W66" i="5"/>
  <c r="AA66" i="5"/>
  <c r="T66" i="5"/>
  <c r="AB66" i="5"/>
  <c r="V66" i="5"/>
  <c r="Z66" i="5"/>
  <c r="X66" i="5"/>
  <c r="U66" i="5"/>
  <c r="Y66" i="5"/>
  <c r="Y66" i="4"/>
  <c r="Z66" i="4"/>
  <c r="V66" i="4"/>
  <c r="T66" i="4"/>
  <c r="W66" i="4"/>
  <c r="X66" i="4"/>
  <c r="U66" i="4"/>
  <c r="AA66" i="4"/>
  <c r="AB66" i="4"/>
  <c r="C65" i="6"/>
  <c r="E72" i="6" s="1"/>
  <c r="D69" i="15"/>
  <c r="E69" i="15"/>
  <c r="C65" i="8"/>
  <c r="E71" i="8" s="1"/>
  <c r="D65" i="9"/>
  <c r="C65" i="17"/>
  <c r="D66" i="4"/>
  <c r="R66" i="13"/>
  <c r="D67" i="13"/>
  <c r="D66" i="16"/>
  <c r="B64" i="13"/>
  <c r="K66" i="9"/>
  <c r="D66" i="5"/>
  <c r="G64" i="18"/>
  <c r="I64" i="18" s="1"/>
  <c r="C64" i="16" l="1"/>
  <c r="E66" i="9"/>
  <c r="D66" i="6"/>
  <c r="D66" i="2"/>
  <c r="D71" i="17"/>
  <c r="E68" i="17"/>
  <c r="D66" i="8"/>
  <c r="X65" i="4"/>
  <c r="T65" i="4"/>
  <c r="AA65" i="4"/>
  <c r="AB65" i="4"/>
  <c r="Y65" i="4"/>
  <c r="U65" i="4"/>
  <c r="Z65" i="4"/>
  <c r="W65" i="4"/>
  <c r="V65" i="4"/>
  <c r="D66" i="7"/>
  <c r="Y66" i="13"/>
  <c r="Z66" i="13"/>
  <c r="V66" i="13"/>
  <c r="AB66" i="13"/>
  <c r="AA66" i="13"/>
  <c r="X66" i="13"/>
  <c r="W66" i="13"/>
  <c r="T66" i="13"/>
  <c r="U66" i="13"/>
  <c r="C65" i="13"/>
  <c r="J10" i="12"/>
  <c r="H63" i="18"/>
  <c r="G63" i="16"/>
  <c r="D64" i="9"/>
  <c r="R65" i="13" l="1"/>
  <c r="V65" i="13" s="1"/>
  <c r="E71" i="13"/>
  <c r="H63" i="9"/>
  <c r="J63" i="9" s="1"/>
  <c r="C64" i="3"/>
  <c r="E71" i="3" s="1"/>
  <c r="C64" i="8"/>
  <c r="E70" i="8" s="1"/>
  <c r="G63" i="9"/>
  <c r="I63" i="9" s="1"/>
  <c r="C64" i="17"/>
  <c r="E65" i="9"/>
  <c r="C64" i="2"/>
  <c r="E71" i="2" s="1"/>
  <c r="C64" i="6"/>
  <c r="E71" i="6" s="1"/>
  <c r="D68" i="15"/>
  <c r="E68" i="15"/>
  <c r="C64" i="4"/>
  <c r="E71" i="4" s="1"/>
  <c r="C64" i="7"/>
  <c r="C64" i="5"/>
  <c r="B63" i="13"/>
  <c r="K65" i="9"/>
  <c r="D66" i="13"/>
  <c r="D65" i="16"/>
  <c r="G63" i="18"/>
  <c r="I63" i="18" s="1"/>
  <c r="J64" i="18"/>
  <c r="L64" i="18" s="1"/>
  <c r="Y65" i="13" l="1"/>
  <c r="T65" i="13"/>
  <c r="W65" i="13"/>
  <c r="U65" i="13"/>
  <c r="AB65" i="13"/>
  <c r="Z65" i="13"/>
  <c r="X65" i="13"/>
  <c r="AA65" i="13"/>
  <c r="C63" i="16"/>
  <c r="R64" i="5"/>
  <c r="W64" i="5" s="1"/>
  <c r="E71" i="5"/>
  <c r="T64" i="5"/>
  <c r="Z64" i="5"/>
  <c r="X64" i="5"/>
  <c r="D65" i="7"/>
  <c r="D65" i="6"/>
  <c r="D65" i="8"/>
  <c r="D70" i="17"/>
  <c r="E67" i="17"/>
  <c r="R64" i="4"/>
  <c r="D65" i="4"/>
  <c r="D65" i="2"/>
  <c r="D65" i="3"/>
  <c r="D65" i="5"/>
  <c r="C64" i="13"/>
  <c r="U64" i="5" l="1"/>
  <c r="AA64" i="5"/>
  <c r="R64" i="13"/>
  <c r="V64" i="13" s="1"/>
  <c r="E70" i="13"/>
  <c r="V64" i="5"/>
  <c r="Y64" i="5"/>
  <c r="AB64" i="5"/>
  <c r="V64" i="4"/>
  <c r="Z64" i="4"/>
  <c r="Y64" i="4"/>
  <c r="W64" i="4"/>
  <c r="T64" i="4"/>
  <c r="U64" i="4"/>
  <c r="AA64" i="4"/>
  <c r="X64" i="4"/>
  <c r="AB64" i="4"/>
  <c r="D64" i="16"/>
  <c r="K64" i="9"/>
  <c r="D65" i="13"/>
  <c r="I10" i="12"/>
  <c r="H62" i="18"/>
  <c r="G62" i="16"/>
  <c r="D63" i="9"/>
  <c r="X64" i="13" l="1"/>
  <c r="Z64" i="13"/>
  <c r="Y64" i="13"/>
  <c r="AB64" i="13"/>
  <c r="W64" i="13"/>
  <c r="U64" i="13"/>
  <c r="T64" i="13"/>
  <c r="AA64" i="13"/>
  <c r="C63" i="3"/>
  <c r="E70" i="3" s="1"/>
  <c r="C63" i="2"/>
  <c r="E70" i="2" s="1"/>
  <c r="C63" i="6"/>
  <c r="E70" i="6" s="1"/>
  <c r="G62" i="9"/>
  <c r="I62" i="9" s="1"/>
  <c r="C63" i="17"/>
  <c r="C63" i="8"/>
  <c r="E69" i="8" s="1"/>
  <c r="C63" i="4"/>
  <c r="E70" i="4" s="1"/>
  <c r="C63" i="7"/>
  <c r="E64" i="9"/>
  <c r="H62" i="9"/>
  <c r="J62" i="9" s="1"/>
  <c r="D67" i="15"/>
  <c r="E67" i="15"/>
  <c r="C63" i="5"/>
  <c r="B62" i="13"/>
  <c r="G62" i="18"/>
  <c r="I62" i="18" s="1"/>
  <c r="J63" i="18"/>
  <c r="L63" i="18" s="1"/>
  <c r="C62" i="16" l="1"/>
  <c r="R63" i="5"/>
  <c r="W63" i="5" s="1"/>
  <c r="E70" i="5"/>
  <c r="D64" i="2"/>
  <c r="X63" i="5"/>
  <c r="AA63" i="5"/>
  <c r="AB63" i="5"/>
  <c r="D64" i="7"/>
  <c r="D64" i="8"/>
  <c r="D64" i="6"/>
  <c r="D64" i="3"/>
  <c r="R63" i="4"/>
  <c r="D64" i="4"/>
  <c r="D69" i="17"/>
  <c r="E66" i="17"/>
  <c r="C63" i="13"/>
  <c r="D64" i="5"/>
  <c r="H61" i="18"/>
  <c r="G61" i="16"/>
  <c r="Y63" i="5" l="1"/>
  <c r="U63" i="5"/>
  <c r="Z63" i="5"/>
  <c r="V63" i="5"/>
  <c r="R63" i="13"/>
  <c r="AA63" i="13" s="1"/>
  <c r="E69" i="13"/>
  <c r="T63" i="5"/>
  <c r="G61" i="9"/>
  <c r="I61" i="9" s="1"/>
  <c r="J62" i="18"/>
  <c r="L62" i="18" s="1"/>
  <c r="C62" i="2"/>
  <c r="E69" i="2" s="1"/>
  <c r="C62" i="6"/>
  <c r="E69" i="6" s="1"/>
  <c r="E66" i="15"/>
  <c r="D66" i="15"/>
  <c r="C62" i="3"/>
  <c r="E69" i="3" s="1"/>
  <c r="C62" i="8"/>
  <c r="E68" i="8" s="1"/>
  <c r="D62" i="9"/>
  <c r="C62" i="17"/>
  <c r="C62" i="7"/>
  <c r="C62" i="4"/>
  <c r="E69" i="4" s="1"/>
  <c r="H61" i="9"/>
  <c r="J61" i="9" s="1"/>
  <c r="U63" i="4"/>
  <c r="X63" i="4"/>
  <c r="AA63" i="4"/>
  <c r="Y63" i="4"/>
  <c r="T63" i="4"/>
  <c r="AB63" i="4"/>
  <c r="V63" i="4"/>
  <c r="Z63" i="4"/>
  <c r="W63" i="4"/>
  <c r="AB63" i="13"/>
  <c r="T63" i="13"/>
  <c r="Y63" i="13"/>
  <c r="X63" i="13"/>
  <c r="U63" i="13"/>
  <c r="Z63" i="13"/>
  <c r="V63" i="13"/>
  <c r="W63" i="13"/>
  <c r="C62" i="5"/>
  <c r="D63" i="16"/>
  <c r="K63" i="9"/>
  <c r="D64" i="13"/>
  <c r="B61" i="13"/>
  <c r="G61" i="18"/>
  <c r="I61" i="18" s="1"/>
  <c r="H60" i="18"/>
  <c r="D61" i="9"/>
  <c r="C61" i="8"/>
  <c r="C61" i="6"/>
  <c r="E68" i="6" s="1"/>
  <c r="C61" i="3"/>
  <c r="G60" i="9"/>
  <c r="I60" i="9" s="1"/>
  <c r="E67" i="8" l="1"/>
  <c r="E68" i="3"/>
  <c r="C61" i="16"/>
  <c r="R62" i="5"/>
  <c r="W62" i="5" s="1"/>
  <c r="E69" i="5"/>
  <c r="H60" i="9"/>
  <c r="J60" i="9" s="1"/>
  <c r="E65" i="15"/>
  <c r="C61" i="7"/>
  <c r="D62" i="7" s="1"/>
  <c r="D62" i="6"/>
  <c r="D63" i="6"/>
  <c r="Z62" i="5"/>
  <c r="R62" i="4"/>
  <c r="D63" i="4"/>
  <c r="D68" i="17"/>
  <c r="E65" i="17"/>
  <c r="D62" i="8"/>
  <c r="D63" i="8"/>
  <c r="C61" i="4"/>
  <c r="C61" i="17"/>
  <c r="D63" i="2"/>
  <c r="D63" i="7"/>
  <c r="E62" i="9"/>
  <c r="E63" i="9"/>
  <c r="D62" i="3"/>
  <c r="D63" i="3"/>
  <c r="D65" i="15"/>
  <c r="C61" i="2"/>
  <c r="E68" i="2" s="1"/>
  <c r="C62" i="13"/>
  <c r="D63" i="5"/>
  <c r="B60" i="13"/>
  <c r="C61" i="5"/>
  <c r="G60" i="18"/>
  <c r="I60" i="18" s="1"/>
  <c r="J61" i="18"/>
  <c r="L61" i="18" s="1"/>
  <c r="H59" i="18"/>
  <c r="C60" i="17"/>
  <c r="E64" i="15"/>
  <c r="C60" i="6"/>
  <c r="E67" i="6" s="1"/>
  <c r="C60" i="5"/>
  <c r="C60" i="4"/>
  <c r="C60" i="2"/>
  <c r="E67" i="2" s="1"/>
  <c r="E68" i="4" l="1"/>
  <c r="R61" i="4"/>
  <c r="T62" i="5"/>
  <c r="E67" i="4"/>
  <c r="R60" i="4"/>
  <c r="Y62" i="5"/>
  <c r="C60" i="16"/>
  <c r="R60" i="5"/>
  <c r="W60" i="5" s="1"/>
  <c r="E67" i="5"/>
  <c r="AB62" i="5"/>
  <c r="X62" i="5"/>
  <c r="R62" i="13"/>
  <c r="Y62" i="13" s="1"/>
  <c r="E68" i="13"/>
  <c r="AA62" i="5"/>
  <c r="R61" i="5"/>
  <c r="E68" i="5"/>
  <c r="U62" i="5"/>
  <c r="V62" i="5"/>
  <c r="C59" i="3"/>
  <c r="U60" i="5"/>
  <c r="D66" i="17"/>
  <c r="E63" i="17"/>
  <c r="D61" i="6"/>
  <c r="C60" i="3"/>
  <c r="E67" i="3" s="1"/>
  <c r="D67" i="17"/>
  <c r="E64" i="17"/>
  <c r="Y62" i="4"/>
  <c r="Z62" i="4"/>
  <c r="V62" i="4"/>
  <c r="X62" i="4"/>
  <c r="AB62" i="4"/>
  <c r="W62" i="4"/>
  <c r="U62" i="4"/>
  <c r="AA62" i="4"/>
  <c r="T62" i="4"/>
  <c r="D64" i="15"/>
  <c r="D61" i="4"/>
  <c r="D62" i="4"/>
  <c r="B59" i="13"/>
  <c r="H59" i="9"/>
  <c r="J59" i="9" s="1"/>
  <c r="D61" i="2"/>
  <c r="D60" i="9"/>
  <c r="C60" i="7"/>
  <c r="D61" i="7" s="1"/>
  <c r="G59" i="9"/>
  <c r="I59" i="9" s="1"/>
  <c r="T61" i="5"/>
  <c r="X61" i="5"/>
  <c r="AB61" i="5"/>
  <c r="U61" i="5"/>
  <c r="V61" i="5"/>
  <c r="W61" i="5"/>
  <c r="AA61" i="5"/>
  <c r="Y61" i="5"/>
  <c r="Z61" i="5"/>
  <c r="D62" i="5"/>
  <c r="C60" i="8"/>
  <c r="E66" i="8" s="1"/>
  <c r="D62" i="2"/>
  <c r="K62" i="9"/>
  <c r="D63" i="13"/>
  <c r="D62" i="16"/>
  <c r="D61" i="5"/>
  <c r="C61" i="13"/>
  <c r="E67" i="13" s="1"/>
  <c r="G59" i="18"/>
  <c r="I59" i="18" s="1"/>
  <c r="J60" i="18"/>
  <c r="L60" i="18" s="1"/>
  <c r="AB62" i="13" l="1"/>
  <c r="T62" i="13"/>
  <c r="AB60" i="5"/>
  <c r="Y60" i="5"/>
  <c r="Z60" i="5"/>
  <c r="E66" i="3"/>
  <c r="T60" i="5"/>
  <c r="AA62" i="13"/>
  <c r="V62" i="13"/>
  <c r="X62" i="13"/>
  <c r="Z62" i="13"/>
  <c r="X60" i="5"/>
  <c r="AA60" i="5"/>
  <c r="U62" i="13"/>
  <c r="W62" i="13"/>
  <c r="V60" i="5"/>
  <c r="C60" i="13"/>
  <c r="C59" i="16"/>
  <c r="D60" i="16" s="1"/>
  <c r="D61" i="8"/>
  <c r="Y60" i="4"/>
  <c r="V60" i="4"/>
  <c r="Z60" i="4"/>
  <c r="W60" i="4"/>
  <c r="AB60" i="4"/>
  <c r="U60" i="4"/>
  <c r="AA60" i="4"/>
  <c r="T60" i="4"/>
  <c r="X60" i="4"/>
  <c r="U61" i="4"/>
  <c r="AA61" i="4"/>
  <c r="Y61" i="4"/>
  <c r="X61" i="4"/>
  <c r="T61" i="4"/>
  <c r="AB61" i="4"/>
  <c r="V61" i="4"/>
  <c r="W61" i="4"/>
  <c r="Z61" i="4"/>
  <c r="E61" i="9"/>
  <c r="D60" i="3"/>
  <c r="D61" i="3"/>
  <c r="D62" i="13"/>
  <c r="R61" i="13"/>
  <c r="D61" i="16"/>
  <c r="K60" i="9"/>
  <c r="D61" i="13"/>
  <c r="K61" i="9"/>
  <c r="C59" i="4"/>
  <c r="C59" i="5"/>
  <c r="C59" i="6"/>
  <c r="E66" i="6" s="1"/>
  <c r="C59" i="8"/>
  <c r="E65" i="8" s="1"/>
  <c r="D59" i="9"/>
  <c r="E60" i="9" s="1"/>
  <c r="C59" i="17"/>
  <c r="E66" i="4" l="1"/>
  <c r="R59" i="4"/>
  <c r="R60" i="13"/>
  <c r="X60" i="13" s="1"/>
  <c r="E66" i="13"/>
  <c r="R59" i="5"/>
  <c r="Z59" i="5" s="1"/>
  <c r="E66" i="5"/>
  <c r="D65" i="17"/>
  <c r="E62" i="17"/>
  <c r="C59" i="7"/>
  <c r="D60" i="4"/>
  <c r="D63" i="15"/>
  <c r="E63" i="15"/>
  <c r="G58" i="9"/>
  <c r="I58" i="9" s="1"/>
  <c r="C59" i="2"/>
  <c r="E66" i="2" s="1"/>
  <c r="H58" i="9"/>
  <c r="J58" i="9" s="1"/>
  <c r="D60" i="6"/>
  <c r="D60" i="8"/>
  <c r="AA61" i="13"/>
  <c r="U61" i="13"/>
  <c r="AB61" i="13"/>
  <c r="T61" i="13"/>
  <c r="Y61" i="13"/>
  <c r="X61" i="13"/>
  <c r="W61" i="13"/>
  <c r="Z61" i="13"/>
  <c r="V61" i="13"/>
  <c r="D60" i="5"/>
  <c r="J59" i="18"/>
  <c r="L59" i="18" s="1"/>
  <c r="G58" i="18"/>
  <c r="B58" i="13"/>
  <c r="Y59" i="5" l="1"/>
  <c r="W59" i="5"/>
  <c r="T59" i="5"/>
  <c r="AB59" i="5"/>
  <c r="U59" i="5"/>
  <c r="V59" i="5"/>
  <c r="AA59" i="5"/>
  <c r="X59" i="5"/>
  <c r="Y60" i="13"/>
  <c r="Z60" i="13"/>
  <c r="AB60" i="13"/>
  <c r="AA60" i="13"/>
  <c r="W60" i="13"/>
  <c r="U60" i="13"/>
  <c r="V60" i="13"/>
  <c r="T60" i="13"/>
  <c r="C59" i="13"/>
  <c r="C58" i="16"/>
  <c r="D60" i="2"/>
  <c r="D60" i="7"/>
  <c r="AB59" i="4"/>
  <c r="U59" i="4"/>
  <c r="Y59" i="4"/>
  <c r="T59" i="4"/>
  <c r="X59" i="4"/>
  <c r="AA59" i="4"/>
  <c r="V59" i="4"/>
  <c r="Z59" i="4"/>
  <c r="W59" i="4"/>
  <c r="D59" i="16"/>
  <c r="R59" i="13" l="1"/>
  <c r="AA59" i="13" s="1"/>
  <c r="E65" i="13"/>
  <c r="K59" i="9"/>
  <c r="AB59" i="13"/>
  <c r="D60" i="13"/>
  <c r="W59" i="13"/>
  <c r="Y59" i="13"/>
  <c r="T59" i="13" l="1"/>
  <c r="U59" i="13"/>
  <c r="V59" i="13"/>
  <c r="Z59" i="13"/>
  <c r="X59" i="13"/>
  <c r="H93" i="15"/>
  <c r="J93" i="15" s="1"/>
  <c r="H92" i="15"/>
  <c r="J92" i="15" s="1"/>
  <c r="H91" i="15"/>
  <c r="H90" i="15"/>
  <c r="J90" i="15" s="1"/>
  <c r="H89" i="15"/>
  <c r="J89" i="15" s="1"/>
  <c r="H88" i="15"/>
  <c r="H87" i="15"/>
  <c r="J87" i="15" s="1"/>
  <c r="H86" i="15"/>
  <c r="H85" i="15"/>
  <c r="H84" i="15"/>
  <c r="H83" i="15"/>
  <c r="H81" i="15"/>
  <c r="H82" i="15"/>
  <c r="J82" i="15" s="1"/>
  <c r="H80" i="15"/>
  <c r="H79" i="15"/>
  <c r="J79" i="15" s="1"/>
  <c r="H78" i="15"/>
  <c r="H77" i="15"/>
  <c r="H76" i="15"/>
  <c r="H75" i="15"/>
  <c r="H74" i="15"/>
  <c r="H73" i="15"/>
  <c r="J73" i="15" s="1"/>
  <c r="H72" i="15"/>
  <c r="J72" i="15" s="1"/>
  <c r="H71" i="15"/>
  <c r="H70" i="15"/>
  <c r="H69" i="15"/>
  <c r="H68" i="15"/>
  <c r="H67" i="15"/>
  <c r="H66" i="15"/>
  <c r="H16" i="15"/>
  <c r="H65" i="15"/>
  <c r="H6" i="15"/>
  <c r="J6" i="15" s="1"/>
  <c r="H5" i="15"/>
  <c r="J5" i="15" s="1"/>
  <c r="H4" i="15"/>
  <c r="F4" i="15" s="1"/>
  <c r="H7" i="15"/>
  <c r="J7" i="15" s="1"/>
  <c r="H3" i="15"/>
  <c r="H63" i="15"/>
  <c r="J63" i="15" s="1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64" i="15"/>
  <c r="J64" i="15" s="1"/>
  <c r="H56" i="15"/>
  <c r="H48" i="15"/>
  <c r="H40" i="15"/>
  <c r="H36" i="15"/>
  <c r="H32" i="15"/>
  <c r="H28" i="15"/>
  <c r="H24" i="15"/>
  <c r="H20" i="15"/>
  <c r="H12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60" i="15"/>
  <c r="H52" i="15"/>
  <c r="H44" i="15"/>
  <c r="H8" i="15"/>
  <c r="F5" i="15" l="1"/>
  <c r="G5" i="15" s="1"/>
  <c r="I4" i="15"/>
  <c r="J86" i="15"/>
  <c r="J91" i="15"/>
  <c r="J88" i="15"/>
  <c r="J85" i="15"/>
  <c r="J81" i="15"/>
  <c r="J83" i="15"/>
  <c r="J84" i="15"/>
  <c r="J69" i="15"/>
  <c r="J77" i="15"/>
  <c r="J66" i="15"/>
  <c r="J70" i="15"/>
  <c r="J74" i="15"/>
  <c r="J78" i="15"/>
  <c r="J67" i="15"/>
  <c r="J71" i="15"/>
  <c r="J75" i="15"/>
  <c r="J68" i="15"/>
  <c r="J76" i="15"/>
  <c r="J80" i="15"/>
  <c r="J65" i="15"/>
  <c r="H57" i="18"/>
  <c r="C58" i="5"/>
  <c r="C58" i="3"/>
  <c r="E65" i="3" s="1"/>
  <c r="R58" i="5" l="1"/>
  <c r="E65" i="5"/>
  <c r="F6" i="15"/>
  <c r="G6" i="15" s="1"/>
  <c r="I5" i="15"/>
  <c r="T58" i="5"/>
  <c r="X58" i="5"/>
  <c r="AB58" i="5"/>
  <c r="Y58" i="5"/>
  <c r="U58" i="5"/>
  <c r="V58" i="5"/>
  <c r="Z58" i="5"/>
  <c r="W58" i="5"/>
  <c r="AA58" i="5"/>
  <c r="D59" i="3"/>
  <c r="D59" i="5"/>
  <c r="C58" i="7"/>
  <c r="D59" i="7" s="1"/>
  <c r="C58" i="4"/>
  <c r="B57" i="13"/>
  <c r="D58" i="9"/>
  <c r="E59" i="9" s="1"/>
  <c r="C58" i="6"/>
  <c r="H57" i="9"/>
  <c r="J57" i="9" s="1"/>
  <c r="E62" i="15"/>
  <c r="D62" i="15"/>
  <c r="J62" i="15" s="1"/>
  <c r="C58" i="2"/>
  <c r="C58" i="8"/>
  <c r="G57" i="9"/>
  <c r="I57" i="9" s="1"/>
  <c r="C58" i="17"/>
  <c r="G57" i="18"/>
  <c r="I57" i="18" s="1"/>
  <c r="J58" i="18"/>
  <c r="L58" i="18" s="1"/>
  <c r="D59" i="6" l="1"/>
  <c r="E65" i="6"/>
  <c r="E65" i="4"/>
  <c r="R58" i="4"/>
  <c r="C57" i="16"/>
  <c r="D58" i="16" s="1"/>
  <c r="D59" i="8"/>
  <c r="E64" i="8"/>
  <c r="D59" i="2"/>
  <c r="E65" i="2"/>
  <c r="F7" i="15"/>
  <c r="G7" i="15" s="1"/>
  <c r="I6" i="15"/>
  <c r="D64" i="17"/>
  <c r="E61" i="17"/>
  <c r="D59" i="4"/>
  <c r="C58" i="13"/>
  <c r="E64" i="13" s="1"/>
  <c r="D57" i="9"/>
  <c r="E58" i="9" s="1"/>
  <c r="V58" i="4" l="1"/>
  <c r="Z58" i="4"/>
  <c r="Y58" i="4"/>
  <c r="T58" i="4"/>
  <c r="W58" i="4"/>
  <c r="X58" i="4"/>
  <c r="U58" i="4"/>
  <c r="AA58" i="4"/>
  <c r="AB58" i="4"/>
  <c r="C57" i="7"/>
  <c r="D58" i="7" s="1"/>
  <c r="D59" i="13"/>
  <c r="R58" i="13"/>
  <c r="C57" i="6"/>
  <c r="E64" i="6" s="1"/>
  <c r="K58" i="9"/>
  <c r="C57" i="17"/>
  <c r="C57" i="3"/>
  <c r="C57" i="4"/>
  <c r="B56" i="13"/>
  <c r="C57" i="8"/>
  <c r="E63" i="8" s="1"/>
  <c r="C57" i="2"/>
  <c r="E64" i="2" s="1"/>
  <c r="C57" i="5"/>
  <c r="J57" i="18"/>
  <c r="L57" i="18" s="1"/>
  <c r="E61" i="15"/>
  <c r="D61" i="15"/>
  <c r="J61" i="15" s="1"/>
  <c r="G56" i="18"/>
  <c r="G56" i="9"/>
  <c r="I56" i="9" s="1"/>
  <c r="H56" i="9"/>
  <c r="J56" i="9" s="1"/>
  <c r="R57" i="5" l="1"/>
  <c r="E64" i="5"/>
  <c r="R57" i="4"/>
  <c r="AB57" i="4" s="1"/>
  <c r="E64" i="4"/>
  <c r="D58" i="3"/>
  <c r="E64" i="3"/>
  <c r="C57" i="13"/>
  <c r="E63" i="13" s="1"/>
  <c r="C56" i="16"/>
  <c r="D57" i="16" s="1"/>
  <c r="D63" i="17"/>
  <c r="E60" i="17"/>
  <c r="U57" i="5"/>
  <c r="Y57" i="5"/>
  <c r="V57" i="5"/>
  <c r="Z57" i="5"/>
  <c r="W57" i="5"/>
  <c r="AA57" i="5"/>
  <c r="T57" i="5"/>
  <c r="X57" i="5"/>
  <c r="AB57" i="5"/>
  <c r="Y57" i="4"/>
  <c r="T57" i="4"/>
  <c r="X57" i="4"/>
  <c r="AA57" i="4"/>
  <c r="Z57" i="4"/>
  <c r="W57" i="4"/>
  <c r="V57" i="4"/>
  <c r="V58" i="13"/>
  <c r="Z58" i="13"/>
  <c r="Y58" i="13"/>
  <c r="AB58" i="13"/>
  <c r="T58" i="13"/>
  <c r="AA58" i="13"/>
  <c r="U58" i="13"/>
  <c r="W58" i="13"/>
  <c r="X58" i="13"/>
  <c r="D58" i="2"/>
  <c r="D58" i="8"/>
  <c r="D58" i="5"/>
  <c r="D58" i="4"/>
  <c r="D58" i="6"/>
  <c r="K57" i="9" l="1"/>
  <c r="U57" i="4"/>
  <c r="R57" i="13"/>
  <c r="T57" i="13" s="1"/>
  <c r="D58" i="13"/>
  <c r="V57" i="13" l="1"/>
  <c r="U57" i="13"/>
  <c r="W57" i="13"/>
  <c r="Y57" i="13"/>
  <c r="X57" i="13"/>
  <c r="Z57" i="13"/>
  <c r="AA57" i="13"/>
  <c r="AB57" i="13"/>
  <c r="C56" i="6"/>
  <c r="E63" i="6" s="1"/>
  <c r="C56" i="5"/>
  <c r="B55" i="13"/>
  <c r="C56" i="17"/>
  <c r="C56" i="3"/>
  <c r="E63" i="3" s="1"/>
  <c r="C56" i="8"/>
  <c r="E62" i="8" s="1"/>
  <c r="C56" i="2"/>
  <c r="E63" i="2" s="1"/>
  <c r="C56" i="4"/>
  <c r="R56" i="4" s="1"/>
  <c r="C56" i="7"/>
  <c r="J56" i="18"/>
  <c r="L56" i="18" s="1"/>
  <c r="D60" i="15"/>
  <c r="J60" i="15" s="1"/>
  <c r="E60" i="15"/>
  <c r="G55" i="18"/>
  <c r="D56" i="9"/>
  <c r="E57" i="9" s="1"/>
  <c r="H55" i="9"/>
  <c r="J55" i="9" s="1"/>
  <c r="G55" i="9"/>
  <c r="I55" i="9" s="1"/>
  <c r="R56" i="5" l="1"/>
  <c r="E63" i="5"/>
  <c r="W56" i="4"/>
  <c r="E63" i="4"/>
  <c r="C55" i="16"/>
  <c r="T56" i="5"/>
  <c r="W56" i="5"/>
  <c r="AA56" i="5"/>
  <c r="Y56" i="5"/>
  <c r="U56" i="5"/>
  <c r="Z56" i="5"/>
  <c r="AB56" i="5"/>
  <c r="V56" i="5"/>
  <c r="X56" i="5"/>
  <c r="Y56" i="4"/>
  <c r="Z56" i="4"/>
  <c r="T56" i="4"/>
  <c r="U56" i="4"/>
  <c r="AA56" i="4"/>
  <c r="AB56" i="4"/>
  <c r="E59" i="17"/>
  <c r="D62" i="17"/>
  <c r="D57" i="3"/>
  <c r="D57" i="5"/>
  <c r="D57" i="7"/>
  <c r="D57" i="2"/>
  <c r="D57" i="8"/>
  <c r="D57" i="6"/>
  <c r="D57" i="4"/>
  <c r="C56" i="13"/>
  <c r="D56" i="16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3" i="18"/>
  <c r="D3" i="18"/>
  <c r="F3" i="18"/>
  <c r="E3" i="18"/>
  <c r="C3" i="18"/>
  <c r="R56" i="13" l="1"/>
  <c r="E62" i="13"/>
  <c r="V56" i="4"/>
  <c r="X56" i="4"/>
  <c r="G3" i="18"/>
  <c r="V56" i="13"/>
  <c r="Z56" i="13"/>
  <c r="AA56" i="13"/>
  <c r="U56" i="13"/>
  <c r="Y56" i="13"/>
  <c r="W56" i="13"/>
  <c r="T56" i="13"/>
  <c r="X56" i="13"/>
  <c r="AB56" i="13"/>
  <c r="K56" i="9"/>
  <c r="D57" i="13"/>
  <c r="G52" i="18"/>
  <c r="I52" i="18" s="1"/>
  <c r="J52" i="18"/>
  <c r="L52" i="18" s="1"/>
  <c r="G48" i="18"/>
  <c r="I48" i="18" s="1"/>
  <c r="J48" i="18"/>
  <c r="L48" i="18" s="1"/>
  <c r="G44" i="18"/>
  <c r="I44" i="18" s="1"/>
  <c r="J44" i="18"/>
  <c r="L44" i="18" s="1"/>
  <c r="G40" i="18"/>
  <c r="I40" i="18" s="1"/>
  <c r="J40" i="18"/>
  <c r="L40" i="18" s="1"/>
  <c r="G36" i="18"/>
  <c r="I36" i="18" s="1"/>
  <c r="J36" i="18"/>
  <c r="L36" i="18" s="1"/>
  <c r="G32" i="18"/>
  <c r="I32" i="18" s="1"/>
  <c r="J32" i="18"/>
  <c r="L32" i="18" s="1"/>
  <c r="G28" i="18"/>
  <c r="I28" i="18" s="1"/>
  <c r="J28" i="18"/>
  <c r="L28" i="18" s="1"/>
  <c r="G24" i="18"/>
  <c r="I24" i="18" s="1"/>
  <c r="J24" i="18"/>
  <c r="L24" i="18" s="1"/>
  <c r="G20" i="18"/>
  <c r="I20" i="18" s="1"/>
  <c r="J20" i="18"/>
  <c r="L20" i="18" s="1"/>
  <c r="G16" i="18"/>
  <c r="I16" i="18" s="1"/>
  <c r="J16" i="18"/>
  <c r="L16" i="18" s="1"/>
  <c r="G12" i="18"/>
  <c r="I12" i="18" s="1"/>
  <c r="J12" i="18"/>
  <c r="L12" i="18" s="1"/>
  <c r="G8" i="18"/>
  <c r="I8" i="18" s="1"/>
  <c r="J8" i="18"/>
  <c r="L8" i="18" s="1"/>
  <c r="G4" i="18"/>
  <c r="I4" i="18" s="1"/>
  <c r="J4" i="18"/>
  <c r="G51" i="18"/>
  <c r="I51" i="18" s="1"/>
  <c r="J51" i="18"/>
  <c r="L51" i="18" s="1"/>
  <c r="G47" i="18"/>
  <c r="I47" i="18" s="1"/>
  <c r="J47" i="18"/>
  <c r="L47" i="18" s="1"/>
  <c r="G43" i="18"/>
  <c r="I43" i="18" s="1"/>
  <c r="J43" i="18"/>
  <c r="L43" i="18" s="1"/>
  <c r="G39" i="18"/>
  <c r="I39" i="18" s="1"/>
  <c r="J39" i="18"/>
  <c r="L39" i="18" s="1"/>
  <c r="G35" i="18"/>
  <c r="I35" i="18" s="1"/>
  <c r="J35" i="18"/>
  <c r="L35" i="18" s="1"/>
  <c r="G31" i="18"/>
  <c r="I31" i="18" s="1"/>
  <c r="J31" i="18"/>
  <c r="L31" i="18" s="1"/>
  <c r="G27" i="18"/>
  <c r="I27" i="18" s="1"/>
  <c r="J27" i="18"/>
  <c r="L27" i="18" s="1"/>
  <c r="G23" i="18"/>
  <c r="I23" i="18" s="1"/>
  <c r="J23" i="18"/>
  <c r="L23" i="18" s="1"/>
  <c r="G19" i="18"/>
  <c r="I19" i="18" s="1"/>
  <c r="J19" i="18"/>
  <c r="L19" i="18" s="1"/>
  <c r="G15" i="18"/>
  <c r="I15" i="18" s="1"/>
  <c r="J15" i="18"/>
  <c r="L15" i="18" s="1"/>
  <c r="G11" i="18"/>
  <c r="I11" i="18" s="1"/>
  <c r="J11" i="18"/>
  <c r="L11" i="18" s="1"/>
  <c r="G7" i="18"/>
  <c r="I7" i="18" s="1"/>
  <c r="J7" i="18"/>
  <c r="L7" i="18" s="1"/>
  <c r="G54" i="18"/>
  <c r="I54" i="18" s="1"/>
  <c r="J54" i="18"/>
  <c r="L54" i="18" s="1"/>
  <c r="J55" i="18"/>
  <c r="L55" i="18" s="1"/>
  <c r="G50" i="18"/>
  <c r="I50" i="18" s="1"/>
  <c r="J50" i="18"/>
  <c r="L50" i="18" s="1"/>
  <c r="G46" i="18"/>
  <c r="I46" i="18" s="1"/>
  <c r="J46" i="18"/>
  <c r="L46" i="18" s="1"/>
  <c r="G42" i="18"/>
  <c r="I42" i="18" s="1"/>
  <c r="J42" i="18"/>
  <c r="L42" i="18" s="1"/>
  <c r="G38" i="18"/>
  <c r="I38" i="18" s="1"/>
  <c r="J38" i="18"/>
  <c r="L38" i="18" s="1"/>
  <c r="G34" i="18"/>
  <c r="I34" i="18" s="1"/>
  <c r="J34" i="18"/>
  <c r="L34" i="18" s="1"/>
  <c r="G30" i="18"/>
  <c r="I30" i="18" s="1"/>
  <c r="J30" i="18"/>
  <c r="L30" i="18" s="1"/>
  <c r="G26" i="18"/>
  <c r="I26" i="18" s="1"/>
  <c r="J26" i="18"/>
  <c r="L26" i="18" s="1"/>
  <c r="G22" i="18"/>
  <c r="I22" i="18" s="1"/>
  <c r="J22" i="18"/>
  <c r="L22" i="18" s="1"/>
  <c r="G18" i="18"/>
  <c r="I18" i="18" s="1"/>
  <c r="J18" i="18"/>
  <c r="L18" i="18" s="1"/>
  <c r="G14" i="18"/>
  <c r="I14" i="18" s="1"/>
  <c r="J14" i="18"/>
  <c r="L14" i="18" s="1"/>
  <c r="G10" i="18"/>
  <c r="I10" i="18" s="1"/>
  <c r="J10" i="18"/>
  <c r="L10" i="18" s="1"/>
  <c r="G6" i="18"/>
  <c r="I6" i="18" s="1"/>
  <c r="J6" i="18"/>
  <c r="L6" i="18" s="1"/>
  <c r="J53" i="18"/>
  <c r="L53" i="18" s="1"/>
  <c r="J49" i="18"/>
  <c r="L49" i="18" s="1"/>
  <c r="J45" i="18"/>
  <c r="L45" i="18" s="1"/>
  <c r="J41" i="18"/>
  <c r="L41" i="18" s="1"/>
  <c r="J37" i="18"/>
  <c r="L37" i="18" s="1"/>
  <c r="J33" i="18"/>
  <c r="L33" i="18" s="1"/>
  <c r="J29" i="18"/>
  <c r="L29" i="18" s="1"/>
  <c r="J25" i="18"/>
  <c r="L25" i="18" s="1"/>
  <c r="J21" i="18"/>
  <c r="L21" i="18" s="1"/>
  <c r="J17" i="18"/>
  <c r="L17" i="18" s="1"/>
  <c r="J13" i="18"/>
  <c r="L13" i="18" s="1"/>
  <c r="J9" i="18"/>
  <c r="L9" i="18" s="1"/>
  <c r="J5" i="18"/>
  <c r="L5" i="18" s="1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C55" i="17"/>
  <c r="C53" i="17"/>
  <c r="C49" i="17"/>
  <c r="C45" i="17"/>
  <c r="C41" i="17"/>
  <c r="C37" i="17"/>
  <c r="C33" i="17"/>
  <c r="C29" i="17"/>
  <c r="C25" i="17"/>
  <c r="C21" i="17"/>
  <c r="C17" i="17"/>
  <c r="C13" i="17"/>
  <c r="C9" i="17"/>
  <c r="C5" i="17"/>
  <c r="C6" i="17" l="1"/>
  <c r="C11" i="17"/>
  <c r="C14" i="17"/>
  <c r="C19" i="17"/>
  <c r="C22" i="17"/>
  <c r="C27" i="17"/>
  <c r="C30" i="17"/>
  <c r="C35" i="17"/>
  <c r="C38" i="17"/>
  <c r="C43" i="17"/>
  <c r="C47" i="17"/>
  <c r="C50" i="17"/>
  <c r="E58" i="17"/>
  <c r="D61" i="17"/>
  <c r="P8" i="18"/>
  <c r="P7" i="18"/>
  <c r="B54" i="13"/>
  <c r="C8" i="17"/>
  <c r="C12" i="17"/>
  <c r="C16" i="17"/>
  <c r="C20" i="17"/>
  <c r="C24" i="17"/>
  <c r="C28" i="17"/>
  <c r="C32" i="17"/>
  <c r="C36" i="17"/>
  <c r="C40" i="17"/>
  <c r="C44" i="17"/>
  <c r="C48" i="17"/>
  <c r="C52" i="17"/>
  <c r="G54" i="9"/>
  <c r="I54" i="9" s="1"/>
  <c r="C15" i="17"/>
  <c r="C39" i="17"/>
  <c r="C7" i="17"/>
  <c r="C23" i="17"/>
  <c r="C31" i="17"/>
  <c r="C51" i="17"/>
  <c r="C55" i="4"/>
  <c r="R55" i="4" s="1"/>
  <c r="C55" i="7"/>
  <c r="C55" i="5"/>
  <c r="C10" i="17"/>
  <c r="C18" i="17"/>
  <c r="C26" i="17"/>
  <c r="C34" i="17"/>
  <c r="C42" i="17"/>
  <c r="C46" i="17"/>
  <c r="C54" i="17"/>
  <c r="C55" i="6"/>
  <c r="E62" i="6" s="1"/>
  <c r="C55" i="2"/>
  <c r="E62" i="2" s="1"/>
  <c r="C55" i="3"/>
  <c r="E62" i="3" s="1"/>
  <c r="C55" i="8"/>
  <c r="E61" i="8" s="1"/>
  <c r="O7" i="18"/>
  <c r="O8" i="18"/>
  <c r="E59" i="15"/>
  <c r="D59" i="15"/>
  <c r="J59" i="15" s="1"/>
  <c r="H54" i="9"/>
  <c r="J54" i="9" s="1"/>
  <c r="D55" i="9"/>
  <c r="E58" i="15"/>
  <c r="C54" i="6"/>
  <c r="E61" i="6" s="1"/>
  <c r="C54" i="4"/>
  <c r="R54" i="4" s="1"/>
  <c r="C54" i="3"/>
  <c r="E61" i="3" s="1"/>
  <c r="E62" i="4" l="1"/>
  <c r="AB54" i="4"/>
  <c r="E61" i="4"/>
  <c r="R55" i="5"/>
  <c r="U55" i="5" s="1"/>
  <c r="E62" i="5"/>
  <c r="C55" i="13"/>
  <c r="C54" i="16"/>
  <c r="D55" i="16" s="1"/>
  <c r="E36" i="17"/>
  <c r="E20" i="17"/>
  <c r="D55" i="17"/>
  <c r="E40" i="17"/>
  <c r="E24" i="17"/>
  <c r="D47" i="17"/>
  <c r="D15" i="17"/>
  <c r="E16" i="17"/>
  <c r="B53" i="13"/>
  <c r="D10" i="17"/>
  <c r="E8" i="17"/>
  <c r="V54" i="4"/>
  <c r="W54" i="4"/>
  <c r="Y54" i="4"/>
  <c r="T54" i="4"/>
  <c r="E57" i="17"/>
  <c r="D60" i="17"/>
  <c r="E29" i="17"/>
  <c r="D32" i="17"/>
  <c r="E26" i="17"/>
  <c r="D29" i="17"/>
  <c r="D35" i="17"/>
  <c r="E43" i="17"/>
  <c r="D46" i="17"/>
  <c r="E27" i="17"/>
  <c r="D30" i="17"/>
  <c r="E11" i="17"/>
  <c r="D14" i="17"/>
  <c r="E53" i="17"/>
  <c r="D56" i="17"/>
  <c r="E38" i="17"/>
  <c r="D41" i="17"/>
  <c r="E22" i="17"/>
  <c r="D25" i="17"/>
  <c r="E56" i="17"/>
  <c r="E44" i="17"/>
  <c r="E28" i="17"/>
  <c r="E49" i="17"/>
  <c r="D52" i="17"/>
  <c r="E55" i="17"/>
  <c r="D58" i="17"/>
  <c r="E39" i="17"/>
  <c r="D42" i="17"/>
  <c r="E23" i="17"/>
  <c r="D26" i="17"/>
  <c r="E50" i="17"/>
  <c r="D53" i="17"/>
  <c r="E33" i="17"/>
  <c r="D36" i="17"/>
  <c r="E17" i="17"/>
  <c r="D20" i="17"/>
  <c r="D59" i="17"/>
  <c r="D31" i="17"/>
  <c r="D19" i="17"/>
  <c r="X55" i="4"/>
  <c r="AA55" i="4"/>
  <c r="U55" i="4"/>
  <c r="Y55" i="4"/>
  <c r="T55" i="4"/>
  <c r="AB55" i="4"/>
  <c r="V55" i="4"/>
  <c r="Z55" i="4"/>
  <c r="W55" i="4"/>
  <c r="E10" i="17"/>
  <c r="D13" i="17"/>
  <c r="E45" i="17"/>
  <c r="D48" i="17"/>
  <c r="E13" i="17"/>
  <c r="D16" i="17"/>
  <c r="D57" i="17"/>
  <c r="E54" i="17"/>
  <c r="E42" i="17"/>
  <c r="D45" i="17"/>
  <c r="D43" i="17"/>
  <c r="D27" i="17"/>
  <c r="E51" i="17"/>
  <c r="D54" i="17"/>
  <c r="E35" i="17"/>
  <c r="D38" i="17"/>
  <c r="E19" i="17"/>
  <c r="D22" i="17"/>
  <c r="E7" i="17"/>
  <c r="E46" i="17"/>
  <c r="D49" i="17"/>
  <c r="E30" i="17"/>
  <c r="D33" i="17"/>
  <c r="E14" i="17"/>
  <c r="D17" i="17"/>
  <c r="E48" i="17"/>
  <c r="E21" i="17"/>
  <c r="D24" i="17"/>
  <c r="E37" i="17"/>
  <c r="D40" i="17"/>
  <c r="Z55" i="5"/>
  <c r="AA55" i="5"/>
  <c r="E34" i="17"/>
  <c r="D37" i="17"/>
  <c r="E18" i="17"/>
  <c r="D21" i="17"/>
  <c r="E52" i="17"/>
  <c r="E32" i="17"/>
  <c r="E12" i="17"/>
  <c r="E47" i="17"/>
  <c r="D50" i="17"/>
  <c r="E31" i="17"/>
  <c r="D34" i="17"/>
  <c r="E15" i="17"/>
  <c r="D18" i="17"/>
  <c r="E41" i="17"/>
  <c r="D44" i="17"/>
  <c r="E25" i="17"/>
  <c r="D28" i="17"/>
  <c r="E9" i="17"/>
  <c r="D12" i="17"/>
  <c r="D51" i="17"/>
  <c r="D39" i="17"/>
  <c r="D23" i="17"/>
  <c r="D11" i="17"/>
  <c r="D56" i="5"/>
  <c r="D56" i="8"/>
  <c r="D56" i="2"/>
  <c r="C54" i="5"/>
  <c r="D56" i="7"/>
  <c r="C54" i="8"/>
  <c r="E60" i="8" s="1"/>
  <c r="C54" i="2"/>
  <c r="C54" i="7"/>
  <c r="K55" i="9"/>
  <c r="D56" i="13"/>
  <c r="D55" i="3"/>
  <c r="D56" i="3"/>
  <c r="D55" i="6"/>
  <c r="D56" i="6"/>
  <c r="D55" i="4"/>
  <c r="D56" i="4"/>
  <c r="D58" i="15"/>
  <c r="J58" i="15" s="1"/>
  <c r="H53" i="9"/>
  <c r="J53" i="9" s="1"/>
  <c r="E56" i="9"/>
  <c r="G53" i="9"/>
  <c r="I53" i="9" s="1"/>
  <c r="D54" i="9"/>
  <c r="C1" i="16"/>
  <c r="X55" i="5" l="1"/>
  <c r="W55" i="5"/>
  <c r="AB55" i="5"/>
  <c r="T55" i="5"/>
  <c r="Y55" i="5"/>
  <c r="V55" i="5"/>
  <c r="D55" i="2"/>
  <c r="E61" i="2"/>
  <c r="AA54" i="4"/>
  <c r="X54" i="4"/>
  <c r="Z54" i="4"/>
  <c r="R54" i="5"/>
  <c r="X54" i="5" s="1"/>
  <c r="E61" i="5"/>
  <c r="U54" i="4"/>
  <c r="R55" i="13"/>
  <c r="E61" i="13"/>
  <c r="C54" i="13"/>
  <c r="C53" i="16"/>
  <c r="D54" i="16" s="1"/>
  <c r="U54" i="5"/>
  <c r="D55" i="5"/>
  <c r="D55" i="7"/>
  <c r="D55" i="8"/>
  <c r="E55" i="9"/>
  <c r="G11" i="16"/>
  <c r="G5" i="16"/>
  <c r="G60" i="16"/>
  <c r="G52" i="16"/>
  <c r="G36" i="16"/>
  <c r="G58" i="16"/>
  <c r="G48" i="16"/>
  <c r="G32" i="16"/>
  <c r="G56" i="16"/>
  <c r="G44" i="16"/>
  <c r="G28" i="16"/>
  <c r="G4" i="16"/>
  <c r="G54" i="16"/>
  <c r="G40" i="16"/>
  <c r="G20" i="16"/>
  <c r="G24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G8" i="15" s="1"/>
  <c r="AA54" i="5" l="1"/>
  <c r="AB54" i="5"/>
  <c r="W54" i="5"/>
  <c r="Z54" i="5"/>
  <c r="Y54" i="5"/>
  <c r="T54" i="5"/>
  <c r="D55" i="13"/>
  <c r="E60" i="13"/>
  <c r="AA55" i="13"/>
  <c r="Y55" i="13"/>
  <c r="W55" i="13"/>
  <c r="AB55" i="13"/>
  <c r="T55" i="13"/>
  <c r="U55" i="13"/>
  <c r="X55" i="13"/>
  <c r="Z55" i="13"/>
  <c r="V55" i="13"/>
  <c r="V54" i="5"/>
  <c r="R54" i="13"/>
  <c r="Z54" i="13" s="1"/>
  <c r="K54" i="9"/>
  <c r="D17" i="15"/>
  <c r="D41" i="15"/>
  <c r="D49" i="15"/>
  <c r="E16" i="15"/>
  <c r="D50" i="15"/>
  <c r="E10" i="15"/>
  <c r="D9" i="15"/>
  <c r="J9" i="15" s="1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F9" i="15"/>
  <c r="I8" i="15"/>
  <c r="I7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AB54" i="13" l="1"/>
  <c r="V54" i="13"/>
  <c r="W54" i="13"/>
  <c r="U54" i="13"/>
  <c r="Y54" i="13"/>
  <c r="X54" i="13"/>
  <c r="T54" i="13"/>
  <c r="AA54" i="13"/>
  <c r="F10" i="15"/>
  <c r="I10" i="15" s="1"/>
  <c r="G9" i="15"/>
  <c r="L15" i="16"/>
  <c r="O23" i="20" s="1"/>
  <c r="I9" i="15"/>
  <c r="J23" i="15"/>
  <c r="J31" i="15"/>
  <c r="J35" i="15"/>
  <c r="J39" i="15"/>
  <c r="J43" i="15"/>
  <c r="J47" i="15"/>
  <c r="J51" i="15"/>
  <c r="J55" i="15"/>
  <c r="J17" i="15"/>
  <c r="J20" i="15"/>
  <c r="J24" i="15"/>
  <c r="J28" i="15"/>
  <c r="J32" i="15"/>
  <c r="J36" i="15"/>
  <c r="J40" i="15"/>
  <c r="J44" i="15"/>
  <c r="J48" i="15"/>
  <c r="J52" i="15"/>
  <c r="J56" i="15"/>
  <c r="J10" i="15"/>
  <c r="J16" i="15"/>
  <c r="J12" i="15"/>
  <c r="J21" i="15"/>
  <c r="J25" i="15"/>
  <c r="J29" i="15"/>
  <c r="J33" i="15"/>
  <c r="J37" i="15"/>
  <c r="J41" i="15"/>
  <c r="J45" i="15"/>
  <c r="J49" i="15"/>
  <c r="J53" i="15"/>
  <c r="J13" i="15"/>
  <c r="J27" i="15"/>
  <c r="J15" i="15"/>
  <c r="J19" i="15"/>
  <c r="J11" i="15"/>
  <c r="J22" i="15"/>
  <c r="J26" i="15"/>
  <c r="J30" i="15"/>
  <c r="J34" i="15"/>
  <c r="J38" i="15"/>
  <c r="J42" i="15"/>
  <c r="J46" i="15"/>
  <c r="J50" i="15"/>
  <c r="J54" i="15"/>
  <c r="J18" i="15"/>
  <c r="J14" i="15"/>
  <c r="F11" i="15" l="1"/>
  <c r="G10" i="15"/>
  <c r="M18" i="15"/>
  <c r="M17" i="15"/>
  <c r="M21" i="15"/>
  <c r="M22" i="15" s="1"/>
  <c r="F12" i="15" l="1"/>
  <c r="G11" i="15"/>
  <c r="I11" i="15"/>
  <c r="F13" i="15" l="1"/>
  <c r="G12" i="15"/>
  <c r="I12" i="15"/>
  <c r="B52" i="13"/>
  <c r="G52" i="9"/>
  <c r="I52" i="9" s="1"/>
  <c r="C53" i="4"/>
  <c r="R53" i="4" s="1"/>
  <c r="C53" i="5"/>
  <c r="C53" i="6"/>
  <c r="E60" i="6" s="1"/>
  <c r="C53" i="7"/>
  <c r="C53" i="2"/>
  <c r="E60" i="2" s="1"/>
  <c r="C53" i="3"/>
  <c r="E60" i="3" s="1"/>
  <c r="C53" i="8"/>
  <c r="E59" i="8" s="1"/>
  <c r="D53" i="9"/>
  <c r="H52" i="9"/>
  <c r="J52" i="9" s="1"/>
  <c r="E60" i="4" l="1"/>
  <c r="R53" i="5"/>
  <c r="E60" i="5"/>
  <c r="F14" i="15"/>
  <c r="G13" i="15"/>
  <c r="I13" i="15"/>
  <c r="C53" i="13"/>
  <c r="D54" i="13" s="1"/>
  <c r="C52" i="16"/>
  <c r="D53" i="16" s="1"/>
  <c r="X53" i="4"/>
  <c r="T53" i="4"/>
  <c r="AA53" i="4"/>
  <c r="AB53" i="4"/>
  <c r="Y53" i="4"/>
  <c r="U53" i="4"/>
  <c r="V53" i="4"/>
  <c r="Z53" i="4"/>
  <c r="W53" i="4"/>
  <c r="U53" i="5"/>
  <c r="Y53" i="5"/>
  <c r="V53" i="5"/>
  <c r="Z53" i="5"/>
  <c r="W53" i="5"/>
  <c r="AA53" i="5"/>
  <c r="T53" i="5"/>
  <c r="X53" i="5"/>
  <c r="AB53" i="5"/>
  <c r="D54" i="3"/>
  <c r="D54" i="7"/>
  <c r="D54" i="5"/>
  <c r="D54" i="4"/>
  <c r="D54" i="8"/>
  <c r="D54" i="2"/>
  <c r="D54" i="6"/>
  <c r="E54" i="9"/>
  <c r="R53" i="13" l="1"/>
  <c r="E59" i="13"/>
  <c r="F15" i="15"/>
  <c r="G14" i="15"/>
  <c r="I14" i="15"/>
  <c r="Z53" i="13"/>
  <c r="AB53" i="13"/>
  <c r="K53" i="9"/>
  <c r="W53" i="13"/>
  <c r="AA53" i="13"/>
  <c r="H51" i="9"/>
  <c r="J51" i="9" s="1"/>
  <c r="C52" i="5"/>
  <c r="C52" i="6"/>
  <c r="E59" i="6" s="1"/>
  <c r="C52" i="2"/>
  <c r="E59" i="2" s="1"/>
  <c r="C52" i="3"/>
  <c r="E59" i="3" s="1"/>
  <c r="C52" i="8"/>
  <c r="E58" i="8" s="1"/>
  <c r="B51" i="13"/>
  <c r="C52" i="4"/>
  <c r="R52" i="4" s="1"/>
  <c r="C52" i="7"/>
  <c r="D52" i="9"/>
  <c r="G51" i="9"/>
  <c r="I51" i="9" s="1"/>
  <c r="C51" i="16" l="1"/>
  <c r="E59" i="4"/>
  <c r="R52" i="5"/>
  <c r="Z52" i="5" s="1"/>
  <c r="E59" i="5"/>
  <c r="X53" i="13"/>
  <c r="Y53" i="13"/>
  <c r="V53" i="13"/>
  <c r="U53" i="13"/>
  <c r="T53" i="13"/>
  <c r="F16" i="15"/>
  <c r="G15" i="15"/>
  <c r="I15" i="15"/>
  <c r="AA52" i="4"/>
  <c r="AB52" i="4"/>
  <c r="W52" i="4"/>
  <c r="X52" i="4"/>
  <c r="V52" i="4"/>
  <c r="Y52" i="4"/>
  <c r="T52" i="4"/>
  <c r="U52" i="4"/>
  <c r="Z52" i="4"/>
  <c r="W52" i="5"/>
  <c r="AA52" i="5"/>
  <c r="V52" i="5"/>
  <c r="X52" i="5"/>
  <c r="D53" i="4"/>
  <c r="D53" i="3"/>
  <c r="D52" i="16"/>
  <c r="C52" i="13"/>
  <c r="D53" i="5"/>
  <c r="D53" i="7"/>
  <c r="D53" i="8"/>
  <c r="D53" i="2"/>
  <c r="D53" i="6"/>
  <c r="E53" i="9"/>
  <c r="C51" i="5"/>
  <c r="U52" i="5" l="1"/>
  <c r="AB52" i="5"/>
  <c r="T52" i="5"/>
  <c r="Y52" i="5"/>
  <c r="R52" i="13"/>
  <c r="E58" i="13"/>
  <c r="R51" i="5"/>
  <c r="U51" i="5" s="1"/>
  <c r="E58" i="5"/>
  <c r="F17" i="15"/>
  <c r="G16" i="15"/>
  <c r="I16" i="15"/>
  <c r="C51" i="7"/>
  <c r="D52" i="7" s="1"/>
  <c r="V51" i="5"/>
  <c r="Y51" i="5"/>
  <c r="Z51" i="5"/>
  <c r="X51" i="5"/>
  <c r="AA51" i="5"/>
  <c r="T51" i="5"/>
  <c r="Y52" i="13"/>
  <c r="Z52" i="13"/>
  <c r="V52" i="13"/>
  <c r="AA52" i="13"/>
  <c r="X52" i="13"/>
  <c r="U52" i="13"/>
  <c r="W52" i="13"/>
  <c r="T52" i="13"/>
  <c r="AB52" i="13"/>
  <c r="D52" i="5"/>
  <c r="C51" i="2"/>
  <c r="E58" i="2" s="1"/>
  <c r="C51" i="3"/>
  <c r="E58" i="3" s="1"/>
  <c r="B50" i="13"/>
  <c r="C51" i="8"/>
  <c r="E57" i="8" s="1"/>
  <c r="C51" i="4"/>
  <c r="R51" i="4" s="1"/>
  <c r="G50" i="9"/>
  <c r="I50" i="9" s="1"/>
  <c r="K52" i="9"/>
  <c r="D53" i="13"/>
  <c r="C51" i="6"/>
  <c r="E58" i="6" s="1"/>
  <c r="H50" i="9"/>
  <c r="J50" i="9" s="1"/>
  <c r="D51" i="9"/>
  <c r="D50" i="9"/>
  <c r="C50" i="4"/>
  <c r="R50" i="4" s="1"/>
  <c r="C50" i="3"/>
  <c r="E57" i="3" s="1"/>
  <c r="C50" i="2"/>
  <c r="E57" i="2" l="1"/>
  <c r="W51" i="5"/>
  <c r="AB51" i="5"/>
  <c r="C50" i="16"/>
  <c r="E57" i="4"/>
  <c r="E58" i="4"/>
  <c r="F18" i="15"/>
  <c r="G17" i="15"/>
  <c r="I17" i="15"/>
  <c r="V50" i="4"/>
  <c r="Z50" i="4"/>
  <c r="Y50" i="4"/>
  <c r="T50" i="4"/>
  <c r="U50" i="4"/>
  <c r="AA50" i="4"/>
  <c r="W50" i="4"/>
  <c r="AB50" i="4"/>
  <c r="X50" i="4"/>
  <c r="AA51" i="4"/>
  <c r="U51" i="4"/>
  <c r="Y51" i="4"/>
  <c r="X51" i="4"/>
  <c r="T51" i="4"/>
  <c r="AB51" i="4"/>
  <c r="W51" i="4"/>
  <c r="V51" i="4"/>
  <c r="Z51" i="4"/>
  <c r="D52" i="8"/>
  <c r="D52" i="6"/>
  <c r="C51" i="13"/>
  <c r="D51" i="2"/>
  <c r="D52" i="2"/>
  <c r="B49" i="13"/>
  <c r="C50" i="8"/>
  <c r="E56" i="8" s="1"/>
  <c r="C50" i="6"/>
  <c r="C50" i="5"/>
  <c r="C50" i="7"/>
  <c r="D51" i="4"/>
  <c r="D52" i="4"/>
  <c r="D51" i="3"/>
  <c r="D52" i="3"/>
  <c r="H49" i="9"/>
  <c r="J49" i="9" s="1"/>
  <c r="E51" i="9"/>
  <c r="E52" i="9"/>
  <c r="G49" i="9"/>
  <c r="I49" i="9" s="1"/>
  <c r="C49" i="8"/>
  <c r="E55" i="8" s="1"/>
  <c r="C49" i="6"/>
  <c r="E56" i="6" s="1"/>
  <c r="C49" i="5"/>
  <c r="C49" i="2"/>
  <c r="E56" i="2" s="1"/>
  <c r="D51" i="6" l="1"/>
  <c r="E57" i="6"/>
  <c r="R51" i="13"/>
  <c r="Y51" i="13" s="1"/>
  <c r="E57" i="13"/>
  <c r="C49" i="16"/>
  <c r="D50" i="16" s="1"/>
  <c r="R49" i="5"/>
  <c r="E56" i="5"/>
  <c r="R50" i="5"/>
  <c r="Y50" i="5" s="1"/>
  <c r="E57" i="5"/>
  <c r="F19" i="15"/>
  <c r="G18" i="15"/>
  <c r="I18" i="15"/>
  <c r="Z50" i="5"/>
  <c r="C49" i="7"/>
  <c r="D50" i="7" s="1"/>
  <c r="V49" i="5"/>
  <c r="Z49" i="5"/>
  <c r="AA49" i="5"/>
  <c r="W49" i="5"/>
  <c r="T49" i="5"/>
  <c r="X49" i="5"/>
  <c r="AB49" i="5"/>
  <c r="U49" i="5"/>
  <c r="Y49" i="5"/>
  <c r="U51" i="13"/>
  <c r="D50" i="2"/>
  <c r="D50" i="8"/>
  <c r="D51" i="7"/>
  <c r="D50" i="5"/>
  <c r="D51" i="5"/>
  <c r="D51" i="16"/>
  <c r="G48" i="9"/>
  <c r="I48" i="9" s="1"/>
  <c r="D50" i="6"/>
  <c r="K51" i="9"/>
  <c r="D52" i="13"/>
  <c r="B48" i="13"/>
  <c r="C49" i="4"/>
  <c r="R49" i="4" s="1"/>
  <c r="C49" i="3"/>
  <c r="E56" i="3" s="1"/>
  <c r="C50" i="13"/>
  <c r="D51" i="8"/>
  <c r="D49" i="9"/>
  <c r="H48" i="9"/>
  <c r="J48" i="9" s="1"/>
  <c r="D48" i="9"/>
  <c r="C48" i="5"/>
  <c r="C48" i="4"/>
  <c r="R48" i="4" s="1"/>
  <c r="C48" i="3"/>
  <c r="E55" i="3" s="1"/>
  <c r="C48" i="2"/>
  <c r="E55" i="2" s="1"/>
  <c r="V51" i="13" l="1"/>
  <c r="W51" i="13"/>
  <c r="AB51" i="13"/>
  <c r="AA51" i="13"/>
  <c r="Z51" i="13"/>
  <c r="X51" i="13"/>
  <c r="T51" i="13"/>
  <c r="X50" i="5"/>
  <c r="T50" i="5"/>
  <c r="E55" i="4"/>
  <c r="E56" i="4"/>
  <c r="AB50" i="5"/>
  <c r="W50" i="5"/>
  <c r="U50" i="5"/>
  <c r="R48" i="5"/>
  <c r="T48" i="5" s="1"/>
  <c r="E55" i="5"/>
  <c r="R50" i="13"/>
  <c r="Y50" i="13" s="1"/>
  <c r="E56" i="13"/>
  <c r="V50" i="5"/>
  <c r="AA50" i="5"/>
  <c r="F20" i="15"/>
  <c r="G19" i="15"/>
  <c r="I19" i="15"/>
  <c r="C49" i="13"/>
  <c r="D50" i="13" s="1"/>
  <c r="C48" i="16"/>
  <c r="D49" i="16" s="1"/>
  <c r="V48" i="5"/>
  <c r="AB49" i="4"/>
  <c r="X49" i="4"/>
  <c r="U49" i="4"/>
  <c r="Y49" i="4"/>
  <c r="T49" i="4"/>
  <c r="AA49" i="4"/>
  <c r="V49" i="4"/>
  <c r="W49" i="4"/>
  <c r="Z49" i="4"/>
  <c r="W48" i="4"/>
  <c r="Z48" i="4"/>
  <c r="X48" i="4"/>
  <c r="V48" i="4"/>
  <c r="Y48" i="4"/>
  <c r="T48" i="4"/>
  <c r="U48" i="4"/>
  <c r="AA48" i="4"/>
  <c r="AB48" i="4"/>
  <c r="AB50" i="13"/>
  <c r="W50" i="13"/>
  <c r="D49" i="2"/>
  <c r="K49" i="9"/>
  <c r="D49" i="5"/>
  <c r="K50" i="9"/>
  <c r="B47" i="13"/>
  <c r="D49" i="3"/>
  <c r="D50" i="3"/>
  <c r="D51" i="13"/>
  <c r="C48" i="6"/>
  <c r="E55" i="6" s="1"/>
  <c r="D49" i="4"/>
  <c r="D50" i="4"/>
  <c r="H47" i="9"/>
  <c r="J47" i="9" s="1"/>
  <c r="C48" i="8"/>
  <c r="E54" i="8" s="1"/>
  <c r="C48" i="7"/>
  <c r="G47" i="9"/>
  <c r="I47" i="9" s="1"/>
  <c r="E49" i="9"/>
  <c r="E50" i="9"/>
  <c r="Y48" i="5" l="1"/>
  <c r="X50" i="13"/>
  <c r="U50" i="13"/>
  <c r="Z50" i="13"/>
  <c r="V50" i="13"/>
  <c r="T50" i="13"/>
  <c r="AA50" i="13"/>
  <c r="AB48" i="5"/>
  <c r="AA48" i="5"/>
  <c r="R49" i="13"/>
  <c r="E55" i="13"/>
  <c r="Z48" i="5"/>
  <c r="W48" i="5"/>
  <c r="X48" i="5"/>
  <c r="U48" i="5"/>
  <c r="F21" i="15"/>
  <c r="G20" i="15"/>
  <c r="I20" i="15"/>
  <c r="C48" i="13"/>
  <c r="C47" i="16"/>
  <c r="D48" i="16" s="1"/>
  <c r="D49" i="7"/>
  <c r="D49" i="6"/>
  <c r="D49" i="8"/>
  <c r="C47" i="6"/>
  <c r="C47" i="3"/>
  <c r="E54" i="3" s="1"/>
  <c r="D48" i="6" l="1"/>
  <c r="E54" i="6"/>
  <c r="AA49" i="13"/>
  <c r="X49" i="13"/>
  <c r="W49" i="13"/>
  <c r="Z49" i="13"/>
  <c r="AB49" i="13"/>
  <c r="U49" i="13"/>
  <c r="Y49" i="13"/>
  <c r="T49" i="13"/>
  <c r="V49" i="13"/>
  <c r="R48" i="13"/>
  <c r="Y48" i="13" s="1"/>
  <c r="E54" i="13"/>
  <c r="F22" i="15"/>
  <c r="G21" i="15"/>
  <c r="I21" i="15"/>
  <c r="D49" i="13"/>
  <c r="K48" i="9"/>
  <c r="C47" i="4"/>
  <c r="R47" i="4" s="1"/>
  <c r="B46" i="13"/>
  <c r="C47" i="8"/>
  <c r="E53" i="8" s="1"/>
  <c r="C47" i="5"/>
  <c r="C47" i="7"/>
  <c r="H46" i="9"/>
  <c r="J46" i="9" s="1"/>
  <c r="C47" i="2"/>
  <c r="E54" i="2" s="1"/>
  <c r="D48" i="3"/>
  <c r="D47" i="9"/>
  <c r="G46" i="9"/>
  <c r="I46" i="9" s="1"/>
  <c r="C46" i="8"/>
  <c r="E52" i="8" s="1"/>
  <c r="C46" i="5"/>
  <c r="Z48" i="13" l="1"/>
  <c r="V48" i="13"/>
  <c r="X48" i="13"/>
  <c r="T48" i="13"/>
  <c r="W48" i="13"/>
  <c r="AB48" i="13"/>
  <c r="C46" i="16"/>
  <c r="T47" i="4"/>
  <c r="E54" i="4"/>
  <c r="R46" i="5"/>
  <c r="E53" i="5"/>
  <c r="R47" i="5"/>
  <c r="Y47" i="5" s="1"/>
  <c r="E54" i="5"/>
  <c r="U48" i="13"/>
  <c r="AA48" i="13"/>
  <c r="F23" i="15"/>
  <c r="G22" i="15"/>
  <c r="I22" i="15"/>
  <c r="AB47" i="4"/>
  <c r="W47" i="4"/>
  <c r="Y47" i="4"/>
  <c r="AA47" i="4"/>
  <c r="Z47" i="4"/>
  <c r="V47" i="4"/>
  <c r="U47" i="4"/>
  <c r="X47" i="4"/>
  <c r="U46" i="5"/>
  <c r="Y46" i="5"/>
  <c r="V46" i="5"/>
  <c r="Z46" i="5"/>
  <c r="W46" i="5"/>
  <c r="AA46" i="5"/>
  <c r="T46" i="5"/>
  <c r="X46" i="5"/>
  <c r="AB46" i="5"/>
  <c r="V47" i="5"/>
  <c r="Z47" i="5"/>
  <c r="AB47" i="5"/>
  <c r="W47" i="5"/>
  <c r="U47" i="5"/>
  <c r="AA47" i="5"/>
  <c r="T47" i="5"/>
  <c r="C46" i="6"/>
  <c r="E53" i="6" s="1"/>
  <c r="C46" i="3"/>
  <c r="E53" i="3" s="1"/>
  <c r="B45" i="13"/>
  <c r="D48" i="2"/>
  <c r="D48" i="7"/>
  <c r="D48" i="4"/>
  <c r="C46" i="2"/>
  <c r="C46" i="7"/>
  <c r="D47" i="8"/>
  <c r="D48" i="8"/>
  <c r="C46" i="4"/>
  <c r="D47" i="5"/>
  <c r="D48" i="5"/>
  <c r="C47" i="13"/>
  <c r="E48" i="9"/>
  <c r="D46" i="9"/>
  <c r="G45" i="9"/>
  <c r="I45" i="9" s="1"/>
  <c r="H45" i="9"/>
  <c r="J45" i="9" s="1"/>
  <c r="C45" i="8"/>
  <c r="E51" i="8" s="1"/>
  <c r="C45" i="5"/>
  <c r="E53" i="4" l="1"/>
  <c r="R46" i="4"/>
  <c r="X47" i="5"/>
  <c r="D47" i="2"/>
  <c r="E53" i="2"/>
  <c r="R47" i="13"/>
  <c r="T47" i="13" s="1"/>
  <c r="E53" i="13"/>
  <c r="R45" i="5"/>
  <c r="V45" i="5" s="1"/>
  <c r="E52" i="5"/>
  <c r="F24" i="15"/>
  <c r="G23" i="15"/>
  <c r="I23" i="15"/>
  <c r="C46" i="13"/>
  <c r="C45" i="16"/>
  <c r="D46" i="16" s="1"/>
  <c r="D47" i="4"/>
  <c r="C45" i="7"/>
  <c r="D46" i="7" s="1"/>
  <c r="Z45" i="5"/>
  <c r="W45" i="5"/>
  <c r="AA45" i="5"/>
  <c r="X45" i="5"/>
  <c r="AB45" i="5"/>
  <c r="U45" i="5"/>
  <c r="AB47" i="13"/>
  <c r="D46" i="8"/>
  <c r="D46" i="5"/>
  <c r="K47" i="9"/>
  <c r="D48" i="13"/>
  <c r="C45" i="6"/>
  <c r="B44" i="13"/>
  <c r="D47" i="3"/>
  <c r="C45" i="2"/>
  <c r="E52" i="2" s="1"/>
  <c r="C45" i="4"/>
  <c r="R45" i="4" s="1"/>
  <c r="D47" i="7"/>
  <c r="C45" i="3"/>
  <c r="E52" i="3" s="1"/>
  <c r="H44" i="9"/>
  <c r="J44" i="9" s="1"/>
  <c r="D47" i="16"/>
  <c r="D47" i="6"/>
  <c r="E47" i="9"/>
  <c r="G44" i="9"/>
  <c r="I44" i="9" s="1"/>
  <c r="D45" i="9"/>
  <c r="D44" i="9"/>
  <c r="C44" i="4"/>
  <c r="D46" i="6" l="1"/>
  <c r="E52" i="6"/>
  <c r="Y45" i="5"/>
  <c r="T45" i="5"/>
  <c r="Z47" i="13"/>
  <c r="Y47" i="13"/>
  <c r="U47" i="13"/>
  <c r="E52" i="4"/>
  <c r="R46" i="13"/>
  <c r="E52" i="13"/>
  <c r="R44" i="4"/>
  <c r="E51" i="4"/>
  <c r="W47" i="13"/>
  <c r="X47" i="13"/>
  <c r="AA47" i="13"/>
  <c r="K46" i="9"/>
  <c r="D47" i="13"/>
  <c r="V47" i="13"/>
  <c r="AB46" i="13"/>
  <c r="F25" i="15"/>
  <c r="G24" i="15"/>
  <c r="I24" i="15"/>
  <c r="C45" i="13"/>
  <c r="C44" i="16"/>
  <c r="D45" i="16" s="1"/>
  <c r="Z44" i="4"/>
  <c r="W44" i="4"/>
  <c r="U44" i="4"/>
  <c r="X44" i="4"/>
  <c r="T44" i="4"/>
  <c r="Y44" i="4"/>
  <c r="V44" i="4"/>
  <c r="AB44" i="4"/>
  <c r="AA44" i="4"/>
  <c r="T46" i="4"/>
  <c r="Z46" i="4"/>
  <c r="W46" i="4"/>
  <c r="U46" i="4"/>
  <c r="AB46" i="4"/>
  <c r="AA46" i="4"/>
  <c r="X46" i="4"/>
  <c r="V46" i="4"/>
  <c r="Y46" i="4"/>
  <c r="W45" i="4"/>
  <c r="T45" i="4"/>
  <c r="AB45" i="4"/>
  <c r="AA45" i="4"/>
  <c r="X45" i="4"/>
  <c r="Z45" i="4"/>
  <c r="U45" i="4"/>
  <c r="V45" i="4"/>
  <c r="Y45" i="4"/>
  <c r="D45" i="4"/>
  <c r="C44" i="6"/>
  <c r="B43" i="13"/>
  <c r="C44" i="3"/>
  <c r="C44" i="8"/>
  <c r="E50" i="8" s="1"/>
  <c r="D46" i="2"/>
  <c r="C44" i="2"/>
  <c r="E51" i="2" s="1"/>
  <c r="C44" i="5"/>
  <c r="C44" i="7"/>
  <c r="D46" i="3"/>
  <c r="D46" i="4"/>
  <c r="H43" i="9"/>
  <c r="J43" i="9" s="1"/>
  <c r="E45" i="9"/>
  <c r="E46" i="9"/>
  <c r="G43" i="9"/>
  <c r="I43" i="9" s="1"/>
  <c r="D43" i="9"/>
  <c r="C43" i="6"/>
  <c r="E50" i="6" s="1"/>
  <c r="C43" i="5"/>
  <c r="C43" i="4"/>
  <c r="R43" i="4" s="1"/>
  <c r="C43" i="2"/>
  <c r="E50" i="2" s="1"/>
  <c r="D45" i="6" l="1"/>
  <c r="E51" i="6"/>
  <c r="R43" i="5"/>
  <c r="E50" i="5"/>
  <c r="R44" i="5"/>
  <c r="E51" i="5"/>
  <c r="D45" i="3"/>
  <c r="E51" i="3"/>
  <c r="E50" i="4"/>
  <c r="R45" i="13"/>
  <c r="T45" i="13" s="1"/>
  <c r="E51" i="13"/>
  <c r="X46" i="13"/>
  <c r="T46" i="13"/>
  <c r="U46" i="13"/>
  <c r="AA46" i="13"/>
  <c r="Y46" i="13"/>
  <c r="V46" i="13"/>
  <c r="Z46" i="13"/>
  <c r="W46" i="13"/>
  <c r="D46" i="13"/>
  <c r="K45" i="9"/>
  <c r="F26" i="15"/>
  <c r="G25" i="15"/>
  <c r="I25" i="15"/>
  <c r="C44" i="13"/>
  <c r="C43" i="16"/>
  <c r="D44" i="16" s="1"/>
  <c r="T44" i="5"/>
  <c r="W44" i="5"/>
  <c r="AA44" i="5"/>
  <c r="Z44" i="5"/>
  <c r="AB44" i="5"/>
  <c r="V44" i="5"/>
  <c r="X44" i="5"/>
  <c r="Y44" i="5"/>
  <c r="U44" i="5"/>
  <c r="T43" i="4"/>
  <c r="AB43" i="4"/>
  <c r="W43" i="4"/>
  <c r="Y43" i="4"/>
  <c r="Z43" i="4"/>
  <c r="U43" i="4"/>
  <c r="V43" i="4"/>
  <c r="AA43" i="4"/>
  <c r="X43" i="4"/>
  <c r="T43" i="5"/>
  <c r="AA43" i="5"/>
  <c r="W43" i="5"/>
  <c r="U43" i="5"/>
  <c r="Z43" i="5"/>
  <c r="AB43" i="5"/>
  <c r="V43" i="5"/>
  <c r="Y43" i="5"/>
  <c r="X43" i="5"/>
  <c r="D44" i="4"/>
  <c r="B42" i="13"/>
  <c r="C43" i="3"/>
  <c r="D45" i="7"/>
  <c r="C43" i="7"/>
  <c r="D44" i="7" s="1"/>
  <c r="D45" i="8"/>
  <c r="D44" i="5"/>
  <c r="D45" i="5"/>
  <c r="D44" i="6"/>
  <c r="D44" i="2"/>
  <c r="D45" i="2"/>
  <c r="C43" i="8"/>
  <c r="E49" i="8" s="1"/>
  <c r="E44" i="9"/>
  <c r="G42" i="9"/>
  <c r="I42" i="9" s="1"/>
  <c r="H42" i="9"/>
  <c r="J42" i="9" s="1"/>
  <c r="C42" i="8"/>
  <c r="E48" i="8" s="1"/>
  <c r="C42" i="6"/>
  <c r="E49" i="6" s="1"/>
  <c r="C42" i="5"/>
  <c r="C42" i="4"/>
  <c r="R42" i="4" s="1"/>
  <c r="X45" i="13" l="1"/>
  <c r="Y45" i="13"/>
  <c r="U45" i="13"/>
  <c r="W45" i="13"/>
  <c r="AA45" i="13"/>
  <c r="E49" i="4"/>
  <c r="D44" i="3"/>
  <c r="E50" i="3"/>
  <c r="AB45" i="13"/>
  <c r="V45" i="13"/>
  <c r="R42" i="5"/>
  <c r="W42" i="5" s="1"/>
  <c r="E49" i="5"/>
  <c r="R44" i="13"/>
  <c r="U44" i="13" s="1"/>
  <c r="E50" i="13"/>
  <c r="Z45" i="13"/>
  <c r="F27" i="15"/>
  <c r="G26" i="15"/>
  <c r="I26" i="15"/>
  <c r="D45" i="13"/>
  <c r="K44" i="9"/>
  <c r="C43" i="13"/>
  <c r="C42" i="16"/>
  <c r="D43" i="16" s="1"/>
  <c r="W42" i="4"/>
  <c r="AA42" i="4"/>
  <c r="V42" i="4"/>
  <c r="Y42" i="4"/>
  <c r="AB42" i="4"/>
  <c r="X42" i="4"/>
  <c r="U42" i="4"/>
  <c r="T42" i="4"/>
  <c r="Z42" i="4"/>
  <c r="Z42" i="5"/>
  <c r="X42" i="5"/>
  <c r="G41" i="9"/>
  <c r="I41" i="9" s="1"/>
  <c r="D43" i="5"/>
  <c r="D43" i="4"/>
  <c r="D43" i="6"/>
  <c r="D43" i="8"/>
  <c r="H41" i="9"/>
  <c r="J41" i="9" s="1"/>
  <c r="C42" i="2"/>
  <c r="E49" i="2" s="1"/>
  <c r="D44" i="8"/>
  <c r="C42" i="7"/>
  <c r="D43" i="7" s="1"/>
  <c r="C42" i="3"/>
  <c r="E49" i="3" s="1"/>
  <c r="B41" i="13"/>
  <c r="D42" i="9"/>
  <c r="C41" i="5"/>
  <c r="C41" i="4"/>
  <c r="R41" i="4" s="1"/>
  <c r="C41" i="2"/>
  <c r="E48" i="2" s="1"/>
  <c r="Z44" i="13" l="1"/>
  <c r="V44" i="13"/>
  <c r="AB44" i="13"/>
  <c r="AA44" i="13"/>
  <c r="T44" i="13"/>
  <c r="Y44" i="13"/>
  <c r="R43" i="13"/>
  <c r="AB43" i="13" s="1"/>
  <c r="E49" i="13"/>
  <c r="V42" i="5"/>
  <c r="R41" i="5"/>
  <c r="T41" i="5" s="1"/>
  <c r="E48" i="5"/>
  <c r="T42" i="5"/>
  <c r="Y42" i="5"/>
  <c r="C41" i="16"/>
  <c r="D42" i="16" s="1"/>
  <c r="U42" i="5"/>
  <c r="AA42" i="5"/>
  <c r="U41" i="4"/>
  <c r="E48" i="4"/>
  <c r="AB42" i="5"/>
  <c r="W44" i="13"/>
  <c r="X44" i="13"/>
  <c r="D44" i="13"/>
  <c r="F28" i="15"/>
  <c r="G27" i="15"/>
  <c r="I27" i="15"/>
  <c r="K43" i="9"/>
  <c r="AA41" i="5"/>
  <c r="U41" i="5"/>
  <c r="AA41" i="4"/>
  <c r="T41" i="4"/>
  <c r="V41" i="4"/>
  <c r="U43" i="13"/>
  <c r="D42" i="5"/>
  <c r="D42" i="4"/>
  <c r="D42" i="2"/>
  <c r="D43" i="2"/>
  <c r="C41" i="3"/>
  <c r="B40" i="13"/>
  <c r="C41" i="8"/>
  <c r="E47" i="8" s="1"/>
  <c r="C42" i="13"/>
  <c r="C41" i="6"/>
  <c r="E48" i="6" s="1"/>
  <c r="D43" i="3"/>
  <c r="C41" i="7"/>
  <c r="D41" i="9"/>
  <c r="E43" i="9"/>
  <c r="H40" i="9"/>
  <c r="J40" i="9" s="1"/>
  <c r="G40" i="9"/>
  <c r="I40" i="9" s="1"/>
  <c r="X43" i="13" l="1"/>
  <c r="V43" i="13"/>
  <c r="AA43" i="13"/>
  <c r="W43" i="13"/>
  <c r="Y43" i="13"/>
  <c r="Z43" i="13"/>
  <c r="T43" i="13"/>
  <c r="D42" i="3"/>
  <c r="E48" i="3"/>
  <c r="W41" i="4"/>
  <c r="X41" i="4"/>
  <c r="Z41" i="5"/>
  <c r="AB41" i="5"/>
  <c r="W41" i="5"/>
  <c r="R42" i="13"/>
  <c r="Y42" i="13" s="1"/>
  <c r="E48" i="13"/>
  <c r="Z41" i="4"/>
  <c r="AB41" i="4"/>
  <c r="V41" i="5"/>
  <c r="X41" i="5"/>
  <c r="Y41" i="4"/>
  <c r="Y41" i="5"/>
  <c r="F29" i="15"/>
  <c r="G28" i="15"/>
  <c r="I28" i="15"/>
  <c r="C41" i="13"/>
  <c r="K41" i="9" s="1"/>
  <c r="C40" i="16"/>
  <c r="D41" i="16" s="1"/>
  <c r="K42" i="9"/>
  <c r="D43" i="13"/>
  <c r="D42" i="6"/>
  <c r="D42" i="8"/>
  <c r="D42" i="7"/>
  <c r="E42" i="9"/>
  <c r="C40" i="5"/>
  <c r="AB42" i="13" l="1"/>
  <c r="Z42" i="13"/>
  <c r="AA42" i="13"/>
  <c r="W42" i="13"/>
  <c r="V42" i="13"/>
  <c r="T42" i="13"/>
  <c r="R40" i="5"/>
  <c r="E47" i="5"/>
  <c r="X42" i="13"/>
  <c r="U42" i="13"/>
  <c r="R41" i="13"/>
  <c r="X41" i="13" s="1"/>
  <c r="E47" i="13"/>
  <c r="D42" i="13"/>
  <c r="F30" i="15"/>
  <c r="G29" i="15"/>
  <c r="I29" i="15"/>
  <c r="T40" i="5"/>
  <c r="AA40" i="5"/>
  <c r="W40" i="5"/>
  <c r="Y40" i="5"/>
  <c r="U40" i="5"/>
  <c r="Z40" i="5"/>
  <c r="AB40" i="5"/>
  <c r="V40" i="5"/>
  <c r="X40" i="5"/>
  <c r="C40" i="7"/>
  <c r="D41" i="5"/>
  <c r="C40" i="3"/>
  <c r="E47" i="3" s="1"/>
  <c r="C40" i="6"/>
  <c r="E47" i="6" s="1"/>
  <c r="C40" i="4"/>
  <c r="R40" i="4" s="1"/>
  <c r="C40" i="2"/>
  <c r="E47" i="2" s="1"/>
  <c r="B39" i="13"/>
  <c r="C40" i="8"/>
  <c r="E46" i="8" s="1"/>
  <c r="D40" i="9"/>
  <c r="H39" i="9"/>
  <c r="J39" i="9" s="1"/>
  <c r="G39" i="9"/>
  <c r="I39" i="9" s="1"/>
  <c r="D39" i="9"/>
  <c r="C39" i="6"/>
  <c r="E46" i="6" s="1"/>
  <c r="C39" i="5"/>
  <c r="C39" i="4"/>
  <c r="R39" i="4" s="1"/>
  <c r="C39" i="3"/>
  <c r="E46" i="3" s="1"/>
  <c r="C39" i="2"/>
  <c r="E46" i="2" s="1"/>
  <c r="AB41" i="13" l="1"/>
  <c r="U41" i="13"/>
  <c r="W41" i="13"/>
  <c r="V41" i="13"/>
  <c r="AA41" i="13"/>
  <c r="T41" i="13"/>
  <c r="Z41" i="13"/>
  <c r="Y41" i="13"/>
  <c r="E46" i="4"/>
  <c r="C39" i="16"/>
  <c r="R39" i="5"/>
  <c r="E46" i="5"/>
  <c r="Z40" i="4"/>
  <c r="E47" i="4"/>
  <c r="F31" i="15"/>
  <c r="G30" i="15"/>
  <c r="I30" i="15"/>
  <c r="U40" i="4"/>
  <c r="W40" i="4"/>
  <c r="V40" i="4"/>
  <c r="T40" i="4"/>
  <c r="U39" i="5"/>
  <c r="T39" i="5"/>
  <c r="AA39" i="5"/>
  <c r="Y39" i="5"/>
  <c r="AB39" i="5"/>
  <c r="X39" i="5"/>
  <c r="W39" i="5"/>
  <c r="Z39" i="5"/>
  <c r="V39" i="5"/>
  <c r="AB39" i="4"/>
  <c r="Y39" i="4"/>
  <c r="W39" i="4"/>
  <c r="AA39" i="4"/>
  <c r="T39" i="4"/>
  <c r="U39" i="4"/>
  <c r="Z39" i="4"/>
  <c r="V39" i="4"/>
  <c r="X39" i="4"/>
  <c r="C39" i="7"/>
  <c r="D40" i="7" s="1"/>
  <c r="D40" i="5"/>
  <c r="D40" i="2"/>
  <c r="D41" i="2"/>
  <c r="D41" i="8"/>
  <c r="D40" i="3"/>
  <c r="D41" i="3"/>
  <c r="D41" i="7"/>
  <c r="C40" i="13"/>
  <c r="D40" i="4"/>
  <c r="D41" i="4"/>
  <c r="B38" i="13"/>
  <c r="C39" i="8"/>
  <c r="E45" i="8" s="1"/>
  <c r="D40" i="6"/>
  <c r="D41" i="6"/>
  <c r="E40" i="9"/>
  <c r="E41" i="9"/>
  <c r="G38" i="9"/>
  <c r="I38" i="9" s="1"/>
  <c r="H38" i="9"/>
  <c r="J38" i="9" s="1"/>
  <c r="C38" i="5"/>
  <c r="C38" i="4"/>
  <c r="C38" i="3"/>
  <c r="E45" i="4" l="1"/>
  <c r="R38" i="4"/>
  <c r="R38" i="5"/>
  <c r="X38" i="5" s="1"/>
  <c r="E45" i="5"/>
  <c r="C38" i="16"/>
  <c r="D39" i="16" s="1"/>
  <c r="R40" i="13"/>
  <c r="U40" i="13" s="1"/>
  <c r="E46" i="13"/>
  <c r="X40" i="4"/>
  <c r="AA40" i="4"/>
  <c r="D39" i="3"/>
  <c r="E45" i="3"/>
  <c r="Y40" i="4"/>
  <c r="AB40" i="4"/>
  <c r="F32" i="15"/>
  <c r="G31" i="15"/>
  <c r="I31" i="15"/>
  <c r="D39" i="4"/>
  <c r="W38" i="5"/>
  <c r="AA38" i="5"/>
  <c r="T38" i="5"/>
  <c r="AB38" i="5"/>
  <c r="U38" i="5"/>
  <c r="Y38" i="5"/>
  <c r="Z38" i="5"/>
  <c r="G37" i="9"/>
  <c r="I37" i="9" s="1"/>
  <c r="B37" i="13"/>
  <c r="D39" i="5"/>
  <c r="D40" i="16"/>
  <c r="K40" i="9"/>
  <c r="D41" i="13"/>
  <c r="D40" i="8"/>
  <c r="C39" i="13"/>
  <c r="E45" i="13" s="1"/>
  <c r="D38" i="9"/>
  <c r="C38" i="6"/>
  <c r="H37" i="9"/>
  <c r="J37" i="9" s="1"/>
  <c r="C38" i="7"/>
  <c r="D39" i="7" s="1"/>
  <c r="C38" i="8"/>
  <c r="C38" i="2"/>
  <c r="D39" i="6" l="1"/>
  <c r="E45" i="6"/>
  <c r="V38" i="5"/>
  <c r="T40" i="13"/>
  <c r="AB40" i="13"/>
  <c r="X40" i="13"/>
  <c r="W40" i="13"/>
  <c r="V40" i="13"/>
  <c r="Y40" i="13"/>
  <c r="AA40" i="13"/>
  <c r="Z40" i="13"/>
  <c r="D39" i="2"/>
  <c r="E45" i="2"/>
  <c r="C37" i="16"/>
  <c r="D38" i="16" s="1"/>
  <c r="D39" i="8"/>
  <c r="E44" i="8"/>
  <c r="F33" i="15"/>
  <c r="G32" i="15"/>
  <c r="I32" i="15"/>
  <c r="T38" i="4"/>
  <c r="Z38" i="4"/>
  <c r="W38" i="4"/>
  <c r="U38" i="4"/>
  <c r="Y38" i="4"/>
  <c r="AB38" i="4"/>
  <c r="AA38" i="4"/>
  <c r="X38" i="4"/>
  <c r="V38" i="4"/>
  <c r="D40" i="13"/>
  <c r="R39" i="13"/>
  <c r="C38" i="13"/>
  <c r="E44" i="13" s="1"/>
  <c r="K39" i="9"/>
  <c r="E39" i="9"/>
  <c r="D37" i="9"/>
  <c r="D17" i="9"/>
  <c r="B3" i="8"/>
  <c r="B1" i="8"/>
  <c r="B3" i="7"/>
  <c r="C37" i="6"/>
  <c r="E44" i="6" s="1"/>
  <c r="C33" i="6"/>
  <c r="C29" i="6"/>
  <c r="C25" i="6"/>
  <c r="C17" i="6"/>
  <c r="C13" i="6"/>
  <c r="C9" i="6"/>
  <c r="B3" i="6"/>
  <c r="C37" i="5"/>
  <c r="C35" i="5"/>
  <c r="C23" i="5"/>
  <c r="C19" i="5"/>
  <c r="B3" i="5"/>
  <c r="O11" i="20" s="1"/>
  <c r="G4" i="20" s="1"/>
  <c r="C37" i="4"/>
  <c r="C33" i="4"/>
  <c r="R33" i="4" s="1"/>
  <c r="C29" i="4"/>
  <c r="C25" i="4"/>
  <c r="C17" i="4"/>
  <c r="C13" i="4"/>
  <c r="C9" i="4"/>
  <c r="R9" i="4" s="1"/>
  <c r="B3" i="4"/>
  <c r="C37" i="3"/>
  <c r="E44" i="3" s="1"/>
  <c r="C35" i="3"/>
  <c r="C31" i="3"/>
  <c r="C27" i="3"/>
  <c r="C19" i="3"/>
  <c r="C15" i="3"/>
  <c r="C11" i="3"/>
  <c r="B3" i="3"/>
  <c r="C37" i="2"/>
  <c r="E44" i="2" s="1"/>
  <c r="C33" i="2"/>
  <c r="C29" i="2"/>
  <c r="C25" i="2"/>
  <c r="C21" i="2"/>
  <c r="C17" i="2"/>
  <c r="G16" i="9"/>
  <c r="I16" i="9" s="1"/>
  <c r="G15" i="9"/>
  <c r="I15" i="9" s="1"/>
  <c r="G14" i="9"/>
  <c r="I14" i="9" s="1"/>
  <c r="G13" i="9"/>
  <c r="I13" i="9" s="1"/>
  <c r="G12" i="9"/>
  <c r="I12" i="9" s="1"/>
  <c r="G11" i="9"/>
  <c r="I11" i="9" s="1"/>
  <c r="G10" i="9"/>
  <c r="I10" i="9" s="1"/>
  <c r="G9" i="9"/>
  <c r="I9" i="9" s="1"/>
  <c r="G8" i="9"/>
  <c r="I8" i="9" s="1"/>
  <c r="G7" i="9"/>
  <c r="I7" i="9" s="1"/>
  <c r="G6" i="9"/>
  <c r="I6" i="9" s="1"/>
  <c r="G5" i="9"/>
  <c r="I5" i="9" s="1"/>
  <c r="G4" i="9"/>
  <c r="I4" i="9" s="1"/>
  <c r="B3" i="2"/>
  <c r="G3" i="9" s="1"/>
  <c r="I3" i="9" s="1"/>
  <c r="D16" i="9"/>
  <c r="D15" i="9"/>
  <c r="D14" i="9"/>
  <c r="D13" i="9"/>
  <c r="D12" i="9"/>
  <c r="D11" i="9"/>
  <c r="D10" i="9"/>
  <c r="D9" i="9"/>
  <c r="D8" i="9"/>
  <c r="D7" i="9"/>
  <c r="D6" i="9"/>
  <c r="D5" i="9"/>
  <c r="D4" i="9"/>
  <c r="C36" i="8"/>
  <c r="C32" i="8"/>
  <c r="C28" i="8"/>
  <c r="C24" i="8"/>
  <c r="C20" i="8"/>
  <c r="C16" i="8"/>
  <c r="C15" i="8"/>
  <c r="C12" i="8"/>
  <c r="C11" i="8"/>
  <c r="C8" i="8"/>
  <c r="C7" i="8"/>
  <c r="C4" i="8"/>
  <c r="C35" i="7"/>
  <c r="C31" i="7"/>
  <c r="C27" i="7"/>
  <c r="C19" i="7"/>
  <c r="C10" i="7"/>
  <c r="C7" i="7"/>
  <c r="C21" i="6"/>
  <c r="C5" i="6"/>
  <c r="C7" i="5"/>
  <c r="C21" i="4"/>
  <c r="C5" i="4"/>
  <c r="R5" i="4" s="1"/>
  <c r="C23" i="3"/>
  <c r="C7" i="3"/>
  <c r="R17" i="4" l="1"/>
  <c r="R37" i="4"/>
  <c r="E44" i="4"/>
  <c r="R35" i="5"/>
  <c r="G5" i="20"/>
  <c r="J4" i="20"/>
  <c r="R37" i="5"/>
  <c r="E44" i="5"/>
  <c r="R21" i="4"/>
  <c r="R29" i="4"/>
  <c r="R19" i="5"/>
  <c r="R7" i="5"/>
  <c r="R13" i="4"/>
  <c r="R23" i="5"/>
  <c r="F34" i="15"/>
  <c r="G33" i="15"/>
  <c r="I33" i="15"/>
  <c r="D12" i="8"/>
  <c r="C5" i="2"/>
  <c r="C9" i="2"/>
  <c r="C13" i="2"/>
  <c r="C11" i="7"/>
  <c r="C15" i="7"/>
  <c r="C23" i="7"/>
  <c r="C20" i="2"/>
  <c r="C24" i="2"/>
  <c r="C28" i="2"/>
  <c r="C32" i="2"/>
  <c r="C36" i="2"/>
  <c r="C6" i="3"/>
  <c r="C10" i="3"/>
  <c r="C14" i="3"/>
  <c r="C18" i="3"/>
  <c r="C22" i="3"/>
  <c r="C26" i="3"/>
  <c r="C30" i="3"/>
  <c r="C34" i="3"/>
  <c r="C4" i="4"/>
  <c r="C8" i="4"/>
  <c r="R8" i="4" s="1"/>
  <c r="C12" i="4"/>
  <c r="C16" i="4"/>
  <c r="R16" i="4" s="1"/>
  <c r="C20" i="4"/>
  <c r="C24" i="4"/>
  <c r="C28" i="4"/>
  <c r="C32" i="4"/>
  <c r="C36" i="4"/>
  <c r="R36" i="4" s="1"/>
  <c r="C6" i="5"/>
  <c r="C10" i="5"/>
  <c r="C14" i="5"/>
  <c r="C22" i="5"/>
  <c r="C26" i="5"/>
  <c r="C30" i="5"/>
  <c r="C34" i="5"/>
  <c r="C4" i="6"/>
  <c r="C8" i="6"/>
  <c r="C12" i="6"/>
  <c r="C16" i="6"/>
  <c r="C20" i="6"/>
  <c r="C32" i="6"/>
  <c r="C36" i="6"/>
  <c r="C18" i="2"/>
  <c r="C22" i="2"/>
  <c r="C26" i="2"/>
  <c r="C30" i="2"/>
  <c r="C34" i="2"/>
  <c r="C4" i="3"/>
  <c r="C8" i="3"/>
  <c r="C12" i="3"/>
  <c r="C16" i="3"/>
  <c r="C20" i="3"/>
  <c r="C24" i="3"/>
  <c r="C28" i="3"/>
  <c r="C32" i="3"/>
  <c r="C6" i="4"/>
  <c r="R6" i="4" s="1"/>
  <c r="C10" i="4"/>
  <c r="C14" i="4"/>
  <c r="C18" i="4"/>
  <c r="C22" i="4"/>
  <c r="C11" i="5"/>
  <c r="C26" i="4"/>
  <c r="R26" i="4" s="1"/>
  <c r="C30" i="4"/>
  <c r="C34" i="4"/>
  <c r="U17" i="4"/>
  <c r="X17" i="4"/>
  <c r="W17" i="4"/>
  <c r="Y17" i="4"/>
  <c r="Z17" i="4"/>
  <c r="T17" i="4"/>
  <c r="AB17" i="4"/>
  <c r="V17" i="4"/>
  <c r="AA17" i="4"/>
  <c r="C6" i="7"/>
  <c r="D7" i="7" s="1"/>
  <c r="C14" i="7"/>
  <c r="D15" i="7" s="1"/>
  <c r="C18" i="7"/>
  <c r="C22" i="7"/>
  <c r="C26" i="7"/>
  <c r="D27" i="7" s="1"/>
  <c r="W21" i="4"/>
  <c r="Y21" i="4"/>
  <c r="Z21" i="4"/>
  <c r="T21" i="4"/>
  <c r="V21" i="4"/>
  <c r="AA21" i="4"/>
  <c r="U21" i="4"/>
  <c r="X21" i="4"/>
  <c r="AB21" i="4"/>
  <c r="T7" i="5"/>
  <c r="X7" i="5"/>
  <c r="AB7" i="5"/>
  <c r="U7" i="5"/>
  <c r="Y7" i="5"/>
  <c r="V7" i="5"/>
  <c r="Z7" i="5"/>
  <c r="W7" i="5"/>
  <c r="AA7" i="5"/>
  <c r="W37" i="4"/>
  <c r="T37" i="4"/>
  <c r="Z37" i="4"/>
  <c r="U37" i="4"/>
  <c r="X37" i="4"/>
  <c r="V37" i="4"/>
  <c r="Y37" i="4"/>
  <c r="AB37" i="4"/>
  <c r="AA37" i="4"/>
  <c r="C15" i="5"/>
  <c r="C27" i="5"/>
  <c r="C31" i="5"/>
  <c r="U35" i="5"/>
  <c r="V35" i="5"/>
  <c r="T35" i="5"/>
  <c r="W35" i="5"/>
  <c r="Y35" i="5"/>
  <c r="Z35" i="5"/>
  <c r="AB35" i="5"/>
  <c r="X35" i="5"/>
  <c r="AA35" i="5"/>
  <c r="C30" i="7"/>
  <c r="D9" i="4"/>
  <c r="R25" i="4"/>
  <c r="U19" i="5"/>
  <c r="Y19" i="5"/>
  <c r="V19" i="5"/>
  <c r="Z19" i="5"/>
  <c r="W19" i="5"/>
  <c r="AA19" i="5"/>
  <c r="T19" i="5"/>
  <c r="X19" i="5"/>
  <c r="AB19" i="5"/>
  <c r="AA33" i="4"/>
  <c r="W33" i="4"/>
  <c r="U33" i="4"/>
  <c r="Z33" i="4"/>
  <c r="AB33" i="4"/>
  <c r="V33" i="4"/>
  <c r="X33" i="4"/>
  <c r="Y33" i="4"/>
  <c r="T33" i="4"/>
  <c r="U13" i="4"/>
  <c r="W13" i="4"/>
  <c r="Y13" i="4"/>
  <c r="AB13" i="4"/>
  <c r="X13" i="4"/>
  <c r="V13" i="4"/>
  <c r="AA13" i="4"/>
  <c r="Z13" i="4"/>
  <c r="T13" i="4"/>
  <c r="W29" i="4"/>
  <c r="AA29" i="4"/>
  <c r="Y29" i="4"/>
  <c r="T29" i="4"/>
  <c r="U29" i="4"/>
  <c r="Z29" i="4"/>
  <c r="AB29" i="4"/>
  <c r="V29" i="4"/>
  <c r="X29" i="4"/>
  <c r="U23" i="5"/>
  <c r="X23" i="5"/>
  <c r="AA23" i="5"/>
  <c r="Y23" i="5"/>
  <c r="AB23" i="5"/>
  <c r="W23" i="5"/>
  <c r="Z23" i="5"/>
  <c r="T23" i="5"/>
  <c r="V23" i="5"/>
  <c r="C34" i="7"/>
  <c r="C4" i="5"/>
  <c r="R4" i="5" s="1"/>
  <c r="C8" i="5"/>
  <c r="C16" i="5"/>
  <c r="T37" i="5"/>
  <c r="X37" i="5"/>
  <c r="AB37" i="5"/>
  <c r="U37" i="5"/>
  <c r="Y37" i="5"/>
  <c r="V37" i="5"/>
  <c r="Z37" i="5"/>
  <c r="W37" i="5"/>
  <c r="AA37" i="5"/>
  <c r="C6" i="6"/>
  <c r="C10" i="6"/>
  <c r="C14" i="6"/>
  <c r="E20" i="6" s="1"/>
  <c r="C18" i="6"/>
  <c r="C22" i="6"/>
  <c r="C26" i="6"/>
  <c r="C30" i="6"/>
  <c r="E36" i="6" s="1"/>
  <c r="C34" i="6"/>
  <c r="C4" i="7"/>
  <c r="C8" i="7"/>
  <c r="D8" i="7" s="1"/>
  <c r="C12" i="7"/>
  <c r="D12" i="7" s="1"/>
  <c r="C16" i="7"/>
  <c r="C20" i="7"/>
  <c r="D20" i="7" s="1"/>
  <c r="C24" i="7"/>
  <c r="C28" i="7"/>
  <c r="D28" i="7" s="1"/>
  <c r="C32" i="7"/>
  <c r="C37" i="7"/>
  <c r="D38" i="7" s="1"/>
  <c r="R38" i="13"/>
  <c r="X39" i="13"/>
  <c r="V39" i="13"/>
  <c r="AA39" i="13"/>
  <c r="Z39" i="13"/>
  <c r="U39" i="13"/>
  <c r="T39" i="13"/>
  <c r="AB39" i="13"/>
  <c r="Y39" i="13"/>
  <c r="W39" i="13"/>
  <c r="D39" i="13"/>
  <c r="K38" i="9"/>
  <c r="C13" i="5"/>
  <c r="C21" i="5"/>
  <c r="C25" i="5"/>
  <c r="C29" i="5"/>
  <c r="C33" i="5"/>
  <c r="H6" i="9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31" i="3"/>
  <c r="C7" i="6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E42" i="8" s="1"/>
  <c r="B36" i="13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C20" i="5"/>
  <c r="C17" i="5"/>
  <c r="C9" i="7"/>
  <c r="D28" i="8"/>
  <c r="D22" i="9"/>
  <c r="D30" i="9"/>
  <c r="C12" i="5"/>
  <c r="C28" i="5"/>
  <c r="C18" i="8"/>
  <c r="C14" i="2"/>
  <c r="C5" i="3"/>
  <c r="C36" i="3"/>
  <c r="E43" i="3" s="1"/>
  <c r="C14" i="8"/>
  <c r="C36" i="5"/>
  <c r="C6" i="2"/>
  <c r="C24" i="5"/>
  <c r="C32" i="5"/>
  <c r="C35" i="6"/>
  <c r="E42" i="6" s="1"/>
  <c r="C10" i="8"/>
  <c r="D16" i="8"/>
  <c r="G17" i="9"/>
  <c r="I17" i="9" s="1"/>
  <c r="G21" i="9"/>
  <c r="I21" i="9" s="1"/>
  <c r="C27" i="6"/>
  <c r="C31" i="6"/>
  <c r="C5" i="7"/>
  <c r="C29" i="7"/>
  <c r="C33" i="7"/>
  <c r="D20" i="8"/>
  <c r="C34" i="8"/>
  <c r="C10" i="2"/>
  <c r="D29" i="4"/>
  <c r="C18" i="5"/>
  <c r="C15" i="6"/>
  <c r="C28" i="6"/>
  <c r="C17" i="7"/>
  <c r="D18" i="7" s="1"/>
  <c r="D32" i="7"/>
  <c r="C36" i="7"/>
  <c r="D36" i="7" s="1"/>
  <c r="C21" i="8"/>
  <c r="C35" i="8"/>
  <c r="D38" i="4"/>
  <c r="D38" i="6"/>
  <c r="D37" i="3"/>
  <c r="D38" i="3"/>
  <c r="D38" i="5"/>
  <c r="H29" i="9"/>
  <c r="J29" i="9" s="1"/>
  <c r="C33" i="8"/>
  <c r="E38" i="8" s="1"/>
  <c r="C9" i="5"/>
  <c r="C23" i="6"/>
  <c r="C5" i="5"/>
  <c r="C11" i="6"/>
  <c r="C24" i="6"/>
  <c r="E31" i="6" s="1"/>
  <c r="C13" i="7"/>
  <c r="C9" i="8"/>
  <c r="C13" i="8"/>
  <c r="E18" i="8" s="1"/>
  <c r="C17" i="8"/>
  <c r="C22" i="8"/>
  <c r="G33" i="9"/>
  <c r="I33" i="9" s="1"/>
  <c r="H24" i="9"/>
  <c r="J24" i="9" s="1"/>
  <c r="H32" i="9"/>
  <c r="J32" i="9" s="1"/>
  <c r="D38" i="2"/>
  <c r="D33" i="9"/>
  <c r="G25" i="9"/>
  <c r="I25" i="9" s="1"/>
  <c r="G29" i="9"/>
  <c r="I29" i="9" s="1"/>
  <c r="H25" i="9"/>
  <c r="J25" i="9" s="1"/>
  <c r="D34" i="2"/>
  <c r="D18" i="6"/>
  <c r="D10" i="4"/>
  <c r="D26" i="4"/>
  <c r="D8" i="8"/>
  <c r="D26" i="2"/>
  <c r="D29" i="2"/>
  <c r="D12" i="3"/>
  <c r="D20" i="3"/>
  <c r="D27" i="3"/>
  <c r="D14" i="4"/>
  <c r="D5" i="6"/>
  <c r="D21" i="6"/>
  <c r="D19" i="7"/>
  <c r="C4" i="2"/>
  <c r="D5" i="2" s="1"/>
  <c r="C7" i="2"/>
  <c r="C11" i="2"/>
  <c r="C15" i="2"/>
  <c r="C19" i="2"/>
  <c r="C23" i="2"/>
  <c r="E30" i="2" s="1"/>
  <c r="C27" i="2"/>
  <c r="C31" i="2"/>
  <c r="C35" i="2"/>
  <c r="E42" i="2" s="1"/>
  <c r="C9" i="3"/>
  <c r="C13" i="3"/>
  <c r="C17" i="3"/>
  <c r="C21" i="3"/>
  <c r="C25" i="3"/>
  <c r="C29" i="3"/>
  <c r="C33" i="3"/>
  <c r="C7" i="4"/>
  <c r="R7" i="4" s="1"/>
  <c r="C11" i="4"/>
  <c r="C15" i="4"/>
  <c r="R15" i="4" s="1"/>
  <c r="C19" i="4"/>
  <c r="C23" i="4"/>
  <c r="C27" i="4"/>
  <c r="E34" i="4" s="1"/>
  <c r="C31" i="4"/>
  <c r="C35" i="4"/>
  <c r="E42" i="4" s="1"/>
  <c r="D31" i="5"/>
  <c r="C19" i="6"/>
  <c r="D33" i="6"/>
  <c r="C21" i="7"/>
  <c r="C25" i="7"/>
  <c r="D35" i="7"/>
  <c r="C26" i="8"/>
  <c r="C30" i="8"/>
  <c r="E36" i="8" s="1"/>
  <c r="C8" i="2"/>
  <c r="C12" i="2"/>
  <c r="E19" i="2" s="1"/>
  <c r="C16" i="2"/>
  <c r="D9" i="6"/>
  <c r="D34" i="6"/>
  <c r="D11" i="7"/>
  <c r="D16" i="7"/>
  <c r="C6" i="8"/>
  <c r="E12" i="8" s="1"/>
  <c r="G22" i="9"/>
  <c r="I22" i="9" s="1"/>
  <c r="G30" i="9"/>
  <c r="I30" i="9" s="1"/>
  <c r="E17" i="9"/>
  <c r="E16" i="9"/>
  <c r="G24" i="9"/>
  <c r="I24" i="9" s="1"/>
  <c r="G32" i="9"/>
  <c r="I32" i="9" s="1"/>
  <c r="D8" i="3"/>
  <c r="D24" i="3"/>
  <c r="D36" i="3"/>
  <c r="G18" i="9"/>
  <c r="I18" i="9" s="1"/>
  <c r="D19" i="9"/>
  <c r="D18" i="9"/>
  <c r="H18" i="9"/>
  <c r="J18" i="9" s="1"/>
  <c r="D11" i="3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D27" i="6"/>
  <c r="D31" i="7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D15" i="6" l="1"/>
  <c r="E22" i="6"/>
  <c r="D26" i="6"/>
  <c r="E33" i="6"/>
  <c r="D10" i="6"/>
  <c r="E17" i="6"/>
  <c r="E20" i="4"/>
  <c r="E18" i="3"/>
  <c r="E36" i="2"/>
  <c r="D37" i="6"/>
  <c r="E43" i="6"/>
  <c r="D13" i="6"/>
  <c r="E19" i="6"/>
  <c r="E32" i="6"/>
  <c r="D20" i="6"/>
  <c r="E26" i="6"/>
  <c r="E18" i="4"/>
  <c r="R11" i="4"/>
  <c r="E28" i="8"/>
  <c r="E30" i="6"/>
  <c r="D32" i="6"/>
  <c r="E38" i="6"/>
  <c r="D22" i="6"/>
  <c r="E29" i="6"/>
  <c r="E13" i="6"/>
  <c r="E16" i="4"/>
  <c r="R10" i="4"/>
  <c r="E30" i="3"/>
  <c r="E14" i="3"/>
  <c r="E32" i="2"/>
  <c r="E39" i="6"/>
  <c r="E15" i="6"/>
  <c r="E28" i="6"/>
  <c r="E12" i="6"/>
  <c r="E34" i="6"/>
  <c r="E41" i="6"/>
  <c r="E25" i="6"/>
  <c r="E27" i="6"/>
  <c r="R4" i="4"/>
  <c r="E24" i="6"/>
  <c r="E26" i="4"/>
  <c r="R19" i="4"/>
  <c r="E22" i="2"/>
  <c r="D12" i="6"/>
  <c r="E18" i="6"/>
  <c r="D29" i="6"/>
  <c r="E35" i="6"/>
  <c r="E14" i="6"/>
  <c r="D30" i="6"/>
  <c r="E37" i="6"/>
  <c r="D14" i="6"/>
  <c r="E21" i="6"/>
  <c r="E36" i="4"/>
  <c r="E22" i="3"/>
  <c r="D17" i="6"/>
  <c r="E23" i="6"/>
  <c r="E40" i="6"/>
  <c r="E16" i="6"/>
  <c r="D17" i="2"/>
  <c r="E23" i="2"/>
  <c r="E32" i="8"/>
  <c r="E38" i="4"/>
  <c r="E22" i="4"/>
  <c r="D29" i="3"/>
  <c r="E36" i="3"/>
  <c r="D13" i="3"/>
  <c r="E20" i="3"/>
  <c r="D28" i="2"/>
  <c r="E34" i="2"/>
  <c r="E18" i="2"/>
  <c r="D9" i="8"/>
  <c r="E15" i="8"/>
  <c r="R5" i="5"/>
  <c r="E12" i="5"/>
  <c r="E40" i="8"/>
  <c r="R32" i="5"/>
  <c r="E39" i="5"/>
  <c r="D15" i="8"/>
  <c r="E20" i="8"/>
  <c r="D19" i="8"/>
  <c r="E24" i="8"/>
  <c r="R20" i="5"/>
  <c r="E27" i="5"/>
  <c r="C32" i="16"/>
  <c r="C16" i="16"/>
  <c r="C8" i="16"/>
  <c r="C29" i="16"/>
  <c r="C21" i="16"/>
  <c r="C13" i="16"/>
  <c r="C5" i="16"/>
  <c r="C27" i="16"/>
  <c r="C26" i="16"/>
  <c r="C18" i="16"/>
  <c r="C10" i="16"/>
  <c r="R33" i="5"/>
  <c r="E40" i="5"/>
  <c r="R13" i="5"/>
  <c r="E20" i="5"/>
  <c r="R8" i="5"/>
  <c r="E15" i="5"/>
  <c r="R27" i="5"/>
  <c r="E34" i="5"/>
  <c r="R34" i="4"/>
  <c r="E41" i="4"/>
  <c r="R22" i="4"/>
  <c r="E29" i="4"/>
  <c r="E13" i="4"/>
  <c r="E27" i="3"/>
  <c r="D22" i="2"/>
  <c r="E29" i="2"/>
  <c r="E29" i="5"/>
  <c r="E43" i="4"/>
  <c r="R20" i="4"/>
  <c r="E27" i="4"/>
  <c r="D23" i="3"/>
  <c r="E29" i="3"/>
  <c r="D7" i="3"/>
  <c r="E13" i="3"/>
  <c r="D25" i="2"/>
  <c r="E31" i="2"/>
  <c r="E14" i="5"/>
  <c r="E14" i="8"/>
  <c r="E13" i="8"/>
  <c r="D25" i="3"/>
  <c r="E32" i="3"/>
  <c r="D9" i="3"/>
  <c r="E16" i="3"/>
  <c r="D7" i="2"/>
  <c r="E14" i="2"/>
  <c r="R18" i="5"/>
  <c r="E25" i="5"/>
  <c r="R24" i="5"/>
  <c r="E31" i="5"/>
  <c r="R28" i="5"/>
  <c r="E35" i="5"/>
  <c r="C28" i="16"/>
  <c r="D29" i="8"/>
  <c r="E35" i="8"/>
  <c r="C23" i="16"/>
  <c r="C11" i="16"/>
  <c r="N7" i="19"/>
  <c r="C12" i="19" s="1"/>
  <c r="C34" i="16"/>
  <c r="E33" i="8"/>
  <c r="E25" i="8"/>
  <c r="R29" i="5"/>
  <c r="E36" i="5"/>
  <c r="R15" i="5"/>
  <c r="E22" i="5"/>
  <c r="R30" i="4"/>
  <c r="U30" i="4" s="1"/>
  <c r="E37" i="4"/>
  <c r="R18" i="4"/>
  <c r="AB18" i="4" s="1"/>
  <c r="E25" i="4"/>
  <c r="D32" i="3"/>
  <c r="E39" i="3"/>
  <c r="D16" i="3"/>
  <c r="E23" i="3"/>
  <c r="E41" i="2"/>
  <c r="D18" i="2"/>
  <c r="E25" i="2"/>
  <c r="R34" i="5"/>
  <c r="W34" i="5" s="1"/>
  <c r="E41" i="5"/>
  <c r="R14" i="5"/>
  <c r="AA14" i="5" s="1"/>
  <c r="E21" i="5"/>
  <c r="R32" i="4"/>
  <c r="AB32" i="4" s="1"/>
  <c r="E39" i="4"/>
  <c r="V16" i="4"/>
  <c r="E23" i="4"/>
  <c r="D35" i="3"/>
  <c r="E41" i="3"/>
  <c r="D19" i="3"/>
  <c r="E25" i="3"/>
  <c r="D37" i="2"/>
  <c r="E43" i="2"/>
  <c r="D21" i="2"/>
  <c r="E27" i="2"/>
  <c r="E20" i="2"/>
  <c r="E30" i="5"/>
  <c r="E40" i="2"/>
  <c r="E28" i="4"/>
  <c r="G6" i="20"/>
  <c r="H5" i="20"/>
  <c r="J5" i="20"/>
  <c r="E34" i="8"/>
  <c r="E26" i="3"/>
  <c r="E15" i="2"/>
  <c r="D24" i="4"/>
  <c r="E30" i="4"/>
  <c r="D8" i="4"/>
  <c r="E14" i="4"/>
  <c r="E28" i="3"/>
  <c r="E26" i="2"/>
  <c r="D17" i="8"/>
  <c r="E23" i="8"/>
  <c r="R9" i="5"/>
  <c r="E16" i="5"/>
  <c r="D36" i="8"/>
  <c r="E41" i="8"/>
  <c r="D11" i="8"/>
  <c r="E16" i="8"/>
  <c r="D6" i="2"/>
  <c r="E13" i="2"/>
  <c r="D5" i="3"/>
  <c r="E12" i="3"/>
  <c r="R12" i="5"/>
  <c r="E19" i="5"/>
  <c r="C36" i="16"/>
  <c r="C24" i="16"/>
  <c r="C12" i="16"/>
  <c r="C4" i="16"/>
  <c r="C33" i="16"/>
  <c r="C33" i="19"/>
  <c r="C25" i="16"/>
  <c r="C17" i="16"/>
  <c r="C17" i="19"/>
  <c r="C9" i="16"/>
  <c r="C35" i="16"/>
  <c r="C35" i="19"/>
  <c r="C19" i="16"/>
  <c r="C30" i="16"/>
  <c r="C30" i="19"/>
  <c r="C22" i="16"/>
  <c r="C14" i="16"/>
  <c r="C14" i="19"/>
  <c r="C6" i="16"/>
  <c r="R25" i="5"/>
  <c r="E32" i="5"/>
  <c r="E33" i="4"/>
  <c r="R14" i="4"/>
  <c r="E21" i="4"/>
  <c r="D28" i="3"/>
  <c r="E35" i="3"/>
  <c r="E19" i="3"/>
  <c r="D30" i="2"/>
  <c r="E37" i="2"/>
  <c r="R30" i="5"/>
  <c r="X30" i="5" s="1"/>
  <c r="E37" i="5"/>
  <c r="R10" i="5"/>
  <c r="E17" i="5"/>
  <c r="R28" i="4"/>
  <c r="E35" i="4"/>
  <c r="R12" i="4"/>
  <c r="E19" i="4"/>
  <c r="E37" i="3"/>
  <c r="D15" i="3"/>
  <c r="E21" i="3"/>
  <c r="E39" i="2"/>
  <c r="E16" i="2"/>
  <c r="E24" i="2"/>
  <c r="E26" i="5"/>
  <c r="E32" i="4"/>
  <c r="E12" i="4"/>
  <c r="E28" i="2"/>
  <c r="D33" i="3"/>
  <c r="E40" i="3"/>
  <c r="D17" i="3"/>
  <c r="E24" i="3"/>
  <c r="D32" i="2"/>
  <c r="E38" i="2"/>
  <c r="D13" i="8"/>
  <c r="E19" i="8"/>
  <c r="D33" i="8"/>
  <c r="E39" i="8"/>
  <c r="D21" i="8"/>
  <c r="E27" i="8"/>
  <c r="D10" i="2"/>
  <c r="E17" i="2"/>
  <c r="R36" i="5"/>
  <c r="E43" i="5"/>
  <c r="E21" i="2"/>
  <c r="R17" i="5"/>
  <c r="E24" i="5"/>
  <c r="D38" i="8"/>
  <c r="E43" i="8"/>
  <c r="C20" i="16"/>
  <c r="C20" i="19"/>
  <c r="D25" i="8"/>
  <c r="E31" i="8"/>
  <c r="C31" i="16"/>
  <c r="C31" i="19"/>
  <c r="C15" i="16"/>
  <c r="C15" i="19"/>
  <c r="C7" i="16"/>
  <c r="C7" i="19"/>
  <c r="D32" i="8"/>
  <c r="E37" i="8"/>
  <c r="D24" i="8"/>
  <c r="E29" i="8"/>
  <c r="R21" i="5"/>
  <c r="E28" i="5"/>
  <c r="R16" i="5"/>
  <c r="E23" i="5"/>
  <c r="R31" i="5"/>
  <c r="E38" i="5"/>
  <c r="E18" i="5"/>
  <c r="E17" i="4"/>
  <c r="E31" i="3"/>
  <c r="E15" i="3"/>
  <c r="E33" i="2"/>
  <c r="E33" i="5"/>
  <c r="E13" i="5"/>
  <c r="R24" i="4"/>
  <c r="E31" i="4"/>
  <c r="E15" i="4"/>
  <c r="E33" i="3"/>
  <c r="E17" i="3"/>
  <c r="E35" i="2"/>
  <c r="E12" i="2"/>
  <c r="E40" i="4"/>
  <c r="E42" i="3"/>
  <c r="E26" i="8"/>
  <c r="E38" i="3"/>
  <c r="E22" i="8"/>
  <c r="E21" i="8"/>
  <c r="E34" i="3"/>
  <c r="E42" i="5"/>
  <c r="E24" i="4"/>
  <c r="E30" i="8"/>
  <c r="E17" i="8"/>
  <c r="D23" i="7"/>
  <c r="F35" i="15"/>
  <c r="G34" i="15"/>
  <c r="I34" i="15"/>
  <c r="D14" i="7"/>
  <c r="D33" i="7"/>
  <c r="D24" i="7"/>
  <c r="D30" i="8"/>
  <c r="D24" i="6"/>
  <c r="W30" i="5"/>
  <c r="D26" i="5"/>
  <c r="U30" i="5"/>
  <c r="Y32" i="4"/>
  <c r="X14" i="4"/>
  <c r="Y30" i="5"/>
  <c r="Z10" i="5"/>
  <c r="U28" i="4"/>
  <c r="Z14" i="4"/>
  <c r="AA30" i="5"/>
  <c r="T30" i="5"/>
  <c r="Z28" i="4"/>
  <c r="D11" i="2"/>
  <c r="D37" i="5"/>
  <c r="D12" i="5"/>
  <c r="D17" i="4"/>
  <c r="W18" i="4"/>
  <c r="V34" i="5"/>
  <c r="U14" i="5"/>
  <c r="AB16" i="4"/>
  <c r="X14" i="5"/>
  <c r="D25" i="6"/>
  <c r="D7" i="6"/>
  <c r="Y30" i="4"/>
  <c r="X34" i="5"/>
  <c r="D6" i="6"/>
  <c r="D18" i="8"/>
  <c r="W14" i="5"/>
  <c r="D32" i="5"/>
  <c r="D25" i="7"/>
  <c r="D27" i="5"/>
  <c r="D23" i="8"/>
  <c r="T30" i="4"/>
  <c r="AB30" i="4"/>
  <c r="AA18" i="4"/>
  <c r="Y18" i="4"/>
  <c r="Y34" i="5"/>
  <c r="T34" i="5"/>
  <c r="Z14" i="5"/>
  <c r="U32" i="4"/>
  <c r="D20" i="5"/>
  <c r="D13" i="2"/>
  <c r="D15" i="5"/>
  <c r="D12" i="4"/>
  <c r="D18" i="4"/>
  <c r="D23" i="6"/>
  <c r="D13" i="4"/>
  <c r="D9" i="7"/>
  <c r="W30" i="4"/>
  <c r="T26" i="4"/>
  <c r="V26" i="4"/>
  <c r="U26" i="4"/>
  <c r="T18" i="4"/>
  <c r="AA14" i="4"/>
  <c r="AB14" i="4"/>
  <c r="W14" i="4"/>
  <c r="U34" i="5"/>
  <c r="AA34" i="5"/>
  <c r="AA12" i="4"/>
  <c r="Z30" i="5"/>
  <c r="AB30" i="5"/>
  <c r="V10" i="5"/>
  <c r="X10" i="5"/>
  <c r="X28" i="4"/>
  <c r="W28" i="4"/>
  <c r="AB28" i="4"/>
  <c r="T14" i="5"/>
  <c r="V14" i="5"/>
  <c r="Z32" i="4"/>
  <c r="T16" i="4"/>
  <c r="R11" i="5"/>
  <c r="AA11" i="5" s="1"/>
  <c r="R26" i="5"/>
  <c r="AB26" i="5" s="1"/>
  <c r="R6" i="5"/>
  <c r="Z6" i="5" s="1"/>
  <c r="AB14" i="5"/>
  <c r="X32" i="4"/>
  <c r="U16" i="4"/>
  <c r="D16" i="5"/>
  <c r="D9" i="2"/>
  <c r="D35" i="5"/>
  <c r="D11" i="5"/>
  <c r="D35" i="2"/>
  <c r="D19" i="2"/>
  <c r="D31" i="6"/>
  <c r="D30" i="4"/>
  <c r="D8" i="5"/>
  <c r="D16" i="6"/>
  <c r="D37" i="8"/>
  <c r="D36" i="6"/>
  <c r="D14" i="2"/>
  <c r="D33" i="4"/>
  <c r="V30" i="4"/>
  <c r="AA26" i="4"/>
  <c r="Z18" i="4"/>
  <c r="V14" i="4"/>
  <c r="Z34" i="5"/>
  <c r="AB34" i="5"/>
  <c r="T12" i="4"/>
  <c r="V30" i="5"/>
  <c r="AA10" i="5"/>
  <c r="Y10" i="5"/>
  <c r="T28" i="4"/>
  <c r="Y14" i="5"/>
  <c r="W32" i="4"/>
  <c r="AA16" i="4"/>
  <c r="R22" i="5"/>
  <c r="AB22" i="5" s="1"/>
  <c r="D10" i="7"/>
  <c r="D37" i="7"/>
  <c r="D6" i="8"/>
  <c r="D23" i="5"/>
  <c r="D30" i="5"/>
  <c r="D24" i="5"/>
  <c r="D21" i="4"/>
  <c r="T34" i="4"/>
  <c r="V22" i="4"/>
  <c r="AA6" i="4"/>
  <c r="AB36" i="4"/>
  <c r="W36" i="4"/>
  <c r="V20" i="4"/>
  <c r="U20" i="4"/>
  <c r="V4" i="4"/>
  <c r="AB4" i="4"/>
  <c r="D6" i="4"/>
  <c r="X34" i="4"/>
  <c r="D22" i="4"/>
  <c r="D34" i="4"/>
  <c r="D37" i="4"/>
  <c r="AB34" i="4"/>
  <c r="V34" i="4"/>
  <c r="AA30" i="4"/>
  <c r="X30" i="4"/>
  <c r="Z22" i="4"/>
  <c r="T22" i="4"/>
  <c r="U18" i="4"/>
  <c r="V18" i="4"/>
  <c r="U6" i="4"/>
  <c r="V6" i="4"/>
  <c r="V36" i="4"/>
  <c r="AA36" i="4"/>
  <c r="Z36" i="4"/>
  <c r="Z20" i="4"/>
  <c r="T20" i="4"/>
  <c r="U4" i="4"/>
  <c r="T4" i="4"/>
  <c r="D5" i="4"/>
  <c r="T32" i="4"/>
  <c r="V32" i="4"/>
  <c r="Y16" i="4"/>
  <c r="X16" i="4"/>
  <c r="Z16" i="4"/>
  <c r="W22" i="4"/>
  <c r="T6" i="4"/>
  <c r="Y34" i="4"/>
  <c r="Z30" i="4"/>
  <c r="AA22" i="4"/>
  <c r="U22" i="4"/>
  <c r="X18" i="4"/>
  <c r="X6" i="4"/>
  <c r="Z6" i="4"/>
  <c r="T36" i="4"/>
  <c r="X20" i="4"/>
  <c r="W4" i="4"/>
  <c r="AA4" i="4"/>
  <c r="AA32" i="4"/>
  <c r="W16" i="4"/>
  <c r="D21" i="3"/>
  <c r="D15" i="2"/>
  <c r="D36" i="2"/>
  <c r="D20" i="2"/>
  <c r="D23" i="2"/>
  <c r="D10" i="5"/>
  <c r="D29" i="7"/>
  <c r="X10" i="4"/>
  <c r="T10" i="4"/>
  <c r="U24" i="4"/>
  <c r="V24" i="4"/>
  <c r="X24" i="4"/>
  <c r="W8" i="4"/>
  <c r="Z8" i="4"/>
  <c r="AB8" i="4"/>
  <c r="D26" i="8"/>
  <c r="D21" i="7"/>
  <c r="D5" i="7"/>
  <c r="D8" i="6"/>
  <c r="D7" i="5"/>
  <c r="V10" i="4"/>
  <c r="W24" i="4"/>
  <c r="D25" i="4"/>
  <c r="X8" i="4"/>
  <c r="U8" i="4"/>
  <c r="Z26" i="5"/>
  <c r="T8" i="4"/>
  <c r="D27" i="8"/>
  <c r="D24" i="2"/>
  <c r="D13" i="7"/>
  <c r="D5" i="5"/>
  <c r="D9" i="5"/>
  <c r="D32" i="4"/>
  <c r="R31" i="4"/>
  <c r="D16" i="4"/>
  <c r="V5" i="5"/>
  <c r="Z5" i="5"/>
  <c r="W5" i="5"/>
  <c r="AA5" i="5"/>
  <c r="T5" i="5"/>
  <c r="X5" i="5"/>
  <c r="AB5" i="5"/>
  <c r="U5" i="5"/>
  <c r="Y5" i="5"/>
  <c r="T36" i="5"/>
  <c r="W36" i="5"/>
  <c r="AA36" i="5"/>
  <c r="Z36" i="5"/>
  <c r="AB36" i="5"/>
  <c r="V36" i="5"/>
  <c r="X36" i="5"/>
  <c r="Y36" i="5"/>
  <c r="U36" i="5"/>
  <c r="T12" i="5"/>
  <c r="W12" i="5"/>
  <c r="AA12" i="5"/>
  <c r="Z12" i="5"/>
  <c r="AB12" i="5"/>
  <c r="V12" i="5"/>
  <c r="X12" i="5"/>
  <c r="Y12" i="5"/>
  <c r="U12" i="5"/>
  <c r="N11" i="9"/>
  <c r="T33" i="5"/>
  <c r="X33" i="5"/>
  <c r="AB33" i="5"/>
  <c r="U33" i="5"/>
  <c r="Y33" i="5"/>
  <c r="V33" i="5"/>
  <c r="Z33" i="5"/>
  <c r="W33" i="5"/>
  <c r="AA33" i="5"/>
  <c r="T13" i="5"/>
  <c r="X13" i="5"/>
  <c r="AB13" i="5"/>
  <c r="U13" i="5"/>
  <c r="W13" i="5"/>
  <c r="AA13" i="5"/>
  <c r="Y13" i="5"/>
  <c r="Z13" i="5"/>
  <c r="V13" i="5"/>
  <c r="W25" i="4"/>
  <c r="AA25" i="4"/>
  <c r="V25" i="4"/>
  <c r="X25" i="4"/>
  <c r="Y25" i="4"/>
  <c r="T25" i="4"/>
  <c r="U25" i="4"/>
  <c r="Z25" i="4"/>
  <c r="AB25" i="4"/>
  <c r="T27" i="5"/>
  <c r="V27" i="5"/>
  <c r="Y27" i="5"/>
  <c r="X27" i="5"/>
  <c r="U27" i="5"/>
  <c r="AA27" i="5"/>
  <c r="W27" i="5"/>
  <c r="Z27" i="5"/>
  <c r="AB27" i="5"/>
  <c r="D27" i="4"/>
  <c r="R27" i="4"/>
  <c r="D11" i="4"/>
  <c r="T32" i="5"/>
  <c r="W32" i="5"/>
  <c r="AA32" i="5"/>
  <c r="Y32" i="5"/>
  <c r="U32" i="5"/>
  <c r="Z32" i="5"/>
  <c r="AB32" i="5"/>
  <c r="V32" i="5"/>
  <c r="X32" i="5"/>
  <c r="W17" i="5"/>
  <c r="AA17" i="5"/>
  <c r="T17" i="5"/>
  <c r="X17" i="5"/>
  <c r="AB17" i="5"/>
  <c r="U17" i="5"/>
  <c r="Y17" i="5"/>
  <c r="V17" i="5"/>
  <c r="Z17" i="5"/>
  <c r="U29" i="5"/>
  <c r="Y29" i="5"/>
  <c r="V29" i="5"/>
  <c r="Z29" i="5"/>
  <c r="W29" i="5"/>
  <c r="AA29" i="5"/>
  <c r="T29" i="5"/>
  <c r="X29" i="5"/>
  <c r="AB29" i="5"/>
  <c r="W16" i="5"/>
  <c r="T16" i="5"/>
  <c r="AA16" i="5"/>
  <c r="Y16" i="5"/>
  <c r="U16" i="5"/>
  <c r="Z16" i="5"/>
  <c r="AB16" i="5"/>
  <c r="V16" i="5"/>
  <c r="X16" i="5"/>
  <c r="U15" i="5"/>
  <c r="Y15" i="5"/>
  <c r="V15" i="5"/>
  <c r="Z15" i="5"/>
  <c r="W15" i="5"/>
  <c r="AA15" i="5"/>
  <c r="T15" i="5"/>
  <c r="X15" i="5"/>
  <c r="AB15" i="5"/>
  <c r="D23" i="4"/>
  <c r="R23" i="4"/>
  <c r="D7" i="4"/>
  <c r="U9" i="5"/>
  <c r="Y9" i="5"/>
  <c r="V9" i="5"/>
  <c r="Z9" i="5"/>
  <c r="W9" i="5"/>
  <c r="AA9" i="5"/>
  <c r="T9" i="5"/>
  <c r="X9" i="5"/>
  <c r="AB9" i="5"/>
  <c r="T24" i="5"/>
  <c r="W24" i="5"/>
  <c r="AA24" i="5"/>
  <c r="Y24" i="5"/>
  <c r="U24" i="5"/>
  <c r="Z24" i="5"/>
  <c r="AB24" i="5"/>
  <c r="V24" i="5"/>
  <c r="X24" i="5"/>
  <c r="T20" i="5"/>
  <c r="W20" i="5"/>
  <c r="AA20" i="5"/>
  <c r="Z20" i="5"/>
  <c r="AB20" i="5"/>
  <c r="V20" i="5"/>
  <c r="X20" i="5"/>
  <c r="Y20" i="5"/>
  <c r="U20" i="5"/>
  <c r="U25" i="5"/>
  <c r="Y25" i="5"/>
  <c r="V25" i="5"/>
  <c r="Z25" i="5"/>
  <c r="W25" i="5"/>
  <c r="AA25" i="5"/>
  <c r="T25" i="5"/>
  <c r="X25" i="5"/>
  <c r="AB25" i="5"/>
  <c r="T8" i="5"/>
  <c r="W8" i="5"/>
  <c r="AA8" i="5"/>
  <c r="Y8" i="5"/>
  <c r="U8" i="5"/>
  <c r="Z8" i="5"/>
  <c r="AB8" i="5"/>
  <c r="V8" i="5"/>
  <c r="X8" i="5"/>
  <c r="AB9" i="4"/>
  <c r="AA9" i="4"/>
  <c r="X9" i="4"/>
  <c r="Y9" i="4"/>
  <c r="U9" i="4"/>
  <c r="Z9" i="4"/>
  <c r="T9" i="4"/>
  <c r="V9" i="4"/>
  <c r="W9" i="4"/>
  <c r="Z5" i="4"/>
  <c r="U5" i="4"/>
  <c r="Y5" i="4"/>
  <c r="T5" i="4"/>
  <c r="X5" i="4"/>
  <c r="AA5" i="4"/>
  <c r="AB5" i="4"/>
  <c r="V5" i="4"/>
  <c r="W5" i="4"/>
  <c r="D36" i="4"/>
  <c r="R35" i="4"/>
  <c r="D20" i="4"/>
  <c r="V18" i="5"/>
  <c r="Z18" i="5"/>
  <c r="W18" i="5"/>
  <c r="AA18" i="5"/>
  <c r="T18" i="5"/>
  <c r="X18" i="5"/>
  <c r="AB18" i="5"/>
  <c r="U18" i="5"/>
  <c r="Y18" i="5"/>
  <c r="T28" i="5"/>
  <c r="W28" i="5"/>
  <c r="AA28" i="5"/>
  <c r="Z28" i="5"/>
  <c r="AB28" i="5"/>
  <c r="V28" i="5"/>
  <c r="X28" i="5"/>
  <c r="Y28" i="5"/>
  <c r="U28" i="5"/>
  <c r="V21" i="5"/>
  <c r="Z21" i="5"/>
  <c r="W21" i="5"/>
  <c r="AA21" i="5"/>
  <c r="T21" i="5"/>
  <c r="X21" i="5"/>
  <c r="AB21" i="5"/>
  <c r="U21" i="5"/>
  <c r="Y21" i="5"/>
  <c r="U4" i="5"/>
  <c r="X4" i="5"/>
  <c r="Z4" i="5"/>
  <c r="W4" i="5"/>
  <c r="AB4" i="5"/>
  <c r="AA4" i="5"/>
  <c r="V4" i="5"/>
  <c r="T4" i="5"/>
  <c r="Y4" i="5"/>
  <c r="Z31" i="5"/>
  <c r="V31" i="5"/>
  <c r="Y31" i="5"/>
  <c r="AB31" i="5"/>
  <c r="W31" i="5"/>
  <c r="U31" i="5"/>
  <c r="X31" i="5"/>
  <c r="AA31" i="5"/>
  <c r="T31" i="5"/>
  <c r="Z38" i="13"/>
  <c r="W38" i="13"/>
  <c r="Y38" i="13"/>
  <c r="AB38" i="13"/>
  <c r="AA38" i="13"/>
  <c r="T38" i="13"/>
  <c r="V38" i="13"/>
  <c r="X38" i="13"/>
  <c r="U38" i="13"/>
  <c r="D19" i="5"/>
  <c r="D34" i="5"/>
  <c r="D14" i="5"/>
  <c r="D33" i="5"/>
  <c r="D17" i="5"/>
  <c r="D28" i="5"/>
  <c r="D22" i="5"/>
  <c r="D13" i="5"/>
  <c r="D36" i="5"/>
  <c r="D6" i="5"/>
  <c r="D25" i="5"/>
  <c r="D21" i="5"/>
  <c r="C28" i="13"/>
  <c r="C33" i="13"/>
  <c r="C25" i="13"/>
  <c r="C17" i="13"/>
  <c r="C9" i="13"/>
  <c r="C35" i="13"/>
  <c r="C19" i="13"/>
  <c r="C26" i="13"/>
  <c r="C18" i="13"/>
  <c r="C10" i="13"/>
  <c r="C36" i="13"/>
  <c r="C37" i="13"/>
  <c r="C24" i="13"/>
  <c r="C12" i="13"/>
  <c r="C4" i="13"/>
  <c r="R4" i="13" s="1"/>
  <c r="C31" i="13"/>
  <c r="C15" i="13"/>
  <c r="C7" i="13"/>
  <c r="C34" i="13"/>
  <c r="C20" i="13"/>
  <c r="C29" i="13"/>
  <c r="C21" i="13"/>
  <c r="C13" i="13"/>
  <c r="C5" i="13"/>
  <c r="R5" i="13" s="1"/>
  <c r="C27" i="13"/>
  <c r="C30" i="13"/>
  <c r="C22" i="13"/>
  <c r="C14" i="13"/>
  <c r="C6" i="13"/>
  <c r="C32" i="13"/>
  <c r="C16" i="13"/>
  <c r="C8" i="13"/>
  <c r="C23" i="13"/>
  <c r="C11" i="13"/>
  <c r="C3" i="16"/>
  <c r="L7" i="16" s="1"/>
  <c r="E4" i="16" s="1"/>
  <c r="E5" i="16" s="1"/>
  <c r="E26" i="9"/>
  <c r="E31" i="9"/>
  <c r="E23" i="9"/>
  <c r="E37" i="9"/>
  <c r="E18" i="9"/>
  <c r="E28" i="9"/>
  <c r="D19" i="6"/>
  <c r="D35" i="4"/>
  <c r="D18" i="5"/>
  <c r="D28" i="6"/>
  <c r="D6" i="3"/>
  <c r="D35" i="6"/>
  <c r="D19" i="4"/>
  <c r="D29" i="5"/>
  <c r="D15" i="4"/>
  <c r="D31" i="2"/>
  <c r="D8" i="2"/>
  <c r="D22" i="8"/>
  <c r="E20" i="9"/>
  <c r="D27" i="2"/>
  <c r="D17" i="7"/>
  <c r="D10" i="8"/>
  <c r="E36" i="9"/>
  <c r="E34" i="9"/>
  <c r="D31" i="4"/>
  <c r="D28" i="4"/>
  <c r="D16" i="2"/>
  <c r="D6" i="7"/>
  <c r="D34" i="7"/>
  <c r="D34" i="8"/>
  <c r="D14" i="8"/>
  <c r="D35" i="8"/>
  <c r="D11" i="6"/>
  <c r="D12" i="2"/>
  <c r="D30" i="7"/>
  <c r="D22" i="7"/>
  <c r="D30" i="3"/>
  <c r="D10" i="3"/>
  <c r="D18" i="3"/>
  <c r="D7" i="8"/>
  <c r="D26" i="3"/>
  <c r="D22" i="3"/>
  <c r="D31" i="8"/>
  <c r="D26" i="7"/>
  <c r="D34" i="3"/>
  <c r="D14" i="3"/>
  <c r="E24" i="9"/>
  <c r="E25" i="9"/>
  <c r="E30" i="9"/>
  <c r="E29" i="9"/>
  <c r="E32" i="9"/>
  <c r="E33" i="9"/>
  <c r="E22" i="9"/>
  <c r="E21" i="9"/>
  <c r="E35" i="9"/>
  <c r="E27" i="9"/>
  <c r="E19" i="9"/>
  <c r="C36" i="19" l="1"/>
  <c r="C23" i="19"/>
  <c r="C117" i="19"/>
  <c r="C116" i="19"/>
  <c r="C118" i="19"/>
  <c r="Y4" i="4"/>
  <c r="X4" i="4"/>
  <c r="Z4" i="4"/>
  <c r="C28" i="19"/>
  <c r="X22" i="5"/>
  <c r="C3" i="19"/>
  <c r="C115" i="19"/>
  <c r="C112" i="19"/>
  <c r="C114" i="19"/>
  <c r="C113" i="19"/>
  <c r="D15" i="19"/>
  <c r="J15" i="19" s="1"/>
  <c r="R11" i="13"/>
  <c r="E17" i="13"/>
  <c r="R21" i="13"/>
  <c r="U21" i="13" s="1"/>
  <c r="E27" i="13"/>
  <c r="R10" i="13"/>
  <c r="E16" i="13"/>
  <c r="R33" i="13"/>
  <c r="Y33" i="13" s="1"/>
  <c r="E39" i="13"/>
  <c r="R8" i="13"/>
  <c r="E14" i="13"/>
  <c r="R14" i="13"/>
  <c r="AB14" i="13" s="1"/>
  <c r="E20" i="13"/>
  <c r="R20" i="13"/>
  <c r="E26" i="13"/>
  <c r="R31" i="13"/>
  <c r="Y31" i="13" s="1"/>
  <c r="E37" i="13"/>
  <c r="R37" i="13"/>
  <c r="E43" i="13"/>
  <c r="R26" i="13"/>
  <c r="Y26" i="13" s="1"/>
  <c r="E32" i="13"/>
  <c r="R17" i="13"/>
  <c r="E23" i="13"/>
  <c r="T24" i="4"/>
  <c r="AA24" i="4"/>
  <c r="AB24" i="4"/>
  <c r="Z24" i="4"/>
  <c r="Y24" i="4"/>
  <c r="X26" i="4"/>
  <c r="AB26" i="4"/>
  <c r="W26" i="4"/>
  <c r="G7" i="20"/>
  <c r="J6" i="20"/>
  <c r="H6" i="20"/>
  <c r="AA20" i="4"/>
  <c r="Y20" i="4"/>
  <c r="W20" i="4"/>
  <c r="AB20" i="4"/>
  <c r="AB6" i="4"/>
  <c r="W6" i="4"/>
  <c r="Y6" i="4"/>
  <c r="W34" i="4"/>
  <c r="Z34" i="4"/>
  <c r="U34" i="4"/>
  <c r="AA34" i="4"/>
  <c r="R30" i="13"/>
  <c r="E36" i="13"/>
  <c r="R16" i="13"/>
  <c r="T16" i="13" s="1"/>
  <c r="E22" i="13"/>
  <c r="R22" i="13"/>
  <c r="E28" i="13"/>
  <c r="R13" i="13"/>
  <c r="V13" i="13" s="1"/>
  <c r="E19" i="13"/>
  <c r="R34" i="13"/>
  <c r="E40" i="13"/>
  <c r="R36" i="13"/>
  <c r="AB36" i="13" s="1"/>
  <c r="E42" i="13"/>
  <c r="R19" i="13"/>
  <c r="Z19" i="13" s="1"/>
  <c r="E25" i="13"/>
  <c r="R25" i="13"/>
  <c r="V25" i="13" s="1"/>
  <c r="E31" i="13"/>
  <c r="U12" i="4"/>
  <c r="X12" i="4"/>
  <c r="W12" i="4"/>
  <c r="Y12" i="4"/>
  <c r="Z12" i="4"/>
  <c r="AB12" i="4"/>
  <c r="T10" i="5"/>
  <c r="U10" i="5"/>
  <c r="W10" i="5"/>
  <c r="D36" i="19"/>
  <c r="C110" i="19"/>
  <c r="C111" i="19"/>
  <c r="C108" i="19"/>
  <c r="C109" i="19"/>
  <c r="C107" i="19"/>
  <c r="C106" i="19"/>
  <c r="C105" i="19"/>
  <c r="C104" i="19"/>
  <c r="C103" i="19"/>
  <c r="C102" i="19"/>
  <c r="C101" i="19"/>
  <c r="C100" i="19"/>
  <c r="C97" i="19"/>
  <c r="C99" i="19"/>
  <c r="C96" i="19"/>
  <c r="C98" i="19"/>
  <c r="C95" i="19"/>
  <c r="C94" i="19"/>
  <c r="C93" i="19"/>
  <c r="C91" i="19"/>
  <c r="C92" i="19"/>
  <c r="C90" i="19"/>
  <c r="C89" i="19"/>
  <c r="C88" i="19"/>
  <c r="C87" i="19"/>
  <c r="C86" i="19"/>
  <c r="C85" i="19"/>
  <c r="C83" i="19"/>
  <c r="C84" i="19"/>
  <c r="C82" i="19"/>
  <c r="C81" i="19"/>
  <c r="C80" i="19"/>
  <c r="C79" i="19"/>
  <c r="C78" i="19"/>
  <c r="C77" i="19"/>
  <c r="C75" i="19"/>
  <c r="C76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D37" i="19" s="1"/>
  <c r="C10" i="19"/>
  <c r="C26" i="19"/>
  <c r="C5" i="19"/>
  <c r="C21" i="19"/>
  <c r="D21" i="19" s="1"/>
  <c r="C8" i="19"/>
  <c r="D8" i="19" s="1"/>
  <c r="C32" i="19"/>
  <c r="D32" i="19" s="1"/>
  <c r="V12" i="4"/>
  <c r="AB10" i="5"/>
  <c r="Z26" i="4"/>
  <c r="AA8" i="4"/>
  <c r="V8" i="4"/>
  <c r="Y8" i="4"/>
  <c r="T14" i="4"/>
  <c r="Y14" i="4"/>
  <c r="U14" i="4"/>
  <c r="C34" i="19"/>
  <c r="D34" i="19" s="1"/>
  <c r="C11" i="19"/>
  <c r="D11" i="19" s="1"/>
  <c r="Y36" i="4"/>
  <c r="X36" i="4"/>
  <c r="U36" i="4"/>
  <c r="Y22" i="4"/>
  <c r="AB22" i="4"/>
  <c r="X22" i="4"/>
  <c r="R32" i="13"/>
  <c r="AA32" i="13" s="1"/>
  <c r="E38" i="13"/>
  <c r="R7" i="13"/>
  <c r="X7" i="13" s="1"/>
  <c r="E13" i="13"/>
  <c r="R12" i="13"/>
  <c r="AA12" i="13" s="1"/>
  <c r="E18" i="13"/>
  <c r="R35" i="13"/>
  <c r="AA35" i="13" s="1"/>
  <c r="E41" i="13"/>
  <c r="R23" i="13"/>
  <c r="W23" i="13" s="1"/>
  <c r="E29" i="13"/>
  <c r="R6" i="13"/>
  <c r="AB6" i="13" s="1"/>
  <c r="E12" i="13"/>
  <c r="R27" i="13"/>
  <c r="Z27" i="13" s="1"/>
  <c r="E33" i="13"/>
  <c r="R29" i="13"/>
  <c r="V29" i="13" s="1"/>
  <c r="E35" i="13"/>
  <c r="R15" i="13"/>
  <c r="W15" i="13" s="1"/>
  <c r="E21" i="13"/>
  <c r="R24" i="13"/>
  <c r="U24" i="13" s="1"/>
  <c r="E30" i="13"/>
  <c r="R18" i="13"/>
  <c r="U18" i="13" s="1"/>
  <c r="E24" i="13"/>
  <c r="R9" i="13"/>
  <c r="W9" i="13" s="1"/>
  <c r="E15" i="13"/>
  <c r="R28" i="13"/>
  <c r="Y28" i="13" s="1"/>
  <c r="E34" i="13"/>
  <c r="Z11" i="5"/>
  <c r="Y26" i="4"/>
  <c r="AB10" i="4"/>
  <c r="Z10" i="4"/>
  <c r="W10" i="4"/>
  <c r="AA10" i="4"/>
  <c r="Y10" i="4"/>
  <c r="U10" i="4"/>
  <c r="D31" i="19"/>
  <c r="V28" i="4"/>
  <c r="Y28" i="4"/>
  <c r="AA28" i="4"/>
  <c r="C6" i="19"/>
  <c r="D7" i="19" s="1"/>
  <c r="C22" i="19"/>
  <c r="C19" i="19"/>
  <c r="D20" i="19" s="1"/>
  <c r="C9" i="19"/>
  <c r="C25" i="19"/>
  <c r="C4" i="19"/>
  <c r="C24" i="19"/>
  <c r="D24" i="19" s="1"/>
  <c r="C18" i="19"/>
  <c r="D18" i="19" s="1"/>
  <c r="C27" i="19"/>
  <c r="D27" i="19" s="1"/>
  <c r="J27" i="19" s="1"/>
  <c r="C13" i="19"/>
  <c r="D13" i="19" s="1"/>
  <c r="C29" i="19"/>
  <c r="D29" i="19" s="1"/>
  <c r="C16" i="19"/>
  <c r="D16" i="19" s="1"/>
  <c r="F36" i="15"/>
  <c r="G35" i="15"/>
  <c r="I35" i="15"/>
  <c r="T11" i="5"/>
  <c r="AB11" i="5"/>
  <c r="U26" i="5"/>
  <c r="X26" i="5"/>
  <c r="W26" i="5"/>
  <c r="V26" i="5"/>
  <c r="V22" i="5"/>
  <c r="T22" i="5"/>
  <c r="Y6" i="5"/>
  <c r="W6" i="5"/>
  <c r="AA6" i="5"/>
  <c r="U6" i="5"/>
  <c r="AB6" i="5"/>
  <c r="X11" i="5"/>
  <c r="V11" i="5"/>
  <c r="U11" i="5"/>
  <c r="Y11" i="5"/>
  <c r="X6" i="5"/>
  <c r="U22" i="5"/>
  <c r="Y22" i="5"/>
  <c r="V6" i="5"/>
  <c r="W11" i="5"/>
  <c r="E6" i="16"/>
  <c r="H6" i="16" s="1"/>
  <c r="F5" i="16"/>
  <c r="Z22" i="5"/>
  <c r="T6" i="5"/>
  <c r="W22" i="5"/>
  <c r="AA22" i="5"/>
  <c r="T26" i="5"/>
  <c r="Y26" i="5"/>
  <c r="AA26" i="5"/>
  <c r="D4" i="16"/>
  <c r="Y35" i="4"/>
  <c r="W35" i="4"/>
  <c r="AB35" i="4"/>
  <c r="T35" i="4"/>
  <c r="X35" i="4"/>
  <c r="U35" i="4"/>
  <c r="Z35" i="4"/>
  <c r="AA35" i="4"/>
  <c r="V35" i="4"/>
  <c r="W23" i="4"/>
  <c r="Y23" i="4"/>
  <c r="U23" i="4"/>
  <c r="X23" i="4"/>
  <c r="Z23" i="4"/>
  <c r="T23" i="4"/>
  <c r="V23" i="4"/>
  <c r="AA23" i="4"/>
  <c r="AB23" i="4"/>
  <c r="W27" i="4"/>
  <c r="AA27" i="4"/>
  <c r="V27" i="4"/>
  <c r="X27" i="4"/>
  <c r="Y27" i="4"/>
  <c r="T27" i="4"/>
  <c r="Z27" i="4"/>
  <c r="AB27" i="4"/>
  <c r="U27" i="4"/>
  <c r="AA31" i="4"/>
  <c r="W31" i="4"/>
  <c r="Y31" i="4"/>
  <c r="T31" i="4"/>
  <c r="U31" i="4"/>
  <c r="V31" i="4"/>
  <c r="X31" i="4"/>
  <c r="Z31" i="4"/>
  <c r="AB31" i="4"/>
  <c r="Y19" i="4"/>
  <c r="W19" i="4"/>
  <c r="U19" i="4"/>
  <c r="X19" i="4"/>
  <c r="Z19" i="4"/>
  <c r="T19" i="4"/>
  <c r="V19" i="4"/>
  <c r="AA19" i="4"/>
  <c r="AB19" i="4"/>
  <c r="Y7" i="4"/>
  <c r="T7" i="4"/>
  <c r="X7" i="4"/>
  <c r="AA7" i="4"/>
  <c r="AB7" i="4"/>
  <c r="V7" i="4"/>
  <c r="Z7" i="4"/>
  <c r="U7" i="4"/>
  <c r="W7" i="4"/>
  <c r="U11" i="4"/>
  <c r="W11" i="4"/>
  <c r="T11" i="4"/>
  <c r="V11" i="4"/>
  <c r="Z11" i="4"/>
  <c r="Y11" i="4"/>
  <c r="AA11" i="4"/>
  <c r="X11" i="4"/>
  <c r="AB11" i="4"/>
  <c r="Y15" i="4"/>
  <c r="W15" i="4"/>
  <c r="U15" i="4"/>
  <c r="X15" i="4"/>
  <c r="Z15" i="4"/>
  <c r="T15" i="4"/>
  <c r="V15" i="4"/>
  <c r="AA15" i="4"/>
  <c r="AB15" i="4"/>
  <c r="AA6" i="13"/>
  <c r="U6" i="13"/>
  <c r="Y6" i="13"/>
  <c r="X6" i="13"/>
  <c r="V6" i="13"/>
  <c r="AA4" i="13"/>
  <c r="X4" i="13"/>
  <c r="U4" i="13"/>
  <c r="Y4" i="13"/>
  <c r="T4" i="13"/>
  <c r="AB4" i="13"/>
  <c r="V4" i="13"/>
  <c r="W4" i="13"/>
  <c r="Z4" i="13"/>
  <c r="W19" i="13"/>
  <c r="X19" i="13"/>
  <c r="V19" i="13"/>
  <c r="AA19" i="13"/>
  <c r="U19" i="13"/>
  <c r="T19" i="13"/>
  <c r="T28" i="13"/>
  <c r="Z11" i="13"/>
  <c r="W11" i="13"/>
  <c r="AB11" i="13"/>
  <c r="T11" i="13"/>
  <c r="U11" i="13"/>
  <c r="X11" i="13"/>
  <c r="Y11" i="13"/>
  <c r="AA11" i="13"/>
  <c r="V11" i="13"/>
  <c r="AA8" i="13"/>
  <c r="X8" i="13"/>
  <c r="U8" i="13"/>
  <c r="Y8" i="13"/>
  <c r="T8" i="13"/>
  <c r="AB8" i="13"/>
  <c r="W8" i="13"/>
  <c r="Z8" i="13"/>
  <c r="V8" i="13"/>
  <c r="AB32" i="13"/>
  <c r="T32" i="13"/>
  <c r="V5" i="13"/>
  <c r="Z5" i="13"/>
  <c r="X5" i="13"/>
  <c r="Y5" i="13"/>
  <c r="T5" i="13"/>
  <c r="AB5" i="13"/>
  <c r="U5" i="13"/>
  <c r="W5" i="13"/>
  <c r="AA5" i="13"/>
  <c r="AA20" i="13"/>
  <c r="X20" i="13"/>
  <c r="U20" i="13"/>
  <c r="Y20" i="13"/>
  <c r="T20" i="13"/>
  <c r="AB20" i="13"/>
  <c r="V20" i="13"/>
  <c r="Z20" i="13"/>
  <c r="W20" i="13"/>
  <c r="W27" i="13"/>
  <c r="AA27" i="13"/>
  <c r="Y15" i="13"/>
  <c r="T15" i="13"/>
  <c r="AB15" i="13"/>
  <c r="Z15" i="13"/>
  <c r="AB18" i="13"/>
  <c r="W18" i="13"/>
  <c r="X14" i="13"/>
  <c r="AA30" i="13"/>
  <c r="Y30" i="13"/>
  <c r="X30" i="13"/>
  <c r="T30" i="13"/>
  <c r="AB30" i="13"/>
  <c r="U30" i="13"/>
  <c r="Z30" i="13"/>
  <c r="V30" i="13"/>
  <c r="W30" i="13"/>
  <c r="W7" i="13"/>
  <c r="AA7" i="13"/>
  <c r="U7" i="13"/>
  <c r="Y7" i="13"/>
  <c r="AB7" i="13"/>
  <c r="U31" i="13"/>
  <c r="T12" i="13"/>
  <c r="Y12" i="13"/>
  <c r="W12" i="13"/>
  <c r="W37" i="13"/>
  <c r="AB37" i="13"/>
  <c r="T37" i="13"/>
  <c r="AA37" i="13"/>
  <c r="V37" i="13"/>
  <c r="X37" i="13"/>
  <c r="Z37" i="13"/>
  <c r="Y37" i="13"/>
  <c r="U37" i="13"/>
  <c r="AA10" i="13"/>
  <c r="AB10" i="13"/>
  <c r="T10" i="13"/>
  <c r="Y10" i="13"/>
  <c r="X10" i="13"/>
  <c r="U10" i="13"/>
  <c r="Z10" i="13"/>
  <c r="V10" i="13"/>
  <c r="W10" i="13"/>
  <c r="U35" i="13"/>
  <c r="AB35" i="13"/>
  <c r="W35" i="13"/>
  <c r="Y35" i="13"/>
  <c r="V35" i="13"/>
  <c r="Z35" i="13"/>
  <c r="X35" i="13"/>
  <c r="Z17" i="13"/>
  <c r="W17" i="13"/>
  <c r="V17" i="13"/>
  <c r="AB17" i="13"/>
  <c r="U17" i="13"/>
  <c r="T17" i="13"/>
  <c r="Y17" i="13"/>
  <c r="AA17" i="13"/>
  <c r="X17" i="13"/>
  <c r="AA33" i="13"/>
  <c r="AA22" i="13"/>
  <c r="U22" i="13"/>
  <c r="AB22" i="13"/>
  <c r="T22" i="13"/>
  <c r="X22" i="13"/>
  <c r="Y22" i="13"/>
  <c r="Z22" i="13"/>
  <c r="V22" i="13"/>
  <c r="W22" i="13"/>
  <c r="W34" i="13"/>
  <c r="V34" i="13"/>
  <c r="U34" i="13"/>
  <c r="Z34" i="13"/>
  <c r="AA34" i="13"/>
  <c r="X34" i="13"/>
  <c r="AB34" i="13"/>
  <c r="Y34" i="13"/>
  <c r="T34" i="13"/>
  <c r="AA24" i="13"/>
  <c r="X24" i="13"/>
  <c r="Y24" i="13"/>
  <c r="T24" i="13"/>
  <c r="AB24" i="13"/>
  <c r="Z24" i="13"/>
  <c r="V24" i="13"/>
  <c r="V9" i="13"/>
  <c r="Z9" i="13"/>
  <c r="X9" i="13"/>
  <c r="Y9" i="13"/>
  <c r="AB9" i="13"/>
  <c r="T9" i="13"/>
  <c r="U9" i="13"/>
  <c r="AB23" i="13"/>
  <c r="V23" i="13"/>
  <c r="AA23" i="13"/>
  <c r="Y23" i="13"/>
  <c r="X23" i="13"/>
  <c r="Z23" i="13"/>
  <c r="X16" i="13"/>
  <c r="Z13" i="13"/>
  <c r="Z29" i="13"/>
  <c r="AB29" i="13"/>
  <c r="T29" i="13"/>
  <c r="X29" i="13"/>
  <c r="Y29" i="13"/>
  <c r="AA29" i="13"/>
  <c r="U29" i="13"/>
  <c r="Z36" i="13"/>
  <c r="D34" i="16"/>
  <c r="D32" i="16"/>
  <c r="D23" i="16"/>
  <c r="K32" i="9"/>
  <c r="D32" i="13"/>
  <c r="D14" i="16"/>
  <c r="K30" i="9"/>
  <c r="D30" i="13"/>
  <c r="K13" i="9"/>
  <c r="D13" i="13"/>
  <c r="D29" i="16"/>
  <c r="K7" i="9"/>
  <c r="D7" i="13"/>
  <c r="D31" i="16"/>
  <c r="K24" i="9"/>
  <c r="D24" i="13"/>
  <c r="K36" i="9"/>
  <c r="D36" i="13"/>
  <c r="D18" i="16"/>
  <c r="K19" i="9"/>
  <c r="D19" i="13"/>
  <c r="D9" i="16"/>
  <c r="K25" i="9"/>
  <c r="D25" i="13"/>
  <c r="D28" i="16"/>
  <c r="D11" i="16"/>
  <c r="K16" i="9"/>
  <c r="D16" i="13"/>
  <c r="D6" i="16"/>
  <c r="K22" i="9"/>
  <c r="D22" i="13"/>
  <c r="D27" i="16"/>
  <c r="K5" i="9"/>
  <c r="D5" i="13"/>
  <c r="D21" i="16"/>
  <c r="K34" i="9"/>
  <c r="D34" i="13"/>
  <c r="D15" i="16"/>
  <c r="K12" i="9"/>
  <c r="D12" i="13"/>
  <c r="D24" i="16"/>
  <c r="D36" i="16"/>
  <c r="D37" i="16"/>
  <c r="D10" i="16"/>
  <c r="K26" i="9"/>
  <c r="D26" i="13"/>
  <c r="D35" i="16"/>
  <c r="K17" i="9"/>
  <c r="D17" i="13"/>
  <c r="D33" i="16"/>
  <c r="K23" i="9"/>
  <c r="D23" i="13"/>
  <c r="K8" i="9"/>
  <c r="D8" i="13"/>
  <c r="D16" i="16"/>
  <c r="K14" i="9"/>
  <c r="D14" i="13"/>
  <c r="D30" i="16"/>
  <c r="D13" i="16"/>
  <c r="K29" i="9"/>
  <c r="D29" i="13"/>
  <c r="K20" i="9"/>
  <c r="D20" i="13"/>
  <c r="D7" i="16"/>
  <c r="K31" i="9"/>
  <c r="D31" i="13"/>
  <c r="K4" i="9"/>
  <c r="D12" i="16"/>
  <c r="K37" i="9"/>
  <c r="D37" i="13"/>
  <c r="D38" i="13"/>
  <c r="K18" i="9"/>
  <c r="D18" i="13"/>
  <c r="D19" i="16"/>
  <c r="K9" i="9"/>
  <c r="D9" i="13"/>
  <c r="D25" i="16"/>
  <c r="K11" i="9"/>
  <c r="D11" i="13"/>
  <c r="D8" i="16"/>
  <c r="K6" i="9"/>
  <c r="D6" i="13"/>
  <c r="D22" i="16"/>
  <c r="K27" i="9"/>
  <c r="D27" i="13"/>
  <c r="D5" i="16"/>
  <c r="H5" i="16"/>
  <c r="K21" i="9"/>
  <c r="D21" i="13"/>
  <c r="D20" i="16"/>
  <c r="K15" i="9"/>
  <c r="D15" i="13"/>
  <c r="H4" i="16"/>
  <c r="I4" i="16" s="1"/>
  <c r="K10" i="9"/>
  <c r="D10" i="13"/>
  <c r="D26" i="16"/>
  <c r="K35" i="9"/>
  <c r="D35" i="13"/>
  <c r="D17" i="16"/>
  <c r="K33" i="9"/>
  <c r="D33" i="13"/>
  <c r="K28" i="9"/>
  <c r="D28" i="13"/>
  <c r="X28" i="13" l="1"/>
  <c r="D22" i="19"/>
  <c r="AC126" i="5"/>
  <c r="D118" i="19"/>
  <c r="I118" i="19"/>
  <c r="D116" i="19"/>
  <c r="I116" i="19"/>
  <c r="D117" i="19"/>
  <c r="I117" i="19"/>
  <c r="Z21" i="13"/>
  <c r="D113" i="19"/>
  <c r="I113" i="19"/>
  <c r="V36" i="13"/>
  <c r="AA13" i="13"/>
  <c r="Z26" i="13"/>
  <c r="T25" i="13"/>
  <c r="D114" i="19"/>
  <c r="I114" i="19"/>
  <c r="AB16" i="13"/>
  <c r="W13" i="13"/>
  <c r="T23" i="13"/>
  <c r="U23" i="13"/>
  <c r="T26" i="13"/>
  <c r="V12" i="13"/>
  <c r="AB12" i="13"/>
  <c r="U25" i="13"/>
  <c r="Y18" i="13"/>
  <c r="V15" i="13"/>
  <c r="Y27" i="13"/>
  <c r="Z32" i="13"/>
  <c r="U32" i="13"/>
  <c r="V28" i="13"/>
  <c r="AB28" i="13"/>
  <c r="D25" i="19"/>
  <c r="J25" i="19" s="1"/>
  <c r="D5" i="19"/>
  <c r="D38" i="19"/>
  <c r="J38" i="19" s="1"/>
  <c r="D42" i="19"/>
  <c r="D46" i="19"/>
  <c r="D50" i="19"/>
  <c r="D54" i="19"/>
  <c r="J54" i="19" s="1"/>
  <c r="D58" i="19"/>
  <c r="D62" i="19"/>
  <c r="D66" i="19"/>
  <c r="D70" i="19"/>
  <c r="J70" i="19" s="1"/>
  <c r="D74" i="19"/>
  <c r="D78" i="19"/>
  <c r="D82" i="19"/>
  <c r="D86" i="19"/>
  <c r="J86" i="19" s="1"/>
  <c r="D90" i="19"/>
  <c r="D94" i="19"/>
  <c r="D99" i="19"/>
  <c r="D112" i="19"/>
  <c r="I112" i="19"/>
  <c r="T33" i="13"/>
  <c r="X12" i="13"/>
  <c r="W31" i="13"/>
  <c r="Z14" i="13"/>
  <c r="V18" i="13"/>
  <c r="X18" i="13"/>
  <c r="AA15" i="13"/>
  <c r="V27" i="13"/>
  <c r="W21" i="13"/>
  <c r="V32" i="13"/>
  <c r="X32" i="13"/>
  <c r="W28" i="13"/>
  <c r="AA28" i="13"/>
  <c r="D9" i="19"/>
  <c r="D115" i="19"/>
  <c r="I115" i="19"/>
  <c r="D30" i="19"/>
  <c r="D102" i="19"/>
  <c r="D106" i="19"/>
  <c r="J106" i="19" s="1"/>
  <c r="T13" i="13"/>
  <c r="Z33" i="13"/>
  <c r="AB26" i="13"/>
  <c r="AB31" i="13"/>
  <c r="V31" i="13"/>
  <c r="T14" i="13"/>
  <c r="AB25" i="13"/>
  <c r="Y21" i="13"/>
  <c r="U36" i="13"/>
  <c r="W36" i="13"/>
  <c r="X13" i="13"/>
  <c r="Z16" i="13"/>
  <c r="U16" i="13"/>
  <c r="AA16" i="13"/>
  <c r="U33" i="13"/>
  <c r="X26" i="13"/>
  <c r="Y14" i="13"/>
  <c r="W25" i="13"/>
  <c r="AB21" i="13"/>
  <c r="V21" i="13"/>
  <c r="T36" i="13"/>
  <c r="Y36" i="13"/>
  <c r="AA36" i="13"/>
  <c r="W29" i="13"/>
  <c r="U13" i="13"/>
  <c r="Y13" i="13"/>
  <c r="V16" i="13"/>
  <c r="Y16" i="13"/>
  <c r="AA9" i="13"/>
  <c r="W24" i="13"/>
  <c r="W33" i="13"/>
  <c r="V33" i="13"/>
  <c r="T35" i="13"/>
  <c r="V26" i="13"/>
  <c r="U26" i="13"/>
  <c r="AA26" i="13"/>
  <c r="X31" i="13"/>
  <c r="Z31" i="13"/>
  <c r="T7" i="13"/>
  <c r="Z7" i="13"/>
  <c r="W14" i="13"/>
  <c r="U14" i="13"/>
  <c r="AA14" i="13"/>
  <c r="X25" i="13"/>
  <c r="Z25" i="13"/>
  <c r="T18" i="13"/>
  <c r="AA18" i="13"/>
  <c r="U15" i="13"/>
  <c r="X27" i="13"/>
  <c r="U27" i="13"/>
  <c r="T21" i="13"/>
  <c r="AA21" i="13"/>
  <c r="U28" i="13"/>
  <c r="W6" i="13"/>
  <c r="T6" i="13"/>
  <c r="D40" i="19"/>
  <c r="D44" i="19"/>
  <c r="D48" i="19"/>
  <c r="D52" i="19"/>
  <c r="D56" i="19"/>
  <c r="J56" i="19" s="1"/>
  <c r="D60" i="19"/>
  <c r="D64" i="19"/>
  <c r="D68" i="19"/>
  <c r="D72" i="19"/>
  <c r="J72" i="19" s="1"/>
  <c r="D80" i="19"/>
  <c r="D88" i="19"/>
  <c r="D98" i="19"/>
  <c r="D104" i="19"/>
  <c r="J104" i="19" s="1"/>
  <c r="X36" i="13"/>
  <c r="AB13" i="13"/>
  <c r="W16" i="13"/>
  <c r="X33" i="13"/>
  <c r="AB33" i="13"/>
  <c r="W26" i="13"/>
  <c r="T31" i="13"/>
  <c r="AA31" i="13"/>
  <c r="V7" i="13"/>
  <c r="V14" i="13"/>
  <c r="Y25" i="13"/>
  <c r="AA25" i="13"/>
  <c r="X21" i="13"/>
  <c r="Z6" i="13"/>
  <c r="D77" i="19"/>
  <c r="D85" i="19"/>
  <c r="J85" i="19" s="1"/>
  <c r="D93" i="19"/>
  <c r="J93" i="19" s="1"/>
  <c r="D96" i="19"/>
  <c r="D108" i="19"/>
  <c r="D33" i="19"/>
  <c r="J33" i="19" s="1"/>
  <c r="J7" i="19"/>
  <c r="J18" i="19"/>
  <c r="J9" i="19"/>
  <c r="J31" i="19"/>
  <c r="J5" i="19"/>
  <c r="J42" i="19"/>
  <c r="J46" i="19"/>
  <c r="J50" i="19"/>
  <c r="J58" i="19"/>
  <c r="J62" i="19"/>
  <c r="J66" i="19"/>
  <c r="J74" i="19"/>
  <c r="J78" i="19"/>
  <c r="J82" i="19"/>
  <c r="J90" i="19"/>
  <c r="J94" i="19"/>
  <c r="J99" i="19"/>
  <c r="J102" i="19"/>
  <c r="D111" i="19"/>
  <c r="I111" i="19"/>
  <c r="D14" i="19"/>
  <c r="D28" i="19"/>
  <c r="G8" i="20"/>
  <c r="J7" i="20"/>
  <c r="H7" i="20"/>
  <c r="J16" i="19"/>
  <c r="Z12" i="13"/>
  <c r="U12" i="13"/>
  <c r="Z18" i="13"/>
  <c r="X15" i="13"/>
  <c r="T27" i="13"/>
  <c r="AB27" i="13"/>
  <c r="W32" i="13"/>
  <c r="Y32" i="13"/>
  <c r="Z28" i="13"/>
  <c r="Y19" i="13"/>
  <c r="AB19" i="13"/>
  <c r="J29" i="19"/>
  <c r="J24" i="19"/>
  <c r="D19" i="19"/>
  <c r="J32" i="19"/>
  <c r="D26" i="19"/>
  <c r="D39" i="19"/>
  <c r="D43" i="19"/>
  <c r="D47" i="19"/>
  <c r="J47" i="19" s="1"/>
  <c r="D51" i="19"/>
  <c r="D55" i="19"/>
  <c r="D59" i="19"/>
  <c r="J59" i="19" s="1"/>
  <c r="D63" i="19"/>
  <c r="D67" i="19"/>
  <c r="J67" i="19" s="1"/>
  <c r="D71" i="19"/>
  <c r="D76" i="19"/>
  <c r="D79" i="19"/>
  <c r="D84" i="19"/>
  <c r="D87" i="19"/>
  <c r="D92" i="19"/>
  <c r="D95" i="19"/>
  <c r="D97" i="19"/>
  <c r="D103" i="19"/>
  <c r="D107" i="19"/>
  <c r="D17" i="19"/>
  <c r="D23" i="19"/>
  <c r="E27" i="19" s="1"/>
  <c r="K27" i="19" s="1"/>
  <c r="J13" i="19"/>
  <c r="J22" i="19"/>
  <c r="J11" i="19"/>
  <c r="J8" i="19"/>
  <c r="D10" i="19"/>
  <c r="J44" i="19"/>
  <c r="J48" i="19"/>
  <c r="J52" i="19"/>
  <c r="J60" i="19"/>
  <c r="J64" i="19"/>
  <c r="J68" i="19"/>
  <c r="D75" i="19"/>
  <c r="J80" i="19"/>
  <c r="D83" i="19"/>
  <c r="J88" i="19"/>
  <c r="D91" i="19"/>
  <c r="J98" i="19"/>
  <c r="D100" i="19"/>
  <c r="D110" i="19"/>
  <c r="E117" i="19" s="1"/>
  <c r="K117" i="19" s="1"/>
  <c r="D109" i="19"/>
  <c r="J36" i="19"/>
  <c r="D35" i="19"/>
  <c r="D6" i="19"/>
  <c r="J20" i="19"/>
  <c r="J34" i="19"/>
  <c r="J21" i="19"/>
  <c r="J37" i="19"/>
  <c r="D41" i="19"/>
  <c r="D45" i="19"/>
  <c r="D49" i="19"/>
  <c r="D53" i="19"/>
  <c r="D57" i="19"/>
  <c r="D61" i="19"/>
  <c r="D65" i="19"/>
  <c r="D69" i="19"/>
  <c r="D73" i="19"/>
  <c r="J77" i="19"/>
  <c r="D81" i="19"/>
  <c r="D89" i="19"/>
  <c r="J96" i="19"/>
  <c r="D101" i="19"/>
  <c r="D105" i="19"/>
  <c r="J108" i="19"/>
  <c r="D12" i="19"/>
  <c r="J30" i="19"/>
  <c r="F37" i="15"/>
  <c r="G36" i="15"/>
  <c r="I36" i="15"/>
  <c r="F6" i="16"/>
  <c r="E7" i="16"/>
  <c r="I5" i="16"/>
  <c r="I6" i="16"/>
  <c r="E118" i="19" l="1"/>
  <c r="K118" i="19" s="1"/>
  <c r="E12" i="19"/>
  <c r="K12" i="19" s="1"/>
  <c r="E116" i="19"/>
  <c r="J117" i="19"/>
  <c r="E124" i="19"/>
  <c r="K124" i="19" s="1"/>
  <c r="E44" i="19"/>
  <c r="K44" i="19" s="1"/>
  <c r="J118" i="19"/>
  <c r="E125" i="19"/>
  <c r="K125" i="19" s="1"/>
  <c r="AC125" i="13"/>
  <c r="J116" i="19"/>
  <c r="E123" i="19"/>
  <c r="K123" i="19" s="1"/>
  <c r="J115" i="19"/>
  <c r="E122" i="19"/>
  <c r="K122" i="19" s="1"/>
  <c r="J114" i="19"/>
  <c r="E121" i="19"/>
  <c r="K121" i="19" s="1"/>
  <c r="E115" i="19"/>
  <c r="K115" i="19" s="1"/>
  <c r="J113" i="19"/>
  <c r="E111" i="19"/>
  <c r="K111" i="19" s="1"/>
  <c r="E112" i="19"/>
  <c r="K112" i="19" s="1"/>
  <c r="E63" i="19"/>
  <c r="K63" i="19" s="1"/>
  <c r="E47" i="19"/>
  <c r="K47" i="19" s="1"/>
  <c r="E36" i="19"/>
  <c r="K36" i="19" s="1"/>
  <c r="J40" i="19"/>
  <c r="E114" i="19"/>
  <c r="J112" i="19"/>
  <c r="E113" i="19"/>
  <c r="K113" i="19" s="1"/>
  <c r="E18" i="19"/>
  <c r="K18" i="19" s="1"/>
  <c r="E75" i="19"/>
  <c r="K75" i="19" s="1"/>
  <c r="E59" i="19"/>
  <c r="K59" i="19" s="1"/>
  <c r="E41" i="19"/>
  <c r="K41" i="19" s="1"/>
  <c r="E109" i="19"/>
  <c r="K109" i="19" s="1"/>
  <c r="E77" i="19"/>
  <c r="K77" i="19" s="1"/>
  <c r="E61" i="19"/>
  <c r="K61" i="19" s="1"/>
  <c r="E45" i="19"/>
  <c r="K45" i="19" s="1"/>
  <c r="E38" i="19"/>
  <c r="K38" i="19" s="1"/>
  <c r="E25" i="19"/>
  <c r="K25" i="19" s="1"/>
  <c r="AC124" i="4"/>
  <c r="E57" i="19"/>
  <c r="K57" i="19" s="1"/>
  <c r="E37" i="19"/>
  <c r="K37" i="19" s="1"/>
  <c r="E28" i="19"/>
  <c r="K28" i="19" s="1"/>
  <c r="E89" i="19"/>
  <c r="K89" i="19" s="1"/>
  <c r="E23" i="19"/>
  <c r="K23" i="19" s="1"/>
  <c r="E69" i="19"/>
  <c r="K69" i="19" s="1"/>
  <c r="E39" i="19"/>
  <c r="K39" i="19" s="1"/>
  <c r="J101" i="19"/>
  <c r="E108" i="19"/>
  <c r="K108" i="19" s="1"/>
  <c r="J81" i="19"/>
  <c r="E88" i="19"/>
  <c r="K88" i="19" s="1"/>
  <c r="J91" i="19"/>
  <c r="E98" i="19"/>
  <c r="K98" i="19" s="1"/>
  <c r="E71" i="19"/>
  <c r="K71" i="19" s="1"/>
  <c r="J95" i="19"/>
  <c r="E102" i="19"/>
  <c r="K102" i="19" s="1"/>
  <c r="J79" i="19"/>
  <c r="E86" i="19"/>
  <c r="K86" i="19" s="1"/>
  <c r="E34" i="19"/>
  <c r="K34" i="19" s="1"/>
  <c r="J28" i="19"/>
  <c r="E35" i="19"/>
  <c r="K35" i="19" s="1"/>
  <c r="E93" i="19"/>
  <c r="K93" i="19" s="1"/>
  <c r="E85" i="19"/>
  <c r="K85" i="19" s="1"/>
  <c r="E53" i="19"/>
  <c r="K53" i="19" s="1"/>
  <c r="E103" i="19"/>
  <c r="K103" i="19" s="1"/>
  <c r="J89" i="19"/>
  <c r="E96" i="19"/>
  <c r="K96" i="19" s="1"/>
  <c r="E84" i="19"/>
  <c r="K84" i="19" s="1"/>
  <c r="J65" i="19"/>
  <c r="E72" i="19"/>
  <c r="K72" i="19" s="1"/>
  <c r="E54" i="19"/>
  <c r="K54" i="19" s="1"/>
  <c r="J49" i="19"/>
  <c r="E56" i="19"/>
  <c r="K56" i="19" s="1"/>
  <c r="E32" i="19"/>
  <c r="K32" i="19" s="1"/>
  <c r="E22" i="19"/>
  <c r="K22" i="19" s="1"/>
  <c r="K116" i="19"/>
  <c r="J109" i="19"/>
  <c r="J100" i="19"/>
  <c r="E107" i="19"/>
  <c r="K107" i="19" s="1"/>
  <c r="E95" i="19"/>
  <c r="K95" i="19" s="1"/>
  <c r="E20" i="19"/>
  <c r="K20" i="19" s="1"/>
  <c r="J107" i="19"/>
  <c r="K114" i="19"/>
  <c r="J92" i="19"/>
  <c r="E99" i="19"/>
  <c r="K99" i="19" s="1"/>
  <c r="J76" i="19"/>
  <c r="E83" i="19"/>
  <c r="K83" i="19" s="1"/>
  <c r="J43" i="19"/>
  <c r="E50" i="19"/>
  <c r="K50" i="19" s="1"/>
  <c r="J14" i="19"/>
  <c r="E21" i="19"/>
  <c r="K21" i="19" s="1"/>
  <c r="J111" i="19"/>
  <c r="E101" i="19"/>
  <c r="K101" i="19" s="1"/>
  <c r="E92" i="19"/>
  <c r="K92" i="19" s="1"/>
  <c r="E66" i="19"/>
  <c r="K66" i="19" s="1"/>
  <c r="J61" i="19"/>
  <c r="E68" i="19"/>
  <c r="K68" i="19" s="1"/>
  <c r="J45" i="19"/>
  <c r="E52" i="19"/>
  <c r="K52" i="19" s="1"/>
  <c r="J35" i="19"/>
  <c r="E42" i="19"/>
  <c r="K42" i="19" s="1"/>
  <c r="J110" i="19"/>
  <c r="E105" i="19"/>
  <c r="K105" i="19" s="1"/>
  <c r="J75" i="19"/>
  <c r="E82" i="19"/>
  <c r="K82" i="19" s="1"/>
  <c r="E67" i="19"/>
  <c r="K67" i="19" s="1"/>
  <c r="E51" i="19"/>
  <c r="K51" i="19" s="1"/>
  <c r="J10" i="19"/>
  <c r="E17" i="19"/>
  <c r="K17" i="19" s="1"/>
  <c r="J103" i="19"/>
  <c r="E110" i="19"/>
  <c r="K110" i="19" s="1"/>
  <c r="J87" i="19"/>
  <c r="E94" i="19"/>
  <c r="K94" i="19" s="1"/>
  <c r="J71" i="19"/>
  <c r="E78" i="19"/>
  <c r="K78" i="19" s="1"/>
  <c r="J55" i="19"/>
  <c r="E62" i="19"/>
  <c r="K62" i="19" s="1"/>
  <c r="J39" i="19"/>
  <c r="E46" i="19"/>
  <c r="K46" i="19" s="1"/>
  <c r="J19" i="19"/>
  <c r="E26" i="19"/>
  <c r="K26" i="19" s="1"/>
  <c r="E40" i="19"/>
  <c r="K40" i="19" s="1"/>
  <c r="E106" i="19"/>
  <c r="K106" i="19" s="1"/>
  <c r="E97" i="19"/>
  <c r="K97" i="19" s="1"/>
  <c r="E81" i="19"/>
  <c r="K81" i="19" s="1"/>
  <c r="E73" i="19"/>
  <c r="K73" i="19" s="1"/>
  <c r="E65" i="19"/>
  <c r="K65" i="19" s="1"/>
  <c r="E49" i="19"/>
  <c r="K49" i="19" s="1"/>
  <c r="E16" i="19"/>
  <c r="K16" i="19" s="1"/>
  <c r="E14" i="19"/>
  <c r="K14" i="19" s="1"/>
  <c r="J12" i="19"/>
  <c r="E19" i="19"/>
  <c r="K19" i="19" s="1"/>
  <c r="J69" i="19"/>
  <c r="E76" i="19"/>
  <c r="K76" i="19" s="1"/>
  <c r="J53" i="19"/>
  <c r="E60" i="19"/>
  <c r="K60" i="19" s="1"/>
  <c r="J6" i="19"/>
  <c r="E13" i="19"/>
  <c r="K13" i="19" s="1"/>
  <c r="E87" i="19"/>
  <c r="K87" i="19" s="1"/>
  <c r="E55" i="19"/>
  <c r="K55" i="19" s="1"/>
  <c r="J17" i="19"/>
  <c r="E24" i="19"/>
  <c r="K24" i="19" s="1"/>
  <c r="J63" i="19"/>
  <c r="E70" i="19"/>
  <c r="K70" i="19" s="1"/>
  <c r="J105" i="19"/>
  <c r="E100" i="19"/>
  <c r="K100" i="19" s="1"/>
  <c r="J73" i="19"/>
  <c r="E80" i="19"/>
  <c r="K80" i="19" s="1"/>
  <c r="J57" i="19"/>
  <c r="E64" i="19"/>
  <c r="K64" i="19" s="1"/>
  <c r="J41" i="19"/>
  <c r="E48" i="19"/>
  <c r="K48" i="19" s="1"/>
  <c r="E43" i="19"/>
  <c r="K43" i="19" s="1"/>
  <c r="J83" i="19"/>
  <c r="E90" i="19"/>
  <c r="K90" i="19" s="1"/>
  <c r="E79" i="19"/>
  <c r="K79" i="19" s="1"/>
  <c r="E74" i="19"/>
  <c r="K74" i="19" s="1"/>
  <c r="E15" i="19"/>
  <c r="K15" i="19" s="1"/>
  <c r="E29" i="19"/>
  <c r="K29" i="19" s="1"/>
  <c r="J23" i="19"/>
  <c r="E30" i="19"/>
  <c r="K30" i="19" s="1"/>
  <c r="J97" i="19"/>
  <c r="E104" i="19"/>
  <c r="K104" i="19" s="1"/>
  <c r="J84" i="19"/>
  <c r="E91" i="19"/>
  <c r="K91" i="19" s="1"/>
  <c r="J51" i="19"/>
  <c r="E58" i="19"/>
  <c r="K58" i="19" s="1"/>
  <c r="J26" i="19"/>
  <c r="E33" i="19"/>
  <c r="K33" i="19" s="1"/>
  <c r="E31" i="19"/>
  <c r="K31" i="19" s="1"/>
  <c r="G9" i="20"/>
  <c r="J8" i="20"/>
  <c r="H8" i="20"/>
  <c r="F38" i="15"/>
  <c r="G37" i="15"/>
  <c r="I37" i="15"/>
  <c r="E8" i="16"/>
  <c r="F7" i="16"/>
  <c r="H7" i="16"/>
  <c r="I7" i="16" s="1"/>
  <c r="N15" i="19" l="1"/>
  <c r="N14" i="19"/>
  <c r="G10" i="20"/>
  <c r="J9" i="20"/>
  <c r="H9" i="20"/>
  <c r="F39" i="15"/>
  <c r="G38" i="15"/>
  <c r="I38" i="15"/>
  <c r="F8" i="16"/>
  <c r="E9" i="16"/>
  <c r="H8" i="16"/>
  <c r="I8" i="16" s="1"/>
  <c r="G11" i="20" l="1"/>
  <c r="J10" i="20"/>
  <c r="H10" i="20"/>
  <c r="F40" i="15"/>
  <c r="G39" i="15"/>
  <c r="I39" i="15"/>
  <c r="E10" i="16"/>
  <c r="F9" i="16"/>
  <c r="H9" i="16"/>
  <c r="I9" i="16" s="1"/>
  <c r="G12" i="20" l="1"/>
  <c r="H11" i="20"/>
  <c r="J11" i="20"/>
  <c r="F41" i="15"/>
  <c r="G40" i="15"/>
  <c r="I40" i="15"/>
  <c r="F10" i="16"/>
  <c r="E11" i="16"/>
  <c r="H10" i="16"/>
  <c r="I10" i="16" s="1"/>
  <c r="G13" i="20" l="1"/>
  <c r="J12" i="20"/>
  <c r="H12" i="20"/>
  <c r="M14" i="15"/>
  <c r="M15" i="15"/>
  <c r="F42" i="15"/>
  <c r="G41" i="15"/>
  <c r="I41" i="15"/>
  <c r="F11" i="16"/>
  <c r="E12" i="16"/>
  <c r="H11" i="16"/>
  <c r="G14" i="20" l="1"/>
  <c r="H13" i="20"/>
  <c r="J13" i="20"/>
  <c r="F43" i="15"/>
  <c r="G42" i="15"/>
  <c r="I42" i="15"/>
  <c r="F12" i="16"/>
  <c r="E13" i="16"/>
  <c r="H12" i="16"/>
  <c r="I11" i="16"/>
  <c r="G15" i="20" l="1"/>
  <c r="H14" i="20"/>
  <c r="J14" i="20"/>
  <c r="F44" i="15"/>
  <c r="G43" i="15"/>
  <c r="I43" i="15"/>
  <c r="I12" i="16"/>
  <c r="E14" i="16"/>
  <c r="F13" i="16"/>
  <c r="H13" i="16"/>
  <c r="I13" i="16" s="1"/>
  <c r="G16" i="20" l="1"/>
  <c r="J15" i="20"/>
  <c r="H15" i="20"/>
  <c r="F45" i="15"/>
  <c r="G44" i="15"/>
  <c r="I44" i="15"/>
  <c r="E15" i="16"/>
  <c r="F14" i="16"/>
  <c r="H14" i="16"/>
  <c r="G17" i="20" l="1"/>
  <c r="H16" i="20"/>
  <c r="J16" i="20"/>
  <c r="F46" i="15"/>
  <c r="G45" i="15"/>
  <c r="I45" i="15"/>
  <c r="F15" i="16"/>
  <c r="E16" i="16"/>
  <c r="H15" i="16"/>
  <c r="I15" i="16" s="1"/>
  <c r="I14" i="16"/>
  <c r="G18" i="20" l="1"/>
  <c r="J17" i="20"/>
  <c r="H17" i="20"/>
  <c r="F47" i="15"/>
  <c r="G46" i="15"/>
  <c r="I46" i="15"/>
  <c r="E17" i="16"/>
  <c r="F16" i="16"/>
  <c r="H16" i="16"/>
  <c r="I16" i="16" s="1"/>
  <c r="G19" i="20" l="1"/>
  <c r="J18" i="20"/>
  <c r="H18" i="20"/>
  <c r="F48" i="15"/>
  <c r="G47" i="15"/>
  <c r="I47" i="15"/>
  <c r="E18" i="16"/>
  <c r="F17" i="16"/>
  <c r="H17" i="16"/>
  <c r="G20" i="20" l="1"/>
  <c r="J19" i="20"/>
  <c r="H19" i="20"/>
  <c r="F49" i="15"/>
  <c r="G48" i="15"/>
  <c r="I48" i="15"/>
  <c r="E19" i="16"/>
  <c r="F18" i="16"/>
  <c r="H18" i="16"/>
  <c r="I18" i="16" s="1"/>
  <c r="I17" i="16"/>
  <c r="G21" i="20" l="1"/>
  <c r="J20" i="20"/>
  <c r="H20" i="20"/>
  <c r="F50" i="15"/>
  <c r="G49" i="15"/>
  <c r="I49" i="15"/>
  <c r="F19" i="16"/>
  <c r="E20" i="16"/>
  <c r="H19" i="16"/>
  <c r="I19" i="16" s="1"/>
  <c r="G22" i="20" l="1"/>
  <c r="H21" i="20"/>
  <c r="J21" i="20"/>
  <c r="F51" i="15"/>
  <c r="G50" i="15"/>
  <c r="I50" i="15"/>
  <c r="E21" i="16"/>
  <c r="F20" i="16"/>
  <c r="H20" i="16"/>
  <c r="I20" i="16" s="1"/>
  <c r="G23" i="20" l="1"/>
  <c r="J22" i="20"/>
  <c r="H22" i="20"/>
  <c r="F52" i="15"/>
  <c r="G51" i="15"/>
  <c r="I51" i="15"/>
  <c r="F21" i="16"/>
  <c r="E22" i="16"/>
  <c r="H21" i="16"/>
  <c r="I21" i="16" s="1"/>
  <c r="G24" i="20" l="1"/>
  <c r="H23" i="20"/>
  <c r="J23" i="20"/>
  <c r="F53" i="15"/>
  <c r="G52" i="15"/>
  <c r="I52" i="15"/>
  <c r="E23" i="16"/>
  <c r="F22" i="16"/>
  <c r="H22" i="16"/>
  <c r="I22" i="16" s="1"/>
  <c r="G25" i="20" l="1"/>
  <c r="H24" i="20"/>
  <c r="J24" i="20"/>
  <c r="F54" i="15"/>
  <c r="G53" i="15"/>
  <c r="I53" i="15"/>
  <c r="E24" i="16"/>
  <c r="F23" i="16"/>
  <c r="H23" i="16"/>
  <c r="I23" i="16" s="1"/>
  <c r="G26" i="20" l="1"/>
  <c r="J25" i="20"/>
  <c r="H25" i="20"/>
  <c r="F55" i="15"/>
  <c r="G54" i="15"/>
  <c r="I54" i="15"/>
  <c r="E25" i="16"/>
  <c r="F24" i="16"/>
  <c r="H24" i="16"/>
  <c r="I24" i="16" s="1"/>
  <c r="G27" i="20" l="1"/>
  <c r="J26" i="20"/>
  <c r="H26" i="20"/>
  <c r="F56" i="15"/>
  <c r="G55" i="15"/>
  <c r="I55" i="15"/>
  <c r="E26" i="16"/>
  <c r="F25" i="16"/>
  <c r="H25" i="16"/>
  <c r="I25" i="16" s="1"/>
  <c r="G28" i="20" l="1"/>
  <c r="H27" i="20"/>
  <c r="J27" i="20"/>
  <c r="F57" i="15"/>
  <c r="G56" i="15"/>
  <c r="I56" i="15"/>
  <c r="E27" i="16"/>
  <c r="F26" i="16"/>
  <c r="H26" i="16"/>
  <c r="I26" i="16" s="1"/>
  <c r="G29" i="20" l="1"/>
  <c r="H28" i="20"/>
  <c r="J28" i="20"/>
  <c r="G57" i="15"/>
  <c r="F58" i="15"/>
  <c r="I57" i="15"/>
  <c r="F27" i="16"/>
  <c r="E28" i="16"/>
  <c r="H27" i="16"/>
  <c r="I27" i="16" s="1"/>
  <c r="G30" i="20" l="1"/>
  <c r="H29" i="20"/>
  <c r="J29" i="20"/>
  <c r="G58" i="15"/>
  <c r="F59" i="15"/>
  <c r="I58" i="15"/>
  <c r="F28" i="16"/>
  <c r="E29" i="16"/>
  <c r="H28" i="16"/>
  <c r="I28" i="16" s="1"/>
  <c r="G31" i="20" l="1"/>
  <c r="H30" i="20"/>
  <c r="J30" i="20"/>
  <c r="G59" i="15"/>
  <c r="I59" i="15"/>
  <c r="F60" i="15"/>
  <c r="F29" i="16"/>
  <c r="E30" i="16"/>
  <c r="H29" i="16"/>
  <c r="I29" i="16" s="1"/>
  <c r="G32" i="20" l="1"/>
  <c r="H31" i="20"/>
  <c r="J31" i="20"/>
  <c r="G60" i="15"/>
  <c r="F61" i="15"/>
  <c r="I60" i="15"/>
  <c r="E31" i="16"/>
  <c r="F30" i="16"/>
  <c r="H30" i="16"/>
  <c r="I30" i="16" s="1"/>
  <c r="G33" i="20" l="1"/>
  <c r="H32" i="20"/>
  <c r="J32" i="20"/>
  <c r="G61" i="15"/>
  <c r="F62" i="15"/>
  <c r="I61" i="15"/>
  <c r="H31" i="16"/>
  <c r="I31" i="16" s="1"/>
  <c r="E32" i="16"/>
  <c r="F31" i="16"/>
  <c r="G34" i="20" l="1"/>
  <c r="J33" i="20"/>
  <c r="H33" i="20"/>
  <c r="I62" i="15"/>
  <c r="G62" i="15"/>
  <c r="F63" i="15"/>
  <c r="F32" i="16"/>
  <c r="H32" i="16"/>
  <c r="I32" i="16" s="1"/>
  <c r="E33" i="16"/>
  <c r="G35" i="20" l="1"/>
  <c r="H34" i="20"/>
  <c r="J34" i="20"/>
  <c r="I63" i="15"/>
  <c r="G63" i="15"/>
  <c r="F64" i="15"/>
  <c r="F33" i="16"/>
  <c r="E34" i="16"/>
  <c r="H33" i="16"/>
  <c r="I33" i="16" s="1"/>
  <c r="G36" i="20" l="1"/>
  <c r="H35" i="20"/>
  <c r="J35" i="20"/>
  <c r="G64" i="15"/>
  <c r="I64" i="15"/>
  <c r="F65" i="15"/>
  <c r="H34" i="16"/>
  <c r="I34" i="16" s="1"/>
  <c r="E35" i="16"/>
  <c r="F34" i="16"/>
  <c r="G37" i="20" l="1"/>
  <c r="H36" i="20"/>
  <c r="J36" i="20"/>
  <c r="F66" i="15"/>
  <c r="G65" i="15"/>
  <c r="I65" i="15"/>
  <c r="F35" i="16"/>
  <c r="E36" i="16"/>
  <c r="H35" i="16"/>
  <c r="I35" i="16" s="1"/>
  <c r="G38" i="20" l="1"/>
  <c r="J37" i="20"/>
  <c r="H37" i="20"/>
  <c r="G66" i="15"/>
  <c r="F67" i="15"/>
  <c r="I66" i="15"/>
  <c r="H36" i="16"/>
  <c r="E37" i="16"/>
  <c r="F36" i="16"/>
  <c r="G39" i="20" l="1"/>
  <c r="H38" i="20"/>
  <c r="J38" i="20"/>
  <c r="G67" i="15"/>
  <c r="I67" i="15"/>
  <c r="F68" i="15"/>
  <c r="E38" i="16"/>
  <c r="F37" i="16"/>
  <c r="H37" i="16"/>
  <c r="I37" i="16" s="1"/>
  <c r="I36" i="16"/>
  <c r="L10" i="16"/>
  <c r="L9" i="16"/>
  <c r="G40" i="20" l="1"/>
  <c r="J39" i="20"/>
  <c r="H39" i="20"/>
  <c r="G68" i="15"/>
  <c r="I68" i="15"/>
  <c r="F69" i="15"/>
  <c r="F38" i="16"/>
  <c r="H38" i="16"/>
  <c r="I38" i="16" s="1"/>
  <c r="E39" i="16"/>
  <c r="G41" i="20" l="1"/>
  <c r="H40" i="20"/>
  <c r="J40" i="20"/>
  <c r="G69" i="15"/>
  <c r="I69" i="15"/>
  <c r="F70" i="15"/>
  <c r="F39" i="16"/>
  <c r="E40" i="16"/>
  <c r="H39" i="16"/>
  <c r="I39" i="16" s="1"/>
  <c r="O15" i="20" l="1"/>
  <c r="O16" i="20"/>
  <c r="G42" i="20"/>
  <c r="J41" i="20"/>
  <c r="H41" i="20"/>
  <c r="G70" i="15"/>
  <c r="I70" i="15"/>
  <c r="F71" i="15"/>
  <c r="L13" i="16"/>
  <c r="L12" i="16"/>
  <c r="F40" i="16"/>
  <c r="H40" i="16"/>
  <c r="I40" i="16" s="1"/>
  <c r="E41" i="16"/>
  <c r="G43" i="20" l="1"/>
  <c r="J42" i="20"/>
  <c r="H42" i="20"/>
  <c r="G71" i="15"/>
  <c r="F72" i="15"/>
  <c r="I71" i="15"/>
  <c r="E42" i="16"/>
  <c r="F41" i="16"/>
  <c r="H41" i="16"/>
  <c r="I41" i="16" s="1"/>
  <c r="G44" i="20" l="1"/>
  <c r="H43" i="20"/>
  <c r="J43" i="20"/>
  <c r="G72" i="15"/>
  <c r="F73" i="15"/>
  <c r="I72" i="15"/>
  <c r="H42" i="16"/>
  <c r="I42" i="16" s="1"/>
  <c r="F42" i="16"/>
  <c r="E43" i="16"/>
  <c r="G45" i="20" l="1"/>
  <c r="H44" i="20"/>
  <c r="J44" i="20"/>
  <c r="G73" i="15"/>
  <c r="I73" i="15"/>
  <c r="F74" i="15"/>
  <c r="F43" i="16"/>
  <c r="E44" i="16"/>
  <c r="H43" i="16"/>
  <c r="I43" i="16" s="1"/>
  <c r="G46" i="20" l="1"/>
  <c r="J45" i="20"/>
  <c r="H45" i="20"/>
  <c r="G74" i="15"/>
  <c r="F75" i="15"/>
  <c r="I74" i="15"/>
  <c r="E45" i="16"/>
  <c r="H44" i="16"/>
  <c r="I44" i="16" s="1"/>
  <c r="F44" i="16"/>
  <c r="G47" i="20" l="1"/>
  <c r="J46" i="20"/>
  <c r="H46" i="20"/>
  <c r="G75" i="15"/>
  <c r="I75" i="15"/>
  <c r="F76" i="15"/>
  <c r="E46" i="16"/>
  <c r="H45" i="16"/>
  <c r="I45" i="16" s="1"/>
  <c r="F45" i="16"/>
  <c r="G48" i="20" l="1"/>
  <c r="J47" i="20"/>
  <c r="H47" i="20"/>
  <c r="G76" i="15"/>
  <c r="I76" i="15"/>
  <c r="F77" i="15"/>
  <c r="E47" i="16"/>
  <c r="H46" i="16"/>
  <c r="I46" i="16" s="1"/>
  <c r="F46" i="16"/>
  <c r="G49" i="20" l="1"/>
  <c r="H48" i="20"/>
  <c r="J48" i="20"/>
  <c r="G77" i="15"/>
  <c r="I77" i="15"/>
  <c r="F78" i="15"/>
  <c r="E48" i="16"/>
  <c r="F47" i="16"/>
  <c r="H47" i="16"/>
  <c r="I47" i="16" s="1"/>
  <c r="G50" i="20" l="1"/>
  <c r="J49" i="20"/>
  <c r="H49" i="20"/>
  <c r="G78" i="15"/>
  <c r="F79" i="15"/>
  <c r="I78" i="15"/>
  <c r="F48" i="16"/>
  <c r="E49" i="16"/>
  <c r="H48" i="16"/>
  <c r="I48" i="16" s="1"/>
  <c r="G51" i="20" l="1"/>
  <c r="H50" i="20"/>
  <c r="J50" i="20"/>
  <c r="G79" i="15"/>
  <c r="F80" i="15"/>
  <c r="I79" i="15"/>
  <c r="H49" i="16"/>
  <c r="I49" i="16" s="1"/>
  <c r="E50" i="16"/>
  <c r="F49" i="16"/>
  <c r="G52" i="20" l="1"/>
  <c r="H51" i="20"/>
  <c r="J51" i="20"/>
  <c r="F81" i="15"/>
  <c r="G80" i="15"/>
  <c r="I80" i="15"/>
  <c r="H50" i="16"/>
  <c r="I50" i="16" s="1"/>
  <c r="E51" i="16"/>
  <c r="F50" i="16"/>
  <c r="G53" i="20" l="1"/>
  <c r="H52" i="20"/>
  <c r="J52" i="20"/>
  <c r="G81" i="15"/>
  <c r="I81" i="15"/>
  <c r="F82" i="15"/>
  <c r="F51" i="16"/>
  <c r="E52" i="16"/>
  <c r="H51" i="16"/>
  <c r="I51" i="16" s="1"/>
  <c r="G54" i="20" l="1"/>
  <c r="J53" i="20"/>
  <c r="H53" i="20"/>
  <c r="G82" i="15"/>
  <c r="I82" i="15"/>
  <c r="F83" i="15"/>
  <c r="F52" i="16"/>
  <c r="H52" i="16"/>
  <c r="I52" i="16" s="1"/>
  <c r="E53" i="16"/>
  <c r="G55" i="20" l="1"/>
  <c r="H54" i="20"/>
  <c r="J54" i="20"/>
  <c r="G83" i="15"/>
  <c r="F84" i="15"/>
  <c r="I83" i="15"/>
  <c r="H53" i="16"/>
  <c r="I53" i="16" s="1"/>
  <c r="E54" i="16"/>
  <c r="F53" i="16"/>
  <c r="G56" i="20" l="1"/>
  <c r="H55" i="20"/>
  <c r="J55" i="20"/>
  <c r="F85" i="15"/>
  <c r="G84" i="15"/>
  <c r="I84" i="15"/>
  <c r="H54" i="16"/>
  <c r="I54" i="16" s="1"/>
  <c r="F54" i="16"/>
  <c r="E55" i="16"/>
  <c r="G57" i="20" l="1"/>
  <c r="J56" i="20"/>
  <c r="H56" i="20"/>
  <c r="G85" i="15"/>
  <c r="I85" i="15"/>
  <c r="F86" i="15"/>
  <c r="H55" i="16"/>
  <c r="I55" i="16" s="1"/>
  <c r="F55" i="16"/>
  <c r="E56" i="16"/>
  <c r="G58" i="20" l="1"/>
  <c r="J57" i="20"/>
  <c r="H57" i="20"/>
  <c r="G86" i="15"/>
  <c r="I86" i="15"/>
  <c r="F87" i="15"/>
  <c r="H56" i="16"/>
  <c r="I56" i="16" s="1"/>
  <c r="F56" i="16"/>
  <c r="E57" i="16"/>
  <c r="G59" i="20" l="1"/>
  <c r="H58" i="20"/>
  <c r="J58" i="20"/>
  <c r="G87" i="15"/>
  <c r="I87" i="15"/>
  <c r="F88" i="15"/>
  <c r="H57" i="16"/>
  <c r="I57" i="16" s="1"/>
  <c r="E58" i="16"/>
  <c r="F57" i="16"/>
  <c r="G60" i="20" l="1"/>
  <c r="H59" i="20"/>
  <c r="J59" i="20"/>
  <c r="G88" i="15"/>
  <c r="F89" i="15"/>
  <c r="I88" i="15"/>
  <c r="H58" i="16"/>
  <c r="I58" i="16" s="1"/>
  <c r="F58" i="16"/>
  <c r="E59" i="16"/>
  <c r="G61" i="20" l="1"/>
  <c r="H60" i="20"/>
  <c r="J60" i="20"/>
  <c r="G89" i="15"/>
  <c r="F90" i="15"/>
  <c r="I89" i="15"/>
  <c r="H59" i="16"/>
  <c r="I59" i="16" s="1"/>
  <c r="F59" i="16"/>
  <c r="E60" i="16"/>
  <c r="G62" i="20" l="1"/>
  <c r="J61" i="20"/>
  <c r="H61" i="20"/>
  <c r="G90" i="15"/>
  <c r="I90" i="15"/>
  <c r="F91" i="15"/>
  <c r="F60" i="16"/>
  <c r="E61" i="16"/>
  <c r="H60" i="16"/>
  <c r="I60" i="16" s="1"/>
  <c r="G63" i="20" l="1"/>
  <c r="J62" i="20"/>
  <c r="H62" i="20"/>
  <c r="G91" i="15"/>
  <c r="F92" i="15"/>
  <c r="I91" i="15"/>
  <c r="F61" i="16"/>
  <c r="H61" i="16"/>
  <c r="I61" i="16" s="1"/>
  <c r="E62" i="16"/>
  <c r="G64" i="20" l="1"/>
  <c r="H63" i="20"/>
  <c r="J63" i="20"/>
  <c r="G92" i="15"/>
  <c r="F93" i="15"/>
  <c r="I92" i="15"/>
  <c r="E63" i="16"/>
  <c r="F62" i="16"/>
  <c r="H62" i="16"/>
  <c r="I62" i="16" s="1"/>
  <c r="G65" i="20" l="1"/>
  <c r="J64" i="20"/>
  <c r="H64" i="20"/>
  <c r="F94" i="15"/>
  <c r="G93" i="15"/>
  <c r="I93" i="15"/>
  <c r="E64" i="16"/>
  <c r="H63" i="16"/>
  <c r="I63" i="16" s="1"/>
  <c r="F63" i="16"/>
  <c r="G66" i="20" l="1"/>
  <c r="H65" i="20"/>
  <c r="J65" i="20"/>
  <c r="G94" i="15"/>
  <c r="I94" i="15"/>
  <c r="F95" i="15"/>
  <c r="F64" i="16"/>
  <c r="H64" i="16"/>
  <c r="I64" i="16" s="1"/>
  <c r="E65" i="16"/>
  <c r="G67" i="20" l="1"/>
  <c r="H66" i="20"/>
  <c r="J66" i="20"/>
  <c r="G95" i="15"/>
  <c r="I95" i="15"/>
  <c r="F96" i="15"/>
  <c r="F65" i="16"/>
  <c r="E66" i="16"/>
  <c r="H65" i="16"/>
  <c r="I65" i="16" s="1"/>
  <c r="G68" i="20" l="1"/>
  <c r="H67" i="20"/>
  <c r="J67" i="20"/>
  <c r="G96" i="15"/>
  <c r="F97" i="15"/>
  <c r="I96" i="15"/>
  <c r="F66" i="16"/>
  <c r="E67" i="16"/>
  <c r="H66" i="16"/>
  <c r="I66" i="16" s="1"/>
  <c r="G69" i="20" l="1"/>
  <c r="J68" i="20"/>
  <c r="H68" i="20"/>
  <c r="G97" i="15"/>
  <c r="F98" i="15"/>
  <c r="I97" i="15"/>
  <c r="E68" i="16"/>
  <c r="H67" i="16"/>
  <c r="I67" i="16" s="1"/>
  <c r="F67" i="16"/>
  <c r="G70" i="20" l="1"/>
  <c r="H69" i="20"/>
  <c r="J69" i="20"/>
  <c r="G98" i="15"/>
  <c r="F99" i="15"/>
  <c r="I98" i="15"/>
  <c r="E69" i="16"/>
  <c r="H68" i="16"/>
  <c r="I68" i="16" s="1"/>
  <c r="F68" i="16"/>
  <c r="G71" i="20" l="1"/>
  <c r="H70" i="20"/>
  <c r="J70" i="20"/>
  <c r="G99" i="15"/>
  <c r="F100" i="15"/>
  <c r="I99" i="15"/>
  <c r="F69" i="16"/>
  <c r="H69" i="16"/>
  <c r="I69" i="16" s="1"/>
  <c r="E70" i="16"/>
  <c r="G72" i="20" l="1"/>
  <c r="J71" i="20"/>
  <c r="H71" i="20"/>
  <c r="G100" i="15"/>
  <c r="I100" i="15"/>
  <c r="F101" i="15"/>
  <c r="E71" i="16"/>
  <c r="H70" i="16"/>
  <c r="I70" i="16" s="1"/>
  <c r="F70" i="16"/>
  <c r="G73" i="20" l="1"/>
  <c r="H72" i="20"/>
  <c r="J72" i="20"/>
  <c r="G101" i="15"/>
  <c r="F102" i="15"/>
  <c r="I101" i="15"/>
  <c r="F71" i="16"/>
  <c r="H71" i="16"/>
  <c r="I71" i="16" s="1"/>
  <c r="E72" i="16"/>
  <c r="G74" i="20" l="1"/>
  <c r="H73" i="20"/>
  <c r="J73" i="20"/>
  <c r="G102" i="15"/>
  <c r="F103" i="15"/>
  <c r="I102" i="15"/>
  <c r="E73" i="16"/>
  <c r="F72" i="16"/>
  <c r="H72" i="16"/>
  <c r="I72" i="16" s="1"/>
  <c r="G75" i="20" l="1"/>
  <c r="H74" i="20"/>
  <c r="J74" i="20"/>
  <c r="G103" i="15"/>
  <c r="I103" i="15"/>
  <c r="F104" i="15"/>
  <c r="E74" i="16"/>
  <c r="H73" i="16"/>
  <c r="I73" i="16" s="1"/>
  <c r="F73" i="16"/>
  <c r="G76" i="20" l="1"/>
  <c r="H75" i="20"/>
  <c r="J75" i="20"/>
  <c r="F105" i="15"/>
  <c r="G104" i="15"/>
  <c r="I104" i="15"/>
  <c r="E75" i="16"/>
  <c r="H74" i="16"/>
  <c r="I74" i="16" s="1"/>
  <c r="F74" i="16"/>
  <c r="G77" i="20" l="1"/>
  <c r="H76" i="20"/>
  <c r="J76" i="20"/>
  <c r="G105" i="15"/>
  <c r="F106" i="15"/>
  <c r="F107" i="15" s="1"/>
  <c r="I105" i="15"/>
  <c r="E76" i="16"/>
  <c r="F75" i="16"/>
  <c r="H75" i="16"/>
  <c r="I75" i="16" s="1"/>
  <c r="F108" i="15" l="1"/>
  <c r="G107" i="15"/>
  <c r="I107" i="15"/>
  <c r="G78" i="20"/>
  <c r="H77" i="20"/>
  <c r="J77" i="20"/>
  <c r="G106" i="15"/>
  <c r="I106" i="15"/>
  <c r="F76" i="16"/>
  <c r="E77" i="16"/>
  <c r="H76" i="16"/>
  <c r="I76" i="16" s="1"/>
  <c r="I108" i="15" l="1"/>
  <c r="F109" i="15"/>
  <c r="G108" i="15"/>
  <c r="G79" i="20"/>
  <c r="H78" i="20"/>
  <c r="J78" i="20"/>
  <c r="E78" i="16"/>
  <c r="F77" i="16"/>
  <c r="H77" i="16"/>
  <c r="I77" i="16" s="1"/>
  <c r="G80" i="20" l="1"/>
  <c r="H79" i="20"/>
  <c r="J79" i="20"/>
  <c r="G109" i="15"/>
  <c r="F110" i="15"/>
  <c r="I109" i="15"/>
  <c r="H78" i="16"/>
  <c r="I78" i="16" s="1"/>
  <c r="F78" i="16"/>
  <c r="E79" i="16"/>
  <c r="G110" i="15" l="1"/>
  <c r="I110" i="15"/>
  <c r="G81" i="20"/>
  <c r="H80" i="20"/>
  <c r="J80" i="20"/>
  <c r="F111" i="15"/>
  <c r="F79" i="16"/>
  <c r="E80" i="16"/>
  <c r="H79" i="16"/>
  <c r="I79" i="16" s="1"/>
  <c r="G82" i="20" l="1"/>
  <c r="J81" i="20"/>
  <c r="H81" i="20"/>
  <c r="G111" i="15"/>
  <c r="F112" i="15"/>
  <c r="F80" i="16"/>
  <c r="H80" i="16"/>
  <c r="I80" i="16" s="1"/>
  <c r="E81" i="16"/>
  <c r="G83" i="20" l="1"/>
  <c r="H82" i="20"/>
  <c r="J82" i="20"/>
  <c r="F113" i="15"/>
  <c r="G112" i="15"/>
  <c r="E82" i="16"/>
  <c r="H81" i="16"/>
  <c r="I81" i="16" s="1"/>
  <c r="F81" i="16"/>
  <c r="G84" i="20" l="1"/>
  <c r="H83" i="20"/>
  <c r="J83" i="20"/>
  <c r="G113" i="15"/>
  <c r="F114" i="15"/>
  <c r="F82" i="16"/>
  <c r="H82" i="16"/>
  <c r="I82" i="16" s="1"/>
  <c r="E83" i="16"/>
  <c r="G85" i="20" l="1"/>
  <c r="H84" i="20"/>
  <c r="J84" i="20"/>
  <c r="G114" i="15"/>
  <c r="F115" i="15"/>
  <c r="F83" i="16"/>
  <c r="H83" i="16"/>
  <c r="I83" i="16" s="1"/>
  <c r="E84" i="16"/>
  <c r="G86" i="20" l="1"/>
  <c r="H85" i="20"/>
  <c r="J85" i="20"/>
  <c r="G115" i="15"/>
  <c r="F116" i="15"/>
  <c r="F84" i="16"/>
  <c r="H84" i="16"/>
  <c r="I84" i="16" s="1"/>
  <c r="E85" i="16"/>
  <c r="G87" i="20" l="1"/>
  <c r="H86" i="20"/>
  <c r="J86" i="20"/>
  <c r="G116" i="15"/>
  <c r="F117" i="15"/>
  <c r="E86" i="16"/>
  <c r="F85" i="16"/>
  <c r="H85" i="16"/>
  <c r="I85" i="16" s="1"/>
  <c r="G88" i="20" l="1"/>
  <c r="H87" i="20"/>
  <c r="J87" i="20"/>
  <c r="F118" i="15"/>
  <c r="G117" i="15"/>
  <c r="F86" i="16"/>
  <c r="E87" i="16"/>
  <c r="H86" i="16"/>
  <c r="I86" i="16" s="1"/>
  <c r="G89" i="20" l="1"/>
  <c r="H88" i="20"/>
  <c r="J88" i="20"/>
  <c r="G118" i="15"/>
  <c r="F119" i="15"/>
  <c r="H87" i="16"/>
  <c r="I87" i="16" s="1"/>
  <c r="E88" i="16"/>
  <c r="F87" i="16"/>
  <c r="G90" i="20" l="1"/>
  <c r="H89" i="20"/>
  <c r="J89" i="20"/>
  <c r="G119" i="15"/>
  <c r="F120" i="15"/>
  <c r="M26" i="15"/>
  <c r="F88" i="16"/>
  <c r="H88" i="16"/>
  <c r="I88" i="16" s="1"/>
  <c r="E89" i="16"/>
  <c r="G91" i="20" l="1"/>
  <c r="J90" i="20"/>
  <c r="H90" i="20"/>
  <c r="G120" i="15"/>
  <c r="F121" i="15"/>
  <c r="E90" i="16"/>
  <c r="F89" i="16"/>
  <c r="H89" i="16"/>
  <c r="I89" i="16" s="1"/>
  <c r="G92" i="20" l="1"/>
  <c r="H91" i="20"/>
  <c r="J91" i="20"/>
  <c r="F122" i="15"/>
  <c r="G121" i="15"/>
  <c r="E91" i="16"/>
  <c r="H90" i="16"/>
  <c r="I90" i="16" s="1"/>
  <c r="F90" i="16"/>
  <c r="G93" i="20" l="1"/>
  <c r="H92" i="20"/>
  <c r="J92" i="20"/>
  <c r="G122" i="15"/>
  <c r="F123" i="15"/>
  <c r="F91" i="16"/>
  <c r="H91" i="16"/>
  <c r="I91" i="16" s="1"/>
  <c r="E92" i="16"/>
  <c r="G94" i="20" l="1"/>
  <c r="J93" i="20"/>
  <c r="H93" i="20"/>
  <c r="G123" i="15"/>
  <c r="F124" i="15"/>
  <c r="E93" i="16"/>
  <c r="H92" i="16"/>
  <c r="I92" i="16" s="1"/>
  <c r="F92" i="16"/>
  <c r="G95" i="20" l="1"/>
  <c r="H94" i="20"/>
  <c r="J94" i="20"/>
  <c r="F125" i="15"/>
  <c r="G124" i="15"/>
  <c r="E94" i="16"/>
  <c r="H93" i="16"/>
  <c r="I93" i="16" s="1"/>
  <c r="F93" i="16"/>
  <c r="G96" i="20" l="1"/>
  <c r="H95" i="20"/>
  <c r="J95" i="20"/>
  <c r="F126" i="15"/>
  <c r="G125" i="15"/>
  <c r="F94" i="16"/>
  <c r="E95" i="16"/>
  <c r="H94" i="16"/>
  <c r="I94" i="16" s="1"/>
  <c r="G97" i="20" l="1"/>
  <c r="H96" i="20"/>
  <c r="J96" i="20"/>
  <c r="G126" i="15"/>
  <c r="F127" i="15"/>
  <c r="F95" i="16"/>
  <c r="E96" i="16"/>
  <c r="H95" i="16"/>
  <c r="I95" i="16" s="1"/>
  <c r="G98" i="20" l="1"/>
  <c r="H97" i="20"/>
  <c r="J97" i="20"/>
  <c r="G127" i="15"/>
  <c r="F128" i="15"/>
  <c r="F96" i="16"/>
  <c r="H96" i="16"/>
  <c r="I96" i="16" s="1"/>
  <c r="E97" i="16"/>
  <c r="G99" i="20" l="1"/>
  <c r="H98" i="20"/>
  <c r="J98" i="20"/>
  <c r="G128" i="15"/>
  <c r="F129" i="15"/>
  <c r="F97" i="16"/>
  <c r="E98" i="16"/>
  <c r="H97" i="16"/>
  <c r="I97" i="16" s="1"/>
  <c r="G100" i="20" l="1"/>
  <c r="J99" i="20"/>
  <c r="H99" i="20"/>
  <c r="F130" i="15"/>
  <c r="G129" i="15"/>
  <c r="F98" i="16"/>
  <c r="E99" i="16"/>
  <c r="H98" i="16"/>
  <c r="I98" i="16" s="1"/>
  <c r="G101" i="20" l="1"/>
  <c r="J100" i="20"/>
  <c r="H100" i="20"/>
  <c r="F131" i="15"/>
  <c r="G130" i="15"/>
  <c r="F99" i="16"/>
  <c r="E100" i="16"/>
  <c r="H99" i="16"/>
  <c r="I99" i="16" s="1"/>
  <c r="G102" i="20" l="1"/>
  <c r="H101" i="20"/>
  <c r="J101" i="20"/>
  <c r="G131" i="15"/>
  <c r="F132" i="15"/>
  <c r="G132" i="15" s="1"/>
  <c r="E101" i="16"/>
  <c r="F100" i="16"/>
  <c r="H100" i="16"/>
  <c r="I100" i="16" s="1"/>
  <c r="G103" i="20" l="1"/>
  <c r="H102" i="20"/>
  <c r="J102" i="20"/>
  <c r="H101" i="16"/>
  <c r="I101" i="16" s="1"/>
  <c r="E102" i="16"/>
  <c r="F101" i="16"/>
  <c r="G104" i="20" l="1"/>
  <c r="H103" i="20"/>
  <c r="J103" i="20"/>
  <c r="F102" i="16"/>
  <c r="H102" i="16"/>
  <c r="I102" i="16" s="1"/>
  <c r="E103" i="16"/>
  <c r="G105" i="20" l="1"/>
  <c r="J104" i="20"/>
  <c r="H104" i="20"/>
  <c r="E104" i="16"/>
  <c r="H103" i="16"/>
  <c r="I103" i="16" s="1"/>
  <c r="F103" i="16"/>
  <c r="G106" i="20" l="1"/>
  <c r="H105" i="20"/>
  <c r="J105" i="20"/>
  <c r="F104" i="16"/>
  <c r="H104" i="16"/>
  <c r="I104" i="16" s="1"/>
  <c r="E105" i="16"/>
  <c r="E106" i="16" s="1"/>
  <c r="E107" i="16" s="1"/>
  <c r="G107" i="20" l="1"/>
  <c r="H106" i="20"/>
  <c r="J106" i="20"/>
  <c r="F107" i="16"/>
  <c r="E108" i="16"/>
  <c r="H107" i="16"/>
  <c r="H106" i="16"/>
  <c r="F106" i="16"/>
  <c r="H105" i="16"/>
  <c r="I105" i="16" s="1"/>
  <c r="F105" i="16"/>
  <c r="G108" i="20" l="1"/>
  <c r="H107" i="20"/>
  <c r="J107" i="20"/>
  <c r="I107" i="16"/>
  <c r="F108" i="16"/>
  <c r="E109" i="16"/>
  <c r="H108" i="16"/>
  <c r="I108" i="16" s="1"/>
  <c r="I106" i="16"/>
  <c r="G109" i="20" l="1"/>
  <c r="H108" i="20"/>
  <c r="J108" i="20"/>
  <c r="F109" i="16"/>
  <c r="E110" i="16"/>
  <c r="H109" i="16"/>
  <c r="I109" i="16" s="1"/>
  <c r="G110" i="20" l="1"/>
  <c r="H109" i="20"/>
  <c r="J109" i="20"/>
  <c r="H110" i="16"/>
  <c r="I110" i="16" s="1"/>
  <c r="F110" i="16"/>
  <c r="E111" i="16"/>
  <c r="E112" i="16" s="1"/>
  <c r="G111" i="20" l="1"/>
  <c r="G112" i="20" s="1"/>
  <c r="H110" i="20"/>
  <c r="J110" i="20"/>
  <c r="F111" i="16"/>
  <c r="F112" i="16"/>
  <c r="E113" i="16"/>
  <c r="J112" i="20" l="1"/>
  <c r="G113" i="20"/>
  <c r="H112" i="20"/>
  <c r="J111" i="20"/>
  <c r="H111" i="20"/>
  <c r="F113" i="16"/>
  <c r="E114" i="16"/>
  <c r="H113" i="20" l="1"/>
  <c r="G114" i="20"/>
  <c r="J113" i="20"/>
  <c r="F114" i="16"/>
  <c r="E115" i="16"/>
  <c r="H114" i="20" l="1"/>
  <c r="G115" i="20"/>
  <c r="G116" i="20" s="1"/>
  <c r="J114" i="20"/>
  <c r="F115" i="16"/>
  <c r="E116" i="16"/>
  <c r="G117" i="20" l="1"/>
  <c r="J116" i="20"/>
  <c r="H116" i="20"/>
  <c r="H115" i="20"/>
  <c r="J115" i="20"/>
  <c r="F116" i="16"/>
  <c r="E117" i="16"/>
  <c r="H117" i="20" l="1"/>
  <c r="J117" i="20"/>
  <c r="G118" i="20"/>
  <c r="E118" i="16"/>
  <c r="F117" i="16"/>
  <c r="H118" i="20" l="1"/>
  <c r="J118" i="20"/>
  <c r="F118" i="16"/>
  <c r="E119" i="16"/>
  <c r="F119" i="16" l="1"/>
  <c r="E120" i="16"/>
  <c r="F120" i="16" l="1"/>
  <c r="E121" i="16"/>
  <c r="O27" i="20" l="1"/>
  <c r="F121" i="16"/>
  <c r="E122" i="16"/>
  <c r="G121" i="20" l="1"/>
  <c r="F122" i="16"/>
  <c r="E123" i="16"/>
  <c r="G122" i="20" l="1"/>
  <c r="H121" i="20"/>
  <c r="F123" i="16"/>
  <c r="E124" i="16"/>
  <c r="G123" i="20" l="1"/>
  <c r="H122" i="20"/>
  <c r="F124" i="16"/>
  <c r="E125" i="16"/>
  <c r="G124" i="20" l="1"/>
  <c r="H123" i="20"/>
  <c r="F125" i="16"/>
  <c r="E126" i="16"/>
  <c r="G125" i="20" l="1"/>
  <c r="H124" i="20"/>
  <c r="F126" i="16"/>
  <c r="E127" i="16"/>
  <c r="G126" i="20" l="1"/>
  <c r="H125" i="20"/>
  <c r="E128" i="16"/>
  <c r="F127" i="16"/>
  <c r="G127" i="20" l="1"/>
  <c r="H126" i="20"/>
  <c r="F128" i="16"/>
  <c r="E129" i="16"/>
  <c r="G128" i="20" l="1"/>
  <c r="H127" i="20"/>
  <c r="F129" i="16"/>
  <c r="E130" i="16"/>
  <c r="G129" i="20" l="1"/>
  <c r="H128" i="20"/>
  <c r="F130" i="16"/>
  <c r="E131" i="16"/>
  <c r="G130" i="20" l="1"/>
  <c r="H129" i="20"/>
  <c r="F131" i="16"/>
  <c r="E132" i="16"/>
  <c r="G131" i="20" l="1"/>
  <c r="H130" i="20"/>
  <c r="F132" i="16"/>
  <c r="E133" i="16"/>
  <c r="G132" i="20" l="1"/>
  <c r="H132" i="20" s="1"/>
  <c r="H131" i="20"/>
  <c r="F133" i="16"/>
  <c r="E134" i="16"/>
  <c r="F134" i="16" l="1"/>
  <c r="E135" i="16"/>
  <c r="F135" i="16" l="1"/>
  <c r="E136" i="16"/>
  <c r="F136" i="16" l="1"/>
  <c r="E137" i="16"/>
  <c r="F137" i="16" l="1"/>
  <c r="E138" i="16"/>
  <c r="E139" i="16" l="1"/>
  <c r="F138" i="16"/>
  <c r="E140" i="16" l="1"/>
  <c r="F139" i="16"/>
  <c r="E141" i="16" l="1"/>
  <c r="F140" i="16"/>
  <c r="F141" i="16" l="1"/>
  <c r="E142" i="16"/>
  <c r="F142" i="16" l="1"/>
  <c r="E143" i="16"/>
  <c r="F143" i="16" l="1"/>
  <c r="E144" i="16"/>
  <c r="F144" i="16" l="1"/>
  <c r="E145" i="16"/>
  <c r="E146" i="16" l="1"/>
  <c r="F145" i="16"/>
  <c r="E147" i="16" l="1"/>
  <c r="F146" i="16"/>
  <c r="E148" i="16" l="1"/>
  <c r="F147" i="16"/>
  <c r="E149" i="16" l="1"/>
  <c r="F148" i="16"/>
  <c r="E150" i="16" l="1"/>
  <c r="F149" i="16"/>
  <c r="E151" i="16" l="1"/>
  <c r="F150" i="16"/>
  <c r="E152" i="16" l="1"/>
  <c r="F151" i="16"/>
  <c r="F152" i="16" l="1"/>
  <c r="E153" i="16"/>
  <c r="E154" i="16" l="1"/>
  <c r="F153" i="16"/>
  <c r="E155" i="16" l="1"/>
  <c r="F154" i="16"/>
  <c r="E156" i="16" l="1"/>
  <c r="F155" i="16"/>
  <c r="E157" i="16" l="1"/>
  <c r="F156" i="16"/>
  <c r="F157" i="16" l="1"/>
  <c r="E158" i="16"/>
  <c r="F158" i="16" l="1"/>
  <c r="E159" i="16"/>
  <c r="F159" i="16" l="1"/>
  <c r="E160" i="16"/>
  <c r="F160" i="16" l="1"/>
  <c r="E161" i="16"/>
  <c r="F161" i="16" l="1"/>
  <c r="E162" i="16"/>
  <c r="E163" i="16" l="1"/>
  <c r="F162" i="16"/>
  <c r="E164" i="16" l="1"/>
  <c r="F163" i="16"/>
  <c r="E165" i="16" l="1"/>
  <c r="F164" i="16"/>
  <c r="F165" i="16" l="1"/>
  <c r="E166" i="16"/>
  <c r="F166" i="16" l="1"/>
  <c r="E167" i="16"/>
  <c r="E168" i="16" l="1"/>
  <c r="F167" i="16"/>
  <c r="E169" i="16" l="1"/>
  <c r="F168" i="16"/>
  <c r="E170" i="16" l="1"/>
  <c r="F169" i="16"/>
  <c r="E171" i="16" l="1"/>
  <c r="F170" i="16"/>
  <c r="E172" i="16" l="1"/>
  <c r="F171" i="16"/>
  <c r="E173" i="16" l="1"/>
  <c r="F172" i="16"/>
  <c r="F173" i="16" l="1"/>
  <c r="E174" i="16"/>
  <c r="E175" i="16" l="1"/>
  <c r="F174" i="16"/>
  <c r="F175" i="16" l="1"/>
  <c r="E176" i="16"/>
  <c r="E177" i="16" l="1"/>
  <c r="F176" i="16"/>
  <c r="F177" i="16" l="1"/>
  <c r="L18" i="16"/>
  <c r="D4" i="19" l="1"/>
  <c r="E11" i="19" l="1"/>
  <c r="K11" i="19" s="1"/>
  <c r="J4" i="19"/>
  <c r="I4" i="19"/>
  <c r="G5" i="19" l="1"/>
  <c r="I5" i="19"/>
  <c r="I6" i="19" l="1"/>
  <c r="G6" i="19"/>
  <c r="I7" i="19" l="1"/>
  <c r="G7" i="19"/>
  <c r="I8" i="19" l="1"/>
  <c r="G8" i="19"/>
  <c r="I9" i="19" l="1"/>
  <c r="G9" i="19"/>
  <c r="I10" i="19" l="1"/>
  <c r="G10" i="19"/>
  <c r="I11" i="19" l="1"/>
  <c r="G11" i="19"/>
  <c r="I12" i="19" l="1"/>
  <c r="G12" i="19"/>
  <c r="I13" i="19" l="1"/>
  <c r="G13" i="19"/>
  <c r="I14" i="19" l="1"/>
  <c r="G14" i="19"/>
  <c r="I15" i="19" l="1"/>
  <c r="G15" i="19"/>
  <c r="I16" i="19" l="1"/>
  <c r="G16" i="19"/>
  <c r="I17" i="19" l="1"/>
  <c r="G17" i="19"/>
  <c r="I18" i="19" l="1"/>
  <c r="G18" i="19"/>
  <c r="I19" i="19" l="1"/>
  <c r="G19" i="19"/>
  <c r="I20" i="19" l="1"/>
  <c r="G20" i="19"/>
  <c r="I21" i="19" l="1"/>
  <c r="G21" i="19"/>
  <c r="I22" i="19" l="1"/>
  <c r="G22" i="19"/>
  <c r="I23" i="19" l="1"/>
  <c r="G23" i="19"/>
  <c r="I24" i="19" l="1"/>
  <c r="G24" i="19"/>
  <c r="I25" i="19" l="1"/>
  <c r="G25" i="19"/>
  <c r="I26" i="19" l="1"/>
  <c r="G26" i="19"/>
  <c r="I27" i="19" l="1"/>
  <c r="G27" i="19"/>
  <c r="I28" i="19" l="1"/>
  <c r="G28" i="19"/>
  <c r="I29" i="19" l="1"/>
  <c r="G29" i="19"/>
  <c r="I30" i="19" l="1"/>
  <c r="G30" i="19"/>
  <c r="I31" i="19" l="1"/>
  <c r="G31" i="19"/>
  <c r="I32" i="19" l="1"/>
  <c r="G32" i="19"/>
  <c r="I33" i="19" l="1"/>
  <c r="G33" i="19"/>
  <c r="I34" i="19" l="1"/>
  <c r="G34" i="19"/>
  <c r="I35" i="19" l="1"/>
  <c r="G35" i="19"/>
  <c r="I36" i="19" l="1"/>
  <c r="G36" i="19"/>
  <c r="G37" i="19" l="1"/>
  <c r="I37" i="19"/>
  <c r="I38" i="19" l="1"/>
  <c r="G38" i="19"/>
  <c r="I39" i="19" l="1"/>
  <c r="G39" i="19"/>
  <c r="I40" i="19" l="1"/>
  <c r="G40" i="19"/>
  <c r="I41" i="19" l="1"/>
  <c r="G41" i="19"/>
  <c r="I42" i="19" l="1"/>
  <c r="G42" i="19"/>
  <c r="I43" i="19" l="1"/>
  <c r="G43" i="19"/>
  <c r="I44" i="19" l="1"/>
  <c r="G44" i="19"/>
  <c r="I45" i="19" l="1"/>
  <c r="G45" i="19"/>
  <c r="I46" i="19" l="1"/>
  <c r="G46" i="19"/>
  <c r="I47" i="19" l="1"/>
  <c r="G47" i="19"/>
  <c r="I48" i="19" l="1"/>
  <c r="G48" i="19"/>
  <c r="I49" i="19" l="1"/>
  <c r="G49" i="19"/>
  <c r="I50" i="19" l="1"/>
  <c r="G50" i="19"/>
  <c r="I51" i="19" l="1"/>
  <c r="G51" i="19"/>
  <c r="I52" i="19" l="1"/>
  <c r="G52" i="19"/>
  <c r="I53" i="19" l="1"/>
  <c r="G53" i="19"/>
  <c r="I54" i="19" l="1"/>
  <c r="G54" i="19"/>
  <c r="I55" i="19" l="1"/>
  <c r="G55" i="19"/>
  <c r="I56" i="19" l="1"/>
  <c r="G56" i="19"/>
  <c r="I57" i="19" l="1"/>
  <c r="G57" i="19"/>
  <c r="I58" i="19" l="1"/>
  <c r="G58" i="19"/>
  <c r="G59" i="19" l="1"/>
  <c r="I59" i="19"/>
  <c r="G60" i="19" l="1"/>
  <c r="I60" i="19"/>
  <c r="I61" i="19" l="1"/>
  <c r="G61" i="19"/>
  <c r="G62" i="19" l="1"/>
  <c r="I62" i="19"/>
  <c r="G63" i="19" l="1"/>
  <c r="I63" i="19"/>
  <c r="G64" i="19" l="1"/>
  <c r="I64" i="19"/>
  <c r="G65" i="19" l="1"/>
  <c r="I65" i="19"/>
  <c r="I66" i="19" l="1"/>
  <c r="G66" i="19"/>
  <c r="I67" i="19" l="1"/>
  <c r="G67" i="19"/>
  <c r="G68" i="19" l="1"/>
  <c r="I68" i="19"/>
  <c r="G69" i="19" l="1"/>
  <c r="I69" i="19"/>
  <c r="I70" i="19" l="1"/>
  <c r="G70" i="19"/>
  <c r="G71" i="19" l="1"/>
  <c r="I71" i="19"/>
  <c r="I72" i="19" l="1"/>
  <c r="G72" i="19"/>
  <c r="G73" i="19" l="1"/>
  <c r="I73" i="19"/>
  <c r="I74" i="19" l="1"/>
  <c r="G74" i="19"/>
  <c r="I75" i="19" l="1"/>
  <c r="G75" i="19"/>
  <c r="I76" i="19" l="1"/>
  <c r="G76" i="19"/>
  <c r="I77" i="19" l="1"/>
  <c r="G77" i="19"/>
  <c r="G78" i="19" l="1"/>
  <c r="I78" i="19"/>
  <c r="G79" i="19" l="1"/>
  <c r="I79" i="19"/>
  <c r="G80" i="19" l="1"/>
  <c r="I80" i="19"/>
  <c r="G81" i="19" l="1"/>
  <c r="I81" i="19"/>
  <c r="G82" i="19" l="1"/>
  <c r="I82" i="19"/>
  <c r="I83" i="19" l="1"/>
  <c r="G83" i="19"/>
  <c r="G84" i="19" l="1"/>
  <c r="I84" i="19"/>
  <c r="G85" i="19" l="1"/>
  <c r="I85" i="19"/>
  <c r="I86" i="19" l="1"/>
  <c r="G86" i="19"/>
  <c r="G87" i="19" l="1"/>
  <c r="I87" i="19"/>
  <c r="G88" i="19" l="1"/>
  <c r="I88" i="19"/>
  <c r="G89" i="19" l="1"/>
  <c r="I89" i="19"/>
  <c r="G90" i="19" l="1"/>
  <c r="I90" i="19"/>
  <c r="G91" i="19" l="1"/>
  <c r="I91" i="19"/>
  <c r="G92" i="19" l="1"/>
  <c r="I92" i="19"/>
  <c r="G93" i="19" l="1"/>
  <c r="I93" i="19"/>
  <c r="G94" i="19" l="1"/>
  <c r="I94" i="19"/>
  <c r="G95" i="19" l="1"/>
  <c r="I95" i="19"/>
  <c r="G96" i="19" l="1"/>
  <c r="I96" i="19"/>
  <c r="G97" i="19" l="1"/>
  <c r="I97" i="19"/>
  <c r="G98" i="19" l="1"/>
  <c r="I98" i="19"/>
  <c r="G99" i="19" l="1"/>
  <c r="I99" i="19"/>
  <c r="G100" i="19" l="1"/>
  <c r="I100" i="19"/>
  <c r="G101" i="19" l="1"/>
  <c r="I101" i="19"/>
  <c r="I102" i="19" l="1"/>
  <c r="G102" i="19"/>
  <c r="G103" i="19" l="1"/>
  <c r="I103" i="19"/>
  <c r="I104" i="19" l="1"/>
  <c r="G104" i="19"/>
  <c r="G105" i="19" l="1"/>
  <c r="I105" i="19"/>
  <c r="G106" i="19" l="1"/>
  <c r="I106" i="19"/>
  <c r="G107" i="19" l="1"/>
  <c r="I107" i="19"/>
  <c r="G108" i="19" l="1"/>
  <c r="I108" i="19"/>
  <c r="G110" i="19" l="1"/>
  <c r="I110" i="19"/>
  <c r="G109" i="19"/>
  <c r="I109" i="19"/>
  <c r="N11" i="19" l="1"/>
  <c r="N12" i="19"/>
  <c r="G121" i="19" l="1"/>
  <c r="G122" i="19" l="1"/>
  <c r="G123" i="19" l="1"/>
  <c r="G124" i="19" l="1"/>
  <c r="G125" i="19" l="1"/>
  <c r="G126" i="19" l="1"/>
  <c r="G127" i="19" l="1"/>
  <c r="G128" i="19" l="1"/>
  <c r="G129" i="19" l="1"/>
  <c r="G130" i="19" l="1"/>
  <c r="G131" i="19" l="1"/>
  <c r="G132" i="19" l="1"/>
  <c r="G133" i="19" l="1"/>
  <c r="G134" i="19" l="1"/>
  <c r="G135" i="19" l="1"/>
  <c r="G136" i="19" l="1"/>
  <c r="G137" i="19" l="1"/>
  <c r="G138" i="19" l="1"/>
  <c r="G139" i="19" l="1"/>
  <c r="G140" i="19" l="1"/>
  <c r="G141" i="19" l="1"/>
  <c r="G142" i="19" l="1"/>
  <c r="G143" i="19" l="1"/>
  <c r="G144" i="19" l="1"/>
  <c r="G145" i="19" l="1"/>
  <c r="G146" i="19" l="1"/>
  <c r="G147" i="19" l="1"/>
  <c r="G148" i="19" l="1"/>
  <c r="G149" i="19" l="1"/>
  <c r="G150" i="19" l="1"/>
  <c r="G151" i="19" l="1"/>
  <c r="G152" i="19" l="1"/>
  <c r="G153" i="19" l="1"/>
  <c r="G154" i="19" l="1"/>
  <c r="G155" i="19" l="1"/>
  <c r="G156" i="19" l="1"/>
  <c r="G157" i="19" l="1"/>
  <c r="G158" i="19" l="1"/>
  <c r="G159" i="19" l="1"/>
  <c r="G160" i="19" l="1"/>
  <c r="G161" i="19" l="1"/>
  <c r="G162" i="19" l="1"/>
  <c r="G163" i="19" l="1"/>
  <c r="G164" i="19" l="1"/>
  <c r="G165" i="19" l="1"/>
  <c r="G166" i="19" l="1"/>
  <c r="G167" i="19" l="1"/>
  <c r="G168" i="19" l="1"/>
  <c r="G169" i="19" l="1"/>
  <c r="G170" i="19" l="1"/>
  <c r="G171" i="19" l="1"/>
  <c r="G172" i="19" l="1"/>
  <c r="G173" i="19" l="1"/>
  <c r="G174" i="19" l="1"/>
  <c r="G175" i="19" l="1"/>
  <c r="G176" i="19" l="1"/>
  <c r="G177" i="19" l="1"/>
  <c r="N20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AA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AB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AC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AD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<sst xmlns="http://schemas.openxmlformats.org/spreadsheetml/2006/main" count="301" uniqueCount="68">
  <si>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</si>
  <si>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</si>
  <si>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</si>
  <si>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</si>
  <si>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</si>
  <si>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</si>
  <si>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</si>
  <si>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</si>
  <si>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</si>
  <si>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</si>
  <si>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</si>
  <si>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</si>
  <si>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</si>
  <si>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</si>
  <si>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</si>
  <si>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</si>
  <si>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</si>
  <si>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</si>
  <si>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</si>
  <si>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</si>
  <si>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</si>
  <si>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</si>
  <si>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</si>
  <si>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</si>
  <si>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</si>
  <si>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</si>
  <si>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</si>
  <si>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</si>
  <si>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</si>
  <si>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</si>
  <si>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</si>
  <si>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</si>
  <si>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</si>
  <si>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</si>
  <si>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</si>
  <si>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</si>
  <si>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</si>
  <si>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</si>
  <si>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</si>
  <si>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</si>
  <si>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</si>
  <si>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</si>
  <si>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</si>
  <si>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</si>
  <si>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</si>
  <si>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</si>
  <si>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</si>
  <si>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</si>
  <si>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</si>
  <si>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</si>
  <si>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</si>
  <si>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x=-a</t>
  </si>
  <si>
    <t>t0=1/l</t>
  </si>
  <si>
    <t>delta casi</t>
  </si>
  <si>
    <t>delta casi f7</t>
  </si>
  <si>
    <t>delta casi f4</t>
  </si>
  <si>
    <t>err R0</t>
  </si>
  <si>
    <t>err R(t)</t>
  </si>
  <si>
    <r>
      <rPr>
        <u val="double"/>
        <sz val="11"/>
        <color rgb="FF000000"/>
        <rFont val="Liberation Sans"/>
      </rPr>
      <t>R(t)</t>
    </r>
    <r>
      <rPr>
        <sz val="11"/>
        <color rgb="FF000000"/>
        <rFont val="Liberation Sans"/>
      </rPr>
      <t>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</si>
  <si>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S0</t>
  </si>
  <si>
    <t>1000xstima'</t>
  </si>
  <si>
    <t>d1 media</t>
  </si>
  <si>
    <t>di media</t>
  </si>
  <si>
    <t>attualmente_n_positivi' media</t>
  </si>
  <si>
    <t>S1</t>
  </si>
  <si>
    <t>t1</t>
  </si>
  <si>
    <t>err stima' media</t>
  </si>
  <si>
    <t>deceduti'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</si>
</sst>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3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9" borderId="2" xfId="0" applyNumberFormat="1" applyFill="1" applyBorder="1"/>
    <xf numFmtId="0" fontId="0" fillId="10" borderId="0" xfId="0" applyFill="1"/>
    <xf numFmtId="167" fontId="0" fillId="0" borderId="0" xfId="0" applyNumberFormat="1"/>
    <xf numFmtId="0" fontId="23" fillId="0" borderId="0" xfId="0" applyFont="1"/>
    <xf numFmtId="0" fontId="0" fillId="0" borderId="0" xfId="0" applyAlignment="1"/>
    <xf numFmtId="0" fontId="21" fillId="0" borderId="0" xfId="0" applyFont="1" applyAlignment="1">
      <alignment horizontal="center" wrapText="1"/>
    </xf>
    <xf numFmtId="2" fontId="15" fillId="11" borderId="0" xfId="0" applyNumberFormat="1" applyFont="1" applyFill="1" applyAlignment="1">
      <alignment wrapText="1"/>
    </xf>
    <xf numFmtId="2" fontId="20" fillId="11" borderId="0" xfId="0" applyNumberFormat="1" applyFont="1" applyFill="1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Casi_totali!$A$3:$A$124</c:f>
              <c:numCache>
                <c:formatCode>d/m;@</c:formatCode>
                <c:ptCount val="122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Casi_totali!$B$3:$B$124</c:f>
              <c:numCache>
                <c:formatCode>General</c:formatCode>
                <c:ptCount val="122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Deceduti!$B$3:$B$127</c:f>
              <c:numCache>
                <c:formatCode>General</c:formatCode>
                <c:ptCount val="125"/>
                <c:pt idx="0">
                  <c:v>35146</c:v>
                </c:pt>
                <c:pt idx="1">
                  <c:v>35154</c:v>
                </c:pt>
                <c:pt idx="2">
                  <c:v>35166</c:v>
                </c:pt>
                <c:pt idx="3">
                  <c:v>35171</c:v>
                </c:pt>
                <c:pt idx="4">
                  <c:v>35181</c:v>
                </c:pt>
                <c:pt idx="5">
                  <c:v>35187</c:v>
                </c:pt>
                <c:pt idx="6">
                  <c:v>35190</c:v>
                </c:pt>
                <c:pt idx="7">
                  <c:v>35203</c:v>
                </c:pt>
                <c:pt idx="8">
                  <c:v>35205</c:v>
                </c:pt>
                <c:pt idx="9">
                  <c:v>35209</c:v>
                </c:pt>
                <c:pt idx="10">
                  <c:v>35215</c:v>
                </c:pt>
                <c:pt idx="11">
                  <c:v>35225</c:v>
                </c:pt>
                <c:pt idx="12">
                  <c:v>35231</c:v>
                </c:pt>
                <c:pt idx="13">
                  <c:v>35234</c:v>
                </c:pt>
                <c:pt idx="14">
                  <c:v>35392</c:v>
                </c:pt>
                <c:pt idx="15">
                  <c:v>35396</c:v>
                </c:pt>
                <c:pt idx="16">
                  <c:v>35400</c:v>
                </c:pt>
                <c:pt idx="17">
                  <c:v>35405</c:v>
                </c:pt>
                <c:pt idx="18">
                  <c:v>35412</c:v>
                </c:pt>
                <c:pt idx="19">
                  <c:v>35418</c:v>
                </c:pt>
                <c:pt idx="20">
                  <c:v>35427</c:v>
                </c:pt>
                <c:pt idx="21">
                  <c:v>35430</c:v>
                </c:pt>
                <c:pt idx="22">
                  <c:v>35437</c:v>
                </c:pt>
                <c:pt idx="23">
                  <c:v>35441</c:v>
                </c:pt>
                <c:pt idx="24">
                  <c:v>35445</c:v>
                </c:pt>
                <c:pt idx="25">
                  <c:v>35458</c:v>
                </c:pt>
                <c:pt idx="26">
                  <c:v>35463</c:v>
                </c:pt>
                <c:pt idx="27">
                  <c:v>35472</c:v>
                </c:pt>
                <c:pt idx="28">
                  <c:v>35473</c:v>
                </c:pt>
                <c:pt idx="29">
                  <c:v>35477</c:v>
                </c:pt>
                <c:pt idx="30">
                  <c:v>35483</c:v>
                </c:pt>
                <c:pt idx="31">
                  <c:v>35491</c:v>
                </c:pt>
                <c:pt idx="32">
                  <c:v>35497</c:v>
                </c:pt>
                <c:pt idx="33">
                  <c:v>35507</c:v>
                </c:pt>
                <c:pt idx="34">
                  <c:v>35518</c:v>
                </c:pt>
                <c:pt idx="35">
                  <c:v>35533</c:v>
                </c:pt>
                <c:pt idx="36">
                  <c:v>35541</c:v>
                </c:pt>
                <c:pt idx="37">
                  <c:v>35553</c:v>
                </c:pt>
                <c:pt idx="38">
                  <c:v>35563</c:v>
                </c:pt>
                <c:pt idx="39">
                  <c:v>35577</c:v>
                </c:pt>
                <c:pt idx="40">
                  <c:v>35587</c:v>
                </c:pt>
                <c:pt idx="41">
                  <c:v>35597</c:v>
                </c:pt>
                <c:pt idx="42">
                  <c:v>35603</c:v>
                </c:pt>
                <c:pt idx="43">
                  <c:v>35610</c:v>
                </c:pt>
                <c:pt idx="44">
                  <c:v>35624</c:v>
                </c:pt>
                <c:pt idx="45">
                  <c:v>35633</c:v>
                </c:pt>
                <c:pt idx="46">
                  <c:v>35645</c:v>
                </c:pt>
                <c:pt idx="47">
                  <c:v>35658</c:v>
                </c:pt>
                <c:pt idx="48">
                  <c:v>35668</c:v>
                </c:pt>
                <c:pt idx="49">
                  <c:v>35692</c:v>
                </c:pt>
                <c:pt idx="50">
                  <c:v>35707</c:v>
                </c:pt>
                <c:pt idx="51">
                  <c:v>35724</c:v>
                </c:pt>
                <c:pt idx="52">
                  <c:v>35738</c:v>
                </c:pt>
                <c:pt idx="53">
                  <c:v>35758</c:v>
                </c:pt>
                <c:pt idx="54">
                  <c:v>35781</c:v>
                </c:pt>
                <c:pt idx="55">
                  <c:v>35801</c:v>
                </c:pt>
                <c:pt idx="56">
                  <c:v>35818</c:v>
                </c:pt>
                <c:pt idx="57">
                  <c:v>35835</c:v>
                </c:pt>
                <c:pt idx="58">
                  <c:v>35851</c:v>
                </c:pt>
                <c:pt idx="59">
                  <c:v>35875</c:v>
                </c:pt>
                <c:pt idx="60">
                  <c:v>35894</c:v>
                </c:pt>
                <c:pt idx="61">
                  <c:v>35918</c:v>
                </c:pt>
                <c:pt idx="62">
                  <c:v>35941</c:v>
                </c:pt>
                <c:pt idx="63">
                  <c:v>35968</c:v>
                </c:pt>
                <c:pt idx="64">
                  <c:v>35986</c:v>
                </c:pt>
                <c:pt idx="65">
                  <c:v>36002</c:v>
                </c:pt>
                <c:pt idx="66">
                  <c:v>36030</c:v>
                </c:pt>
                <c:pt idx="67">
                  <c:v>36061</c:v>
                </c:pt>
                <c:pt idx="68">
                  <c:v>36083</c:v>
                </c:pt>
                <c:pt idx="69">
                  <c:v>36111</c:v>
                </c:pt>
                <c:pt idx="70">
                  <c:v>36140</c:v>
                </c:pt>
                <c:pt idx="71">
                  <c:v>36166</c:v>
                </c:pt>
                <c:pt idx="72">
                  <c:v>36205</c:v>
                </c:pt>
                <c:pt idx="73">
                  <c:v>36246</c:v>
                </c:pt>
                <c:pt idx="74">
                  <c:v>36289</c:v>
                </c:pt>
                <c:pt idx="75">
                  <c:v>36372</c:v>
                </c:pt>
                <c:pt idx="76">
                  <c:v>36427</c:v>
                </c:pt>
                <c:pt idx="77">
                  <c:v>36474</c:v>
                </c:pt>
                <c:pt idx="78">
                  <c:v>36543</c:v>
                </c:pt>
                <c:pt idx="79">
                  <c:v>36616</c:v>
                </c:pt>
                <c:pt idx="80">
                  <c:v>36705</c:v>
                </c:pt>
                <c:pt idx="81">
                  <c:v>36832</c:v>
                </c:pt>
                <c:pt idx="82">
                  <c:v>36968</c:v>
                </c:pt>
                <c:pt idx="83">
                  <c:v>37059</c:v>
                </c:pt>
                <c:pt idx="84">
                  <c:v>37210</c:v>
                </c:pt>
                <c:pt idx="85">
                  <c:v>37338</c:v>
                </c:pt>
                <c:pt idx="86">
                  <c:v>37479</c:v>
                </c:pt>
                <c:pt idx="87">
                  <c:v>37700</c:v>
                </c:pt>
                <c:pt idx="88">
                  <c:v>37905</c:v>
                </c:pt>
                <c:pt idx="89">
                  <c:v>38122</c:v>
                </c:pt>
                <c:pt idx="90">
                  <c:v>38321</c:v>
                </c:pt>
                <c:pt idx="91">
                  <c:v>38618</c:v>
                </c:pt>
                <c:pt idx="92">
                  <c:v>38826</c:v>
                </c:pt>
                <c:pt idx="93">
                  <c:v>39059</c:v>
                </c:pt>
                <c:pt idx="94">
                  <c:v>39412</c:v>
                </c:pt>
                <c:pt idx="95">
                  <c:v>39747</c:v>
                </c:pt>
                <c:pt idx="96">
                  <c:v>40192</c:v>
                </c:pt>
                <c:pt idx="97">
                  <c:v>40638</c:v>
                </c:pt>
                <c:pt idx="98">
                  <c:v>41063</c:v>
                </c:pt>
                <c:pt idx="99">
                  <c:v>41394</c:v>
                </c:pt>
                <c:pt idx="100">
                  <c:v>41750</c:v>
                </c:pt>
                <c:pt idx="101">
                  <c:v>42330</c:v>
                </c:pt>
                <c:pt idx="102">
                  <c:v>42953</c:v>
                </c:pt>
                <c:pt idx="103">
                  <c:v>43589</c:v>
                </c:pt>
                <c:pt idx="104">
                  <c:v>44139</c:v>
                </c:pt>
                <c:pt idx="105">
                  <c:v>44683</c:v>
                </c:pt>
                <c:pt idx="106">
                  <c:v>45229</c:v>
                </c:pt>
                <c:pt idx="107">
                  <c:v>45733</c:v>
                </c:pt>
                <c:pt idx="108">
                  <c:v>46464</c:v>
                </c:pt>
                <c:pt idx="109">
                  <c:v>47217</c:v>
                </c:pt>
                <c:pt idx="110">
                  <c:v>47870</c:v>
                </c:pt>
                <c:pt idx="111">
                  <c:v>48569</c:v>
                </c:pt>
                <c:pt idx="112">
                  <c:v>49261</c:v>
                </c:pt>
                <c:pt idx="113">
                  <c:v>49823</c:v>
                </c:pt>
                <c:pt idx="114">
                  <c:v>50453</c:v>
                </c:pt>
                <c:pt idx="115">
                  <c:v>51306</c:v>
                </c:pt>
                <c:pt idx="116">
                  <c:v>52028</c:v>
                </c:pt>
                <c:pt idx="117">
                  <c:v>52850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Deceduti/giorno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Deceduti!$T$1:$AB$1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tx>
            <c:v>Deceduti/day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Deceduti!$T$2:$AB$2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Deceduti!$T$126:$AB$126</c:f>
              <c:numCache>
                <c:formatCode>0</c:formatCode>
                <c:ptCount val="9"/>
                <c:pt idx="0">
                  <c:v>29.05982905982906</c:v>
                </c:pt>
                <c:pt idx="1">
                  <c:v>17.094017094017094</c:v>
                </c:pt>
                <c:pt idx="2">
                  <c:v>7.6923076923076925</c:v>
                </c:pt>
                <c:pt idx="3">
                  <c:v>10.256410256410257</c:v>
                </c:pt>
                <c:pt idx="4">
                  <c:v>8.5470085470085468</c:v>
                </c:pt>
                <c:pt idx="5">
                  <c:v>11.965811965811966</c:v>
                </c:pt>
                <c:pt idx="6">
                  <c:v>5.982905982905983</c:v>
                </c:pt>
                <c:pt idx="7">
                  <c:v>5.982905982905983</c:v>
                </c:pt>
                <c:pt idx="8">
                  <c:v>3.4188034188034186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3-498C-B9E6-C40221EC4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Ospedalizzati!$B$3:$B$122</c:f>
              <c:numCache>
                <c:formatCode>General</c:formatCode>
                <c:ptCount val="120"/>
                <c:pt idx="0">
                  <c:v>748</c:v>
                </c:pt>
                <c:pt idx="1">
                  <c:v>750</c:v>
                </c:pt>
                <c:pt idx="2">
                  <c:v>775</c:v>
                </c:pt>
                <c:pt idx="3">
                  <c:v>802</c:v>
                </c:pt>
                <c:pt idx="4">
                  <c:v>805</c:v>
                </c:pt>
                <c:pt idx="5">
                  <c:v>804</c:v>
                </c:pt>
                <c:pt idx="6">
                  <c:v>821</c:v>
                </c:pt>
                <c:pt idx="7">
                  <c:v>814</c:v>
                </c:pt>
                <c:pt idx="8">
                  <c:v>808</c:v>
                </c:pt>
                <c:pt idx="9">
                  <c:v>825</c:v>
                </c:pt>
                <c:pt idx="10">
                  <c:v>850</c:v>
                </c:pt>
                <c:pt idx="11">
                  <c:v>832</c:v>
                </c:pt>
                <c:pt idx="12">
                  <c:v>841</c:v>
                </c:pt>
                <c:pt idx="13">
                  <c:v>827</c:v>
                </c:pt>
                <c:pt idx="14">
                  <c:v>819</c:v>
                </c:pt>
                <c:pt idx="15">
                  <c:v>843</c:v>
                </c:pt>
                <c:pt idx="16">
                  <c:v>868</c:v>
                </c:pt>
                <c:pt idx="17">
                  <c:v>901</c:v>
                </c:pt>
                <c:pt idx="18">
                  <c:v>932</c:v>
                </c:pt>
                <c:pt idx="19">
                  <c:v>951</c:v>
                </c:pt>
                <c:pt idx="20">
                  <c:v>988</c:v>
                </c:pt>
                <c:pt idx="21">
                  <c:v>988</c:v>
                </c:pt>
                <c:pt idx="22">
                  <c:v>1040</c:v>
                </c:pt>
                <c:pt idx="23">
                  <c:v>1110</c:v>
                </c:pt>
                <c:pt idx="24">
                  <c:v>1124</c:v>
                </c:pt>
                <c:pt idx="25">
                  <c:v>1124</c:v>
                </c:pt>
                <c:pt idx="26">
                  <c:v>1198</c:v>
                </c:pt>
                <c:pt idx="27">
                  <c:v>1252</c:v>
                </c:pt>
                <c:pt idx="28">
                  <c:v>1247</c:v>
                </c:pt>
                <c:pt idx="29">
                  <c:v>1337</c:v>
                </c:pt>
                <c:pt idx="30">
                  <c:v>1382</c:v>
                </c:pt>
                <c:pt idx="31">
                  <c:v>1487</c:v>
                </c:pt>
                <c:pt idx="32">
                  <c:v>1546</c:v>
                </c:pt>
                <c:pt idx="33">
                  <c:v>1625</c:v>
                </c:pt>
                <c:pt idx="34">
                  <c:v>1728</c:v>
                </c:pt>
                <c:pt idx="35">
                  <c:v>1741</c:v>
                </c:pt>
                <c:pt idx="36">
                  <c:v>1816</c:v>
                </c:pt>
                <c:pt idx="37">
                  <c:v>1861</c:v>
                </c:pt>
                <c:pt idx="38">
                  <c:v>1903</c:v>
                </c:pt>
                <c:pt idx="39">
                  <c:v>1928</c:v>
                </c:pt>
                <c:pt idx="40">
                  <c:v>2000</c:v>
                </c:pt>
                <c:pt idx="41">
                  <c:v>2024</c:v>
                </c:pt>
                <c:pt idx="42">
                  <c:v>2133</c:v>
                </c:pt>
                <c:pt idx="43">
                  <c:v>2229</c:v>
                </c:pt>
                <c:pt idx="44">
                  <c:v>2319</c:v>
                </c:pt>
                <c:pt idx="45">
                  <c:v>2423</c:v>
                </c:pt>
                <c:pt idx="46">
                  <c:v>2492</c:v>
                </c:pt>
                <c:pt idx="47">
                  <c:v>2560</c:v>
                </c:pt>
                <c:pt idx="48">
                  <c:v>2595</c:v>
                </c:pt>
                <c:pt idx="49">
                  <c:v>2595</c:v>
                </c:pt>
                <c:pt idx="50">
                  <c:v>2587</c:v>
                </c:pt>
                <c:pt idx="51">
                  <c:v>2707</c:v>
                </c:pt>
                <c:pt idx="52">
                  <c:v>2843</c:v>
                </c:pt>
                <c:pt idx="53">
                  <c:v>2902</c:v>
                </c:pt>
                <c:pt idx="54">
                  <c:v>2977</c:v>
                </c:pt>
                <c:pt idx="55">
                  <c:v>2981</c:v>
                </c:pt>
                <c:pt idx="56">
                  <c:v>2993</c:v>
                </c:pt>
                <c:pt idx="57">
                  <c:v>3100</c:v>
                </c:pt>
                <c:pt idx="58">
                  <c:v>3241</c:v>
                </c:pt>
                <c:pt idx="59">
                  <c:v>3319</c:v>
                </c:pt>
                <c:pt idx="60">
                  <c:v>3327</c:v>
                </c:pt>
                <c:pt idx="61">
                  <c:v>3388</c:v>
                </c:pt>
                <c:pt idx="62">
                  <c:v>3436</c:v>
                </c:pt>
                <c:pt idx="63">
                  <c:v>3502</c:v>
                </c:pt>
                <c:pt idx="64">
                  <c:v>3590</c:v>
                </c:pt>
                <c:pt idx="65">
                  <c:v>3810</c:v>
                </c:pt>
                <c:pt idx="66">
                  <c:v>3944</c:v>
                </c:pt>
                <c:pt idx="67">
                  <c:v>4119</c:v>
                </c:pt>
                <c:pt idx="68">
                  <c:v>4283</c:v>
                </c:pt>
                <c:pt idx="69">
                  <c:v>4473</c:v>
                </c:pt>
                <c:pt idx="70">
                  <c:v>4726</c:v>
                </c:pt>
                <c:pt idx="71">
                  <c:v>4939</c:v>
                </c:pt>
                <c:pt idx="72">
                  <c:v>5273</c:v>
                </c:pt>
                <c:pt idx="73">
                  <c:v>5590</c:v>
                </c:pt>
                <c:pt idx="74">
                  <c:v>6009</c:v>
                </c:pt>
                <c:pt idx="75">
                  <c:v>6382</c:v>
                </c:pt>
                <c:pt idx="76">
                  <c:v>6816</c:v>
                </c:pt>
                <c:pt idx="77">
                  <c:v>7322</c:v>
                </c:pt>
                <c:pt idx="78">
                  <c:v>7881</c:v>
                </c:pt>
                <c:pt idx="79">
                  <c:v>8473</c:v>
                </c:pt>
                <c:pt idx="80">
                  <c:v>9324</c:v>
                </c:pt>
                <c:pt idx="81">
                  <c:v>9983</c:v>
                </c:pt>
                <c:pt idx="82">
                  <c:v>10686</c:v>
                </c:pt>
                <c:pt idx="83">
                  <c:v>11598</c:v>
                </c:pt>
                <c:pt idx="84">
                  <c:v>12415</c:v>
                </c:pt>
                <c:pt idx="85">
                  <c:v>13214</c:v>
                </c:pt>
                <c:pt idx="86">
                  <c:v>14281</c:v>
                </c:pt>
                <c:pt idx="87">
                  <c:v>15366</c:v>
                </c:pt>
                <c:pt idx="88">
                  <c:v>16517</c:v>
                </c:pt>
                <c:pt idx="89">
                  <c:v>17615</c:v>
                </c:pt>
                <c:pt idx="90">
                  <c:v>18740</c:v>
                </c:pt>
                <c:pt idx="91">
                  <c:v>19809</c:v>
                </c:pt>
                <c:pt idx="92">
                  <c:v>20841</c:v>
                </c:pt>
                <c:pt idx="93">
                  <c:v>21862</c:v>
                </c:pt>
                <c:pt idx="94">
                  <c:v>23339</c:v>
                </c:pt>
                <c:pt idx="95">
                  <c:v>24408</c:v>
                </c:pt>
                <c:pt idx="96">
                  <c:v>25647</c:v>
                </c:pt>
                <c:pt idx="97">
                  <c:v>26520</c:v>
                </c:pt>
                <c:pt idx="98">
                  <c:v>27743</c:v>
                </c:pt>
                <c:pt idx="99">
                  <c:v>29189</c:v>
                </c:pt>
                <c:pt idx="100">
                  <c:v>30485</c:v>
                </c:pt>
                <c:pt idx="101">
                  <c:v>31604</c:v>
                </c:pt>
                <c:pt idx="102">
                  <c:v>32525</c:v>
                </c:pt>
                <c:pt idx="103">
                  <c:v>33043</c:v>
                </c:pt>
                <c:pt idx="104">
                  <c:v>34144</c:v>
                </c:pt>
                <c:pt idx="105">
                  <c:v>34704</c:v>
                </c:pt>
                <c:pt idx="106">
                  <c:v>35469</c:v>
                </c:pt>
                <c:pt idx="107">
                  <c:v>36028</c:v>
                </c:pt>
                <c:pt idx="108">
                  <c:v>36686</c:v>
                </c:pt>
                <c:pt idx="109">
                  <c:v>37174</c:v>
                </c:pt>
                <c:pt idx="110">
                  <c:v>37322</c:v>
                </c:pt>
                <c:pt idx="111">
                  <c:v>37705</c:v>
                </c:pt>
                <c:pt idx="112">
                  <c:v>37821</c:v>
                </c:pt>
                <c:pt idx="113">
                  <c:v>38080</c:v>
                </c:pt>
                <c:pt idx="114">
                  <c:v>38507</c:v>
                </c:pt>
                <c:pt idx="115">
                  <c:v>38393</c:v>
                </c:pt>
                <c:pt idx="116">
                  <c:v>38161</c:v>
                </c:pt>
                <c:pt idx="117">
                  <c:v>37884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9547752381521522E-2"/>
          <c:y val="3.6706662477133507E-2"/>
          <c:w val="0.70653536478676615"/>
          <c:h val="0.80756505773147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Ospedalizzati!$C$3:$C$122</c:f>
              <c:numCache>
                <c:formatCode>General</c:formatCode>
                <c:ptCount val="120"/>
                <c:pt idx="1">
                  <c:v>2</c:v>
                </c:pt>
                <c:pt idx="2">
                  <c:v>25</c:v>
                </c:pt>
                <c:pt idx="3">
                  <c:v>27</c:v>
                </c:pt>
                <c:pt idx="4">
                  <c:v>3</c:v>
                </c:pt>
                <c:pt idx="5">
                  <c:v>-1</c:v>
                </c:pt>
                <c:pt idx="6">
                  <c:v>17</c:v>
                </c:pt>
                <c:pt idx="7">
                  <c:v>-7</c:v>
                </c:pt>
                <c:pt idx="8">
                  <c:v>-6</c:v>
                </c:pt>
                <c:pt idx="9">
                  <c:v>17</c:v>
                </c:pt>
                <c:pt idx="10">
                  <c:v>25</c:v>
                </c:pt>
                <c:pt idx="11">
                  <c:v>-18</c:v>
                </c:pt>
                <c:pt idx="12">
                  <c:v>9</c:v>
                </c:pt>
                <c:pt idx="13">
                  <c:v>-14</c:v>
                </c:pt>
                <c:pt idx="14">
                  <c:v>-8</c:v>
                </c:pt>
                <c:pt idx="15">
                  <c:v>24</c:v>
                </c:pt>
                <c:pt idx="16">
                  <c:v>25</c:v>
                </c:pt>
                <c:pt idx="17">
                  <c:v>33</c:v>
                </c:pt>
                <c:pt idx="18">
                  <c:v>31</c:v>
                </c:pt>
                <c:pt idx="19">
                  <c:v>19</c:v>
                </c:pt>
                <c:pt idx="20">
                  <c:v>37</c:v>
                </c:pt>
                <c:pt idx="21">
                  <c:v>0</c:v>
                </c:pt>
                <c:pt idx="22">
                  <c:v>52</c:v>
                </c:pt>
                <c:pt idx="23">
                  <c:v>70</c:v>
                </c:pt>
                <c:pt idx="24">
                  <c:v>14</c:v>
                </c:pt>
                <c:pt idx="25">
                  <c:v>0</c:v>
                </c:pt>
                <c:pt idx="26">
                  <c:v>74</c:v>
                </c:pt>
                <c:pt idx="27">
                  <c:v>54</c:v>
                </c:pt>
                <c:pt idx="28">
                  <c:v>-5</c:v>
                </c:pt>
                <c:pt idx="29">
                  <c:v>90</c:v>
                </c:pt>
                <c:pt idx="30">
                  <c:v>45</c:v>
                </c:pt>
                <c:pt idx="31">
                  <c:v>105</c:v>
                </c:pt>
                <c:pt idx="32">
                  <c:v>59</c:v>
                </c:pt>
                <c:pt idx="33">
                  <c:v>79</c:v>
                </c:pt>
                <c:pt idx="34">
                  <c:v>103</c:v>
                </c:pt>
                <c:pt idx="35">
                  <c:v>13</c:v>
                </c:pt>
                <c:pt idx="36">
                  <c:v>75</c:v>
                </c:pt>
                <c:pt idx="37">
                  <c:v>45</c:v>
                </c:pt>
                <c:pt idx="38">
                  <c:v>42</c:v>
                </c:pt>
                <c:pt idx="39">
                  <c:v>25</c:v>
                </c:pt>
                <c:pt idx="40">
                  <c:v>72</c:v>
                </c:pt>
                <c:pt idx="41">
                  <c:v>24</c:v>
                </c:pt>
                <c:pt idx="42">
                  <c:v>109</c:v>
                </c:pt>
                <c:pt idx="43">
                  <c:v>96</c:v>
                </c:pt>
                <c:pt idx="44">
                  <c:v>90</c:v>
                </c:pt>
                <c:pt idx="45">
                  <c:v>104</c:v>
                </c:pt>
                <c:pt idx="46">
                  <c:v>69</c:v>
                </c:pt>
                <c:pt idx="47">
                  <c:v>68</c:v>
                </c:pt>
                <c:pt idx="48">
                  <c:v>35</c:v>
                </c:pt>
                <c:pt idx="49">
                  <c:v>0</c:v>
                </c:pt>
                <c:pt idx="50">
                  <c:v>-8</c:v>
                </c:pt>
                <c:pt idx="51">
                  <c:v>120</c:v>
                </c:pt>
                <c:pt idx="52">
                  <c:v>136</c:v>
                </c:pt>
                <c:pt idx="53">
                  <c:v>59</c:v>
                </c:pt>
                <c:pt idx="54">
                  <c:v>75</c:v>
                </c:pt>
                <c:pt idx="55">
                  <c:v>4</c:v>
                </c:pt>
                <c:pt idx="56">
                  <c:v>12</c:v>
                </c:pt>
                <c:pt idx="57">
                  <c:v>107</c:v>
                </c:pt>
                <c:pt idx="58">
                  <c:v>141</c:v>
                </c:pt>
                <c:pt idx="59">
                  <c:v>78</c:v>
                </c:pt>
                <c:pt idx="60">
                  <c:v>8</c:v>
                </c:pt>
                <c:pt idx="61">
                  <c:v>61</c:v>
                </c:pt>
                <c:pt idx="62">
                  <c:v>48</c:v>
                </c:pt>
                <c:pt idx="63">
                  <c:v>66</c:v>
                </c:pt>
                <c:pt idx="64">
                  <c:v>88</c:v>
                </c:pt>
                <c:pt idx="65">
                  <c:v>220</c:v>
                </c:pt>
                <c:pt idx="66">
                  <c:v>134</c:v>
                </c:pt>
                <c:pt idx="67">
                  <c:v>175</c:v>
                </c:pt>
                <c:pt idx="68">
                  <c:v>164</c:v>
                </c:pt>
                <c:pt idx="69">
                  <c:v>190</c:v>
                </c:pt>
                <c:pt idx="70">
                  <c:v>253</c:v>
                </c:pt>
                <c:pt idx="71">
                  <c:v>213</c:v>
                </c:pt>
                <c:pt idx="72">
                  <c:v>334</c:v>
                </c:pt>
                <c:pt idx="73">
                  <c:v>317</c:v>
                </c:pt>
                <c:pt idx="74">
                  <c:v>419</c:v>
                </c:pt>
                <c:pt idx="75">
                  <c:v>373</c:v>
                </c:pt>
                <c:pt idx="76">
                  <c:v>434</c:v>
                </c:pt>
                <c:pt idx="77">
                  <c:v>506</c:v>
                </c:pt>
                <c:pt idx="78">
                  <c:v>559</c:v>
                </c:pt>
                <c:pt idx="79">
                  <c:v>592</c:v>
                </c:pt>
                <c:pt idx="80">
                  <c:v>851</c:v>
                </c:pt>
                <c:pt idx="81">
                  <c:v>659</c:v>
                </c:pt>
                <c:pt idx="82">
                  <c:v>703</c:v>
                </c:pt>
                <c:pt idx="83">
                  <c:v>912</c:v>
                </c:pt>
                <c:pt idx="84">
                  <c:v>817</c:v>
                </c:pt>
                <c:pt idx="85">
                  <c:v>799</c:v>
                </c:pt>
                <c:pt idx="86">
                  <c:v>1067</c:v>
                </c:pt>
                <c:pt idx="87">
                  <c:v>1085</c:v>
                </c:pt>
                <c:pt idx="88">
                  <c:v>1151</c:v>
                </c:pt>
                <c:pt idx="89">
                  <c:v>1098</c:v>
                </c:pt>
                <c:pt idx="90">
                  <c:v>1125</c:v>
                </c:pt>
                <c:pt idx="91">
                  <c:v>1069</c:v>
                </c:pt>
                <c:pt idx="92">
                  <c:v>1032</c:v>
                </c:pt>
                <c:pt idx="93">
                  <c:v>1021</c:v>
                </c:pt>
                <c:pt idx="94">
                  <c:v>1477</c:v>
                </c:pt>
                <c:pt idx="95">
                  <c:v>1069</c:v>
                </c:pt>
                <c:pt idx="96">
                  <c:v>1239</c:v>
                </c:pt>
                <c:pt idx="97">
                  <c:v>873</c:v>
                </c:pt>
                <c:pt idx="98">
                  <c:v>1223</c:v>
                </c:pt>
                <c:pt idx="99">
                  <c:v>1446</c:v>
                </c:pt>
                <c:pt idx="100">
                  <c:v>1296</c:v>
                </c:pt>
                <c:pt idx="101">
                  <c:v>1119</c:v>
                </c:pt>
                <c:pt idx="102">
                  <c:v>921</c:v>
                </c:pt>
                <c:pt idx="103">
                  <c:v>518</c:v>
                </c:pt>
                <c:pt idx="104">
                  <c:v>1101</c:v>
                </c:pt>
                <c:pt idx="105">
                  <c:v>560</c:v>
                </c:pt>
                <c:pt idx="106">
                  <c:v>765</c:v>
                </c:pt>
                <c:pt idx="107">
                  <c:v>559</c:v>
                </c:pt>
                <c:pt idx="108">
                  <c:v>658</c:v>
                </c:pt>
                <c:pt idx="109">
                  <c:v>488</c:v>
                </c:pt>
                <c:pt idx="110">
                  <c:v>148</c:v>
                </c:pt>
                <c:pt idx="111">
                  <c:v>383</c:v>
                </c:pt>
                <c:pt idx="112">
                  <c:v>116</c:v>
                </c:pt>
                <c:pt idx="113">
                  <c:v>259</c:v>
                </c:pt>
                <c:pt idx="114">
                  <c:v>427</c:v>
                </c:pt>
                <c:pt idx="115">
                  <c:v>-114</c:v>
                </c:pt>
                <c:pt idx="116">
                  <c:v>-232</c:v>
                </c:pt>
                <c:pt idx="117">
                  <c:v>-277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Ospedalizzati!$A$12:$A$119</c:f>
              <c:numCache>
                <c:formatCode>d/m;@</c:formatCode>
                <c:ptCount val="108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</c:numCache>
            </c:numRef>
          </c:xVal>
          <c:yVal>
            <c:numRef>
              <c:f>Ospedalizzati!$E$12:$E$119</c:f>
              <c:numCache>
                <c:formatCode>0</c:formatCode>
                <c:ptCount val="108"/>
                <c:pt idx="0">
                  <c:v>8.2857142857142865</c:v>
                </c:pt>
                <c:pt idx="1">
                  <c:v>7.1428571428571432</c:v>
                </c:pt>
                <c:pt idx="2">
                  <c:v>6.8571428571428568</c:v>
                </c:pt>
                <c:pt idx="3">
                  <c:v>3.8571428571428572</c:v>
                </c:pt>
                <c:pt idx="4">
                  <c:v>5.2857142857142856</c:v>
                </c:pt>
                <c:pt idx="5">
                  <c:v>0.8571428571428571</c:v>
                </c:pt>
                <c:pt idx="6">
                  <c:v>0.7142857142857143</c:v>
                </c:pt>
                <c:pt idx="7">
                  <c:v>5</c:v>
                </c:pt>
                <c:pt idx="8">
                  <c:v>6.1428571428571432</c:v>
                </c:pt>
                <c:pt idx="9">
                  <c:v>7.2857142857142856</c:v>
                </c:pt>
                <c:pt idx="10">
                  <c:v>14.285714285714286</c:v>
                </c:pt>
                <c:pt idx="11">
                  <c:v>15.714285714285714</c:v>
                </c:pt>
                <c:pt idx="12">
                  <c:v>23</c:v>
                </c:pt>
                <c:pt idx="13">
                  <c:v>24.142857142857142</c:v>
                </c:pt>
                <c:pt idx="14">
                  <c:v>28.142857142857142</c:v>
                </c:pt>
                <c:pt idx="15">
                  <c:v>34.571428571428569</c:v>
                </c:pt>
                <c:pt idx="16">
                  <c:v>31.857142857142858</c:v>
                </c:pt>
                <c:pt idx="17">
                  <c:v>27.428571428571427</c:v>
                </c:pt>
                <c:pt idx="18">
                  <c:v>35.285714285714285</c:v>
                </c:pt>
                <c:pt idx="19">
                  <c:v>37.714285714285715</c:v>
                </c:pt>
                <c:pt idx="20">
                  <c:v>37</c:v>
                </c:pt>
                <c:pt idx="21">
                  <c:v>42.428571428571431</c:v>
                </c:pt>
                <c:pt idx="22">
                  <c:v>38.857142857142854</c:v>
                </c:pt>
                <c:pt idx="23">
                  <c:v>51.857142857142854</c:v>
                </c:pt>
                <c:pt idx="24">
                  <c:v>60.285714285714285</c:v>
                </c:pt>
                <c:pt idx="25">
                  <c:v>61</c:v>
                </c:pt>
                <c:pt idx="26">
                  <c:v>68</c:v>
                </c:pt>
                <c:pt idx="27">
                  <c:v>70.571428571428569</c:v>
                </c:pt>
                <c:pt idx="28">
                  <c:v>68.428571428571431</c:v>
                </c:pt>
                <c:pt idx="29">
                  <c:v>68.428571428571431</c:v>
                </c:pt>
                <c:pt idx="30">
                  <c:v>59.428571428571431</c:v>
                </c:pt>
                <c:pt idx="31">
                  <c:v>54.571428571428569</c:v>
                </c:pt>
                <c:pt idx="32">
                  <c:v>53.571428571428569</c:v>
                </c:pt>
                <c:pt idx="33">
                  <c:v>42.285714285714285</c:v>
                </c:pt>
                <c:pt idx="34">
                  <c:v>56</c:v>
                </c:pt>
                <c:pt idx="35">
                  <c:v>59</c:v>
                </c:pt>
                <c:pt idx="36">
                  <c:v>65.428571428571431</c:v>
                </c:pt>
                <c:pt idx="37">
                  <c:v>74.285714285714292</c:v>
                </c:pt>
                <c:pt idx="38">
                  <c:v>80.571428571428569</c:v>
                </c:pt>
                <c:pt idx="39">
                  <c:v>80</c:v>
                </c:pt>
                <c:pt idx="40">
                  <c:v>81.571428571428569</c:v>
                </c:pt>
                <c:pt idx="41">
                  <c:v>66</c:v>
                </c:pt>
                <c:pt idx="42">
                  <c:v>51.142857142857146</c:v>
                </c:pt>
                <c:pt idx="43">
                  <c:v>55.428571428571431</c:v>
                </c:pt>
                <c:pt idx="44">
                  <c:v>60</c:v>
                </c:pt>
                <c:pt idx="45">
                  <c:v>58.571428571428569</c:v>
                </c:pt>
                <c:pt idx="46">
                  <c:v>59.571428571428569</c:v>
                </c:pt>
                <c:pt idx="47">
                  <c:v>55.142857142857146</c:v>
                </c:pt>
                <c:pt idx="48">
                  <c:v>56.857142857142854</c:v>
                </c:pt>
                <c:pt idx="49">
                  <c:v>73.285714285714292</c:v>
                </c:pt>
                <c:pt idx="50">
                  <c:v>76.285714285714292</c:v>
                </c:pt>
                <c:pt idx="51">
                  <c:v>68</c:v>
                </c:pt>
                <c:pt idx="52">
                  <c:v>60.714285714285715</c:v>
                </c:pt>
                <c:pt idx="53">
                  <c:v>58.714285714285715</c:v>
                </c:pt>
                <c:pt idx="54">
                  <c:v>65</c:v>
                </c:pt>
                <c:pt idx="55">
                  <c:v>72.714285714285708</c:v>
                </c:pt>
                <c:pt idx="56">
                  <c:v>70</c:v>
                </c:pt>
                <c:pt idx="57">
                  <c:v>81.285714285714292</c:v>
                </c:pt>
                <c:pt idx="58">
                  <c:v>89.285714285714292</c:v>
                </c:pt>
                <c:pt idx="59">
                  <c:v>113.14285714285714</c:v>
                </c:pt>
                <c:pt idx="60">
                  <c:v>127.85714285714286</c:v>
                </c:pt>
                <c:pt idx="61">
                  <c:v>148.14285714285714</c:v>
                </c:pt>
                <c:pt idx="62">
                  <c:v>174.85714285714286</c:v>
                </c:pt>
                <c:pt idx="63">
                  <c:v>192.71428571428572</c:v>
                </c:pt>
                <c:pt idx="64">
                  <c:v>209</c:v>
                </c:pt>
                <c:pt idx="65">
                  <c:v>235.14285714285714</c:v>
                </c:pt>
                <c:pt idx="66">
                  <c:v>270</c:v>
                </c:pt>
                <c:pt idx="67">
                  <c:v>299.85714285714283</c:v>
                </c:pt>
                <c:pt idx="68">
                  <c:v>334.71428571428572</c:v>
                </c:pt>
                <c:pt idx="69">
                  <c:v>370.85714285714283</c:v>
                </c:pt>
                <c:pt idx="70">
                  <c:v>420.28571428571428</c:v>
                </c:pt>
                <c:pt idx="71">
                  <c:v>457.14285714285717</c:v>
                </c:pt>
                <c:pt idx="72">
                  <c:v>533.42857142857144</c:v>
                </c:pt>
                <c:pt idx="73">
                  <c:v>567.71428571428567</c:v>
                </c:pt>
                <c:pt idx="74">
                  <c:v>614.85714285714289</c:v>
                </c:pt>
                <c:pt idx="75">
                  <c:v>683.14285714285711</c:v>
                </c:pt>
                <c:pt idx="76">
                  <c:v>727.57142857142856</c:v>
                </c:pt>
                <c:pt idx="77">
                  <c:v>761.85714285714289</c:v>
                </c:pt>
                <c:pt idx="78">
                  <c:v>829.71428571428567</c:v>
                </c:pt>
                <c:pt idx="79">
                  <c:v>863.14285714285711</c:v>
                </c:pt>
                <c:pt idx="80">
                  <c:v>933.42857142857144</c:v>
                </c:pt>
                <c:pt idx="81">
                  <c:v>989.85714285714289</c:v>
                </c:pt>
                <c:pt idx="82">
                  <c:v>1020.2857142857143</c:v>
                </c:pt>
                <c:pt idx="83">
                  <c:v>1056.2857142857142</c:v>
                </c:pt>
                <c:pt idx="84">
                  <c:v>1089.5714285714287</c:v>
                </c:pt>
                <c:pt idx="85">
                  <c:v>1083</c:v>
                </c:pt>
                <c:pt idx="86">
                  <c:v>1139</c:v>
                </c:pt>
                <c:pt idx="87">
                  <c:v>1127.2857142857142</c:v>
                </c:pt>
                <c:pt idx="88">
                  <c:v>1147.4285714285713</c:v>
                </c:pt>
                <c:pt idx="89">
                  <c:v>1111.4285714285713</c:v>
                </c:pt>
                <c:pt idx="90">
                  <c:v>1133.4285714285713</c:v>
                </c:pt>
                <c:pt idx="91">
                  <c:v>1192.5714285714287</c:v>
                </c:pt>
                <c:pt idx="92">
                  <c:v>1231.8571428571429</c:v>
                </c:pt>
                <c:pt idx="93">
                  <c:v>1180.7142857142858</c:v>
                </c:pt>
                <c:pt idx="94">
                  <c:v>1159.5714285714287</c:v>
                </c:pt>
                <c:pt idx="95">
                  <c:v>1056.5714285714287</c:v>
                </c:pt>
                <c:pt idx="96">
                  <c:v>1089.1428571428571</c:v>
                </c:pt>
                <c:pt idx="97">
                  <c:v>994.42857142857144</c:v>
                </c:pt>
                <c:pt idx="98">
                  <c:v>897.14285714285711</c:v>
                </c:pt>
                <c:pt idx="99">
                  <c:v>791.85714285714289</c:v>
                </c:pt>
                <c:pt idx="100">
                  <c:v>726</c:v>
                </c:pt>
                <c:pt idx="101">
                  <c:v>664.14285714285711</c:v>
                </c:pt>
                <c:pt idx="102">
                  <c:v>611.28571428571433</c:v>
                </c:pt>
                <c:pt idx="103">
                  <c:v>508.71428571428572</c:v>
                </c:pt>
                <c:pt idx="104">
                  <c:v>445.28571428571428</c:v>
                </c:pt>
                <c:pt idx="105">
                  <c:v>373</c:v>
                </c:pt>
                <c:pt idx="106">
                  <c:v>354.14285714285717</c:v>
                </c:pt>
                <c:pt idx="107">
                  <c:v>243.85714285714286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9A-4F51-9231-A121A34E2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0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Positivi!$B$3:$B$122</c:f>
              <c:numCache>
                <c:formatCode>General</c:formatCode>
                <c:ptCount val="120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Positivi!$C$3:$C$121</c:f>
              <c:numCache>
                <c:formatCode>General</c:formatCode>
                <c:ptCount val="119"/>
                <c:pt idx="1">
                  <c:v>-1</c:v>
                </c:pt>
                <c:pt idx="2">
                  <c:v>18</c:v>
                </c:pt>
                <c:pt idx="3">
                  <c:v>8</c:v>
                </c:pt>
                <c:pt idx="4">
                  <c:v>164</c:v>
                </c:pt>
                <c:pt idx="5">
                  <c:v>48</c:v>
                </c:pt>
                <c:pt idx="6">
                  <c:v>230</c:v>
                </c:pt>
                <c:pt idx="7">
                  <c:v>29</c:v>
                </c:pt>
                <c:pt idx="8">
                  <c:v>310</c:v>
                </c:pt>
                <c:pt idx="9">
                  <c:v>105</c:v>
                </c:pt>
                <c:pt idx="10">
                  <c:v>193</c:v>
                </c:pt>
                <c:pt idx="11">
                  <c:v>230</c:v>
                </c:pt>
                <c:pt idx="12">
                  <c:v>290</c:v>
                </c:pt>
                <c:pt idx="13">
                  <c:v>168</c:v>
                </c:pt>
                <c:pt idx="14">
                  <c:v>157</c:v>
                </c:pt>
                <c:pt idx="15">
                  <c:v>327</c:v>
                </c:pt>
                <c:pt idx="16">
                  <c:v>134</c:v>
                </c:pt>
                <c:pt idx="17">
                  <c:v>222</c:v>
                </c:pt>
                <c:pt idx="18">
                  <c:v>271</c:v>
                </c:pt>
                <c:pt idx="19">
                  <c:v>654</c:v>
                </c:pt>
                <c:pt idx="20">
                  <c:v>664</c:v>
                </c:pt>
                <c:pt idx="21">
                  <c:v>825</c:v>
                </c:pt>
                <c:pt idx="22">
                  <c:v>935</c:v>
                </c:pt>
                <c:pt idx="23">
                  <c:v>757</c:v>
                </c:pt>
                <c:pt idx="24">
                  <c:v>519</c:v>
                </c:pt>
                <c:pt idx="25">
                  <c:v>1039</c:v>
                </c:pt>
                <c:pt idx="26">
                  <c:v>1179</c:v>
                </c:pt>
                <c:pt idx="27">
                  <c:v>1103</c:v>
                </c:pt>
                <c:pt idx="28">
                  <c:v>1121</c:v>
                </c:pt>
                <c:pt idx="29">
                  <c:v>1049</c:v>
                </c:pt>
                <c:pt idx="30">
                  <c:v>873</c:v>
                </c:pt>
                <c:pt idx="31">
                  <c:v>676</c:v>
                </c:pt>
                <c:pt idx="32">
                  <c:v>1063</c:v>
                </c:pt>
                <c:pt idx="33">
                  <c:v>1098</c:v>
                </c:pt>
                <c:pt idx="34">
                  <c:v>1184</c:v>
                </c:pt>
                <c:pt idx="35">
                  <c:v>1095</c:v>
                </c:pt>
                <c:pt idx="36">
                  <c:v>884</c:v>
                </c:pt>
                <c:pt idx="37">
                  <c:v>915</c:v>
                </c:pt>
                <c:pt idx="38">
                  <c:v>796</c:v>
                </c:pt>
                <c:pt idx="39">
                  <c:v>945</c:v>
                </c:pt>
                <c:pt idx="40">
                  <c:v>974</c:v>
                </c:pt>
                <c:pt idx="41">
                  <c:v>1059</c:v>
                </c:pt>
                <c:pt idx="42">
                  <c:v>736</c:v>
                </c:pt>
                <c:pt idx="43">
                  <c:v>1006</c:v>
                </c:pt>
                <c:pt idx="44">
                  <c:v>678</c:v>
                </c:pt>
                <c:pt idx="45">
                  <c:v>525</c:v>
                </c:pt>
                <c:pt idx="46">
                  <c:v>820</c:v>
                </c:pt>
                <c:pt idx="47">
                  <c:v>881</c:v>
                </c:pt>
                <c:pt idx="48">
                  <c:v>1044</c:v>
                </c:pt>
                <c:pt idx="49">
                  <c:v>704</c:v>
                </c:pt>
                <c:pt idx="50">
                  <c:v>937</c:v>
                </c:pt>
                <c:pt idx="51">
                  <c:v>981</c:v>
                </c:pt>
                <c:pt idx="52">
                  <c:v>410</c:v>
                </c:pt>
                <c:pt idx="53">
                  <c:v>625</c:v>
                </c:pt>
                <c:pt idx="54">
                  <c:v>666</c:v>
                </c:pt>
                <c:pt idx="55">
                  <c:v>938</c:v>
                </c:pt>
                <c:pt idx="56">
                  <c:v>875</c:v>
                </c:pt>
                <c:pt idx="57">
                  <c:v>1025</c:v>
                </c:pt>
                <c:pt idx="58">
                  <c:v>705</c:v>
                </c:pt>
                <c:pt idx="59">
                  <c:v>307</c:v>
                </c:pt>
                <c:pt idx="60">
                  <c:v>633</c:v>
                </c:pt>
                <c:pt idx="61">
                  <c:v>1384</c:v>
                </c:pt>
                <c:pt idx="62">
                  <c:v>1350</c:v>
                </c:pt>
                <c:pt idx="63">
                  <c:v>1569</c:v>
                </c:pt>
                <c:pt idx="64">
                  <c:v>1863</c:v>
                </c:pt>
                <c:pt idx="65">
                  <c:v>1474</c:v>
                </c:pt>
                <c:pt idx="66">
                  <c:v>1231</c:v>
                </c:pt>
                <c:pt idx="67">
                  <c:v>2442</c:v>
                </c:pt>
                <c:pt idx="68">
                  <c:v>3376</c:v>
                </c:pt>
                <c:pt idx="69">
                  <c:v>4158</c:v>
                </c:pt>
                <c:pt idx="70">
                  <c:v>4719</c:v>
                </c:pt>
                <c:pt idx="71">
                  <c:v>4246</c:v>
                </c:pt>
                <c:pt idx="72">
                  <c:v>3689</c:v>
                </c:pt>
                <c:pt idx="73">
                  <c:v>4429</c:v>
                </c:pt>
                <c:pt idx="74">
                  <c:v>5252</c:v>
                </c:pt>
                <c:pt idx="75">
                  <c:v>6821</c:v>
                </c:pt>
                <c:pt idx="76">
                  <c:v>8046</c:v>
                </c:pt>
                <c:pt idx="77">
                  <c:v>9623</c:v>
                </c:pt>
                <c:pt idx="78">
                  <c:v>9302</c:v>
                </c:pt>
                <c:pt idx="79">
                  <c:v>7766</c:v>
                </c:pt>
                <c:pt idx="80">
                  <c:v>8736</c:v>
                </c:pt>
                <c:pt idx="81">
                  <c:v>12703</c:v>
                </c:pt>
                <c:pt idx="82">
                  <c:v>13860</c:v>
                </c:pt>
                <c:pt idx="83">
                  <c:v>16700</c:v>
                </c:pt>
                <c:pt idx="84">
                  <c:v>17180</c:v>
                </c:pt>
                <c:pt idx="85">
                  <c:v>19059</c:v>
                </c:pt>
                <c:pt idx="86">
                  <c:v>14443</c:v>
                </c:pt>
                <c:pt idx="87">
                  <c:v>18406</c:v>
                </c:pt>
                <c:pt idx="88">
                  <c:v>21367</c:v>
                </c:pt>
                <c:pt idx="89">
                  <c:v>22734</c:v>
                </c:pt>
                <c:pt idx="90">
                  <c:v>26595</c:v>
                </c:pt>
                <c:pt idx="91">
                  <c:v>25600</c:v>
                </c:pt>
                <c:pt idx="92">
                  <c:v>26743</c:v>
                </c:pt>
                <c:pt idx="93">
                  <c:v>18383</c:v>
                </c:pt>
                <c:pt idx="94">
                  <c:v>21630</c:v>
                </c:pt>
                <c:pt idx="95">
                  <c:v>25093</c:v>
                </c:pt>
                <c:pt idx="96">
                  <c:v>29113</c:v>
                </c:pt>
                <c:pt idx="97">
                  <c:v>26770</c:v>
                </c:pt>
                <c:pt idx="98">
                  <c:v>33418</c:v>
                </c:pt>
                <c:pt idx="99">
                  <c:v>26100</c:v>
                </c:pt>
                <c:pt idx="100">
                  <c:v>14698</c:v>
                </c:pt>
                <c:pt idx="101">
                  <c:v>16776</c:v>
                </c:pt>
                <c:pt idx="102">
                  <c:v>23248</c:v>
                </c:pt>
                <c:pt idx="103">
                  <c:v>21696</c:v>
                </c:pt>
                <c:pt idx="104">
                  <c:v>28872</c:v>
                </c:pt>
                <c:pt idx="105">
                  <c:v>24509</c:v>
                </c:pt>
                <c:pt idx="106">
                  <c:v>24055</c:v>
                </c:pt>
                <c:pt idx="107">
                  <c:v>5294</c:v>
                </c:pt>
                <c:pt idx="108">
                  <c:v>16026</c:v>
                </c:pt>
                <c:pt idx="109">
                  <c:v>9358</c:v>
                </c:pt>
                <c:pt idx="110">
                  <c:v>18503</c:v>
                </c:pt>
                <c:pt idx="111">
                  <c:v>15505</c:v>
                </c:pt>
                <c:pt idx="112">
                  <c:v>14570</c:v>
                </c:pt>
                <c:pt idx="113">
                  <c:v>14201</c:v>
                </c:pt>
                <c:pt idx="114">
                  <c:v>-9098</c:v>
                </c:pt>
                <c:pt idx="115">
                  <c:v>1537</c:v>
                </c:pt>
                <c:pt idx="116">
                  <c:v>-6689</c:v>
                </c:pt>
                <c:pt idx="117">
                  <c:v>4148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Positivi!$E$1</c:f>
              <c:strCache>
                <c:ptCount val="1"/>
                <c:pt idx="0">
                  <c:v>d1 media</c:v>
                </c:pt>
              </c:strCache>
            </c:strRef>
          </c:tx>
          <c:xVal>
            <c:numRef>
              <c:f>Positivi!$A$3:$A$122</c:f>
              <c:numCache>
                <c:formatCode>d/m;@</c:formatCode>
                <c:ptCount val="120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Positivi!$E$3:$E$122</c:f>
              <c:numCache>
                <c:formatCode>General</c:formatCode>
                <c:ptCount val="120"/>
                <c:pt idx="9" formatCode="0">
                  <c:v>127.71428571428571</c:v>
                </c:pt>
                <c:pt idx="10" formatCode="0">
                  <c:v>154.14285714285714</c:v>
                </c:pt>
                <c:pt idx="11" formatCode="0">
                  <c:v>163.57142857142858</c:v>
                </c:pt>
                <c:pt idx="12" formatCode="0">
                  <c:v>198.14285714285714</c:v>
                </c:pt>
                <c:pt idx="13" formatCode="0">
                  <c:v>189.28571428571428</c:v>
                </c:pt>
                <c:pt idx="14" formatCode="0">
                  <c:v>207.57142857142858</c:v>
                </c:pt>
                <c:pt idx="15" formatCode="0">
                  <c:v>210</c:v>
                </c:pt>
                <c:pt idx="16" formatCode="0">
                  <c:v>214.14285714285714</c:v>
                </c:pt>
                <c:pt idx="17" formatCode="0">
                  <c:v>218.28571428571428</c:v>
                </c:pt>
                <c:pt idx="18" formatCode="0">
                  <c:v>224.14285714285714</c:v>
                </c:pt>
                <c:pt idx="19" formatCode="0">
                  <c:v>276.14285714285717</c:v>
                </c:pt>
                <c:pt idx="20" formatCode="0">
                  <c:v>347</c:v>
                </c:pt>
                <c:pt idx="21" formatCode="0">
                  <c:v>442.42857142857144</c:v>
                </c:pt>
                <c:pt idx="22" formatCode="0">
                  <c:v>529.28571428571433</c:v>
                </c:pt>
                <c:pt idx="23" formatCode="0">
                  <c:v>618.28571428571433</c:v>
                </c:pt>
                <c:pt idx="24" formatCode="0">
                  <c:v>660.71428571428567</c:v>
                </c:pt>
                <c:pt idx="25" formatCode="0">
                  <c:v>770.42857142857144</c:v>
                </c:pt>
                <c:pt idx="26" formatCode="0">
                  <c:v>845.42857142857144</c:v>
                </c:pt>
                <c:pt idx="27" formatCode="0">
                  <c:v>908.14285714285711</c:v>
                </c:pt>
                <c:pt idx="28" formatCode="0">
                  <c:v>950.42857142857144</c:v>
                </c:pt>
                <c:pt idx="29" formatCode="0">
                  <c:v>966.71428571428567</c:v>
                </c:pt>
                <c:pt idx="30" formatCode="0">
                  <c:v>983.28571428571433</c:v>
                </c:pt>
                <c:pt idx="31" formatCode="0">
                  <c:v>1005.7142857142857</c:v>
                </c:pt>
                <c:pt idx="32" formatCode="0">
                  <c:v>1009.1428571428571</c:v>
                </c:pt>
                <c:pt idx="33" formatCode="0">
                  <c:v>997.57142857142856</c:v>
                </c:pt>
                <c:pt idx="34" formatCode="0">
                  <c:v>1009.1428571428571</c:v>
                </c:pt>
                <c:pt idx="35" formatCode="0">
                  <c:v>1005.4285714285714</c:v>
                </c:pt>
                <c:pt idx="36" formatCode="0">
                  <c:v>981.85714285714289</c:v>
                </c:pt>
                <c:pt idx="37" formatCode="0">
                  <c:v>987.85714285714289</c:v>
                </c:pt>
                <c:pt idx="38" formatCode="0">
                  <c:v>1005</c:v>
                </c:pt>
                <c:pt idx="39" formatCode="0">
                  <c:v>988.14285714285711</c:v>
                </c:pt>
                <c:pt idx="40" formatCode="0">
                  <c:v>970.42857142857144</c:v>
                </c:pt>
                <c:pt idx="41" formatCode="0">
                  <c:v>952.57142857142856</c:v>
                </c:pt>
                <c:pt idx="42" formatCode="0">
                  <c:v>901.28571428571433</c:v>
                </c:pt>
                <c:pt idx="43" formatCode="0">
                  <c:v>918.71428571428567</c:v>
                </c:pt>
                <c:pt idx="44" formatCode="0">
                  <c:v>884.85714285714289</c:v>
                </c:pt>
                <c:pt idx="45" formatCode="0">
                  <c:v>846.14285714285711</c:v>
                </c:pt>
                <c:pt idx="46" formatCode="0">
                  <c:v>828.28571428571433</c:v>
                </c:pt>
                <c:pt idx="47" formatCode="0">
                  <c:v>815</c:v>
                </c:pt>
                <c:pt idx="48" formatCode="0">
                  <c:v>812.85714285714289</c:v>
                </c:pt>
                <c:pt idx="49" formatCode="0">
                  <c:v>808.28571428571433</c:v>
                </c:pt>
                <c:pt idx="50" formatCode="0">
                  <c:v>798.42857142857144</c:v>
                </c:pt>
                <c:pt idx="51" formatCode="0">
                  <c:v>841.71428571428567</c:v>
                </c:pt>
                <c:pt idx="52" formatCode="0">
                  <c:v>825.28571428571433</c:v>
                </c:pt>
                <c:pt idx="53" formatCode="0">
                  <c:v>797.42857142857144</c:v>
                </c:pt>
                <c:pt idx="54" formatCode="0">
                  <c:v>766.71428571428567</c:v>
                </c:pt>
                <c:pt idx="55" formatCode="0">
                  <c:v>751.57142857142856</c:v>
                </c:pt>
                <c:pt idx="56" formatCode="0">
                  <c:v>776</c:v>
                </c:pt>
                <c:pt idx="57" formatCode="0">
                  <c:v>788.57142857142856</c:v>
                </c:pt>
                <c:pt idx="58" formatCode="0">
                  <c:v>749.14285714285711</c:v>
                </c:pt>
                <c:pt idx="59" formatCode="0">
                  <c:v>734.42857142857144</c:v>
                </c:pt>
                <c:pt idx="60" formatCode="0">
                  <c:v>735.57142857142856</c:v>
                </c:pt>
                <c:pt idx="61" formatCode="0">
                  <c:v>838.14285714285711</c:v>
                </c:pt>
                <c:pt idx="62" formatCode="0">
                  <c:v>897</c:v>
                </c:pt>
                <c:pt idx="63" formatCode="0">
                  <c:v>996.14285714285711</c:v>
                </c:pt>
                <c:pt idx="64" formatCode="0">
                  <c:v>1115.8571428571429</c:v>
                </c:pt>
                <c:pt idx="65" formatCode="0">
                  <c:v>1225.7142857142858</c:v>
                </c:pt>
                <c:pt idx="66" formatCode="0">
                  <c:v>1357.7142857142858</c:v>
                </c:pt>
                <c:pt idx="67" formatCode="0">
                  <c:v>1616.1428571428571</c:v>
                </c:pt>
                <c:pt idx="68" formatCode="0">
                  <c:v>1900.7142857142858</c:v>
                </c:pt>
                <c:pt idx="69" formatCode="0">
                  <c:v>2301.8571428571427</c:v>
                </c:pt>
                <c:pt idx="70" formatCode="0">
                  <c:v>2751.8571428571427</c:v>
                </c:pt>
                <c:pt idx="71" formatCode="0">
                  <c:v>3092.2857142857142</c:v>
                </c:pt>
                <c:pt idx="72" formatCode="0">
                  <c:v>3408.7142857142858</c:v>
                </c:pt>
                <c:pt idx="73" formatCode="0">
                  <c:v>3865.5714285714284</c:v>
                </c:pt>
                <c:pt idx="74" formatCode="0">
                  <c:v>4267</c:v>
                </c:pt>
                <c:pt idx="75" formatCode="0">
                  <c:v>4759.1428571428569</c:v>
                </c:pt>
                <c:pt idx="76" formatCode="0">
                  <c:v>5314.5714285714284</c:v>
                </c:pt>
                <c:pt idx="77" formatCode="0">
                  <c:v>6015.1428571428569</c:v>
                </c:pt>
                <c:pt idx="78" formatCode="0">
                  <c:v>6737.4285714285716</c:v>
                </c:pt>
                <c:pt idx="79" formatCode="0">
                  <c:v>7319.8571428571431</c:v>
                </c:pt>
                <c:pt idx="80" formatCode="0">
                  <c:v>7935.1428571428569</c:v>
                </c:pt>
                <c:pt idx="81" formatCode="0">
                  <c:v>8999.5714285714294</c:v>
                </c:pt>
                <c:pt idx="82" formatCode="0">
                  <c:v>10005.142857142857</c:v>
                </c:pt>
                <c:pt idx="83" formatCode="0">
                  <c:v>11241.428571428571</c:v>
                </c:pt>
                <c:pt idx="84" formatCode="0">
                  <c:v>12321</c:v>
                </c:pt>
                <c:pt idx="85" formatCode="0">
                  <c:v>13714.857142857143</c:v>
                </c:pt>
                <c:pt idx="86" formatCode="0">
                  <c:v>14668.714285714286</c:v>
                </c:pt>
                <c:pt idx="87" formatCode="0">
                  <c:v>16050.142857142857</c:v>
                </c:pt>
                <c:pt idx="88" formatCode="0">
                  <c:v>17287.857142857141</c:v>
                </c:pt>
                <c:pt idx="89" formatCode="0">
                  <c:v>18555.571428571428</c:v>
                </c:pt>
                <c:pt idx="90" formatCode="0">
                  <c:v>19969.142857142859</c:v>
                </c:pt>
                <c:pt idx="91" formatCode="0">
                  <c:v>21172</c:v>
                </c:pt>
                <c:pt idx="92" formatCode="0">
                  <c:v>22269.714285714286</c:v>
                </c:pt>
                <c:pt idx="93" formatCode="0">
                  <c:v>22832.571428571428</c:v>
                </c:pt>
                <c:pt idx="94" formatCode="0">
                  <c:v>23293.142857142859</c:v>
                </c:pt>
                <c:pt idx="95" formatCode="0">
                  <c:v>23825.428571428572</c:v>
                </c:pt>
                <c:pt idx="96" formatCode="0">
                  <c:v>24736.714285714286</c:v>
                </c:pt>
                <c:pt idx="97" formatCode="0">
                  <c:v>24761.714285714286</c:v>
                </c:pt>
                <c:pt idx="98" formatCode="0">
                  <c:v>25878.571428571428</c:v>
                </c:pt>
                <c:pt idx="99" formatCode="0">
                  <c:v>25786.714285714286</c:v>
                </c:pt>
                <c:pt idx="100" formatCode="0">
                  <c:v>25260.285714285714</c:v>
                </c:pt>
                <c:pt idx="101" formatCode="0">
                  <c:v>24566.857142857141</c:v>
                </c:pt>
                <c:pt idx="102" formatCode="0">
                  <c:v>24303.285714285714</c:v>
                </c:pt>
                <c:pt idx="103" formatCode="0">
                  <c:v>23243.714285714286</c:v>
                </c:pt>
                <c:pt idx="104" formatCode="0">
                  <c:v>23544</c:v>
                </c:pt>
                <c:pt idx="105" formatCode="0">
                  <c:v>22271.285714285714</c:v>
                </c:pt>
                <c:pt idx="106" formatCode="0">
                  <c:v>21979.142857142859</c:v>
                </c:pt>
                <c:pt idx="107" formatCode="0">
                  <c:v>20635.714285714286</c:v>
                </c:pt>
                <c:pt idx="108" formatCode="0">
                  <c:v>20528.571428571428</c:v>
                </c:pt>
                <c:pt idx="109" formatCode="0">
                  <c:v>18544.285714285714</c:v>
                </c:pt>
                <c:pt idx="110" formatCode="0">
                  <c:v>18088.142857142859</c:v>
                </c:pt>
                <c:pt idx="111" formatCode="0">
                  <c:v>16178.571428571429</c:v>
                </c:pt>
                <c:pt idx="112" formatCode="0">
                  <c:v>14758.714285714286</c:v>
                </c:pt>
                <c:pt idx="113" formatCode="0">
                  <c:v>13351</c:v>
                </c:pt>
                <c:pt idx="114" formatCode="0">
                  <c:v>11295</c:v>
                </c:pt>
                <c:pt idx="115" formatCode="0">
                  <c:v>9225.1428571428569</c:v>
                </c:pt>
                <c:pt idx="116" formatCode="0">
                  <c:v>6932.7142857142853</c:v>
                </c:pt>
                <c:pt idx="117" formatCode="0">
                  <c:v>4882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0E-4250-8783-732FDC15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Positivi!$A$3:$A$125</c:f>
              <c:numCache>
                <c:formatCode>d/m;@</c:formatCode>
                <c:ptCount val="12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Positivi!$B$3:$B$125</c:f>
              <c:numCache>
                <c:formatCode>General</c:formatCode>
                <c:ptCount val="123"/>
                <c:pt idx="0">
                  <c:v>12457</c:v>
                </c:pt>
                <c:pt idx="1">
                  <c:v>12456</c:v>
                </c:pt>
                <c:pt idx="2">
                  <c:v>12474</c:v>
                </c:pt>
                <c:pt idx="3">
                  <c:v>12482</c:v>
                </c:pt>
                <c:pt idx="4">
                  <c:v>12646</c:v>
                </c:pt>
                <c:pt idx="5">
                  <c:v>12694</c:v>
                </c:pt>
                <c:pt idx="6">
                  <c:v>12924</c:v>
                </c:pt>
                <c:pt idx="7">
                  <c:v>12953</c:v>
                </c:pt>
                <c:pt idx="8">
                  <c:v>13263</c:v>
                </c:pt>
                <c:pt idx="9">
                  <c:v>13368</c:v>
                </c:pt>
                <c:pt idx="10">
                  <c:v>13561</c:v>
                </c:pt>
                <c:pt idx="11">
                  <c:v>13791</c:v>
                </c:pt>
                <c:pt idx="12">
                  <c:v>14081</c:v>
                </c:pt>
                <c:pt idx="13">
                  <c:v>14249</c:v>
                </c:pt>
                <c:pt idx="14">
                  <c:v>14406</c:v>
                </c:pt>
                <c:pt idx="15">
                  <c:v>14733</c:v>
                </c:pt>
                <c:pt idx="16">
                  <c:v>14867</c:v>
                </c:pt>
                <c:pt idx="17">
                  <c:v>15089</c:v>
                </c:pt>
                <c:pt idx="18">
                  <c:v>15360</c:v>
                </c:pt>
                <c:pt idx="19">
                  <c:v>16014</c:v>
                </c:pt>
                <c:pt idx="20">
                  <c:v>16678</c:v>
                </c:pt>
                <c:pt idx="21">
                  <c:v>17503</c:v>
                </c:pt>
                <c:pt idx="22">
                  <c:v>18438</c:v>
                </c:pt>
                <c:pt idx="23">
                  <c:v>19195</c:v>
                </c:pt>
                <c:pt idx="24">
                  <c:v>19714</c:v>
                </c:pt>
                <c:pt idx="25">
                  <c:v>20753</c:v>
                </c:pt>
                <c:pt idx="26">
                  <c:v>21932</c:v>
                </c:pt>
                <c:pt idx="27">
                  <c:v>23035</c:v>
                </c:pt>
                <c:pt idx="28">
                  <c:v>24156</c:v>
                </c:pt>
                <c:pt idx="29">
                  <c:v>25205</c:v>
                </c:pt>
                <c:pt idx="30">
                  <c:v>26078</c:v>
                </c:pt>
                <c:pt idx="31">
                  <c:v>26754</c:v>
                </c:pt>
                <c:pt idx="32">
                  <c:v>27817</c:v>
                </c:pt>
                <c:pt idx="33">
                  <c:v>28915</c:v>
                </c:pt>
                <c:pt idx="34">
                  <c:v>30099</c:v>
                </c:pt>
                <c:pt idx="35">
                  <c:v>31194</c:v>
                </c:pt>
                <c:pt idx="36">
                  <c:v>32078</c:v>
                </c:pt>
                <c:pt idx="37">
                  <c:v>32993</c:v>
                </c:pt>
                <c:pt idx="38">
                  <c:v>33789</c:v>
                </c:pt>
                <c:pt idx="39">
                  <c:v>34734</c:v>
                </c:pt>
                <c:pt idx="40">
                  <c:v>35708</c:v>
                </c:pt>
                <c:pt idx="41">
                  <c:v>36767</c:v>
                </c:pt>
                <c:pt idx="42">
                  <c:v>37503</c:v>
                </c:pt>
                <c:pt idx="43">
                  <c:v>38509</c:v>
                </c:pt>
                <c:pt idx="44">
                  <c:v>39187</c:v>
                </c:pt>
                <c:pt idx="45">
                  <c:v>39712</c:v>
                </c:pt>
                <c:pt idx="46">
                  <c:v>40532</c:v>
                </c:pt>
                <c:pt idx="47">
                  <c:v>41413</c:v>
                </c:pt>
                <c:pt idx="48">
                  <c:v>42457</c:v>
                </c:pt>
                <c:pt idx="49">
                  <c:v>43161</c:v>
                </c:pt>
                <c:pt idx="50">
                  <c:v>44098</c:v>
                </c:pt>
                <c:pt idx="51">
                  <c:v>45079</c:v>
                </c:pt>
                <c:pt idx="52">
                  <c:v>45489</c:v>
                </c:pt>
                <c:pt idx="53">
                  <c:v>46114</c:v>
                </c:pt>
                <c:pt idx="54">
                  <c:v>46780</c:v>
                </c:pt>
                <c:pt idx="55">
                  <c:v>47718</c:v>
                </c:pt>
                <c:pt idx="56">
                  <c:v>48593</c:v>
                </c:pt>
                <c:pt idx="57">
                  <c:v>49618</c:v>
                </c:pt>
                <c:pt idx="58">
                  <c:v>50323</c:v>
                </c:pt>
                <c:pt idx="59">
                  <c:v>50630</c:v>
                </c:pt>
                <c:pt idx="60">
                  <c:v>51263</c:v>
                </c:pt>
                <c:pt idx="61">
                  <c:v>52647</c:v>
                </c:pt>
                <c:pt idx="62">
                  <c:v>53997</c:v>
                </c:pt>
                <c:pt idx="63">
                  <c:v>55566</c:v>
                </c:pt>
                <c:pt idx="64">
                  <c:v>57429</c:v>
                </c:pt>
                <c:pt idx="65">
                  <c:v>58903</c:v>
                </c:pt>
                <c:pt idx="66">
                  <c:v>60134</c:v>
                </c:pt>
                <c:pt idx="67">
                  <c:v>62576</c:v>
                </c:pt>
                <c:pt idx="68">
                  <c:v>65952</c:v>
                </c:pt>
                <c:pt idx="69">
                  <c:v>70110</c:v>
                </c:pt>
                <c:pt idx="70">
                  <c:v>74829</c:v>
                </c:pt>
                <c:pt idx="71">
                  <c:v>79075</c:v>
                </c:pt>
                <c:pt idx="72">
                  <c:v>82764</c:v>
                </c:pt>
                <c:pt idx="73">
                  <c:v>87193</c:v>
                </c:pt>
                <c:pt idx="74">
                  <c:v>92445</c:v>
                </c:pt>
                <c:pt idx="75">
                  <c:v>99266</c:v>
                </c:pt>
                <c:pt idx="76">
                  <c:v>107312</c:v>
                </c:pt>
                <c:pt idx="77">
                  <c:v>116935</c:v>
                </c:pt>
                <c:pt idx="78">
                  <c:v>126237</c:v>
                </c:pt>
                <c:pt idx="79">
                  <c:v>134003</c:v>
                </c:pt>
                <c:pt idx="80">
                  <c:v>142739</c:v>
                </c:pt>
                <c:pt idx="81">
                  <c:v>155442</c:v>
                </c:pt>
                <c:pt idx="82">
                  <c:v>169302</c:v>
                </c:pt>
                <c:pt idx="83">
                  <c:v>186002</c:v>
                </c:pt>
                <c:pt idx="84">
                  <c:v>203182</c:v>
                </c:pt>
                <c:pt idx="85">
                  <c:v>222241</c:v>
                </c:pt>
                <c:pt idx="86">
                  <c:v>236684</c:v>
                </c:pt>
                <c:pt idx="87">
                  <c:v>255090</c:v>
                </c:pt>
                <c:pt idx="88">
                  <c:v>276457</c:v>
                </c:pt>
                <c:pt idx="89">
                  <c:v>299191</c:v>
                </c:pt>
                <c:pt idx="90">
                  <c:v>325786</c:v>
                </c:pt>
                <c:pt idx="91">
                  <c:v>351386</c:v>
                </c:pt>
                <c:pt idx="92">
                  <c:v>378129</c:v>
                </c:pt>
                <c:pt idx="93">
                  <c:v>396512</c:v>
                </c:pt>
                <c:pt idx="94">
                  <c:v>418142</c:v>
                </c:pt>
                <c:pt idx="95">
                  <c:v>443235</c:v>
                </c:pt>
                <c:pt idx="96">
                  <c:v>472348</c:v>
                </c:pt>
                <c:pt idx="97">
                  <c:v>499118</c:v>
                </c:pt>
                <c:pt idx="98">
                  <c:v>532536</c:v>
                </c:pt>
                <c:pt idx="99">
                  <c:v>558636</c:v>
                </c:pt>
                <c:pt idx="100">
                  <c:v>573334</c:v>
                </c:pt>
                <c:pt idx="101">
                  <c:v>590110</c:v>
                </c:pt>
                <c:pt idx="102">
                  <c:v>613358</c:v>
                </c:pt>
                <c:pt idx="103">
                  <c:v>635054</c:v>
                </c:pt>
                <c:pt idx="104">
                  <c:v>663926</c:v>
                </c:pt>
                <c:pt idx="105">
                  <c:v>688435</c:v>
                </c:pt>
                <c:pt idx="106">
                  <c:v>712490</c:v>
                </c:pt>
                <c:pt idx="107">
                  <c:v>717784</c:v>
                </c:pt>
                <c:pt idx="108">
                  <c:v>733810</c:v>
                </c:pt>
                <c:pt idx="109">
                  <c:v>743168</c:v>
                </c:pt>
                <c:pt idx="110">
                  <c:v>761671</c:v>
                </c:pt>
                <c:pt idx="111">
                  <c:v>777176</c:v>
                </c:pt>
                <c:pt idx="112">
                  <c:v>791746</c:v>
                </c:pt>
                <c:pt idx="113">
                  <c:v>805947</c:v>
                </c:pt>
                <c:pt idx="114">
                  <c:v>796849</c:v>
                </c:pt>
                <c:pt idx="115">
                  <c:v>798386</c:v>
                </c:pt>
                <c:pt idx="116">
                  <c:v>791697</c:v>
                </c:pt>
                <c:pt idx="117">
                  <c:v>795845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  <c:max val="10000000"/>
          <c:min val="1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Quarantena!$B$3:$B$127</c:f>
              <c:numCache>
                <c:formatCode>General</c:formatCode>
                <c:ptCount val="125"/>
                <c:pt idx="0">
                  <c:v>11709</c:v>
                </c:pt>
                <c:pt idx="1">
                  <c:v>11706</c:v>
                </c:pt>
                <c:pt idx="2">
                  <c:v>11699</c:v>
                </c:pt>
                <c:pt idx="3">
                  <c:v>11680</c:v>
                </c:pt>
                <c:pt idx="4">
                  <c:v>11841</c:v>
                </c:pt>
                <c:pt idx="5">
                  <c:v>11890</c:v>
                </c:pt>
                <c:pt idx="6">
                  <c:v>12103</c:v>
                </c:pt>
                <c:pt idx="7">
                  <c:v>12139</c:v>
                </c:pt>
                <c:pt idx="8">
                  <c:v>12455</c:v>
                </c:pt>
                <c:pt idx="9">
                  <c:v>12543</c:v>
                </c:pt>
                <c:pt idx="10">
                  <c:v>12711</c:v>
                </c:pt>
                <c:pt idx="11">
                  <c:v>12959</c:v>
                </c:pt>
                <c:pt idx="12">
                  <c:v>13240</c:v>
                </c:pt>
                <c:pt idx="13">
                  <c:v>13422</c:v>
                </c:pt>
                <c:pt idx="14">
                  <c:v>13587</c:v>
                </c:pt>
                <c:pt idx="15">
                  <c:v>13890</c:v>
                </c:pt>
                <c:pt idx="16">
                  <c:v>13999</c:v>
                </c:pt>
                <c:pt idx="17">
                  <c:v>14188</c:v>
                </c:pt>
                <c:pt idx="18">
                  <c:v>14428</c:v>
                </c:pt>
                <c:pt idx="19">
                  <c:v>15063</c:v>
                </c:pt>
                <c:pt idx="20">
                  <c:v>15690</c:v>
                </c:pt>
                <c:pt idx="21">
                  <c:v>16515</c:v>
                </c:pt>
                <c:pt idx="22">
                  <c:v>17398</c:v>
                </c:pt>
                <c:pt idx="23">
                  <c:v>18085</c:v>
                </c:pt>
                <c:pt idx="24">
                  <c:v>18590</c:v>
                </c:pt>
                <c:pt idx="25">
                  <c:v>19629</c:v>
                </c:pt>
                <c:pt idx="26">
                  <c:v>20734</c:v>
                </c:pt>
                <c:pt idx="27">
                  <c:v>21783</c:v>
                </c:pt>
                <c:pt idx="28">
                  <c:v>22909</c:v>
                </c:pt>
                <c:pt idx="29">
                  <c:v>23868</c:v>
                </c:pt>
                <c:pt idx="30">
                  <c:v>24696</c:v>
                </c:pt>
                <c:pt idx="31">
                  <c:v>25267</c:v>
                </c:pt>
                <c:pt idx="32">
                  <c:v>26271</c:v>
                </c:pt>
                <c:pt idx="33">
                  <c:v>27290</c:v>
                </c:pt>
                <c:pt idx="34">
                  <c:v>28371</c:v>
                </c:pt>
                <c:pt idx="35">
                  <c:v>29453</c:v>
                </c:pt>
                <c:pt idx="36">
                  <c:v>30262</c:v>
                </c:pt>
                <c:pt idx="37">
                  <c:v>31132</c:v>
                </c:pt>
                <c:pt idx="38">
                  <c:v>31886</c:v>
                </c:pt>
                <c:pt idx="39">
                  <c:v>32806</c:v>
                </c:pt>
                <c:pt idx="40">
                  <c:v>33708</c:v>
                </c:pt>
                <c:pt idx="41">
                  <c:v>34743</c:v>
                </c:pt>
                <c:pt idx="42">
                  <c:v>35370</c:v>
                </c:pt>
                <c:pt idx="43">
                  <c:v>36280</c:v>
                </c:pt>
                <c:pt idx="44">
                  <c:v>36868</c:v>
                </c:pt>
                <c:pt idx="45">
                  <c:v>37289</c:v>
                </c:pt>
                <c:pt idx="46">
                  <c:v>38040</c:v>
                </c:pt>
                <c:pt idx="47">
                  <c:v>38853</c:v>
                </c:pt>
                <c:pt idx="48">
                  <c:v>39862</c:v>
                </c:pt>
                <c:pt idx="49">
                  <c:v>40566</c:v>
                </c:pt>
                <c:pt idx="50">
                  <c:v>41511</c:v>
                </c:pt>
                <c:pt idx="51">
                  <c:v>42372</c:v>
                </c:pt>
                <c:pt idx="52">
                  <c:v>42646</c:v>
                </c:pt>
                <c:pt idx="53">
                  <c:v>43212</c:v>
                </c:pt>
                <c:pt idx="54">
                  <c:v>43803</c:v>
                </c:pt>
                <c:pt idx="55">
                  <c:v>44737</c:v>
                </c:pt>
                <c:pt idx="56">
                  <c:v>45600</c:v>
                </c:pt>
                <c:pt idx="57">
                  <c:v>46518</c:v>
                </c:pt>
                <c:pt idx="58">
                  <c:v>47082</c:v>
                </c:pt>
                <c:pt idx="59">
                  <c:v>47311</c:v>
                </c:pt>
                <c:pt idx="60">
                  <c:v>47936</c:v>
                </c:pt>
                <c:pt idx="61">
                  <c:v>49259</c:v>
                </c:pt>
                <c:pt idx="62">
                  <c:v>50561</c:v>
                </c:pt>
                <c:pt idx="63">
                  <c:v>52064</c:v>
                </c:pt>
                <c:pt idx="64">
                  <c:v>53839</c:v>
                </c:pt>
                <c:pt idx="65">
                  <c:v>55093</c:v>
                </c:pt>
                <c:pt idx="66">
                  <c:v>56190</c:v>
                </c:pt>
                <c:pt idx="67">
                  <c:v>58457</c:v>
                </c:pt>
                <c:pt idx="68">
                  <c:v>61669</c:v>
                </c:pt>
                <c:pt idx="69">
                  <c:v>65637</c:v>
                </c:pt>
                <c:pt idx="70">
                  <c:v>70103</c:v>
                </c:pt>
                <c:pt idx="71">
                  <c:v>74136</c:v>
                </c:pt>
                <c:pt idx="72">
                  <c:v>77491</c:v>
                </c:pt>
                <c:pt idx="73">
                  <c:v>81603</c:v>
                </c:pt>
                <c:pt idx="74">
                  <c:v>86436</c:v>
                </c:pt>
                <c:pt idx="75">
                  <c:v>92884</c:v>
                </c:pt>
                <c:pt idx="76">
                  <c:v>100496</c:v>
                </c:pt>
                <c:pt idx="77">
                  <c:v>109613</c:v>
                </c:pt>
                <c:pt idx="78">
                  <c:v>118356</c:v>
                </c:pt>
                <c:pt idx="79">
                  <c:v>125530</c:v>
                </c:pt>
                <c:pt idx="80">
                  <c:v>133415</c:v>
                </c:pt>
                <c:pt idx="81">
                  <c:v>145459</c:v>
                </c:pt>
                <c:pt idx="82">
                  <c:v>158616</c:v>
                </c:pt>
                <c:pt idx="83">
                  <c:v>174404</c:v>
                </c:pt>
                <c:pt idx="84">
                  <c:v>190767</c:v>
                </c:pt>
                <c:pt idx="85">
                  <c:v>209027</c:v>
                </c:pt>
                <c:pt idx="86">
                  <c:v>222403</c:v>
                </c:pt>
                <c:pt idx="87">
                  <c:v>239724</c:v>
                </c:pt>
                <c:pt idx="88">
                  <c:v>259940</c:v>
                </c:pt>
                <c:pt idx="89">
                  <c:v>281576</c:v>
                </c:pt>
                <c:pt idx="90">
                  <c:v>307046</c:v>
                </c:pt>
                <c:pt idx="91">
                  <c:v>331577</c:v>
                </c:pt>
                <c:pt idx="92">
                  <c:v>357288</c:v>
                </c:pt>
                <c:pt idx="93">
                  <c:v>374650</c:v>
                </c:pt>
                <c:pt idx="94">
                  <c:v>394803</c:v>
                </c:pt>
                <c:pt idx="95">
                  <c:v>418827</c:v>
                </c:pt>
                <c:pt idx="96">
                  <c:v>446701</c:v>
                </c:pt>
                <c:pt idx="97">
                  <c:v>472598</c:v>
                </c:pt>
                <c:pt idx="98">
                  <c:v>504793</c:v>
                </c:pt>
                <c:pt idx="99">
                  <c:v>529447</c:v>
                </c:pt>
                <c:pt idx="100">
                  <c:v>542849</c:v>
                </c:pt>
                <c:pt idx="101">
                  <c:v>558506</c:v>
                </c:pt>
                <c:pt idx="102">
                  <c:v>580833</c:v>
                </c:pt>
                <c:pt idx="103">
                  <c:v>602011</c:v>
                </c:pt>
                <c:pt idx="104">
                  <c:v>629782</c:v>
                </c:pt>
                <c:pt idx="105">
                  <c:v>653731</c:v>
                </c:pt>
                <c:pt idx="106">
                  <c:v>677021</c:v>
                </c:pt>
                <c:pt idx="107">
                  <c:v>681756</c:v>
                </c:pt>
                <c:pt idx="108">
                  <c:v>697124</c:v>
                </c:pt>
                <c:pt idx="109">
                  <c:v>705994</c:v>
                </c:pt>
                <c:pt idx="110">
                  <c:v>724349</c:v>
                </c:pt>
                <c:pt idx="111">
                  <c:v>739471</c:v>
                </c:pt>
                <c:pt idx="112">
                  <c:v>753925</c:v>
                </c:pt>
                <c:pt idx="113">
                  <c:v>767867</c:v>
                </c:pt>
                <c:pt idx="114">
                  <c:v>758342</c:v>
                </c:pt>
                <c:pt idx="115">
                  <c:v>759993</c:v>
                </c:pt>
                <c:pt idx="116">
                  <c:v>753536</c:v>
                </c:pt>
                <c:pt idx="117">
                  <c:v>757961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Quarantena!$A$3:$A$127</c:f>
              <c:numCache>
                <c:formatCode>d/m;@</c:formatCode>
                <c:ptCount val="12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Quarantena!$C$3:$C$127</c:f>
              <c:numCache>
                <c:formatCode>General</c:formatCode>
                <c:ptCount val="125"/>
                <c:pt idx="1">
                  <c:v>-3</c:v>
                </c:pt>
                <c:pt idx="2">
                  <c:v>-7</c:v>
                </c:pt>
                <c:pt idx="3">
                  <c:v>-19</c:v>
                </c:pt>
                <c:pt idx="4">
                  <c:v>161</c:v>
                </c:pt>
                <c:pt idx="5">
                  <c:v>49</c:v>
                </c:pt>
                <c:pt idx="6">
                  <c:v>213</c:v>
                </c:pt>
                <c:pt idx="7">
                  <c:v>36</c:v>
                </c:pt>
                <c:pt idx="8">
                  <c:v>316</c:v>
                </c:pt>
                <c:pt idx="9">
                  <c:v>88</c:v>
                </c:pt>
                <c:pt idx="10">
                  <c:v>168</c:v>
                </c:pt>
                <c:pt idx="11">
                  <c:v>248</c:v>
                </c:pt>
                <c:pt idx="12">
                  <c:v>281</c:v>
                </c:pt>
                <c:pt idx="13">
                  <c:v>182</c:v>
                </c:pt>
                <c:pt idx="14">
                  <c:v>165</c:v>
                </c:pt>
                <c:pt idx="15">
                  <c:v>303</c:v>
                </c:pt>
                <c:pt idx="16">
                  <c:v>109</c:v>
                </c:pt>
                <c:pt idx="17">
                  <c:v>189</c:v>
                </c:pt>
                <c:pt idx="18">
                  <c:v>240</c:v>
                </c:pt>
                <c:pt idx="19">
                  <c:v>635</c:v>
                </c:pt>
                <c:pt idx="20">
                  <c:v>627</c:v>
                </c:pt>
                <c:pt idx="21">
                  <c:v>825</c:v>
                </c:pt>
                <c:pt idx="22">
                  <c:v>883</c:v>
                </c:pt>
                <c:pt idx="23">
                  <c:v>687</c:v>
                </c:pt>
                <c:pt idx="24">
                  <c:v>505</c:v>
                </c:pt>
                <c:pt idx="25">
                  <c:v>1039</c:v>
                </c:pt>
                <c:pt idx="26">
                  <c:v>1105</c:v>
                </c:pt>
                <c:pt idx="27">
                  <c:v>1049</c:v>
                </c:pt>
                <c:pt idx="28">
                  <c:v>1126</c:v>
                </c:pt>
                <c:pt idx="29">
                  <c:v>959</c:v>
                </c:pt>
                <c:pt idx="30">
                  <c:v>828</c:v>
                </c:pt>
                <c:pt idx="31">
                  <c:v>571</c:v>
                </c:pt>
                <c:pt idx="32">
                  <c:v>1004</c:v>
                </c:pt>
                <c:pt idx="33">
                  <c:v>1019</c:v>
                </c:pt>
                <c:pt idx="34">
                  <c:v>1081</c:v>
                </c:pt>
                <c:pt idx="35">
                  <c:v>1082</c:v>
                </c:pt>
                <c:pt idx="36">
                  <c:v>809</c:v>
                </c:pt>
                <c:pt idx="37">
                  <c:v>870</c:v>
                </c:pt>
                <c:pt idx="38">
                  <c:v>754</c:v>
                </c:pt>
                <c:pt idx="39">
                  <c:v>920</c:v>
                </c:pt>
                <c:pt idx="40">
                  <c:v>902</c:v>
                </c:pt>
                <c:pt idx="41">
                  <c:v>1035</c:v>
                </c:pt>
                <c:pt idx="42">
                  <c:v>627</c:v>
                </c:pt>
                <c:pt idx="43">
                  <c:v>910</c:v>
                </c:pt>
                <c:pt idx="44">
                  <c:v>588</c:v>
                </c:pt>
                <c:pt idx="45">
                  <c:v>421</c:v>
                </c:pt>
                <c:pt idx="46">
                  <c:v>751</c:v>
                </c:pt>
                <c:pt idx="47">
                  <c:v>813</c:v>
                </c:pt>
                <c:pt idx="48">
                  <c:v>1009</c:v>
                </c:pt>
                <c:pt idx="49">
                  <c:v>704</c:v>
                </c:pt>
                <c:pt idx="50">
                  <c:v>945</c:v>
                </c:pt>
                <c:pt idx="51">
                  <c:v>861</c:v>
                </c:pt>
                <c:pt idx="52">
                  <c:v>274</c:v>
                </c:pt>
                <c:pt idx="53">
                  <c:v>566</c:v>
                </c:pt>
                <c:pt idx="54">
                  <c:v>591</c:v>
                </c:pt>
                <c:pt idx="55">
                  <c:v>934</c:v>
                </c:pt>
                <c:pt idx="56">
                  <c:v>863</c:v>
                </c:pt>
                <c:pt idx="57">
                  <c:v>918</c:v>
                </c:pt>
                <c:pt idx="58">
                  <c:v>564</c:v>
                </c:pt>
                <c:pt idx="59">
                  <c:v>229</c:v>
                </c:pt>
                <c:pt idx="60">
                  <c:v>625</c:v>
                </c:pt>
                <c:pt idx="61">
                  <c:v>1323</c:v>
                </c:pt>
                <c:pt idx="62">
                  <c:v>1302</c:v>
                </c:pt>
                <c:pt idx="63">
                  <c:v>1503</c:v>
                </c:pt>
                <c:pt idx="64">
                  <c:v>1775</c:v>
                </c:pt>
                <c:pt idx="65">
                  <c:v>1254</c:v>
                </c:pt>
                <c:pt idx="66">
                  <c:v>1097</c:v>
                </c:pt>
                <c:pt idx="67">
                  <c:v>2267</c:v>
                </c:pt>
                <c:pt idx="68">
                  <c:v>3212</c:v>
                </c:pt>
                <c:pt idx="69">
                  <c:v>3968</c:v>
                </c:pt>
                <c:pt idx="70">
                  <c:v>4466</c:v>
                </c:pt>
                <c:pt idx="71">
                  <c:v>4033</c:v>
                </c:pt>
                <c:pt idx="72">
                  <c:v>3355</c:v>
                </c:pt>
                <c:pt idx="73">
                  <c:v>4112</c:v>
                </c:pt>
                <c:pt idx="74">
                  <c:v>4833</c:v>
                </c:pt>
                <c:pt idx="75">
                  <c:v>6448</c:v>
                </c:pt>
                <c:pt idx="76">
                  <c:v>7612</c:v>
                </c:pt>
                <c:pt idx="77">
                  <c:v>9117</c:v>
                </c:pt>
                <c:pt idx="78">
                  <c:v>8743</c:v>
                </c:pt>
                <c:pt idx="79">
                  <c:v>7174</c:v>
                </c:pt>
                <c:pt idx="80">
                  <c:v>7885</c:v>
                </c:pt>
                <c:pt idx="81">
                  <c:v>12044</c:v>
                </c:pt>
                <c:pt idx="82">
                  <c:v>13157</c:v>
                </c:pt>
                <c:pt idx="83">
                  <c:v>15788</c:v>
                </c:pt>
                <c:pt idx="84">
                  <c:v>16363</c:v>
                </c:pt>
                <c:pt idx="85">
                  <c:v>18260</c:v>
                </c:pt>
                <c:pt idx="86">
                  <c:v>13376</c:v>
                </c:pt>
                <c:pt idx="87">
                  <c:v>17321</c:v>
                </c:pt>
                <c:pt idx="88">
                  <c:v>20216</c:v>
                </c:pt>
                <c:pt idx="89">
                  <c:v>21636</c:v>
                </c:pt>
                <c:pt idx="90">
                  <c:v>25470</c:v>
                </c:pt>
                <c:pt idx="91">
                  <c:v>24531</c:v>
                </c:pt>
                <c:pt idx="92">
                  <c:v>25711</c:v>
                </c:pt>
                <c:pt idx="93">
                  <c:v>17362</c:v>
                </c:pt>
                <c:pt idx="94">
                  <c:v>20153</c:v>
                </c:pt>
                <c:pt idx="95">
                  <c:v>24024</c:v>
                </c:pt>
                <c:pt idx="96">
                  <c:v>27874</c:v>
                </c:pt>
                <c:pt idx="97">
                  <c:v>25897</c:v>
                </c:pt>
                <c:pt idx="98">
                  <c:v>32195</c:v>
                </c:pt>
                <c:pt idx="99">
                  <c:v>24654</c:v>
                </c:pt>
                <c:pt idx="100">
                  <c:v>13402</c:v>
                </c:pt>
                <c:pt idx="101">
                  <c:v>15657</c:v>
                </c:pt>
                <c:pt idx="102">
                  <c:v>22327</c:v>
                </c:pt>
                <c:pt idx="103">
                  <c:v>21178</c:v>
                </c:pt>
                <c:pt idx="104">
                  <c:v>27771</c:v>
                </c:pt>
                <c:pt idx="105">
                  <c:v>23949</c:v>
                </c:pt>
                <c:pt idx="106">
                  <c:v>23290</c:v>
                </c:pt>
                <c:pt idx="107">
                  <c:v>4735</c:v>
                </c:pt>
                <c:pt idx="108">
                  <c:v>15368</c:v>
                </c:pt>
                <c:pt idx="109">
                  <c:v>8870</c:v>
                </c:pt>
                <c:pt idx="110">
                  <c:v>18355</c:v>
                </c:pt>
                <c:pt idx="111">
                  <c:v>15122</c:v>
                </c:pt>
                <c:pt idx="112">
                  <c:v>14454</c:v>
                </c:pt>
                <c:pt idx="113">
                  <c:v>13942</c:v>
                </c:pt>
                <c:pt idx="114">
                  <c:v>-9525</c:v>
                </c:pt>
                <c:pt idx="115">
                  <c:v>1651</c:v>
                </c:pt>
                <c:pt idx="116">
                  <c:v>-6457</c:v>
                </c:pt>
                <c:pt idx="117">
                  <c:v>4425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positivi'!$A$3:$A$117</c:f>
              <c:numCache>
                <c:formatCode>d/m;@</c:formatCode>
                <c:ptCount val="115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</c:numCache>
            </c:numRef>
          </c:xVal>
          <c:yVal>
            <c:numRef>
              <c:f>'Nuovi positivi'!$B$3:$B$117</c:f>
              <c:numCache>
                <c:formatCode>General</c:formatCode>
                <c:ptCount val="115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Casi_totali!$B$3:$B$123</c:f>
              <c:numCache>
                <c:formatCode>General</c:formatCode>
                <c:ptCount val="121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790377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  <c:pt idx="103">
                  <c:v>1066401</c:v>
                </c:pt>
                <c:pt idx="104">
                  <c:v>1107303</c:v>
                </c:pt>
                <c:pt idx="105">
                  <c:v>1144552</c:v>
                </c:pt>
                <c:pt idx="106">
                  <c:v>1178529</c:v>
                </c:pt>
                <c:pt idx="107">
                  <c:v>1205881</c:v>
                </c:pt>
                <c:pt idx="108">
                  <c:v>1238072</c:v>
                </c:pt>
                <c:pt idx="109">
                  <c:v>1272352</c:v>
                </c:pt>
                <c:pt idx="110">
                  <c:v>1308528</c:v>
                </c:pt>
                <c:pt idx="111">
                  <c:v>1345767</c:v>
                </c:pt>
                <c:pt idx="112">
                  <c:v>1380531</c:v>
                </c:pt>
                <c:pt idx="113">
                  <c:v>1408868</c:v>
                </c:pt>
                <c:pt idx="114">
                  <c:v>1431795</c:v>
                </c:pt>
                <c:pt idx="115">
                  <c:v>1455022</c:v>
                </c:pt>
                <c:pt idx="116">
                  <c:v>1480874</c:v>
                </c:pt>
                <c:pt idx="117">
                  <c:v>1509875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  <c:min val="100000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positivi'!$A$4:$A$120</c:f>
              <c:numCache>
                <c:formatCode>d/m;@</c:formatCode>
                <c:ptCount val="11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</c:numCache>
            </c:numRef>
          </c:xVal>
          <c:yVal>
            <c:numRef>
              <c:f>'Nuovi positivi'!$C$4:$C$120</c:f>
              <c:numCache>
                <c:formatCode>General</c:formatCode>
                <c:ptCount val="117"/>
                <c:pt idx="0">
                  <c:v>238</c:v>
                </c:pt>
                <c:pt idx="1">
                  <c:v>159</c:v>
                </c:pt>
                <c:pt idx="2">
                  <c:v>190</c:v>
                </c:pt>
                <c:pt idx="3">
                  <c:v>384</c:v>
                </c:pt>
                <c:pt idx="4">
                  <c:v>401</c:v>
                </c:pt>
                <c:pt idx="5">
                  <c:v>552</c:v>
                </c:pt>
                <c:pt idx="6">
                  <c:v>347</c:v>
                </c:pt>
                <c:pt idx="7">
                  <c:v>463</c:v>
                </c:pt>
                <c:pt idx="8">
                  <c:v>259</c:v>
                </c:pt>
                <c:pt idx="9">
                  <c:v>412</c:v>
                </c:pt>
                <c:pt idx="10">
                  <c:v>476</c:v>
                </c:pt>
                <c:pt idx="11">
                  <c:v>522</c:v>
                </c:pt>
                <c:pt idx="12">
                  <c:v>574</c:v>
                </c:pt>
                <c:pt idx="13">
                  <c:v>629</c:v>
                </c:pt>
                <c:pt idx="14">
                  <c:v>477</c:v>
                </c:pt>
                <c:pt idx="15">
                  <c:v>320</c:v>
                </c:pt>
                <c:pt idx="16">
                  <c:v>401</c:v>
                </c:pt>
                <c:pt idx="17">
                  <c:v>642</c:v>
                </c:pt>
                <c:pt idx="18">
                  <c:v>840</c:v>
                </c:pt>
                <c:pt idx="19">
                  <c:v>947</c:v>
                </c:pt>
                <c:pt idx="20">
                  <c:v>1071</c:v>
                </c:pt>
                <c:pt idx="21">
                  <c:v>1209</c:v>
                </c:pt>
                <c:pt idx="22">
                  <c:v>953</c:v>
                </c:pt>
                <c:pt idx="23">
                  <c:v>876</c:v>
                </c:pt>
                <c:pt idx="24">
                  <c:v>1366</c:v>
                </c:pt>
                <c:pt idx="25">
                  <c:v>1409</c:v>
                </c:pt>
                <c:pt idx="26">
                  <c:v>1460</c:v>
                </c:pt>
                <c:pt idx="27">
                  <c:v>1444</c:v>
                </c:pt>
                <c:pt idx="28">
                  <c:v>1365</c:v>
                </c:pt>
                <c:pt idx="29">
                  <c:v>996</c:v>
                </c:pt>
                <c:pt idx="30">
                  <c:v>975</c:v>
                </c:pt>
                <c:pt idx="31">
                  <c:v>1326</c:v>
                </c:pt>
                <c:pt idx="32">
                  <c:v>1397</c:v>
                </c:pt>
                <c:pt idx="33">
                  <c:v>1732</c:v>
                </c:pt>
                <c:pt idx="34">
                  <c:v>1693</c:v>
                </c:pt>
                <c:pt idx="35">
                  <c:v>1297</c:v>
                </c:pt>
                <c:pt idx="36">
                  <c:v>1150</c:v>
                </c:pt>
                <c:pt idx="37">
                  <c:v>1369</c:v>
                </c:pt>
                <c:pt idx="38">
                  <c:v>1430</c:v>
                </c:pt>
                <c:pt idx="39">
                  <c:v>1597</c:v>
                </c:pt>
                <c:pt idx="40">
                  <c:v>1616</c:v>
                </c:pt>
                <c:pt idx="41">
                  <c:v>1501</c:v>
                </c:pt>
                <c:pt idx="42">
                  <c:v>1456</c:v>
                </c:pt>
                <c:pt idx="43">
                  <c:v>1008</c:v>
                </c:pt>
                <c:pt idx="44">
                  <c:v>1229</c:v>
                </c:pt>
                <c:pt idx="45">
                  <c:v>1452</c:v>
                </c:pt>
                <c:pt idx="46">
                  <c:v>1583</c:v>
                </c:pt>
                <c:pt idx="47">
                  <c:v>1907</c:v>
                </c:pt>
                <c:pt idx="48">
                  <c:v>1637</c:v>
                </c:pt>
                <c:pt idx="49">
                  <c:v>1587</c:v>
                </c:pt>
                <c:pt idx="50">
                  <c:v>1350</c:v>
                </c:pt>
                <c:pt idx="51">
                  <c:v>1391</c:v>
                </c:pt>
                <c:pt idx="52">
                  <c:v>1640</c:v>
                </c:pt>
                <c:pt idx="53">
                  <c:v>1786</c:v>
                </c:pt>
                <c:pt idx="54">
                  <c:v>1912</c:v>
                </c:pt>
                <c:pt idx="55">
                  <c:v>1869</c:v>
                </c:pt>
                <c:pt idx="56">
                  <c:v>1766</c:v>
                </c:pt>
                <c:pt idx="57">
                  <c:v>1494</c:v>
                </c:pt>
                <c:pt idx="58">
                  <c:v>1647</c:v>
                </c:pt>
                <c:pt idx="59">
                  <c:v>1850</c:v>
                </c:pt>
                <c:pt idx="60">
                  <c:v>2548</c:v>
                </c:pt>
                <c:pt idx="61">
                  <c:v>2499</c:v>
                </c:pt>
                <c:pt idx="62">
                  <c:v>2843</c:v>
                </c:pt>
                <c:pt idx="63">
                  <c:v>2578</c:v>
                </c:pt>
                <c:pt idx="64">
                  <c:v>2257</c:v>
                </c:pt>
                <c:pt idx="65">
                  <c:v>2677</c:v>
                </c:pt>
                <c:pt idx="66">
                  <c:v>3677</c:v>
                </c:pt>
                <c:pt idx="67">
                  <c:v>4458</c:v>
                </c:pt>
                <c:pt idx="68">
                  <c:v>5372</c:v>
                </c:pt>
                <c:pt idx="69">
                  <c:v>5724</c:v>
                </c:pt>
                <c:pt idx="70">
                  <c:v>5456</c:v>
                </c:pt>
                <c:pt idx="71">
                  <c:v>4619</c:v>
                </c:pt>
                <c:pt idx="72">
                  <c:v>5898</c:v>
                </c:pt>
                <c:pt idx="73">
                  <c:v>7332</c:v>
                </c:pt>
                <c:pt idx="74">
                  <c:v>8803</c:v>
                </c:pt>
                <c:pt idx="75">
                  <c:v>10009</c:v>
                </c:pt>
                <c:pt idx="76">
                  <c:v>10925</c:v>
                </c:pt>
                <c:pt idx="77">
                  <c:v>11705</c:v>
                </c:pt>
                <c:pt idx="78">
                  <c:v>9337</c:v>
                </c:pt>
                <c:pt idx="79">
                  <c:v>10871</c:v>
                </c:pt>
                <c:pt idx="80">
                  <c:v>15199</c:v>
                </c:pt>
                <c:pt idx="81">
                  <c:v>16078</c:v>
                </c:pt>
                <c:pt idx="82">
                  <c:v>19143</c:v>
                </c:pt>
                <c:pt idx="83">
                  <c:v>19640</c:v>
                </c:pt>
                <c:pt idx="84">
                  <c:v>21273</c:v>
                </c:pt>
                <c:pt idx="85">
                  <c:v>17007</c:v>
                </c:pt>
                <c:pt idx="86">
                  <c:v>21989</c:v>
                </c:pt>
                <c:pt idx="87">
                  <c:v>24988</c:v>
                </c:pt>
                <c:pt idx="88">
                  <c:v>26829</c:v>
                </c:pt>
                <c:pt idx="89">
                  <c:v>31079</c:v>
                </c:pt>
                <c:pt idx="90">
                  <c:v>31756</c:v>
                </c:pt>
                <c:pt idx="91">
                  <c:v>29905</c:v>
                </c:pt>
                <c:pt idx="92">
                  <c:v>22253</c:v>
                </c:pt>
                <c:pt idx="93">
                  <c:v>28241</c:v>
                </c:pt>
                <c:pt idx="94">
                  <c:v>30531</c:v>
                </c:pt>
                <c:pt idx="95">
                  <c:v>34519</c:v>
                </c:pt>
                <c:pt idx="96">
                  <c:v>37802</c:v>
                </c:pt>
                <c:pt idx="97">
                  <c:v>39809</c:v>
                </c:pt>
                <c:pt idx="98">
                  <c:v>32614</c:v>
                </c:pt>
                <c:pt idx="99">
                  <c:v>25269</c:v>
                </c:pt>
                <c:pt idx="100">
                  <c:v>35090</c:v>
                </c:pt>
                <c:pt idx="101">
                  <c:v>32961</c:v>
                </c:pt>
                <c:pt idx="102">
                  <c:v>37977</c:v>
                </c:pt>
                <c:pt idx="103">
                  <c:v>40902</c:v>
                </c:pt>
                <c:pt idx="104">
                  <c:v>37249</c:v>
                </c:pt>
                <c:pt idx="105">
                  <c:v>33977</c:v>
                </c:pt>
                <c:pt idx="106">
                  <c:v>27352</c:v>
                </c:pt>
                <c:pt idx="107">
                  <c:v>32191</c:v>
                </c:pt>
                <c:pt idx="108">
                  <c:v>34280</c:v>
                </c:pt>
                <c:pt idx="109">
                  <c:v>36176</c:v>
                </c:pt>
                <c:pt idx="110">
                  <c:v>37239</c:v>
                </c:pt>
                <c:pt idx="111">
                  <c:v>34764</c:v>
                </c:pt>
                <c:pt idx="112">
                  <c:v>28337</c:v>
                </c:pt>
                <c:pt idx="113">
                  <c:v>22927</c:v>
                </c:pt>
                <c:pt idx="114">
                  <c:v>23227</c:v>
                </c:pt>
                <c:pt idx="115">
                  <c:v>25852</c:v>
                </c:pt>
                <c:pt idx="116">
                  <c:v>29001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ser>
          <c:idx val="1"/>
          <c:order val="1"/>
          <c:tx>
            <c:strRef>
              <c:f>'Nuovi positivi'!$E$1</c:f>
              <c:strCache>
                <c:ptCount val="1"/>
                <c:pt idx="0">
                  <c:v>d1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'Nuovi positivi'!$A$3:$A$121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'Nuovi positivi'!$E$3:$E$121</c:f>
              <c:numCache>
                <c:formatCode>General</c:formatCode>
                <c:ptCount val="119"/>
                <c:pt idx="9" formatCode="0">
                  <c:v>370.85714285714283</c:v>
                </c:pt>
                <c:pt idx="10" formatCode="0">
                  <c:v>402.57142857142856</c:v>
                </c:pt>
                <c:pt idx="11" formatCode="0">
                  <c:v>415.71428571428572</c:v>
                </c:pt>
                <c:pt idx="12" formatCode="0">
                  <c:v>433</c:v>
                </c:pt>
                <c:pt idx="13" formatCode="0">
                  <c:v>436.14285714285717</c:v>
                </c:pt>
                <c:pt idx="14" formatCode="0">
                  <c:v>476.42857142857144</c:v>
                </c:pt>
                <c:pt idx="15" formatCode="0">
                  <c:v>478.42857142857144</c:v>
                </c:pt>
                <c:pt idx="16" formatCode="0">
                  <c:v>487.14285714285717</c:v>
                </c:pt>
                <c:pt idx="17" formatCode="0">
                  <c:v>485.57142857142856</c:v>
                </c:pt>
                <c:pt idx="18" formatCode="0">
                  <c:v>509.28571428571428</c:v>
                </c:pt>
                <c:pt idx="19" formatCode="0">
                  <c:v>554.71428571428567</c:v>
                </c:pt>
                <c:pt idx="20" formatCode="0">
                  <c:v>608</c:v>
                </c:pt>
                <c:pt idx="21" formatCode="0">
                  <c:v>671.14285714285711</c:v>
                </c:pt>
                <c:pt idx="22" formatCode="0">
                  <c:v>775.71428571428567</c:v>
                </c:pt>
                <c:pt idx="23" formatCode="0">
                  <c:v>866.14285714285711</c:v>
                </c:pt>
                <c:pt idx="24" formatCode="0">
                  <c:v>934</c:v>
                </c:pt>
                <c:pt idx="25" formatCode="0">
                  <c:v>1037.4285714285713</c:v>
                </c:pt>
                <c:pt idx="26" formatCode="0">
                  <c:v>1118.7142857142858</c:v>
                </c:pt>
                <c:pt idx="27" formatCode="0">
                  <c:v>1192</c:v>
                </c:pt>
                <c:pt idx="28" formatCode="0">
                  <c:v>1245.2857142857142</c:v>
                </c:pt>
                <c:pt idx="29" formatCode="0">
                  <c:v>1267.5714285714287</c:v>
                </c:pt>
                <c:pt idx="30" formatCode="0">
                  <c:v>1273.7142857142858</c:v>
                </c:pt>
                <c:pt idx="31" formatCode="0">
                  <c:v>1287.8571428571429</c:v>
                </c:pt>
                <c:pt idx="32" formatCode="0">
                  <c:v>1282.1428571428571</c:v>
                </c:pt>
                <c:pt idx="33" formatCode="0">
                  <c:v>1280.4285714285713</c:v>
                </c:pt>
                <c:pt idx="34" formatCode="0">
                  <c:v>1319.2857142857142</c:v>
                </c:pt>
                <c:pt idx="35" formatCode="0">
                  <c:v>1354.8571428571429</c:v>
                </c:pt>
                <c:pt idx="36" formatCode="0">
                  <c:v>1345.1428571428571</c:v>
                </c:pt>
                <c:pt idx="37" formatCode="0">
                  <c:v>1367.1428571428571</c:v>
                </c:pt>
                <c:pt idx="38" formatCode="0">
                  <c:v>1423.4285714285713</c:v>
                </c:pt>
                <c:pt idx="39" formatCode="0">
                  <c:v>1438.2857142857142</c:v>
                </c:pt>
                <c:pt idx="40" formatCode="0">
                  <c:v>1466.8571428571429</c:v>
                </c:pt>
                <c:pt idx="41" formatCode="0">
                  <c:v>1450.2857142857142</c:v>
                </c:pt>
                <c:pt idx="42" formatCode="0">
                  <c:v>1422.8571428571429</c:v>
                </c:pt>
                <c:pt idx="43" formatCode="0">
                  <c:v>1445.5714285714287</c:v>
                </c:pt>
                <c:pt idx="44" formatCode="0">
                  <c:v>1425.2857142857142</c:v>
                </c:pt>
                <c:pt idx="45" formatCode="0">
                  <c:v>1405.2857142857142</c:v>
                </c:pt>
                <c:pt idx="46" formatCode="0">
                  <c:v>1408.4285714285713</c:v>
                </c:pt>
                <c:pt idx="47" formatCode="0">
                  <c:v>1406.4285714285713</c:v>
                </c:pt>
                <c:pt idx="48" formatCode="0">
                  <c:v>1448</c:v>
                </c:pt>
                <c:pt idx="49" formatCode="0">
                  <c:v>1467.4285714285713</c:v>
                </c:pt>
                <c:pt idx="50" formatCode="0">
                  <c:v>1486.1428571428571</c:v>
                </c:pt>
                <c:pt idx="51" formatCode="0">
                  <c:v>1535</c:v>
                </c:pt>
                <c:pt idx="52" formatCode="0">
                  <c:v>1558.1428571428571</c:v>
                </c:pt>
                <c:pt idx="53" formatCode="0">
                  <c:v>1585</c:v>
                </c:pt>
                <c:pt idx="54" formatCode="0">
                  <c:v>1614</c:v>
                </c:pt>
                <c:pt idx="55" formatCode="0">
                  <c:v>1614.7142857142858</c:v>
                </c:pt>
                <c:pt idx="56" formatCode="0">
                  <c:v>1647.8571428571429</c:v>
                </c:pt>
                <c:pt idx="57" formatCode="0">
                  <c:v>1673.4285714285713</c:v>
                </c:pt>
                <c:pt idx="58" formatCode="0">
                  <c:v>1694</c:v>
                </c:pt>
                <c:pt idx="59" formatCode="0">
                  <c:v>1730.5714285714287</c:v>
                </c:pt>
                <c:pt idx="60" formatCode="0">
                  <c:v>1760.5714285714287</c:v>
                </c:pt>
                <c:pt idx="61" formatCode="0">
                  <c:v>1869.4285714285713</c:v>
                </c:pt>
                <c:pt idx="62" formatCode="0">
                  <c:v>1953.2857142857142</c:v>
                </c:pt>
                <c:pt idx="63" formatCode="0">
                  <c:v>2092.4285714285716</c:v>
                </c:pt>
                <c:pt idx="64" formatCode="0">
                  <c:v>2208.4285714285716</c:v>
                </c:pt>
                <c:pt idx="65" formatCode="0">
                  <c:v>2317.4285714285716</c:v>
                </c:pt>
                <c:pt idx="66" formatCode="0">
                  <c:v>2464.5714285714284</c:v>
                </c:pt>
                <c:pt idx="67" formatCode="0">
                  <c:v>2725.5714285714284</c:v>
                </c:pt>
                <c:pt idx="68" formatCode="0">
                  <c:v>2998.4285714285716</c:v>
                </c:pt>
                <c:pt idx="69" formatCode="0">
                  <c:v>3408.8571428571427</c:v>
                </c:pt>
                <c:pt idx="70" formatCode="0">
                  <c:v>3820.4285714285716</c:v>
                </c:pt>
                <c:pt idx="71" formatCode="0">
                  <c:v>4231.5714285714284</c:v>
                </c:pt>
                <c:pt idx="72" formatCode="0">
                  <c:v>4569</c:v>
                </c:pt>
                <c:pt idx="73" formatCode="0">
                  <c:v>5029.1428571428569</c:v>
                </c:pt>
                <c:pt idx="74" formatCode="0">
                  <c:v>5551.2857142857147</c:v>
                </c:pt>
                <c:pt idx="75" formatCode="0">
                  <c:v>6172</c:v>
                </c:pt>
                <c:pt idx="76" formatCode="0">
                  <c:v>6834.4285714285716</c:v>
                </c:pt>
                <c:pt idx="77" formatCode="0">
                  <c:v>7577.4285714285716</c:v>
                </c:pt>
                <c:pt idx="78" formatCode="0">
                  <c:v>8470.1428571428569</c:v>
                </c:pt>
                <c:pt idx="79" formatCode="0">
                  <c:v>9144.1428571428569</c:v>
                </c:pt>
                <c:pt idx="80" formatCode="0">
                  <c:v>9854.5714285714294</c:v>
                </c:pt>
                <c:pt idx="81" formatCode="0">
                  <c:v>10978.428571428571</c:v>
                </c:pt>
                <c:pt idx="82" formatCode="0">
                  <c:v>12017.714285714286</c:v>
                </c:pt>
                <c:pt idx="83" formatCode="0">
                  <c:v>13322.571428571429</c:v>
                </c:pt>
                <c:pt idx="84" formatCode="0">
                  <c:v>14567.571428571429</c:v>
                </c:pt>
                <c:pt idx="85" formatCode="0">
                  <c:v>15934.428571428571</c:v>
                </c:pt>
                <c:pt idx="86" formatCode="0">
                  <c:v>17030.142857142859</c:v>
                </c:pt>
                <c:pt idx="87" formatCode="0">
                  <c:v>18618.428571428572</c:v>
                </c:pt>
                <c:pt idx="88" formatCode="0">
                  <c:v>20016.857142857141</c:v>
                </c:pt>
                <c:pt idx="89" formatCode="0">
                  <c:v>21552.714285714286</c:v>
                </c:pt>
                <c:pt idx="90" formatCode="0">
                  <c:v>23257.857142857141</c:v>
                </c:pt>
                <c:pt idx="91" formatCode="0">
                  <c:v>24988.714285714286</c:v>
                </c:pt>
                <c:pt idx="92" formatCode="0">
                  <c:v>26221.857142857141</c:v>
                </c:pt>
                <c:pt idx="93" formatCode="0">
                  <c:v>26971.285714285714</c:v>
                </c:pt>
                <c:pt idx="94" formatCode="0">
                  <c:v>27864.428571428572</c:v>
                </c:pt>
                <c:pt idx="95" formatCode="0">
                  <c:v>28656.285714285714</c:v>
                </c:pt>
                <c:pt idx="96" formatCode="0">
                  <c:v>29754.857142857141</c:v>
                </c:pt>
                <c:pt idx="97" formatCode="0">
                  <c:v>30715.285714285714</c:v>
                </c:pt>
                <c:pt idx="98" formatCode="0">
                  <c:v>31865.714285714286</c:v>
                </c:pt>
                <c:pt idx="99" formatCode="0">
                  <c:v>32252.714285714286</c:v>
                </c:pt>
                <c:pt idx="100" formatCode="0">
                  <c:v>32683.571428571428</c:v>
                </c:pt>
                <c:pt idx="101" formatCode="0">
                  <c:v>33662</c:v>
                </c:pt>
                <c:pt idx="102" formatCode="0">
                  <c:v>34009.142857142855</c:v>
                </c:pt>
                <c:pt idx="103" formatCode="0">
                  <c:v>34503.142857142855</c:v>
                </c:pt>
                <c:pt idx="104" formatCode="0">
                  <c:v>34946</c:v>
                </c:pt>
                <c:pt idx="105" formatCode="0">
                  <c:v>34580.285714285717</c:v>
                </c:pt>
                <c:pt idx="106" formatCode="0">
                  <c:v>34775</c:v>
                </c:pt>
                <c:pt idx="107" formatCode="0">
                  <c:v>35072.571428571428</c:v>
                </c:pt>
                <c:pt idx="108" formatCode="0">
                  <c:v>34658.428571428572</c:v>
                </c:pt>
                <c:pt idx="109" formatCode="0">
                  <c:v>34846.857142857145</c:v>
                </c:pt>
                <c:pt idx="110" formatCode="0">
                  <c:v>34589.571428571428</c:v>
                </c:pt>
                <c:pt idx="111" formatCode="0">
                  <c:v>34066.285714285717</c:v>
                </c:pt>
                <c:pt idx="112" formatCode="0">
                  <c:v>33711.285714285717</c:v>
                </c:pt>
                <c:pt idx="113" formatCode="0">
                  <c:v>32905.571428571428</c:v>
                </c:pt>
                <c:pt idx="114" formatCode="0">
                  <c:v>32273.428571428572</c:v>
                </c:pt>
                <c:pt idx="115" formatCode="0">
                  <c:v>30992.857142857141</c:v>
                </c:pt>
                <c:pt idx="116" formatCode="0">
                  <c:v>29788.857142857141</c:v>
                </c:pt>
                <c:pt idx="117" formatCode="0">
                  <c:v>28763.857142857141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7C-410D-8A2A-399765AC4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Nuovi positivi/giorno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69092127612235932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'Nuovi positivi'!$T$1:$AB$1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478848"/>
        <c:axId val="681479176"/>
      </c:barChart>
      <c:scatterChart>
        <c:scatterStyle val="lineMarker"/>
        <c:varyColors val="0"/>
        <c:ser>
          <c:idx val="0"/>
          <c:order val="0"/>
          <c:tx>
            <c:v>NuoviPos/day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'Nuovi positivi'!$T$125:$AB$125</c:f>
              <c:numCache>
                <c:formatCode>0</c:formatCode>
                <c:ptCount val="9"/>
                <c:pt idx="0">
                  <c:v>40.17094017094017</c:v>
                </c:pt>
                <c:pt idx="1">
                  <c:v>18.803418803418804</c:v>
                </c:pt>
                <c:pt idx="2">
                  <c:v>17.948717948717949</c:v>
                </c:pt>
                <c:pt idx="3">
                  <c:v>7.6923076923076925</c:v>
                </c:pt>
                <c:pt idx="4">
                  <c:v>5.982905982905983</c:v>
                </c:pt>
                <c:pt idx="5">
                  <c:v>1.7094017094017093</c:v>
                </c:pt>
                <c:pt idx="6">
                  <c:v>0.85470085470085466</c:v>
                </c:pt>
                <c:pt idx="7">
                  <c:v>2.5641025641025643</c:v>
                </c:pt>
                <c:pt idx="8">
                  <c:v>4.2735042735042734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9-4EA9-8B57-53B4A6513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478848"/>
        <c:axId val="681479176"/>
      </c:scatterChart>
      <c:catAx>
        <c:axId val="6814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9176"/>
        <c:crosses val="autoZero"/>
        <c:auto val="1"/>
        <c:lblAlgn val="ctr"/>
        <c:lblOffset val="100"/>
        <c:noMultiLvlLbl val="0"/>
      </c:catAx>
      <c:valAx>
        <c:axId val="68147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147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Tamponi!$C$3:$C$200</c:f>
              <c:numCache>
                <c:formatCode>General</c:formatCode>
                <c:ptCount val="198"/>
                <c:pt idx="0">
                  <c:v>6873496</c:v>
                </c:pt>
                <c:pt idx="1">
                  <c:v>6916765</c:v>
                </c:pt>
                <c:pt idx="2">
                  <c:v>6940801</c:v>
                </c:pt>
                <c:pt idx="3">
                  <c:v>6984589</c:v>
                </c:pt>
                <c:pt idx="4">
                  <c:v>7041040</c:v>
                </c:pt>
                <c:pt idx="5">
                  <c:v>7099713</c:v>
                </c:pt>
                <c:pt idx="6">
                  <c:v>7158909</c:v>
                </c:pt>
                <c:pt idx="7">
                  <c:v>7212207</c:v>
                </c:pt>
                <c:pt idx="8">
                  <c:v>7249844</c:v>
                </c:pt>
                <c:pt idx="9">
                  <c:v>7276276</c:v>
                </c:pt>
                <c:pt idx="10">
                  <c:v>7316918</c:v>
                </c:pt>
                <c:pt idx="11">
                  <c:v>7369576</c:v>
                </c:pt>
                <c:pt idx="12">
                  <c:v>7420764</c:v>
                </c:pt>
                <c:pt idx="13">
                  <c:v>7467487</c:v>
                </c:pt>
                <c:pt idx="14">
                  <c:v>7520610</c:v>
                </c:pt>
                <c:pt idx="15">
                  <c:v>7557417</c:v>
                </c:pt>
                <c:pt idx="16">
                  <c:v>7588083</c:v>
                </c:pt>
                <c:pt idx="17">
                  <c:v>7642059</c:v>
                </c:pt>
                <c:pt idx="18">
                  <c:v>7713154</c:v>
                </c:pt>
                <c:pt idx="19">
                  <c:v>7790596</c:v>
                </c:pt>
                <c:pt idx="20">
                  <c:v>7862592</c:v>
                </c:pt>
                <c:pt idx="21">
                  <c:v>7940266</c:v>
                </c:pt>
                <c:pt idx="22">
                  <c:v>8007637</c:v>
                </c:pt>
                <c:pt idx="23">
                  <c:v>8053551</c:v>
                </c:pt>
                <c:pt idx="24">
                  <c:v>8125892</c:v>
                </c:pt>
                <c:pt idx="25">
                  <c:v>8219421</c:v>
                </c:pt>
                <c:pt idx="26">
                  <c:v>8313445</c:v>
                </c:pt>
                <c:pt idx="27">
                  <c:v>8410510</c:v>
                </c:pt>
                <c:pt idx="28">
                  <c:v>8509618</c:v>
                </c:pt>
                <c:pt idx="29">
                  <c:v>8586341</c:v>
                </c:pt>
                <c:pt idx="30">
                  <c:v>8644859</c:v>
                </c:pt>
                <c:pt idx="31">
                  <c:v>8725909</c:v>
                </c:pt>
                <c:pt idx="32">
                  <c:v>8828868</c:v>
                </c:pt>
                <c:pt idx="33">
                  <c:v>8921658</c:v>
                </c:pt>
                <c:pt idx="34">
                  <c:v>9034743</c:v>
                </c:pt>
                <c:pt idx="35">
                  <c:v>9142401</c:v>
                </c:pt>
                <c:pt idx="36">
                  <c:v>9219257</c:v>
                </c:pt>
                <c:pt idx="37">
                  <c:v>9271810</c:v>
                </c:pt>
                <c:pt idx="38">
                  <c:v>9364213</c:v>
                </c:pt>
                <c:pt idx="39">
                  <c:v>9460203</c:v>
                </c:pt>
                <c:pt idx="40">
                  <c:v>9554389</c:v>
                </c:pt>
                <c:pt idx="41">
                  <c:v>9653269</c:v>
                </c:pt>
                <c:pt idx="42">
                  <c:v>9745975</c:v>
                </c:pt>
                <c:pt idx="43">
                  <c:v>9818118</c:v>
                </c:pt>
                <c:pt idx="44">
                  <c:v>9863427</c:v>
                </c:pt>
                <c:pt idx="45">
                  <c:v>9943944</c:v>
                </c:pt>
                <c:pt idx="46">
                  <c:v>10044551</c:v>
                </c:pt>
                <c:pt idx="47">
                  <c:v>10146324</c:v>
                </c:pt>
                <c:pt idx="48">
                  <c:v>10246163</c:v>
                </c:pt>
                <c:pt idx="49">
                  <c:v>10349386</c:v>
                </c:pt>
                <c:pt idx="50">
                  <c:v>10432814</c:v>
                </c:pt>
                <c:pt idx="51">
                  <c:v>10488676</c:v>
                </c:pt>
                <c:pt idx="52">
                  <c:v>10575979</c:v>
                </c:pt>
                <c:pt idx="53">
                  <c:v>10679675</c:v>
                </c:pt>
                <c:pt idx="54">
                  <c:v>10787694</c:v>
                </c:pt>
                <c:pt idx="55">
                  <c:v>10894963</c:v>
                </c:pt>
                <c:pt idx="56">
                  <c:v>10999350</c:v>
                </c:pt>
                <c:pt idx="57">
                  <c:v>11087064</c:v>
                </c:pt>
                <c:pt idx="58">
                  <c:v>11138173</c:v>
                </c:pt>
                <c:pt idx="59">
                  <c:v>11228358</c:v>
                </c:pt>
                <c:pt idx="60">
                  <c:v>11333922</c:v>
                </c:pt>
                <c:pt idx="61">
                  <c:v>11452158</c:v>
                </c:pt>
                <c:pt idx="62">
                  <c:v>11572459</c:v>
                </c:pt>
                <c:pt idx="63">
                  <c:v>11691391</c:v>
                </c:pt>
                <c:pt idx="64">
                  <c:v>11784105</c:v>
                </c:pt>
                <c:pt idx="65">
                  <c:v>11844346</c:v>
                </c:pt>
                <c:pt idx="66">
                  <c:v>11944088</c:v>
                </c:pt>
                <c:pt idx="67">
                  <c:v>12069402</c:v>
                </c:pt>
                <c:pt idx="68">
                  <c:v>12197500</c:v>
                </c:pt>
                <c:pt idx="69">
                  <c:v>12326971</c:v>
                </c:pt>
                <c:pt idx="70">
                  <c:v>12460055</c:v>
                </c:pt>
                <c:pt idx="71">
                  <c:v>12564713</c:v>
                </c:pt>
                <c:pt idx="72">
                  <c:v>12650155</c:v>
                </c:pt>
                <c:pt idx="73">
                  <c:v>12762699</c:v>
                </c:pt>
                <c:pt idx="74">
                  <c:v>12914895</c:v>
                </c:pt>
                <c:pt idx="75">
                  <c:v>13077827</c:v>
                </c:pt>
                <c:pt idx="76">
                  <c:v>13228204</c:v>
                </c:pt>
                <c:pt idx="77">
                  <c:v>13394041</c:v>
                </c:pt>
                <c:pt idx="78">
                  <c:v>13540582</c:v>
                </c:pt>
                <c:pt idx="79">
                  <c:v>13639444</c:v>
                </c:pt>
                <c:pt idx="80">
                  <c:v>13784181</c:v>
                </c:pt>
                <c:pt idx="81">
                  <c:v>13962029</c:v>
                </c:pt>
                <c:pt idx="82">
                  <c:v>14132421</c:v>
                </c:pt>
                <c:pt idx="83">
                  <c:v>14314453</c:v>
                </c:pt>
                <c:pt idx="84">
                  <c:v>14492122</c:v>
                </c:pt>
                <c:pt idx="85">
                  <c:v>14654002</c:v>
                </c:pt>
                <c:pt idx="86">
                  <c:v>14778688</c:v>
                </c:pt>
                <c:pt idx="87">
                  <c:v>14953086</c:v>
                </c:pt>
                <c:pt idx="88">
                  <c:v>15152038</c:v>
                </c:pt>
                <c:pt idx="89">
                  <c:v>15353490</c:v>
                </c:pt>
                <c:pt idx="90">
                  <c:v>15568575</c:v>
                </c:pt>
                <c:pt idx="91">
                  <c:v>15784461</c:v>
                </c:pt>
                <c:pt idx="92">
                  <c:v>15967918</c:v>
                </c:pt>
                <c:pt idx="93">
                  <c:v>16103649</c:v>
                </c:pt>
                <c:pt idx="94">
                  <c:v>16285936</c:v>
                </c:pt>
                <c:pt idx="95">
                  <c:v>16497767</c:v>
                </c:pt>
                <c:pt idx="96">
                  <c:v>16717651</c:v>
                </c:pt>
                <c:pt idx="97">
                  <c:v>16951896</c:v>
                </c:pt>
                <c:pt idx="98">
                  <c:v>17183569</c:v>
                </c:pt>
                <c:pt idx="99">
                  <c:v>17374713</c:v>
                </c:pt>
                <c:pt idx="100">
                  <c:v>17522438</c:v>
                </c:pt>
                <c:pt idx="101">
                  <c:v>17740196</c:v>
                </c:pt>
                <c:pt idx="102">
                  <c:v>17965836</c:v>
                </c:pt>
                <c:pt idx="103">
                  <c:v>18200508</c:v>
                </c:pt>
                <c:pt idx="104">
                  <c:v>18455416</c:v>
                </c:pt>
                <c:pt idx="105">
                  <c:v>18683111</c:v>
                </c:pt>
                <c:pt idx="106">
                  <c:v>18878386</c:v>
                </c:pt>
                <c:pt idx="107">
                  <c:v>19031049</c:v>
                </c:pt>
                <c:pt idx="108">
                  <c:v>19239507</c:v>
                </c:pt>
                <c:pt idx="109">
                  <c:v>19474341</c:v>
                </c:pt>
                <c:pt idx="110">
                  <c:v>19724527</c:v>
                </c:pt>
                <c:pt idx="111">
                  <c:v>19962604</c:v>
                </c:pt>
                <c:pt idx="112">
                  <c:v>20199829</c:v>
                </c:pt>
                <c:pt idx="113">
                  <c:v>20388576</c:v>
                </c:pt>
                <c:pt idx="114">
                  <c:v>20537521</c:v>
                </c:pt>
                <c:pt idx="115">
                  <c:v>20726180</c:v>
                </c:pt>
                <c:pt idx="116">
                  <c:v>20956187</c:v>
                </c:pt>
                <c:pt idx="117">
                  <c:v>21188898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invertIfNegative val="0"/>
          <c:cat>
            <c:numRef>
              <c:f>Tamponi!$A$3:$A$200</c:f>
              <c:numCache>
                <c:formatCode>d/m;@</c:formatCode>
                <c:ptCount val="198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cat>
          <c:val>
            <c:numRef>
              <c:f>Tamponi!$D$3:$D$200</c:f>
              <c:numCache>
                <c:formatCode>General</c:formatCode>
                <c:ptCount val="198"/>
                <c:pt idx="1">
                  <c:v>43269</c:v>
                </c:pt>
                <c:pt idx="2">
                  <c:v>24036</c:v>
                </c:pt>
                <c:pt idx="3">
                  <c:v>43788</c:v>
                </c:pt>
                <c:pt idx="4">
                  <c:v>56451</c:v>
                </c:pt>
                <c:pt idx="5">
                  <c:v>58673</c:v>
                </c:pt>
                <c:pt idx="6">
                  <c:v>59196</c:v>
                </c:pt>
                <c:pt idx="7">
                  <c:v>53298</c:v>
                </c:pt>
                <c:pt idx="8">
                  <c:v>37637</c:v>
                </c:pt>
                <c:pt idx="9">
                  <c:v>26432</c:v>
                </c:pt>
                <c:pt idx="10">
                  <c:v>40642</c:v>
                </c:pt>
                <c:pt idx="11">
                  <c:v>52658</c:v>
                </c:pt>
                <c:pt idx="12">
                  <c:v>51188</c:v>
                </c:pt>
                <c:pt idx="13">
                  <c:v>46723</c:v>
                </c:pt>
                <c:pt idx="14">
                  <c:v>53123</c:v>
                </c:pt>
                <c:pt idx="15">
                  <c:v>36807</c:v>
                </c:pt>
                <c:pt idx="16">
                  <c:v>30666</c:v>
                </c:pt>
                <c:pt idx="17">
                  <c:v>53976</c:v>
                </c:pt>
                <c:pt idx="18">
                  <c:v>71095</c:v>
                </c:pt>
                <c:pt idx="19">
                  <c:v>77442</c:v>
                </c:pt>
                <c:pt idx="20">
                  <c:v>71996</c:v>
                </c:pt>
                <c:pt idx="21">
                  <c:v>77674</c:v>
                </c:pt>
                <c:pt idx="22">
                  <c:v>67371</c:v>
                </c:pt>
                <c:pt idx="23">
                  <c:v>45914</c:v>
                </c:pt>
                <c:pt idx="24">
                  <c:v>72341</c:v>
                </c:pt>
                <c:pt idx="25">
                  <c:v>93529</c:v>
                </c:pt>
                <c:pt idx="26">
                  <c:v>94024</c:v>
                </c:pt>
                <c:pt idx="27">
                  <c:v>97065</c:v>
                </c:pt>
                <c:pt idx="28">
                  <c:v>99108</c:v>
                </c:pt>
                <c:pt idx="29">
                  <c:v>76723</c:v>
                </c:pt>
                <c:pt idx="30">
                  <c:v>58518</c:v>
                </c:pt>
                <c:pt idx="31">
                  <c:v>81050</c:v>
                </c:pt>
                <c:pt idx="32">
                  <c:v>102959</c:v>
                </c:pt>
                <c:pt idx="33">
                  <c:v>92790</c:v>
                </c:pt>
                <c:pt idx="34">
                  <c:v>113085</c:v>
                </c:pt>
                <c:pt idx="35">
                  <c:v>107658</c:v>
                </c:pt>
                <c:pt idx="36">
                  <c:v>76856</c:v>
                </c:pt>
                <c:pt idx="37">
                  <c:v>52553</c:v>
                </c:pt>
                <c:pt idx="38">
                  <c:v>92403</c:v>
                </c:pt>
                <c:pt idx="39">
                  <c:v>95990</c:v>
                </c:pt>
                <c:pt idx="40">
                  <c:v>94186</c:v>
                </c:pt>
                <c:pt idx="41">
                  <c:v>98880</c:v>
                </c:pt>
                <c:pt idx="42">
                  <c:v>92706</c:v>
                </c:pt>
                <c:pt idx="43">
                  <c:v>72143</c:v>
                </c:pt>
                <c:pt idx="44">
                  <c:v>45309</c:v>
                </c:pt>
                <c:pt idx="45">
                  <c:v>80517</c:v>
                </c:pt>
                <c:pt idx="46">
                  <c:v>100607</c:v>
                </c:pt>
                <c:pt idx="47">
                  <c:v>101773</c:v>
                </c:pt>
                <c:pt idx="48">
                  <c:v>99839</c:v>
                </c:pt>
                <c:pt idx="49">
                  <c:v>103223</c:v>
                </c:pt>
                <c:pt idx="50">
                  <c:v>83428</c:v>
                </c:pt>
                <c:pt idx="51">
                  <c:v>55862</c:v>
                </c:pt>
                <c:pt idx="52">
                  <c:v>87303</c:v>
                </c:pt>
                <c:pt idx="53">
                  <c:v>103696</c:v>
                </c:pt>
                <c:pt idx="54">
                  <c:v>108019</c:v>
                </c:pt>
                <c:pt idx="55">
                  <c:v>107269</c:v>
                </c:pt>
                <c:pt idx="56">
                  <c:v>104387</c:v>
                </c:pt>
                <c:pt idx="57">
                  <c:v>87714</c:v>
                </c:pt>
                <c:pt idx="58">
                  <c:v>51109</c:v>
                </c:pt>
                <c:pt idx="59">
                  <c:v>90185</c:v>
                </c:pt>
                <c:pt idx="60">
                  <c:v>105564</c:v>
                </c:pt>
                <c:pt idx="61">
                  <c:v>118236</c:v>
                </c:pt>
                <c:pt idx="62">
                  <c:v>120301</c:v>
                </c:pt>
                <c:pt idx="63">
                  <c:v>118932</c:v>
                </c:pt>
                <c:pt idx="64">
                  <c:v>92714</c:v>
                </c:pt>
                <c:pt idx="65">
                  <c:v>60241</c:v>
                </c:pt>
                <c:pt idx="66">
                  <c:v>99742</c:v>
                </c:pt>
                <c:pt idx="67">
                  <c:v>125314</c:v>
                </c:pt>
                <c:pt idx="68">
                  <c:v>128098</c:v>
                </c:pt>
                <c:pt idx="69">
                  <c:v>129471</c:v>
                </c:pt>
                <c:pt idx="70">
                  <c:v>133084</c:v>
                </c:pt>
                <c:pt idx="71">
                  <c:v>104658</c:v>
                </c:pt>
                <c:pt idx="72">
                  <c:v>85442</c:v>
                </c:pt>
                <c:pt idx="73">
                  <c:v>112544</c:v>
                </c:pt>
                <c:pt idx="74">
                  <c:v>152196</c:v>
                </c:pt>
                <c:pt idx="75">
                  <c:v>162932</c:v>
                </c:pt>
                <c:pt idx="76">
                  <c:v>150377</c:v>
                </c:pt>
                <c:pt idx="77">
                  <c:v>165837</c:v>
                </c:pt>
                <c:pt idx="78">
                  <c:v>146541</c:v>
                </c:pt>
                <c:pt idx="79">
                  <c:v>98862</c:v>
                </c:pt>
                <c:pt idx="80">
                  <c:v>144737</c:v>
                </c:pt>
                <c:pt idx="81">
                  <c:v>177848</c:v>
                </c:pt>
                <c:pt idx="82">
                  <c:v>170392</c:v>
                </c:pt>
                <c:pt idx="83">
                  <c:v>182032</c:v>
                </c:pt>
                <c:pt idx="84">
                  <c:v>177669</c:v>
                </c:pt>
                <c:pt idx="85">
                  <c:v>161880</c:v>
                </c:pt>
                <c:pt idx="86">
                  <c:v>124686</c:v>
                </c:pt>
                <c:pt idx="87">
                  <c:v>174398</c:v>
                </c:pt>
                <c:pt idx="88">
                  <c:v>198952</c:v>
                </c:pt>
                <c:pt idx="89">
                  <c:v>201452</c:v>
                </c:pt>
                <c:pt idx="90">
                  <c:v>215085</c:v>
                </c:pt>
                <c:pt idx="91">
                  <c:v>215886</c:v>
                </c:pt>
                <c:pt idx="92">
                  <c:v>183457</c:v>
                </c:pt>
                <c:pt idx="93">
                  <c:v>135731</c:v>
                </c:pt>
                <c:pt idx="94">
                  <c:v>182287</c:v>
                </c:pt>
                <c:pt idx="95">
                  <c:v>211831</c:v>
                </c:pt>
                <c:pt idx="96">
                  <c:v>219884</c:v>
                </c:pt>
                <c:pt idx="97">
                  <c:v>234245</c:v>
                </c:pt>
                <c:pt idx="98">
                  <c:v>231673</c:v>
                </c:pt>
                <c:pt idx="99">
                  <c:v>191144</c:v>
                </c:pt>
                <c:pt idx="100">
                  <c:v>147725</c:v>
                </c:pt>
                <c:pt idx="101">
                  <c:v>217758</c:v>
                </c:pt>
                <c:pt idx="102">
                  <c:v>225640</c:v>
                </c:pt>
                <c:pt idx="103">
                  <c:v>234672</c:v>
                </c:pt>
                <c:pt idx="104">
                  <c:v>254908</c:v>
                </c:pt>
                <c:pt idx="105">
                  <c:v>227695</c:v>
                </c:pt>
                <c:pt idx="106">
                  <c:v>195275</c:v>
                </c:pt>
                <c:pt idx="107">
                  <c:v>152663</c:v>
                </c:pt>
                <c:pt idx="108">
                  <c:v>208458</c:v>
                </c:pt>
                <c:pt idx="109">
                  <c:v>234834</c:v>
                </c:pt>
                <c:pt idx="110">
                  <c:v>250186</c:v>
                </c:pt>
                <c:pt idx="111">
                  <c:v>238077</c:v>
                </c:pt>
                <c:pt idx="112">
                  <c:v>237225</c:v>
                </c:pt>
                <c:pt idx="113">
                  <c:v>188747</c:v>
                </c:pt>
                <c:pt idx="114">
                  <c:v>148945</c:v>
                </c:pt>
                <c:pt idx="115">
                  <c:v>188659</c:v>
                </c:pt>
                <c:pt idx="116">
                  <c:v>230007</c:v>
                </c:pt>
                <c:pt idx="117">
                  <c:v>232711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676160"/>
        <c:axId val="450674192"/>
      </c:ba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between"/>
      </c:valAx>
      <c:dateAx>
        <c:axId val="450676160"/>
        <c:scaling>
          <c:orientation val="minMax"/>
          <c:max val="4415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0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auto val="0"/>
        <c:lblOffset val="100"/>
        <c:baseTimeUnit val="days"/>
      </c:date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Tamponi!$I$3:$I$123</c:f>
              <c:numCache>
                <c:formatCode>0.0</c:formatCode>
                <c:ptCount val="121"/>
                <c:pt idx="0">
                  <c:v>3.6056178689854481</c:v>
                </c:pt>
                <c:pt idx="1">
                  <c:v>3.5865032280263969</c:v>
                </c:pt>
                <c:pt idx="2">
                  <c:v>3.5763739660595371</c:v>
                </c:pt>
                <c:pt idx="3">
                  <c:v>3.5566731270802046</c:v>
                </c:pt>
                <c:pt idx="4">
                  <c:v>3.5336115119357365</c:v>
                </c:pt>
                <c:pt idx="5">
                  <c:v>3.5100573783757176</c:v>
                </c:pt>
                <c:pt idx="6">
                  <c:v>3.48874388541606</c:v>
                </c:pt>
                <c:pt idx="7">
                  <c:v>3.4677734568627883</c:v>
                </c:pt>
                <c:pt idx="8">
                  <c:v>3.4561571255878056</c:v>
                </c:pt>
                <c:pt idx="9">
                  <c:v>3.4471617074448524</c:v>
                </c:pt>
                <c:pt idx="10">
                  <c:v>3.4336451495014706</c:v>
                </c:pt>
                <c:pt idx="11">
                  <c:v>3.4155696338568191</c:v>
                </c:pt>
                <c:pt idx="12">
                  <c:v>3.3990435486157486</c:v>
                </c:pt>
                <c:pt idx="13">
                  <c:v>3.3854628739226462</c:v>
                </c:pt>
                <c:pt idx="14">
                  <c:v>3.3699128129234199</c:v>
                </c:pt>
                <c:pt idx="15">
                  <c:v>3.3598119569159675</c:v>
                </c:pt>
                <c:pt idx="16">
                  <c:v>3.3504509637018995</c:v>
                </c:pt>
                <c:pt idx="17">
                  <c:v>3.3320339453019141</c:v>
                </c:pt>
                <c:pt idx="18">
                  <c:v>3.3096447964088362</c:v>
                </c:pt>
                <c:pt idx="19">
                  <c:v>3.2875276808090166</c:v>
                </c:pt>
                <c:pt idx="20">
                  <c:v>3.2694688977884137</c:v>
                </c:pt>
                <c:pt idx="21">
                  <c:v>3.250974211695175</c:v>
                </c:pt>
                <c:pt idx="22">
                  <c:v>3.2387207362171888</c:v>
                </c:pt>
                <c:pt idx="23">
                  <c:v>3.2320897949240033</c:v>
                </c:pt>
                <c:pt idx="24">
                  <c:v>3.2140963724351739</c:v>
                </c:pt>
                <c:pt idx="25">
                  <c:v>3.1941422637920605</c:v>
                </c:pt>
                <c:pt idx="26">
                  <c:v>3.174965372357669</c:v>
                </c:pt>
                <c:pt idx="27">
                  <c:v>3.1556825923754919</c:v>
                </c:pt>
                <c:pt idx="28">
                  <c:v>3.1358986972153158</c:v>
                </c:pt>
                <c:pt idx="29">
                  <c:v>3.1237753077824419</c:v>
                </c:pt>
                <c:pt idx="30">
                  <c:v>3.1141514280337019</c:v>
                </c:pt>
                <c:pt idx="31">
                  <c:v>3.0963994696712978</c:v>
                </c:pt>
                <c:pt idx="32">
                  <c:v>3.075309314852142</c:v>
                </c:pt>
                <c:pt idx="33">
                  <c:v>3.0589829827594825</c:v>
                </c:pt>
                <c:pt idx="34">
                  <c:v>3.0398651073970782</c:v>
                </c:pt>
                <c:pt idx="35">
                  <c:v>3.0225867362413879</c:v>
                </c:pt>
                <c:pt idx="36">
                  <c:v>3.0114574308970883</c:v>
                </c:pt>
                <c:pt idx="37">
                  <c:v>3.0067915541841348</c:v>
                </c:pt>
                <c:pt idx="38">
                  <c:v>2.9917410037554677</c:v>
                </c:pt>
                <c:pt idx="39">
                  <c:v>2.9765006099763398</c:v>
                </c:pt>
                <c:pt idx="40">
                  <c:v>2.9638734617148201</c:v>
                </c:pt>
                <c:pt idx="41">
                  <c:v>2.9502544682013943</c:v>
                </c:pt>
                <c:pt idx="42">
                  <c:v>2.9375921854919596</c:v>
                </c:pt>
                <c:pt idx="43">
                  <c:v>2.9308366430307724</c:v>
                </c:pt>
                <c:pt idx="44">
                  <c:v>2.9275930160987653</c:v>
                </c:pt>
                <c:pt idx="45">
                  <c:v>2.9162473159543136</c:v>
                </c:pt>
                <c:pt idx="46">
                  <c:v>2.9014935560584041</c:v>
                </c:pt>
                <c:pt idx="47">
                  <c:v>2.8879917495242613</c:v>
                </c:pt>
                <c:pt idx="48">
                  <c:v>2.8784628938657333</c:v>
                </c:pt>
                <c:pt idx="49">
                  <c:v>2.865570962374</c:v>
                </c:pt>
                <c:pt idx="50">
                  <c:v>2.8578674938516104</c:v>
                </c:pt>
                <c:pt idx="51">
                  <c:v>2.8555177030923637</c:v>
                </c:pt>
                <c:pt idx="52">
                  <c:v>2.8450983119387816</c:v>
                </c:pt>
                <c:pt idx="53">
                  <c:v>2.8328296507150266</c:v>
                </c:pt>
                <c:pt idx="54">
                  <c:v>2.8210199510664649</c:v>
                </c:pt>
                <c:pt idx="55">
                  <c:v>2.8107943092601597</c:v>
                </c:pt>
                <c:pt idx="56">
                  <c:v>2.8011109747394163</c:v>
                </c:pt>
                <c:pt idx="57">
                  <c:v>2.7948787884691564</c:v>
                </c:pt>
                <c:pt idx="58">
                  <c:v>2.7954674433589783</c:v>
                </c:pt>
                <c:pt idx="59">
                  <c:v>2.7876827582447943</c:v>
                </c:pt>
                <c:pt idx="60">
                  <c:v>2.7780409993998547</c:v>
                </c:pt>
                <c:pt idx="61">
                  <c:v>2.7716086348092648</c:v>
                </c:pt>
                <c:pt idx="62">
                  <c:v>2.7643908697365012</c:v>
                </c:pt>
                <c:pt idx="63">
                  <c:v>2.7605868283765376</c:v>
                </c:pt>
                <c:pt idx="64">
                  <c:v>2.7607442398043802</c:v>
                </c:pt>
                <c:pt idx="65">
                  <c:v>2.7657584471105454</c:v>
                </c:pt>
                <c:pt idx="66">
                  <c:v>2.7650750731240428</c:v>
                </c:pt>
                <c:pt idx="67">
                  <c:v>2.7668313641388362</c:v>
                </c:pt>
                <c:pt idx="68">
                  <c:v>2.7743226070916172</c:v>
                </c:pt>
                <c:pt idx="69">
                  <c:v>2.7887629491462258</c:v>
                </c:pt>
                <c:pt idx="70">
                  <c:v>2.8049153876126551</c:v>
                </c:pt>
                <c:pt idx="71">
                  <c:v>2.8249749914701594</c:v>
                </c:pt>
                <c:pt idx="72">
                  <c:v>2.8424078598246423</c:v>
                </c:pt>
                <c:pt idx="73">
                  <c:v>2.8635557416186028</c:v>
                </c:pt>
                <c:pt idx="74">
                  <c:v>2.8865817337268327</c:v>
                </c:pt>
                <c:pt idx="75">
                  <c:v>2.9179312434703411</c:v>
                </c:pt>
                <c:pt idx="76">
                  <c:v>2.9604245595244829</c:v>
                </c:pt>
                <c:pt idx="77">
                  <c:v>3.0053364776171732</c:v>
                </c:pt>
                <c:pt idx="78">
                  <c:v>3.0592555031977211</c:v>
                </c:pt>
                <c:pt idx="79">
                  <c:v>3.1055371465288468</c:v>
                </c:pt>
                <c:pt idx="80">
                  <c:v>3.1517940746715385</c:v>
                </c:pt>
                <c:pt idx="81">
                  <c:v>3.2205061313079928</c:v>
                </c:pt>
                <c:pt idx="82">
                  <c:v>3.2954438591944011</c:v>
                </c:pt>
                <c:pt idx="83">
                  <c:v>3.3872687974874065</c:v>
                </c:pt>
                <c:pt idx="84">
                  <c:v>3.4812638204398225</c:v>
                </c:pt>
                <c:pt idx="85">
                  <c:v>3.5879754895625102</c:v>
                </c:pt>
                <c:pt idx="86">
                  <c:v>3.6727820493943715</c:v>
                </c:pt>
                <c:pt idx="87">
                  <c:v>3.7769996106489323</c:v>
                </c:pt>
                <c:pt idx="88">
                  <c:v>3.8923212837771395</c:v>
                </c:pt>
                <c:pt idx="89">
                  <c:v>4.0159924551356081</c:v>
                </c:pt>
                <c:pt idx="90">
                  <c:v>4.1601366855990349</c:v>
                </c:pt>
                <c:pt idx="91">
                  <c:v>4.3044231918973983</c:v>
                </c:pt>
                <c:pt idx="92">
                  <c:v>4.4422510185736179</c:v>
                </c:pt>
                <c:pt idx="93">
                  <c:v>4.5429951932012429</c:v>
                </c:pt>
                <c:pt idx="94">
                  <c:v>4.6655531496623839</c:v>
                </c:pt>
                <c:pt idx="95">
                  <c:v>4.7908119929200117</c:v>
                </c:pt>
                <c:pt idx="96">
                  <c:v>4.9341800471848583</c:v>
                </c:pt>
                <c:pt idx="97">
                  <c:v>5.0889941750468495</c:v>
                </c:pt>
                <c:pt idx="98">
                  <c:v>5.2520521202551116</c:v>
                </c:pt>
                <c:pt idx="99">
                  <c:v>5.3819824246881085</c:v>
                </c:pt>
                <c:pt idx="100">
                  <c:v>5.4808183655721878</c:v>
                </c:pt>
                <c:pt idx="101">
                  <c:v>5.6113416108818637</c:v>
                </c:pt>
                <c:pt idx="102">
                  <c:v>5.7243314477545049</c:v>
                </c:pt>
                <c:pt idx="103">
                  <c:v>5.8591826118260002</c:v>
                </c:pt>
                <c:pt idx="104">
                  <c:v>5.999881010539128</c:v>
                </c:pt>
                <c:pt idx="105">
                  <c:v>6.1261317775182089</c:v>
                </c:pt>
                <c:pt idx="106">
                  <c:v>6.2427423615556972</c:v>
                </c:pt>
                <c:pt idx="107">
                  <c:v>6.3363874476914015</c:v>
                </c:pt>
                <c:pt idx="108">
                  <c:v>6.4350505446943105</c:v>
                </c:pt>
                <c:pt idx="109">
                  <c:v>6.5334791046331171</c:v>
                </c:pt>
                <c:pt idx="110">
                  <c:v>6.6340145951281873</c:v>
                </c:pt>
                <c:pt idx="111">
                  <c:v>6.7414401447827146</c:v>
                </c:pt>
                <c:pt idx="112">
                  <c:v>6.8343697364962841</c:v>
                </c:pt>
                <c:pt idx="113">
                  <c:v>6.9100853340615842</c:v>
                </c:pt>
                <c:pt idx="114">
                  <c:v>6.9716057746209978</c:v>
                </c:pt>
                <c:pt idx="115">
                  <c:v>7.0202130831634193</c:v>
                </c:pt>
                <c:pt idx="116">
                  <c:v>7.0665240771138373</c:v>
                </c:pt>
                <c:pt idx="117">
                  <c:v>7.125783511723923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Tamponi!$A$2:$A$122</c:f>
              <c:numCache>
                <c:formatCode>d/m;@</c:formatCode>
                <c:ptCount val="121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  <c:pt idx="116">
                  <c:v>44159</c:v>
                </c:pt>
                <c:pt idx="117">
                  <c:v>44160</c:v>
                </c:pt>
                <c:pt idx="118">
                  <c:v>44161</c:v>
                </c:pt>
              </c:numCache>
            </c:numRef>
          </c:xVal>
          <c:yVal>
            <c:numRef>
              <c:f>Tamponi!$J$2:$J$122</c:f>
              <c:numCache>
                <c:formatCode>0.0</c:formatCode>
                <c:ptCount val="121"/>
                <c:pt idx="1">
                  <c:v>0.18123237432596165</c:v>
                </c:pt>
                <c:pt idx="2">
                  <c:v>0.18008418675493529</c:v>
                </c:pt>
                <c:pt idx="3">
                  <c:v>0.17971989111919504</c:v>
                </c:pt>
                <c:pt idx="4">
                  <c:v>0.17870772353247985</c:v>
                </c:pt>
                <c:pt idx="5">
                  <c:v>0.17960414938702238</c:v>
                </c:pt>
                <c:pt idx="6">
                  <c:v>0.17879595978034607</c:v>
                </c:pt>
                <c:pt idx="7">
                  <c:v>0.18053030147470797</c:v>
                </c:pt>
                <c:pt idx="8">
                  <c:v>0.17959828385402693</c:v>
                </c:pt>
                <c:pt idx="9">
                  <c:v>0.18294186743880281</c:v>
                </c:pt>
                <c:pt idx="10">
                  <c:v>0.18372035365343481</c:v>
                </c:pt>
                <c:pt idx="11">
                  <c:v>0.1853375970593083</c:v>
                </c:pt>
                <c:pt idx="12">
                  <c:v>0.18713423947320718</c:v>
                </c:pt>
                <c:pt idx="13">
                  <c:v>0.18975135174760979</c:v>
                </c:pt>
                <c:pt idx="14">
                  <c:v>0.19081385745967819</c:v>
                </c:pt>
                <c:pt idx="15">
                  <c:v>0.19155361067785726</c:v>
                </c:pt>
                <c:pt idx="16">
                  <c:v>0.19494755946376918</c:v>
                </c:pt>
                <c:pt idx="17">
                  <c:v>0.19592563760833928</c:v>
                </c:pt>
                <c:pt idx="18">
                  <c:v>0.19744678757387243</c:v>
                </c:pt>
                <c:pt idx="19">
                  <c:v>0.19914032573445312</c:v>
                </c:pt>
                <c:pt idx="20">
                  <c:v>0.20555551847381126</c:v>
                </c:pt>
                <c:pt idx="21">
                  <c:v>0.21211834468836741</c:v>
                </c:pt>
                <c:pt idx="22">
                  <c:v>0.22043342124810428</c:v>
                </c:pt>
                <c:pt idx="23">
                  <c:v>0.23025519263672914</c:v>
                </c:pt>
                <c:pt idx="24">
                  <c:v>0.23834206798963589</c:v>
                </c:pt>
                <c:pt idx="25">
                  <c:v>0.24260721161442952</c:v>
                </c:pt>
                <c:pt idx="26">
                  <c:v>0.25248737106908137</c:v>
                </c:pt>
                <c:pt idx="27">
                  <c:v>0.26381361757971572</c:v>
                </c:pt>
                <c:pt idx="28">
                  <c:v>0.27388351003684674</c:v>
                </c:pt>
                <c:pt idx="29">
                  <c:v>0.28386703139905928</c:v>
                </c:pt>
                <c:pt idx="30">
                  <c:v>0.29354762406943774</c:v>
                </c:pt>
                <c:pt idx="31">
                  <c:v>0.30165905539928412</c:v>
                </c:pt>
                <c:pt idx="32">
                  <c:v>0.30660416009380798</c:v>
                </c:pt>
                <c:pt idx="33">
                  <c:v>0.31506870416456556</c:v>
                </c:pt>
                <c:pt idx="34">
                  <c:v>0.32409895111424358</c:v>
                </c:pt>
                <c:pt idx="35">
                  <c:v>0.33314727380734571</c:v>
                </c:pt>
                <c:pt idx="36">
                  <c:v>0.34120139775098468</c:v>
                </c:pt>
                <c:pt idx="37">
                  <c:v>0.34794560993364215</c:v>
                </c:pt>
                <c:pt idx="38">
                  <c:v>0.35584206320017348</c:v>
                </c:pt>
                <c:pt idx="39">
                  <c:v>0.3608311771635267</c:v>
                </c:pt>
                <c:pt idx="40">
                  <c:v>0.36715914024255081</c:v>
                </c:pt>
                <c:pt idx="41">
                  <c:v>0.37373399806099583</c:v>
                </c:pt>
                <c:pt idx="42">
                  <c:v>0.38087615708212419</c:v>
                </c:pt>
                <c:pt idx="43">
                  <c:v>0.38480500924740724</c:v>
                </c:pt>
                <c:pt idx="44">
                  <c:v>0.39222384575129371</c:v>
                </c:pt>
                <c:pt idx="45">
                  <c:v>0.39729599053148568</c:v>
                </c:pt>
                <c:pt idx="46">
                  <c:v>0.39935864481939964</c:v>
                </c:pt>
                <c:pt idx="47">
                  <c:v>0.4035222679440823</c:v>
                </c:pt>
                <c:pt idx="48">
                  <c:v>0.40815767365599603</c:v>
                </c:pt>
                <c:pt idx="49">
                  <c:v>0.41436974992492315</c:v>
                </c:pt>
                <c:pt idx="50">
                  <c:v>0.4170392330520864</c:v>
                </c:pt>
                <c:pt idx="51">
                  <c:v>0.42268557648971788</c:v>
                </c:pt>
                <c:pt idx="52">
                  <c:v>0.42978732492070493</c:v>
                </c:pt>
                <c:pt idx="53">
                  <c:v>0.43011620957265517</c:v>
                </c:pt>
                <c:pt idx="54">
                  <c:v>0.4317921659601065</c:v>
                </c:pt>
                <c:pt idx="55">
                  <c:v>0.43364225941151097</c:v>
                </c:pt>
                <c:pt idx="56">
                  <c:v>0.43798221251416825</c:v>
                </c:pt>
                <c:pt idx="57">
                  <c:v>0.44178065067481259</c:v>
                </c:pt>
                <c:pt idx="58">
                  <c:v>0.44753056354685067</c:v>
                </c:pt>
                <c:pt idx="59">
                  <c:v>0.45180659341527551</c:v>
                </c:pt>
                <c:pt idx="60">
                  <c:v>0.45091187865581062</c:v>
                </c:pt>
                <c:pt idx="61">
                  <c:v>0.45229709539204521</c:v>
                </c:pt>
                <c:pt idx="62">
                  <c:v>0.45971248388295027</c:v>
                </c:pt>
                <c:pt idx="63">
                  <c:v>0.46659919037086239</c:v>
                </c:pt>
                <c:pt idx="64">
                  <c:v>0.47527278832775327</c:v>
                </c:pt>
                <c:pt idx="65">
                  <c:v>0.48734290809526898</c:v>
                </c:pt>
                <c:pt idx="66">
                  <c:v>0.4973090114051042</c:v>
                </c:pt>
                <c:pt idx="67">
                  <c:v>0.50346246611712842</c:v>
                </c:pt>
                <c:pt idx="68">
                  <c:v>0.51846810637345575</c:v>
                </c:pt>
                <c:pt idx="69">
                  <c:v>0.54070096331215411</c:v>
                </c:pt>
                <c:pt idx="70">
                  <c:v>0.56875285907624828</c:v>
                </c:pt>
                <c:pt idx="71">
                  <c:v>0.60055112116278775</c:v>
                </c:pt>
                <c:pt idx="72">
                  <c:v>0.62934187195521307</c:v>
                </c:pt>
                <c:pt idx="73">
                  <c:v>0.65425285302828307</c:v>
                </c:pt>
                <c:pt idx="74">
                  <c:v>0.68318621319832118</c:v>
                </c:pt>
                <c:pt idx="75">
                  <c:v>0.71580140605092024</c:v>
                </c:pt>
                <c:pt idx="76">
                  <c:v>0.75904047361996752</c:v>
                </c:pt>
                <c:pt idx="77">
                  <c:v>0.81123635529055949</c:v>
                </c:pt>
                <c:pt idx="78">
                  <c:v>0.8730374948083256</c:v>
                </c:pt>
                <c:pt idx="79">
                  <c:v>0.93228636701140322</c:v>
                </c:pt>
                <c:pt idx="80">
                  <c:v>0.98246673398123852</c:v>
                </c:pt>
                <c:pt idx="81">
                  <c:v>1.0355276095112216</c:v>
                </c:pt>
                <c:pt idx="82">
                  <c:v>1.1133195612185021</c:v>
                </c:pt>
                <c:pt idx="83">
                  <c:v>1.1979688405829403</c:v>
                </c:pt>
                <c:pt idx="84">
                  <c:v>1.2993999840580706</c:v>
                </c:pt>
                <c:pt idx="85">
                  <c:v>1.4020169027006535</c:v>
                </c:pt>
                <c:pt idx="86">
                  <c:v>1.5165891201598036</c:v>
                </c:pt>
                <c:pt idx="87">
                  <c:v>1.6015224084844337</c:v>
                </c:pt>
                <c:pt idx="88">
                  <c:v>1.7059354838191929</c:v>
                </c:pt>
                <c:pt idx="89">
                  <c:v>1.8245532383168521</c:v>
                </c:pt>
                <c:pt idx="90">
                  <c:v>1.9486839799941251</c:v>
                </c:pt>
                <c:pt idx="91">
                  <c:v>2.0925871507186753</c:v>
                </c:pt>
                <c:pt idx="92">
                  <c:v>2.2261514029525622</c:v>
                </c:pt>
                <c:pt idx="93">
                  <c:v>2.3680544952698277</c:v>
                </c:pt>
                <c:pt idx="94">
                  <c:v>2.462249394531637</c:v>
                </c:pt>
                <c:pt idx="95">
                  <c:v>2.5675036424065523</c:v>
                </c:pt>
                <c:pt idx="96">
                  <c:v>2.6866363187211943</c:v>
                </c:pt>
                <c:pt idx="97">
                  <c:v>2.8254447948458785</c:v>
                </c:pt>
                <c:pt idx="98">
                  <c:v>2.9443196206489235</c:v>
                </c:pt>
                <c:pt idx="99">
                  <c:v>3.0991000763578276</c:v>
                </c:pt>
                <c:pt idx="100">
                  <c:v>3.2152243320508376</c:v>
                </c:pt>
                <c:pt idx="101">
                  <c:v>3.2719990220538948</c:v>
                </c:pt>
                <c:pt idx="102">
                  <c:v>3.3264006778730066</c:v>
                </c:pt>
                <c:pt idx="103">
                  <c:v>3.4140242624946593</c:v>
                </c:pt>
                <c:pt idx="104">
                  <c:v>3.4892103011630224</c:v>
                </c:pt>
                <c:pt idx="105">
                  <c:v>3.5974588706101236</c:v>
                </c:pt>
                <c:pt idx="106">
                  <c:v>3.6847985327497117</c:v>
                </c:pt>
                <c:pt idx="107">
                  <c:v>3.7741044176128193</c:v>
                </c:pt>
                <c:pt idx="108">
                  <c:v>3.7716470594973508</c:v>
                </c:pt>
                <c:pt idx="109">
                  <c:v>3.8140790198002477</c:v>
                </c:pt>
                <c:pt idx="110">
                  <c:v>3.8161394010713896</c:v>
                </c:pt>
                <c:pt idx="111">
                  <c:v>3.8615425353419122</c:v>
                </c:pt>
                <c:pt idx="112">
                  <c:v>3.8931594295012815</c:v>
                </c:pt>
                <c:pt idx="113">
                  <c:v>3.9195678339653268</c:v>
                </c:pt>
                <c:pt idx="114">
                  <c:v>3.952934231404881</c:v>
                </c:pt>
                <c:pt idx="115">
                  <c:v>3.8799668178062974</c:v>
                </c:pt>
                <c:pt idx="116">
                  <c:v>3.8520653588842708</c:v>
                </c:pt>
                <c:pt idx="117">
                  <c:v>3.7778676053997802</c:v>
                </c:pt>
                <c:pt idx="118">
                  <c:v>3.7559527635651464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Tamponi!$A$4:$A$126</c:f>
              <c:numCache>
                <c:formatCode>d/m;@</c:formatCode>
                <c:ptCount val="123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</c:numCache>
            </c:numRef>
          </c:xVal>
          <c:yVal>
            <c:numRef>
              <c:f>Tamponi!$K$4:$K$126</c:f>
              <c:numCache>
                <c:formatCode>0.00</c:formatCode>
                <c:ptCount val="123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4050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layout>
        <c:manualLayout>
          <c:xMode val="edge"/>
          <c:yMode val="edge"/>
          <c:x val="9.0777559055118098E-2"/>
          <c:y val="0.90335593467483233"/>
          <c:w val="0.86011132983377081"/>
          <c:h val="7.8125546806649168E-2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</c:numCache>
            </c:numRef>
          </c:cat>
          <c:val>
            <c:numRef>
              <c:f>Tamponi!$D$4:$D$200</c:f>
              <c:numCache>
                <c:formatCode>General</c:formatCode>
                <c:ptCount val="197"/>
                <c:pt idx="0">
                  <c:v>43269</c:v>
                </c:pt>
                <c:pt idx="1">
                  <c:v>24036</c:v>
                </c:pt>
                <c:pt idx="2">
                  <c:v>43788</c:v>
                </c:pt>
                <c:pt idx="3">
                  <c:v>56451</c:v>
                </c:pt>
                <c:pt idx="4">
                  <c:v>58673</c:v>
                </c:pt>
                <c:pt idx="5">
                  <c:v>59196</c:v>
                </c:pt>
                <c:pt idx="6">
                  <c:v>53298</c:v>
                </c:pt>
                <c:pt idx="7">
                  <c:v>37637</c:v>
                </c:pt>
                <c:pt idx="8">
                  <c:v>26432</c:v>
                </c:pt>
                <c:pt idx="9">
                  <c:v>40642</c:v>
                </c:pt>
                <c:pt idx="10">
                  <c:v>52658</c:v>
                </c:pt>
                <c:pt idx="11">
                  <c:v>51188</c:v>
                </c:pt>
                <c:pt idx="12">
                  <c:v>46723</c:v>
                </c:pt>
                <c:pt idx="13">
                  <c:v>53123</c:v>
                </c:pt>
                <c:pt idx="14">
                  <c:v>36807</c:v>
                </c:pt>
                <c:pt idx="15">
                  <c:v>30666</c:v>
                </c:pt>
                <c:pt idx="16">
                  <c:v>53976</c:v>
                </c:pt>
                <c:pt idx="17">
                  <c:v>71095</c:v>
                </c:pt>
                <c:pt idx="18">
                  <c:v>77442</c:v>
                </c:pt>
                <c:pt idx="19">
                  <c:v>71996</c:v>
                </c:pt>
                <c:pt idx="20">
                  <c:v>77674</c:v>
                </c:pt>
                <c:pt idx="21">
                  <c:v>67371</c:v>
                </c:pt>
                <c:pt idx="22">
                  <c:v>45914</c:v>
                </c:pt>
                <c:pt idx="23">
                  <c:v>72341</c:v>
                </c:pt>
                <c:pt idx="24">
                  <c:v>93529</c:v>
                </c:pt>
                <c:pt idx="25">
                  <c:v>94024</c:v>
                </c:pt>
                <c:pt idx="26">
                  <c:v>97065</c:v>
                </c:pt>
                <c:pt idx="27">
                  <c:v>99108</c:v>
                </c:pt>
                <c:pt idx="28">
                  <c:v>76723</c:v>
                </c:pt>
                <c:pt idx="29">
                  <c:v>58518</c:v>
                </c:pt>
                <c:pt idx="30">
                  <c:v>81050</c:v>
                </c:pt>
                <c:pt idx="31">
                  <c:v>102959</c:v>
                </c:pt>
                <c:pt idx="32">
                  <c:v>92790</c:v>
                </c:pt>
                <c:pt idx="33">
                  <c:v>113085</c:v>
                </c:pt>
                <c:pt idx="34">
                  <c:v>107658</c:v>
                </c:pt>
                <c:pt idx="35">
                  <c:v>76856</c:v>
                </c:pt>
                <c:pt idx="36">
                  <c:v>52553</c:v>
                </c:pt>
                <c:pt idx="37">
                  <c:v>92403</c:v>
                </c:pt>
                <c:pt idx="38">
                  <c:v>95990</c:v>
                </c:pt>
                <c:pt idx="39">
                  <c:v>94186</c:v>
                </c:pt>
                <c:pt idx="40">
                  <c:v>98880</c:v>
                </c:pt>
                <c:pt idx="41">
                  <c:v>92706</c:v>
                </c:pt>
                <c:pt idx="42">
                  <c:v>72143</c:v>
                </c:pt>
                <c:pt idx="43">
                  <c:v>45309</c:v>
                </c:pt>
                <c:pt idx="44">
                  <c:v>80517</c:v>
                </c:pt>
                <c:pt idx="45">
                  <c:v>100607</c:v>
                </c:pt>
                <c:pt idx="46">
                  <c:v>101773</c:v>
                </c:pt>
                <c:pt idx="47">
                  <c:v>99839</c:v>
                </c:pt>
                <c:pt idx="48">
                  <c:v>103223</c:v>
                </c:pt>
                <c:pt idx="49">
                  <c:v>83428</c:v>
                </c:pt>
                <c:pt idx="50">
                  <c:v>55862</c:v>
                </c:pt>
                <c:pt idx="51">
                  <c:v>87303</c:v>
                </c:pt>
                <c:pt idx="52">
                  <c:v>103696</c:v>
                </c:pt>
                <c:pt idx="53">
                  <c:v>108019</c:v>
                </c:pt>
                <c:pt idx="54">
                  <c:v>107269</c:v>
                </c:pt>
                <c:pt idx="55">
                  <c:v>104387</c:v>
                </c:pt>
                <c:pt idx="56">
                  <c:v>87714</c:v>
                </c:pt>
                <c:pt idx="57">
                  <c:v>51109</c:v>
                </c:pt>
                <c:pt idx="58">
                  <c:v>90185</c:v>
                </c:pt>
                <c:pt idx="59">
                  <c:v>105564</c:v>
                </c:pt>
                <c:pt idx="60">
                  <c:v>118236</c:v>
                </c:pt>
                <c:pt idx="61">
                  <c:v>120301</c:v>
                </c:pt>
                <c:pt idx="62">
                  <c:v>118932</c:v>
                </c:pt>
                <c:pt idx="63">
                  <c:v>92714</c:v>
                </c:pt>
                <c:pt idx="64">
                  <c:v>60241</c:v>
                </c:pt>
                <c:pt idx="65">
                  <c:v>99742</c:v>
                </c:pt>
                <c:pt idx="66">
                  <c:v>125314</c:v>
                </c:pt>
                <c:pt idx="67">
                  <c:v>128098</c:v>
                </c:pt>
                <c:pt idx="68">
                  <c:v>129471</c:v>
                </c:pt>
                <c:pt idx="69">
                  <c:v>133084</c:v>
                </c:pt>
                <c:pt idx="70">
                  <c:v>104658</c:v>
                </c:pt>
                <c:pt idx="71">
                  <c:v>85442</c:v>
                </c:pt>
                <c:pt idx="72">
                  <c:v>112544</c:v>
                </c:pt>
                <c:pt idx="73">
                  <c:v>152196</c:v>
                </c:pt>
                <c:pt idx="74">
                  <c:v>162932</c:v>
                </c:pt>
                <c:pt idx="75">
                  <c:v>150377</c:v>
                </c:pt>
                <c:pt idx="76">
                  <c:v>165837</c:v>
                </c:pt>
                <c:pt idx="77">
                  <c:v>146541</c:v>
                </c:pt>
                <c:pt idx="78">
                  <c:v>98862</c:v>
                </c:pt>
                <c:pt idx="79">
                  <c:v>144737</c:v>
                </c:pt>
                <c:pt idx="80">
                  <c:v>177848</c:v>
                </c:pt>
                <c:pt idx="81">
                  <c:v>170392</c:v>
                </c:pt>
                <c:pt idx="82">
                  <c:v>182032</c:v>
                </c:pt>
                <c:pt idx="83">
                  <c:v>177669</c:v>
                </c:pt>
                <c:pt idx="84">
                  <c:v>161880</c:v>
                </c:pt>
                <c:pt idx="85">
                  <c:v>124686</c:v>
                </c:pt>
                <c:pt idx="86">
                  <c:v>174398</c:v>
                </c:pt>
                <c:pt idx="87">
                  <c:v>198952</c:v>
                </c:pt>
                <c:pt idx="88">
                  <c:v>201452</c:v>
                </c:pt>
                <c:pt idx="89">
                  <c:v>215085</c:v>
                </c:pt>
                <c:pt idx="90">
                  <c:v>215886</c:v>
                </c:pt>
                <c:pt idx="91">
                  <c:v>183457</c:v>
                </c:pt>
                <c:pt idx="92">
                  <c:v>135731</c:v>
                </c:pt>
                <c:pt idx="93">
                  <c:v>182287</c:v>
                </c:pt>
                <c:pt idx="94">
                  <c:v>211831</c:v>
                </c:pt>
                <c:pt idx="95">
                  <c:v>219884</c:v>
                </c:pt>
                <c:pt idx="96">
                  <c:v>234245</c:v>
                </c:pt>
                <c:pt idx="97">
                  <c:v>231673</c:v>
                </c:pt>
                <c:pt idx="98">
                  <c:v>191144</c:v>
                </c:pt>
                <c:pt idx="99">
                  <c:v>147725</c:v>
                </c:pt>
                <c:pt idx="100">
                  <c:v>217758</c:v>
                </c:pt>
                <c:pt idx="101">
                  <c:v>225640</c:v>
                </c:pt>
                <c:pt idx="102">
                  <c:v>234672</c:v>
                </c:pt>
                <c:pt idx="103">
                  <c:v>254908</c:v>
                </c:pt>
                <c:pt idx="104">
                  <c:v>227695</c:v>
                </c:pt>
                <c:pt idx="105">
                  <c:v>195275</c:v>
                </c:pt>
                <c:pt idx="106">
                  <c:v>152663</c:v>
                </c:pt>
                <c:pt idx="107">
                  <c:v>208458</c:v>
                </c:pt>
                <c:pt idx="108">
                  <c:v>234834</c:v>
                </c:pt>
                <c:pt idx="109">
                  <c:v>250186</c:v>
                </c:pt>
                <c:pt idx="110">
                  <c:v>238077</c:v>
                </c:pt>
                <c:pt idx="111">
                  <c:v>237225</c:v>
                </c:pt>
                <c:pt idx="112">
                  <c:v>188747</c:v>
                </c:pt>
                <c:pt idx="113">
                  <c:v>148945</c:v>
                </c:pt>
                <c:pt idx="114">
                  <c:v>188659</c:v>
                </c:pt>
                <c:pt idx="115">
                  <c:v>230007</c:v>
                </c:pt>
                <c:pt idx="116">
                  <c:v>232711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Tamponi!$A$4:$A$200</c:f>
              <c:numCache>
                <c:formatCode>d/m;@</c:formatCode>
                <c:ptCount val="197"/>
                <c:pt idx="0">
                  <c:v>44045</c:v>
                </c:pt>
                <c:pt idx="1">
                  <c:v>44046</c:v>
                </c:pt>
                <c:pt idx="2">
                  <c:v>44047</c:v>
                </c:pt>
                <c:pt idx="3">
                  <c:v>44048</c:v>
                </c:pt>
                <c:pt idx="4">
                  <c:v>44049</c:v>
                </c:pt>
                <c:pt idx="5">
                  <c:v>44050</c:v>
                </c:pt>
                <c:pt idx="6">
                  <c:v>44051</c:v>
                </c:pt>
                <c:pt idx="7">
                  <c:v>44052</c:v>
                </c:pt>
                <c:pt idx="8">
                  <c:v>44053</c:v>
                </c:pt>
                <c:pt idx="9">
                  <c:v>44054</c:v>
                </c:pt>
                <c:pt idx="10">
                  <c:v>44055</c:v>
                </c:pt>
                <c:pt idx="11">
                  <c:v>44056</c:v>
                </c:pt>
                <c:pt idx="12">
                  <c:v>44057</c:v>
                </c:pt>
                <c:pt idx="13">
                  <c:v>44058</c:v>
                </c:pt>
                <c:pt idx="14">
                  <c:v>44059</c:v>
                </c:pt>
                <c:pt idx="15">
                  <c:v>44060</c:v>
                </c:pt>
                <c:pt idx="16">
                  <c:v>44061</c:v>
                </c:pt>
                <c:pt idx="17">
                  <c:v>44062</c:v>
                </c:pt>
                <c:pt idx="18">
                  <c:v>44063</c:v>
                </c:pt>
                <c:pt idx="19">
                  <c:v>44064</c:v>
                </c:pt>
                <c:pt idx="20">
                  <c:v>44065</c:v>
                </c:pt>
                <c:pt idx="21">
                  <c:v>44066</c:v>
                </c:pt>
                <c:pt idx="22">
                  <c:v>44067</c:v>
                </c:pt>
                <c:pt idx="23">
                  <c:v>44068</c:v>
                </c:pt>
                <c:pt idx="24">
                  <c:v>44069</c:v>
                </c:pt>
                <c:pt idx="25">
                  <c:v>44070</c:v>
                </c:pt>
                <c:pt idx="26">
                  <c:v>44071</c:v>
                </c:pt>
                <c:pt idx="27">
                  <c:v>44072</c:v>
                </c:pt>
                <c:pt idx="28">
                  <c:v>44073</c:v>
                </c:pt>
                <c:pt idx="29">
                  <c:v>44074</c:v>
                </c:pt>
                <c:pt idx="30">
                  <c:v>44075</c:v>
                </c:pt>
                <c:pt idx="31">
                  <c:v>44076</c:v>
                </c:pt>
                <c:pt idx="32">
                  <c:v>44077</c:v>
                </c:pt>
                <c:pt idx="33">
                  <c:v>44078</c:v>
                </c:pt>
                <c:pt idx="34">
                  <c:v>44079</c:v>
                </c:pt>
                <c:pt idx="35">
                  <c:v>44080</c:v>
                </c:pt>
                <c:pt idx="36">
                  <c:v>44081</c:v>
                </c:pt>
                <c:pt idx="37">
                  <c:v>44082</c:v>
                </c:pt>
                <c:pt idx="38">
                  <c:v>44083</c:v>
                </c:pt>
                <c:pt idx="39">
                  <c:v>44084</c:v>
                </c:pt>
                <c:pt idx="40">
                  <c:v>44085</c:v>
                </c:pt>
                <c:pt idx="41">
                  <c:v>44086</c:v>
                </c:pt>
                <c:pt idx="42">
                  <c:v>44087</c:v>
                </c:pt>
                <c:pt idx="43">
                  <c:v>44088</c:v>
                </c:pt>
                <c:pt idx="44">
                  <c:v>44089</c:v>
                </c:pt>
                <c:pt idx="45">
                  <c:v>44090</c:v>
                </c:pt>
                <c:pt idx="46">
                  <c:v>44091</c:v>
                </c:pt>
                <c:pt idx="47">
                  <c:v>44092</c:v>
                </c:pt>
                <c:pt idx="48">
                  <c:v>44093</c:v>
                </c:pt>
                <c:pt idx="49">
                  <c:v>44094</c:v>
                </c:pt>
                <c:pt idx="50">
                  <c:v>44095</c:v>
                </c:pt>
                <c:pt idx="51">
                  <c:v>44096</c:v>
                </c:pt>
                <c:pt idx="52">
                  <c:v>44097</c:v>
                </c:pt>
                <c:pt idx="53">
                  <c:v>44098</c:v>
                </c:pt>
                <c:pt idx="54">
                  <c:v>44099</c:v>
                </c:pt>
                <c:pt idx="55">
                  <c:v>44100</c:v>
                </c:pt>
                <c:pt idx="56">
                  <c:v>44101</c:v>
                </c:pt>
                <c:pt idx="57">
                  <c:v>44102</c:v>
                </c:pt>
                <c:pt idx="58">
                  <c:v>44103</c:v>
                </c:pt>
                <c:pt idx="59">
                  <c:v>44104</c:v>
                </c:pt>
                <c:pt idx="60">
                  <c:v>44105</c:v>
                </c:pt>
                <c:pt idx="61">
                  <c:v>44106</c:v>
                </c:pt>
                <c:pt idx="62">
                  <c:v>44107</c:v>
                </c:pt>
                <c:pt idx="63">
                  <c:v>44108</c:v>
                </c:pt>
                <c:pt idx="64">
                  <c:v>44109</c:v>
                </c:pt>
                <c:pt idx="65">
                  <c:v>44110</c:v>
                </c:pt>
                <c:pt idx="66">
                  <c:v>44111</c:v>
                </c:pt>
                <c:pt idx="67">
                  <c:v>44112</c:v>
                </c:pt>
                <c:pt idx="68">
                  <c:v>44113</c:v>
                </c:pt>
                <c:pt idx="69">
                  <c:v>44114</c:v>
                </c:pt>
                <c:pt idx="70">
                  <c:v>44115</c:v>
                </c:pt>
                <c:pt idx="71">
                  <c:v>44116</c:v>
                </c:pt>
                <c:pt idx="72">
                  <c:v>44117</c:v>
                </c:pt>
                <c:pt idx="73">
                  <c:v>44118</c:v>
                </c:pt>
                <c:pt idx="74">
                  <c:v>44119</c:v>
                </c:pt>
                <c:pt idx="75">
                  <c:v>44120</c:v>
                </c:pt>
                <c:pt idx="76">
                  <c:v>44121</c:v>
                </c:pt>
                <c:pt idx="77">
                  <c:v>44122</c:v>
                </c:pt>
                <c:pt idx="78">
                  <c:v>44123</c:v>
                </c:pt>
                <c:pt idx="79">
                  <c:v>44124</c:v>
                </c:pt>
                <c:pt idx="80">
                  <c:v>44125</c:v>
                </c:pt>
                <c:pt idx="81">
                  <c:v>44126</c:v>
                </c:pt>
                <c:pt idx="82">
                  <c:v>44127</c:v>
                </c:pt>
                <c:pt idx="83">
                  <c:v>44128</c:v>
                </c:pt>
                <c:pt idx="84">
                  <c:v>44129</c:v>
                </c:pt>
                <c:pt idx="85">
                  <c:v>44130</c:v>
                </c:pt>
                <c:pt idx="86">
                  <c:v>44131</c:v>
                </c:pt>
                <c:pt idx="87">
                  <c:v>44132</c:v>
                </c:pt>
                <c:pt idx="88">
                  <c:v>44133</c:v>
                </c:pt>
                <c:pt idx="89">
                  <c:v>44134</c:v>
                </c:pt>
                <c:pt idx="90">
                  <c:v>44135</c:v>
                </c:pt>
                <c:pt idx="91">
                  <c:v>44136</c:v>
                </c:pt>
                <c:pt idx="92">
                  <c:v>44137</c:v>
                </c:pt>
                <c:pt idx="93">
                  <c:v>44138</c:v>
                </c:pt>
                <c:pt idx="94">
                  <c:v>44139</c:v>
                </c:pt>
                <c:pt idx="95">
                  <c:v>44140</c:v>
                </c:pt>
                <c:pt idx="96">
                  <c:v>44141</c:v>
                </c:pt>
                <c:pt idx="97">
                  <c:v>44142</c:v>
                </c:pt>
                <c:pt idx="98">
                  <c:v>44143</c:v>
                </c:pt>
                <c:pt idx="99">
                  <c:v>44144</c:v>
                </c:pt>
                <c:pt idx="100">
                  <c:v>44145</c:v>
                </c:pt>
                <c:pt idx="101">
                  <c:v>44146</c:v>
                </c:pt>
                <c:pt idx="102">
                  <c:v>44147</c:v>
                </c:pt>
                <c:pt idx="103">
                  <c:v>44148</c:v>
                </c:pt>
                <c:pt idx="104">
                  <c:v>44149</c:v>
                </c:pt>
                <c:pt idx="105">
                  <c:v>44150</c:v>
                </c:pt>
                <c:pt idx="106">
                  <c:v>44151</c:v>
                </c:pt>
                <c:pt idx="107">
                  <c:v>44152</c:v>
                </c:pt>
                <c:pt idx="108">
                  <c:v>44153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44160</c:v>
                </c:pt>
                <c:pt idx="116">
                  <c:v>44161</c:v>
                </c:pt>
              </c:numCache>
            </c:numRef>
          </c:xVal>
          <c:yVal>
            <c:numRef>
              <c:f>Tamponi!$K$4:$K$200</c:f>
              <c:numCache>
                <c:formatCode>0.00</c:formatCode>
                <c:ptCount val="197"/>
                <c:pt idx="0">
                  <c:v>0.55004737803046067</c:v>
                </c:pt>
                <c:pt idx="1">
                  <c:v>0.66150773839241139</c:v>
                </c:pt>
                <c:pt idx="2">
                  <c:v>0.43390883347035719</c:v>
                </c:pt>
                <c:pt idx="3">
                  <c:v>0.68023595684753146</c:v>
                </c:pt>
                <c:pt idx="4">
                  <c:v>0.68344894585243632</c:v>
                </c:pt>
                <c:pt idx="5">
                  <c:v>0.9324954388810055</c:v>
                </c:pt>
                <c:pt idx="6">
                  <c:v>0.65105632481519005</c:v>
                </c:pt>
                <c:pt idx="7">
                  <c:v>1.2301724366979303</c:v>
                </c:pt>
                <c:pt idx="8">
                  <c:v>0.9798728813559322</c:v>
                </c:pt>
                <c:pt idx="9">
                  <c:v>1.0137296392894051</c:v>
                </c:pt>
                <c:pt idx="10">
                  <c:v>0.90394621899806304</c:v>
                </c:pt>
                <c:pt idx="11">
                  <c:v>1.0197702586543722</c:v>
                </c:pt>
                <c:pt idx="12">
                  <c:v>1.2285170044731717</c:v>
                </c:pt>
                <c:pt idx="13">
                  <c:v>1.1840445757957947</c:v>
                </c:pt>
                <c:pt idx="14">
                  <c:v>1.2959491401092185</c:v>
                </c:pt>
                <c:pt idx="15">
                  <c:v>1.043500945672732</c:v>
                </c:pt>
                <c:pt idx="16">
                  <c:v>0.74292278049503491</c:v>
                </c:pt>
                <c:pt idx="17">
                  <c:v>0.90301708980940998</c:v>
                </c:pt>
                <c:pt idx="18">
                  <c:v>1.0846827303013868</c:v>
                </c:pt>
                <c:pt idx="19">
                  <c:v>1.315350852825157</c:v>
                </c:pt>
                <c:pt idx="20">
                  <c:v>1.3788397662023328</c:v>
                </c:pt>
                <c:pt idx="21">
                  <c:v>1.7945406777396804</c:v>
                </c:pt>
                <c:pt idx="22">
                  <c:v>2.0756196367121138</c:v>
                </c:pt>
                <c:pt idx="23">
                  <c:v>1.2109315602493744</c:v>
                </c:pt>
                <c:pt idx="24">
                  <c:v>1.4605095745704539</c:v>
                </c:pt>
                <c:pt idx="25">
                  <c:v>1.498553560792989</c:v>
                </c:pt>
                <c:pt idx="26">
                  <c:v>1.5041467058156905</c:v>
                </c:pt>
                <c:pt idx="27">
                  <c:v>1.4569964079589941</c:v>
                </c:pt>
                <c:pt idx="28">
                  <c:v>1.779127510655214</c:v>
                </c:pt>
                <c:pt idx="29">
                  <c:v>1.7020403978263099</c:v>
                </c:pt>
                <c:pt idx="30">
                  <c:v>1.202961135101789</c:v>
                </c:pt>
                <c:pt idx="31">
                  <c:v>1.287891296535514</c:v>
                </c:pt>
                <c:pt idx="32">
                  <c:v>1.5055501670438625</c:v>
                </c:pt>
                <c:pt idx="33">
                  <c:v>1.5315912808949019</c:v>
                </c:pt>
                <c:pt idx="34">
                  <c:v>1.5725724052090879</c:v>
                </c:pt>
                <c:pt idx="35">
                  <c:v>1.6875715624024148</c:v>
                </c:pt>
                <c:pt idx="36">
                  <c:v>2.1882670827545523</c:v>
                </c:pt>
                <c:pt idx="37">
                  <c:v>1.4815536292111728</c:v>
                </c:pt>
                <c:pt idx="38">
                  <c:v>1.4897385144285864</c:v>
                </c:pt>
                <c:pt idx="39">
                  <c:v>1.6955810842375723</c:v>
                </c:pt>
                <c:pt idx="40">
                  <c:v>1.6343042071197411</c:v>
                </c:pt>
                <c:pt idx="41">
                  <c:v>1.619096930080038</c:v>
                </c:pt>
                <c:pt idx="42">
                  <c:v>2.0182138253191577</c:v>
                </c:pt>
                <c:pt idx="43">
                  <c:v>2.2247235648546648</c:v>
                </c:pt>
                <c:pt idx="44">
                  <c:v>1.5263857322056211</c:v>
                </c:pt>
                <c:pt idx="45">
                  <c:v>1.4432395360163806</c:v>
                </c:pt>
                <c:pt idx="46">
                  <c:v>1.555422361530072</c:v>
                </c:pt>
                <c:pt idx="47">
                  <c:v>1.9100752211059806</c:v>
                </c:pt>
                <c:pt idx="48">
                  <c:v>1.5858868662991774</c:v>
                </c:pt>
                <c:pt idx="49">
                  <c:v>1.9022390564318932</c:v>
                </c:pt>
                <c:pt idx="50">
                  <c:v>2.4166696502094447</c:v>
                </c:pt>
                <c:pt idx="51">
                  <c:v>1.5933014902122493</c:v>
                </c:pt>
                <c:pt idx="52">
                  <c:v>1.5815460577071438</c:v>
                </c:pt>
                <c:pt idx="53">
                  <c:v>1.6534128255214362</c:v>
                </c:pt>
                <c:pt idx="54">
                  <c:v>1.7824348134130086</c:v>
                </c:pt>
                <c:pt idx="55">
                  <c:v>1.7904528341651738</c:v>
                </c:pt>
                <c:pt idx="56">
                  <c:v>2.0133616070410651</c:v>
                </c:pt>
                <c:pt idx="57">
                  <c:v>2.9231642176524684</c:v>
                </c:pt>
                <c:pt idx="58">
                  <c:v>1.82624604978655</c:v>
                </c:pt>
                <c:pt idx="59">
                  <c:v>1.7524913796369974</c:v>
                </c:pt>
                <c:pt idx="60">
                  <c:v>2.1550120098785479</c:v>
                </c:pt>
                <c:pt idx="61">
                  <c:v>2.0772894655904772</c:v>
                </c:pt>
                <c:pt idx="62">
                  <c:v>2.3904415968788886</c:v>
                </c:pt>
                <c:pt idx="63">
                  <c:v>2.7805940850357014</c:v>
                </c:pt>
                <c:pt idx="64">
                  <c:v>3.7466177520293487</c:v>
                </c:pt>
                <c:pt idx="65">
                  <c:v>2.6839245252752102</c:v>
                </c:pt>
                <c:pt idx="66">
                  <c:v>2.9342292162088834</c:v>
                </c:pt>
                <c:pt idx="67">
                  <c:v>3.4801480116785584</c:v>
                </c:pt>
                <c:pt idx="68">
                  <c:v>4.1491917108850629</c:v>
                </c:pt>
                <c:pt idx="69">
                  <c:v>4.3010429503170933</c:v>
                </c:pt>
                <c:pt idx="70">
                  <c:v>5.2131705173039808</c:v>
                </c:pt>
                <c:pt idx="71">
                  <c:v>5.4060064137075443</c:v>
                </c:pt>
                <c:pt idx="72">
                  <c:v>5.2406170031276655</c:v>
                </c:pt>
                <c:pt idx="73">
                  <c:v>4.8174722068911144</c:v>
                </c:pt>
                <c:pt idx="74">
                  <c:v>5.4028674539071515</c:v>
                </c:pt>
                <c:pt idx="75">
                  <c:v>6.6559380756365663</c:v>
                </c:pt>
                <c:pt idx="76">
                  <c:v>6.5877940387247715</c:v>
                </c:pt>
                <c:pt idx="77">
                  <c:v>7.9875256754082464</c:v>
                </c:pt>
                <c:pt idx="78">
                  <c:v>9.4444781614776154</c:v>
                </c:pt>
                <c:pt idx="79">
                  <c:v>7.5108645336023265</c:v>
                </c:pt>
                <c:pt idx="80">
                  <c:v>8.5460618055867936</c:v>
                </c:pt>
                <c:pt idx="81">
                  <c:v>9.4358890088736569</c:v>
                </c:pt>
                <c:pt idx="82">
                  <c:v>10.516282851366793</c:v>
                </c:pt>
                <c:pt idx="83">
                  <c:v>11.054263827679561</c:v>
                </c:pt>
                <c:pt idx="84">
                  <c:v>13.1412157153447</c:v>
                </c:pt>
                <c:pt idx="85">
                  <c:v>13.639863336701797</c:v>
                </c:pt>
                <c:pt idx="86">
                  <c:v>12.608516152708175</c:v>
                </c:pt>
                <c:pt idx="87">
                  <c:v>12.559813422333024</c:v>
                </c:pt>
                <c:pt idx="88">
                  <c:v>13.317812679943607</c:v>
                </c:pt>
                <c:pt idx="89">
                  <c:v>14.449636190343353</c:v>
                </c:pt>
                <c:pt idx="90">
                  <c:v>14.709615259905693</c:v>
                </c:pt>
                <c:pt idx="91">
                  <c:v>16.30082253607112</c:v>
                </c:pt>
                <c:pt idx="92">
                  <c:v>16.394928203579138</c:v>
                </c:pt>
                <c:pt idx="93">
                  <c:v>15.492602324905233</c:v>
                </c:pt>
                <c:pt idx="94">
                  <c:v>14.412904626801554</c:v>
                </c:pt>
                <c:pt idx="95">
                  <c:v>15.69873205872187</c:v>
                </c:pt>
                <c:pt idx="96">
                  <c:v>16.137804435526906</c:v>
                </c:pt>
                <c:pt idx="97">
                  <c:v>17.183271248699675</c:v>
                </c:pt>
                <c:pt idx="98">
                  <c:v>17.062528774117943</c:v>
                </c:pt>
                <c:pt idx="99">
                  <c:v>17.105432391267559</c:v>
                </c:pt>
                <c:pt idx="100">
                  <c:v>16.114218536173183</c:v>
                </c:pt>
                <c:pt idx="101">
                  <c:v>14.607782308101399</c:v>
                </c:pt>
                <c:pt idx="102">
                  <c:v>16.18301288607077</c:v>
                </c:pt>
                <c:pt idx="103">
                  <c:v>16.045789068997443</c:v>
                </c:pt>
                <c:pt idx="104">
                  <c:v>16.359164672039348</c:v>
                </c:pt>
                <c:pt idx="105">
                  <c:v>17.399564716425552</c:v>
                </c:pt>
                <c:pt idx="106">
                  <c:v>17.916587516294062</c:v>
                </c:pt>
                <c:pt idx="107">
                  <c:v>15.442439244356176</c:v>
                </c:pt>
                <c:pt idx="108">
                  <c:v>14.597545500225692</c:v>
                </c:pt>
                <c:pt idx="109">
                  <c:v>14.459642026332409</c:v>
                </c:pt>
                <c:pt idx="110">
                  <c:v>15.641578144885898</c:v>
                </c:pt>
                <c:pt idx="111">
                  <c:v>14.654441985456845</c:v>
                </c:pt>
                <c:pt idx="112">
                  <c:v>15.013218753145747</c:v>
                </c:pt>
                <c:pt idx="113">
                  <c:v>15.392930276276479</c:v>
                </c:pt>
                <c:pt idx="114">
                  <c:v>12.311631038010379</c:v>
                </c:pt>
                <c:pt idx="115">
                  <c:v>11.239657923454503</c:v>
                </c:pt>
                <c:pt idx="116">
                  <c:v>12.462238570587553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402000"/>
        <c:axId val="527832976"/>
      </c:scatterChart>
      <c:dateAx>
        <c:axId val="688254120"/>
        <c:scaling>
          <c:orientation val="minMax"/>
          <c:max val="441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527832976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23402000"/>
        <c:crosses val="max"/>
        <c:crossBetween val="midCat"/>
      </c:valAx>
      <c:valAx>
        <c:axId val="823402000"/>
        <c:scaling>
          <c:orientation val="minMax"/>
        </c:scaling>
        <c:delete val="1"/>
        <c:axPos val="b"/>
        <c:numFmt formatCode="d/m;@" sourceLinked="1"/>
        <c:majorTickMark val="out"/>
        <c:minorTickMark val="none"/>
        <c:tickLblPos val="nextTo"/>
        <c:crossAx val="52783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'Analisi-nuovi-pos'!$B$3:$B$113</c:f>
              <c:numCache>
                <c:formatCode>0</c:formatCode>
                <c:ptCount val="1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</c:numCache>
            </c:numRef>
          </c:xVal>
          <c:yVal>
            <c:numRef>
              <c:f>'Analisi-nuovi-pos'!$C$3:$C$113</c:f>
              <c:numCache>
                <c:formatCode>0</c:formatCode>
                <c:ptCount val="111"/>
                <c:pt idx="0">
                  <c:v>0</c:v>
                </c:pt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33751</c:v>
                </c:pt>
                <c:pt idx="40">
                  <c:v>35348</c:v>
                </c:pt>
                <c:pt idx="41">
                  <c:v>36964</c:v>
                </c:pt>
                <c:pt idx="42">
                  <c:v>38465</c:v>
                </c:pt>
                <c:pt idx="43">
                  <c:v>39921</c:v>
                </c:pt>
                <c:pt idx="44">
                  <c:v>40929</c:v>
                </c:pt>
                <c:pt idx="45">
                  <c:v>42158</c:v>
                </c:pt>
                <c:pt idx="46">
                  <c:v>43610</c:v>
                </c:pt>
                <c:pt idx="47">
                  <c:v>45193</c:v>
                </c:pt>
                <c:pt idx="48">
                  <c:v>47100</c:v>
                </c:pt>
                <c:pt idx="49">
                  <c:v>48737</c:v>
                </c:pt>
                <c:pt idx="50">
                  <c:v>50324</c:v>
                </c:pt>
                <c:pt idx="51">
                  <c:v>51674</c:v>
                </c:pt>
                <c:pt idx="52">
                  <c:v>53065</c:v>
                </c:pt>
                <c:pt idx="53">
                  <c:v>54705</c:v>
                </c:pt>
                <c:pt idx="54">
                  <c:v>56491</c:v>
                </c:pt>
                <c:pt idx="55">
                  <c:v>58403</c:v>
                </c:pt>
                <c:pt idx="56">
                  <c:v>60272</c:v>
                </c:pt>
                <c:pt idx="57">
                  <c:v>62038</c:v>
                </c:pt>
                <c:pt idx="58">
                  <c:v>63532</c:v>
                </c:pt>
                <c:pt idx="59">
                  <c:v>65179</c:v>
                </c:pt>
                <c:pt idx="60">
                  <c:v>67029</c:v>
                </c:pt>
                <c:pt idx="61">
                  <c:v>69577</c:v>
                </c:pt>
                <c:pt idx="62">
                  <c:v>72076</c:v>
                </c:pt>
                <c:pt idx="63">
                  <c:v>74919</c:v>
                </c:pt>
                <c:pt idx="64">
                  <c:v>77497</c:v>
                </c:pt>
                <c:pt idx="65">
                  <c:v>79754</c:v>
                </c:pt>
                <c:pt idx="66">
                  <c:v>82431</c:v>
                </c:pt>
                <c:pt idx="67">
                  <c:v>86108</c:v>
                </c:pt>
                <c:pt idx="68">
                  <c:v>90566</c:v>
                </c:pt>
                <c:pt idx="69">
                  <c:v>95938</c:v>
                </c:pt>
                <c:pt idx="70">
                  <c:v>101662</c:v>
                </c:pt>
                <c:pt idx="71">
                  <c:v>107118</c:v>
                </c:pt>
                <c:pt idx="72">
                  <c:v>111737</c:v>
                </c:pt>
                <c:pt idx="73">
                  <c:v>117635</c:v>
                </c:pt>
                <c:pt idx="74">
                  <c:v>124967</c:v>
                </c:pt>
                <c:pt idx="75">
                  <c:v>133770</c:v>
                </c:pt>
                <c:pt idx="76">
                  <c:v>143779</c:v>
                </c:pt>
                <c:pt idx="77">
                  <c:v>154704</c:v>
                </c:pt>
                <c:pt idx="78">
                  <c:v>166409</c:v>
                </c:pt>
                <c:pt idx="79">
                  <c:v>175746</c:v>
                </c:pt>
                <c:pt idx="80">
                  <c:v>186617</c:v>
                </c:pt>
                <c:pt idx="81">
                  <c:v>201816</c:v>
                </c:pt>
                <c:pt idx="82">
                  <c:v>217894</c:v>
                </c:pt>
                <c:pt idx="83">
                  <c:v>237037</c:v>
                </c:pt>
                <c:pt idx="84">
                  <c:v>256677</c:v>
                </c:pt>
                <c:pt idx="85">
                  <c:v>277950</c:v>
                </c:pt>
                <c:pt idx="86">
                  <c:v>294957</c:v>
                </c:pt>
                <c:pt idx="87">
                  <c:v>316946</c:v>
                </c:pt>
                <c:pt idx="88">
                  <c:v>341934</c:v>
                </c:pt>
                <c:pt idx="89">
                  <c:v>368763</c:v>
                </c:pt>
                <c:pt idx="90">
                  <c:v>399842</c:v>
                </c:pt>
                <c:pt idx="91">
                  <c:v>431598</c:v>
                </c:pt>
                <c:pt idx="92">
                  <c:v>461503</c:v>
                </c:pt>
                <c:pt idx="93">
                  <c:v>483756</c:v>
                </c:pt>
                <c:pt idx="94">
                  <c:v>511997</c:v>
                </c:pt>
                <c:pt idx="95">
                  <c:v>542528</c:v>
                </c:pt>
                <c:pt idx="96">
                  <c:v>577047</c:v>
                </c:pt>
                <c:pt idx="97">
                  <c:v>614849</c:v>
                </c:pt>
                <c:pt idx="98">
                  <c:v>654658</c:v>
                </c:pt>
                <c:pt idx="99">
                  <c:v>687272</c:v>
                </c:pt>
                <c:pt idx="100">
                  <c:v>712541</c:v>
                </c:pt>
                <c:pt idx="101">
                  <c:v>747631</c:v>
                </c:pt>
                <c:pt idx="102">
                  <c:v>780592</c:v>
                </c:pt>
                <c:pt idx="103">
                  <c:v>818569</c:v>
                </c:pt>
                <c:pt idx="104">
                  <c:v>859471</c:v>
                </c:pt>
                <c:pt idx="105">
                  <c:v>896720</c:v>
                </c:pt>
                <c:pt idx="106">
                  <c:v>930697</c:v>
                </c:pt>
                <c:pt idx="107">
                  <c:v>958049</c:v>
                </c:pt>
                <c:pt idx="108">
                  <c:v>990240</c:v>
                </c:pt>
                <c:pt idx="109">
                  <c:v>1024520</c:v>
                </c:pt>
                <c:pt idx="110">
                  <c:v>1060696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6-4D32-BB91-9A8076F2CAE7}"/>
            </c:ext>
          </c:extLst>
        </c:ser>
        <c:ser>
          <c:idx val="1"/>
          <c:order val="1"/>
          <c:tx>
            <c:strRef>
              <c:f>'Analisi-nuovi-pos'!$F$1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'Analisi-nuovi-pos'!$B$3:$B$115</c:f>
              <c:numCache>
                <c:formatCode>0</c:formatCode>
                <c:ptCount val="1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</c:numCache>
            </c:numRef>
          </c:xVal>
          <c:yVal>
            <c:numRef>
              <c:f>'Analisi-nuovi-pos'!$F$4:$F$115</c:f>
              <c:numCache>
                <c:formatCode>0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8.5009735097365129E-6</c:v>
                </c:pt>
                <c:pt idx="39">
                  <c:v>9.8219765545657506E-4</c:v>
                </c:pt>
                <c:pt idx="40">
                  <c:v>1.5869210429592908E-2</c:v>
                </c:pt>
                <c:pt idx="41">
                  <c:v>0.11566765552793849</c:v>
                </c:pt>
                <c:pt idx="42">
                  <c:v>0.54150027248150179</c:v>
                </c:pt>
                <c:pt idx="43">
                  <c:v>1.9068776514998249</c:v>
                </c:pt>
                <c:pt idx="44">
                  <c:v>5.5012684048380063</c:v>
                </c:pt>
                <c:pt idx="45">
                  <c:v>13.691835546324434</c:v>
                </c:pt>
                <c:pt idx="46">
                  <c:v>30.407617193497593</c:v>
                </c:pt>
                <c:pt idx="47">
                  <c:v>61.680951035248626</c:v>
                </c:pt>
                <c:pt idx="48">
                  <c:v>116.2150365252083</c:v>
                </c:pt>
                <c:pt idx="49">
                  <c:v>205.94407592717425</c:v>
                </c:pt>
                <c:pt idx="50">
                  <c:v>346.55297886774105</c:v>
                </c:pt>
                <c:pt idx="51">
                  <c:v>557.92653838895819</c:v>
                </c:pt>
                <c:pt idx="52">
                  <c:v>864.50262919791157</c:v>
                </c:pt>
                <c:pt idx="53">
                  <c:v>1295.5097099133538</c:v>
                </c:pt>
                <c:pt idx="54">
                  <c:v>1885.0751717276048</c:v>
                </c:pt>
                <c:pt idx="55">
                  <c:v>2672.1974003491619</c:v>
                </c:pt>
                <c:pt idx="56">
                  <c:v>3700.5804404293167</c:v>
                </c:pt>
                <c:pt idx="57">
                  <c:v>5018.3356028075705</c:v>
                </c:pt>
                <c:pt idx="58">
                  <c:v>6677.5590539361719</c:v>
                </c:pt>
                <c:pt idx="59">
                  <c:v>8733.7982693286322</c:v>
                </c:pt>
                <c:pt idx="60">
                  <c:v>11245.423177870312</c:v>
                </c:pt>
                <c:pt idx="61">
                  <c:v>14272.919880875945</c:v>
                </c:pt>
                <c:pt idx="62">
                  <c:v>17878.126046709105</c:v>
                </c:pt>
                <c:pt idx="63">
                  <c:v>22123.427533741466</c:v>
                </c:pt>
                <c:pt idx="64">
                  <c:v>27070.93557440424</c:v>
                </c:pt>
                <c:pt idx="65">
                  <c:v>32781.663063937369</c:v>
                </c:pt>
                <c:pt idx="66">
                  <c:v>39314.717245496722</c:v>
                </c:pt>
                <c:pt idx="67">
                  <c:v>46726.524473288613</c:v>
                </c:pt>
                <c:pt idx="68">
                  <c:v>55070.100866781431</c:v>
                </c:pt>
                <c:pt idx="69">
                  <c:v>64394.380633207904</c:v>
                </c:pt>
                <c:pt idx="70">
                  <c:v>74743.611714187064</c:v>
                </c:pt>
                <c:pt idx="71">
                  <c:v>86156.826276312306</c:v>
                </c:pt>
                <c:pt idx="72">
                  <c:v>98667.391474845252</c:v>
                </c:pt>
                <c:pt idx="73">
                  <c:v>112302.64392314377</c:v>
                </c:pt>
                <c:pt idx="74">
                  <c:v>127083.60943657767</c:v>
                </c:pt>
                <c:pt idx="75">
                  <c:v>143024.80791714875</c:v>
                </c:pt>
                <c:pt idx="76">
                  <c:v>160134.14172369777</c:v>
                </c:pt>
                <c:pt idx="77">
                  <c:v>178412.86454448238</c:v>
                </c:pt>
                <c:pt idx="78">
                  <c:v>197855.62665929654</c:v>
                </c:pt>
                <c:pt idx="79">
                  <c:v>218450.59154668343</c:v>
                </c:pt>
                <c:pt idx="80">
                  <c:v>240179.6180529494</c:v>
                </c:pt>
                <c:pt idx="81">
                  <c:v>263018.50178462034</c:v>
                </c:pt>
                <c:pt idx="82">
                  <c:v>286937.26900278858</c:v>
                </c:pt>
                <c:pt idx="83">
                  <c:v>311900.51607246383</c:v>
                </c:pt>
                <c:pt idx="84">
                  <c:v>337867.78743712301</c:v>
                </c:pt>
                <c:pt idx="85">
                  <c:v>364793.98513190501</c:v>
                </c:pt>
                <c:pt idx="86">
                  <c:v>392629.80300175946</c:v>
                </c:pt>
                <c:pt idx="87">
                  <c:v>421322.17903690919</c:v>
                </c:pt>
                <c:pt idx="88">
                  <c:v>450814.75956127181</c:v>
                </c:pt>
                <c:pt idx="89">
                  <c:v>481048.36939479888</c:v>
                </c:pt>
                <c:pt idx="90">
                  <c:v>511961.4825437796</c:v>
                </c:pt>
                <c:pt idx="91">
                  <c:v>543490.68844087201</c:v>
                </c:pt>
                <c:pt idx="92">
                  <c:v>575571.14924701035</c:v>
                </c:pt>
                <c:pt idx="93">
                  <c:v>608137.04422970663</c:v>
                </c:pt>
                <c:pt idx="94">
                  <c:v>641121.99773717637</c:v>
                </c:pt>
                <c:pt idx="95">
                  <c:v>674459.48778701562</c:v>
                </c:pt>
                <c:pt idx="96">
                  <c:v>708083.23277488328</c:v>
                </c:pt>
                <c:pt idx="97">
                  <c:v>741927.55427701003</c:v>
                </c:pt>
                <c:pt idx="98">
                  <c:v>775927.71436568396</c:v>
                </c:pt>
                <c:pt idx="99">
                  <c:v>810020.22627545719</c:v>
                </c:pt>
                <c:pt idx="100">
                  <c:v>844143.13764694263</c:v>
                </c:pt>
                <c:pt idx="101">
                  <c:v>878236.28593279514</c:v>
                </c:pt>
                <c:pt idx="102">
                  <c:v>912241.52587563253</c:v>
                </c:pt>
                <c:pt idx="103">
                  <c:v>946102.92925973074</c:v>
                </c:pt>
                <c:pt idx="104">
                  <c:v>979766.95739736455</c:v>
                </c:pt>
                <c:pt idx="105">
                  <c:v>1013182.6070371998</c:v>
                </c:pt>
                <c:pt idx="106">
                  <c:v>1046301.5305770992</c:v>
                </c:pt>
                <c:pt idx="107">
                  <c:v>1079078.1316283492</c:v>
                </c:pt>
                <c:pt idx="108">
                  <c:v>1111469.637114167</c:v>
                </c:pt>
                <c:pt idx="109">
                  <c:v>1143436.1471941369</c:v>
                </c:pt>
                <c:pt idx="110">
                  <c:v>1174940.6643898136</c:v>
                </c:pt>
                <c:pt idx="111">
                  <c:v>1205949.1033470894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6-4D32-BB91-9A8076F2CAE7}"/>
            </c:ext>
          </c:extLst>
        </c:ser>
        <c:ser>
          <c:idx val="2"/>
          <c:order val="2"/>
          <c:tx>
            <c:strRef>
              <c:f>'Analisi-nuovi-pos'!$G$1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'Analisi-nuovi-pos'!$G$5:$G$177</c:f>
              <c:numCache>
                <c:formatCode>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8.5009735097365125E-5</c:v>
                </c:pt>
                <c:pt idx="38">
                  <c:v>9.7369668194683852E-3</c:v>
                </c:pt>
                <c:pt idx="39">
                  <c:v>0.14887012774136332</c:v>
                </c:pt>
                <c:pt idx="40">
                  <c:v>0.99798445098345578</c:v>
                </c:pt>
                <c:pt idx="41">
                  <c:v>4.2583261695356329</c:v>
                </c:pt>
                <c:pt idx="42">
                  <c:v>13.65377379018323</c:v>
                </c:pt>
                <c:pt idx="43">
                  <c:v>35.943907533381811</c:v>
                </c:pt>
                <c:pt idx="44">
                  <c:v>81.905671414864273</c:v>
                </c:pt>
                <c:pt idx="45">
                  <c:v>167.15781647173159</c:v>
                </c:pt>
                <c:pt idx="46">
                  <c:v>312.73333841751031</c:v>
                </c:pt>
                <c:pt idx="47">
                  <c:v>545.34085489959682</c:v>
                </c:pt>
                <c:pt idx="48">
                  <c:v>897.29039401965952</c:v>
                </c:pt>
                <c:pt idx="49">
                  <c:v>1406.089029405668</c:v>
                </c:pt>
                <c:pt idx="50">
                  <c:v>2113.7355952121716</c:v>
                </c:pt>
                <c:pt idx="51">
                  <c:v>3065.7609080895336</c:v>
                </c:pt>
                <c:pt idx="52">
                  <c:v>4310.0708071544232</c:v>
                </c:pt>
                <c:pt idx="53">
                  <c:v>5895.6546181425092</c:v>
                </c:pt>
                <c:pt idx="54">
                  <c:v>7871.2222862155704</c:v>
                </c:pt>
                <c:pt idx="55">
                  <c:v>10283.830400801548</c:v>
                </c:pt>
                <c:pt idx="56">
                  <c:v>13177.551623782538</c:v>
                </c:pt>
                <c:pt idx="57">
                  <c:v>16592.234511286013</c:v>
                </c:pt>
                <c:pt idx="58">
                  <c:v>20562.3921539246</c:v>
                </c:pt>
                <c:pt idx="59">
                  <c:v>25116.249085416803</c:v>
                </c:pt>
                <c:pt idx="60">
                  <c:v>30274.967030056323</c:v>
                </c:pt>
                <c:pt idx="61">
                  <c:v>36052.0616583316</c:v>
                </c:pt>
                <c:pt idx="62">
                  <c:v>42453.014870323605</c:v>
                </c:pt>
                <c:pt idx="63">
                  <c:v>49475.080406627749</c:v>
                </c:pt>
                <c:pt idx="64">
                  <c:v>57107.274895331284</c:v>
                </c:pt>
                <c:pt idx="65">
                  <c:v>65330.541815593533</c:v>
                </c:pt>
                <c:pt idx="66">
                  <c:v>74118.072277918909</c:v>
                </c:pt>
                <c:pt idx="67">
                  <c:v>83435.763934928182</c:v>
                </c:pt>
                <c:pt idx="68">
                  <c:v>93242.797664264726</c:v>
                </c:pt>
                <c:pt idx="69">
                  <c:v>103492.3108097916</c:v>
                </c:pt>
                <c:pt idx="70">
                  <c:v>114132.14562125242</c:v>
                </c:pt>
                <c:pt idx="71">
                  <c:v>125105.65198532946</c:v>
                </c:pt>
                <c:pt idx="72">
                  <c:v>136352.52448298517</c:v>
                </c:pt>
                <c:pt idx="73">
                  <c:v>147809.65513433897</c:v>
                </c:pt>
                <c:pt idx="74">
                  <c:v>159411.98480571082</c:v>
                </c:pt>
                <c:pt idx="75">
                  <c:v>171093.33806549024</c:v>
                </c:pt>
                <c:pt idx="76">
                  <c:v>182787.22820784606</c:v>
                </c:pt>
                <c:pt idx="77">
                  <c:v>194427.62114814162</c:v>
                </c:pt>
                <c:pt idx="78">
                  <c:v>205949.64887386886</c:v>
                </c:pt>
                <c:pt idx="79">
                  <c:v>217290.26506265975</c:v>
                </c:pt>
                <c:pt idx="80">
                  <c:v>228388.8373167094</c:v>
                </c:pt>
                <c:pt idx="81">
                  <c:v>239187.67218168243</c:v>
                </c:pt>
                <c:pt idx="82">
                  <c:v>249632.47069675243</c:v>
                </c:pt>
                <c:pt idx="83">
                  <c:v>259672.71364659187</c:v>
                </c:pt>
                <c:pt idx="84">
                  <c:v>269261.97694781993</c:v>
                </c:pt>
                <c:pt idx="85">
                  <c:v>278358.17869854451</c:v>
                </c:pt>
                <c:pt idx="86">
                  <c:v>286923.76035149733</c:v>
                </c:pt>
                <c:pt idx="87">
                  <c:v>294925.80524362624</c:v>
                </c:pt>
                <c:pt idx="88">
                  <c:v>302336.09833527065</c:v>
                </c:pt>
                <c:pt idx="89">
                  <c:v>309131.13148980716</c:v>
                </c:pt>
                <c:pt idx="90">
                  <c:v>315292.05897092412</c:v>
                </c:pt>
                <c:pt idx="91">
                  <c:v>320804.60806138348</c:v>
                </c:pt>
                <c:pt idx="92">
                  <c:v>325658.94982696278</c:v>
                </c:pt>
                <c:pt idx="93">
                  <c:v>329849.53507469734</c:v>
                </c:pt>
                <c:pt idx="94">
                  <c:v>333374.90049839253</c:v>
                </c:pt>
                <c:pt idx="95">
                  <c:v>336237.44987867656</c:v>
                </c:pt>
                <c:pt idx="96">
                  <c:v>338443.21502126753</c:v>
                </c:pt>
                <c:pt idx="97">
                  <c:v>340001.60088673932</c:v>
                </c:pt>
                <c:pt idx="98">
                  <c:v>340925.11909773224</c:v>
                </c:pt>
                <c:pt idx="99">
                  <c:v>341229.11371485447</c:v>
                </c:pt>
                <c:pt idx="100">
                  <c:v>340931.48285852512</c:v>
                </c:pt>
                <c:pt idx="101">
                  <c:v>340052.3994283739</c:v>
                </c:pt>
                <c:pt idx="102">
                  <c:v>338614.03384098201</c:v>
                </c:pt>
                <c:pt idx="103">
                  <c:v>336640.2813763381</c:v>
                </c:pt>
                <c:pt idx="104">
                  <c:v>334156.49639835232</c:v>
                </c:pt>
                <c:pt idx="105">
                  <c:v>331189.23539899406</c:v>
                </c:pt>
                <c:pt idx="106">
                  <c:v>327766.01051250007</c:v>
                </c:pt>
                <c:pt idx="107">
                  <c:v>323915.0548581779</c:v>
                </c:pt>
                <c:pt idx="108">
                  <c:v>319665.10079969885</c:v>
                </c:pt>
                <c:pt idx="109">
                  <c:v>315045.17195676686</c:v>
                </c:pt>
                <c:pt idx="110">
                  <c:v>310084.38957275823</c:v>
                </c:pt>
                <c:pt idx="111">
                  <c:v>304811.79362976225</c:v>
                </c:pt>
                <c:pt idx="112">
                  <c:v>299256.1789107346</c:v>
                </c:pt>
                <c:pt idx="113">
                  <c:v>293445.94603679841</c:v>
                </c:pt>
                <c:pt idx="114">
                  <c:v>287408.96735606249</c:v>
                </c:pt>
                <c:pt idx="115">
                  <c:v>281172.46742752846</c:v>
                </c:pt>
                <c:pt idx="116">
                  <c:v>274762.91772949975</c:v>
                </c:pt>
                <c:pt idx="117">
                  <c:v>268205.94512484502</c:v>
                </c:pt>
                <c:pt idx="118">
                  <c:v>261526.25353494892</c:v>
                </c:pt>
                <c:pt idx="119">
                  <c:v>254747.55820881808</c:v>
                </c:pt>
                <c:pt idx="120">
                  <c:v>247892.53192242002</c:v>
                </c:pt>
                <c:pt idx="121">
                  <c:v>240982.76240494102</c:v>
                </c:pt>
                <c:pt idx="122">
                  <c:v>234038.7202618015</c:v>
                </c:pt>
                <c:pt idx="123">
                  <c:v>227079.73664798774</c:v>
                </c:pt>
                <c:pt idx="124">
                  <c:v>220123.98993837647</c:v>
                </c:pt>
                <c:pt idx="125">
                  <c:v>213188.50064293714</c:v>
                </c:pt>
                <c:pt idx="126">
                  <c:v>206289.13382333471</c:v>
                </c:pt>
                <c:pt idx="127">
                  <c:v>199440.60828209156</c:v>
                </c:pt>
                <c:pt idx="128">
                  <c:v>192656.51181548834</c:v>
                </c:pt>
                <c:pt idx="129">
                  <c:v>185949.32184577221</c:v>
                </c:pt>
                <c:pt idx="130">
                  <c:v>179330.43077617185</c:v>
                </c:pt>
                <c:pt idx="131">
                  <c:v>172810.17544310074</c:v>
                </c:pt>
                <c:pt idx="132">
                  <c:v>166397.87007286679</c:v>
                </c:pt>
                <c:pt idx="133">
                  <c:v>160101.84218481649</c:v>
                </c:pt>
                <c:pt idx="134">
                  <c:v>153929.47091844864</c:v>
                </c:pt>
                <c:pt idx="135">
                  <c:v>147887.22729813773</c:v>
                </c:pt>
                <c:pt idx="136">
                  <c:v>141980.71598542389</c:v>
                </c:pt>
                <c:pt idx="137">
                  <c:v>136214.71810482442</c:v>
                </c:pt>
                <c:pt idx="138">
                  <c:v>130593.23476459831</c:v>
                </c:pt>
                <c:pt idx="139">
                  <c:v>125119.53092851909</c:v>
                </c:pt>
                <c:pt idx="140">
                  <c:v>119796.17932826513</c:v>
                </c:pt>
                <c:pt idx="141">
                  <c:v>114625.10413840646</c:v>
                </c:pt>
                <c:pt idx="142">
                  <c:v>109607.62416687096</c:v>
                </c:pt>
                <c:pt idx="143">
                  <c:v>104744.49534320738</c:v>
                </c:pt>
                <c:pt idx="144">
                  <c:v>100035.9523148532</c:v>
                </c:pt>
                <c:pt idx="145">
                  <c:v>95481.748987759929</c:v>
                </c:pt>
                <c:pt idx="146">
                  <c:v>91081.197872299235</c:v>
                </c:pt>
                <c:pt idx="147">
                  <c:v>86833.208118178882</c:v>
                </c:pt>
                <c:pt idx="148">
                  <c:v>82736.322143294383</c:v>
                </c:pt>
                <c:pt idx="149">
                  <c:v>78788.750780851115</c:v>
                </c:pt>
                <c:pt idx="150">
                  <c:v>74988.406887040474</c:v>
                </c:pt>
                <c:pt idx="151">
                  <c:v>71332.937367761042</c:v>
                </c:pt>
                <c:pt idx="152">
                  <c:v>67819.753597658128</c:v>
                </c:pt>
                <c:pt idx="153">
                  <c:v>64446.060218012426</c:v>
                </c:pt>
                <c:pt idx="154">
                  <c:v>61208.882311913185</c:v>
                </c:pt>
                <c:pt idx="155">
                  <c:v>58105.090965642594</c:v>
                </c:pt>
                <c:pt idx="156">
                  <c:v>55131.427234583534</c:v>
                </c:pt>
                <c:pt idx="157">
                  <c:v>52284.524539955892</c:v>
                </c:pt>
                <c:pt idx="158">
                  <c:v>49560.92952983221</c:v>
                </c:pt>
                <c:pt idx="159">
                  <c:v>46957.121443729848</c:v>
                </c:pt>
                <c:pt idx="160">
                  <c:v>44469.530025245622</c:v>
                </c:pt>
                <c:pt idx="161">
                  <c:v>42094.552031254862</c:v>
                </c:pt>
                <c:pt idx="162">
                  <c:v>39828.56638959609</c:v>
                </c:pt>
                <c:pt idx="163">
                  <c:v>37667.948059830815</c:v>
                </c:pt>
                <c:pt idx="164">
                  <c:v>35609.080653525889</c:v>
                </c:pt>
                <c:pt idx="165">
                  <c:v>33648.367871965747</c:v>
                </c:pt>
                <c:pt idx="166">
                  <c:v>31782.243819991127</c:v>
                </c:pt>
                <c:pt idx="167">
                  <c:v>30007.1822549426</c:v>
                </c:pt>
                <c:pt idx="168">
                  <c:v>28319.704829726834</c:v>
                </c:pt>
                <c:pt idx="169">
                  <c:v>26716.388388415799</c:v>
                </c:pt>
                <c:pt idx="170">
                  <c:v>25193.871372146532</c:v>
                </c:pt>
                <c:pt idx="171">
                  <c:v>23748.859391899314</c:v>
                </c:pt>
                <c:pt idx="172">
                  <c:v>22378.130023491103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66-4D32-BB91-9A8076F2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  <c:min val="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'Analisi-nuovi-pos'!$B$3:$B$110</c:f>
              <c:numCache>
                <c:formatCode>0</c:formatCode>
                <c:ptCount val="10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</c:numCache>
            </c:numRef>
          </c:xVal>
          <c:yVal>
            <c:numRef>
              <c:f>'Analisi-nuovi-pos'!$I$3:$I$110</c:f>
              <c:numCache>
                <c:formatCode>0</c:formatCode>
                <c:ptCount val="108"/>
                <c:pt idx="1">
                  <c:v>238</c:v>
                </c:pt>
                <c:pt idx="2">
                  <c:v>397</c:v>
                </c:pt>
                <c:pt idx="3">
                  <c:v>587</c:v>
                </c:pt>
                <c:pt idx="4">
                  <c:v>971</c:v>
                </c:pt>
                <c:pt idx="5">
                  <c:v>1372</c:v>
                </c:pt>
                <c:pt idx="6">
                  <c:v>1924</c:v>
                </c:pt>
                <c:pt idx="7">
                  <c:v>2271</c:v>
                </c:pt>
                <c:pt idx="8">
                  <c:v>2734</c:v>
                </c:pt>
                <c:pt idx="9">
                  <c:v>2993</c:v>
                </c:pt>
                <c:pt idx="10">
                  <c:v>3405</c:v>
                </c:pt>
                <c:pt idx="11">
                  <c:v>3881</c:v>
                </c:pt>
                <c:pt idx="12">
                  <c:v>4403</c:v>
                </c:pt>
                <c:pt idx="13">
                  <c:v>4977</c:v>
                </c:pt>
                <c:pt idx="14">
                  <c:v>5606</c:v>
                </c:pt>
                <c:pt idx="15">
                  <c:v>6083</c:v>
                </c:pt>
                <c:pt idx="16">
                  <c:v>6403</c:v>
                </c:pt>
                <c:pt idx="17">
                  <c:v>6804</c:v>
                </c:pt>
                <c:pt idx="18">
                  <c:v>7446</c:v>
                </c:pt>
                <c:pt idx="19">
                  <c:v>8286</c:v>
                </c:pt>
                <c:pt idx="20">
                  <c:v>9233</c:v>
                </c:pt>
                <c:pt idx="21">
                  <c:v>10304</c:v>
                </c:pt>
                <c:pt idx="22">
                  <c:v>11513</c:v>
                </c:pt>
                <c:pt idx="23">
                  <c:v>12466</c:v>
                </c:pt>
                <c:pt idx="24">
                  <c:v>13342</c:v>
                </c:pt>
                <c:pt idx="25">
                  <c:v>14708</c:v>
                </c:pt>
                <c:pt idx="26">
                  <c:v>16117</c:v>
                </c:pt>
                <c:pt idx="27">
                  <c:v>17577</c:v>
                </c:pt>
                <c:pt idx="28">
                  <c:v>19021</c:v>
                </c:pt>
                <c:pt idx="29">
                  <c:v>20386</c:v>
                </c:pt>
                <c:pt idx="30">
                  <c:v>21382</c:v>
                </c:pt>
                <c:pt idx="31">
                  <c:v>22357</c:v>
                </c:pt>
                <c:pt idx="32">
                  <c:v>23683</c:v>
                </c:pt>
                <c:pt idx="33">
                  <c:v>25080</c:v>
                </c:pt>
                <c:pt idx="34">
                  <c:v>26812</c:v>
                </c:pt>
                <c:pt idx="35">
                  <c:v>28505</c:v>
                </c:pt>
                <c:pt idx="36">
                  <c:v>29802</c:v>
                </c:pt>
                <c:pt idx="37">
                  <c:v>30952</c:v>
                </c:pt>
                <c:pt idx="38">
                  <c:v>32321</c:v>
                </c:pt>
                <c:pt idx="39">
                  <c:v>33750.999991499026</c:v>
                </c:pt>
                <c:pt idx="40">
                  <c:v>35347.999017802344</c:v>
                </c:pt>
                <c:pt idx="41">
                  <c:v>36963.984130789569</c:v>
                </c:pt>
                <c:pt idx="42">
                  <c:v>38464.884332344474</c:v>
                </c:pt>
                <c:pt idx="43">
                  <c:v>39920.458499727516</c:v>
                </c:pt>
                <c:pt idx="44">
                  <c:v>40927.093122348502</c:v>
                </c:pt>
                <c:pt idx="45">
                  <c:v>42152.498731595158</c:v>
                </c:pt>
                <c:pt idx="46">
                  <c:v>43596.308164453672</c:v>
                </c:pt>
                <c:pt idx="47">
                  <c:v>45162.592382806499</c:v>
                </c:pt>
                <c:pt idx="48">
                  <c:v>47038.319048964753</c:v>
                </c:pt>
                <c:pt idx="49">
                  <c:v>48620.784963474791</c:v>
                </c:pt>
                <c:pt idx="50">
                  <c:v>50118.055924072825</c:v>
                </c:pt>
                <c:pt idx="51">
                  <c:v>51327.447021132262</c:v>
                </c:pt>
                <c:pt idx="52">
                  <c:v>52507.073461611042</c:v>
                </c:pt>
                <c:pt idx="53">
                  <c:v>53840.497370802092</c:v>
                </c:pt>
                <c:pt idx="54">
                  <c:v>55195.490290086644</c:v>
                </c:pt>
                <c:pt idx="55">
                  <c:v>56517.924828272393</c:v>
                </c:pt>
                <c:pt idx="56">
                  <c:v>57599.802599650837</c:v>
                </c:pt>
                <c:pt idx="57">
                  <c:v>58337.419559570684</c:v>
                </c:pt>
                <c:pt idx="58">
                  <c:v>58513.664397192428</c:v>
                </c:pt>
                <c:pt idx="59">
                  <c:v>58501.440946063827</c:v>
                </c:pt>
                <c:pt idx="60">
                  <c:v>58295.201730671368</c:v>
                </c:pt>
                <c:pt idx="61">
                  <c:v>58331.576822129689</c:v>
                </c:pt>
                <c:pt idx="62">
                  <c:v>57803.080119124053</c:v>
                </c:pt>
                <c:pt idx="63">
                  <c:v>57040.873953290895</c:v>
                </c:pt>
                <c:pt idx="64">
                  <c:v>55373.572466258534</c:v>
                </c:pt>
                <c:pt idx="65">
                  <c:v>52683.06442559576</c:v>
                </c:pt>
                <c:pt idx="66">
                  <c:v>49649.336936062631</c:v>
                </c:pt>
                <c:pt idx="67">
                  <c:v>46793.282754503278</c:v>
                </c:pt>
                <c:pt idx="68">
                  <c:v>43839.475526711387</c:v>
                </c:pt>
                <c:pt idx="69">
                  <c:v>40867.899133218569</c:v>
                </c:pt>
                <c:pt idx="70">
                  <c:v>37267.619366792096</c:v>
                </c:pt>
                <c:pt idx="71">
                  <c:v>32374.388285812936</c:v>
                </c:pt>
                <c:pt idx="72">
                  <c:v>25580.173723687694</c:v>
                </c:pt>
                <c:pt idx="73">
                  <c:v>18967.608525154748</c:v>
                </c:pt>
                <c:pt idx="74">
                  <c:v>12664.356076856231</c:v>
                </c:pt>
                <c:pt idx="75">
                  <c:v>6686.3905634223338</c:v>
                </c:pt>
                <c:pt idx="76">
                  <c:v>754.19208285125205</c:v>
                </c:pt>
                <c:pt idx="77">
                  <c:v>-5430.1417236977722</c:v>
                </c:pt>
                <c:pt idx="78">
                  <c:v>-12003.864544482378</c:v>
                </c:pt>
                <c:pt idx="79">
                  <c:v>-22109.62665929654</c:v>
                </c:pt>
                <c:pt idx="80">
                  <c:v>-31833.591546683427</c:v>
                </c:pt>
                <c:pt idx="81">
                  <c:v>-38363.618052949401</c:v>
                </c:pt>
                <c:pt idx="82">
                  <c:v>-45124.501784620341</c:v>
                </c:pt>
                <c:pt idx="83">
                  <c:v>-49900.269002788584</c:v>
                </c:pt>
                <c:pt idx="84">
                  <c:v>-55223.516072463826</c:v>
                </c:pt>
                <c:pt idx="85">
                  <c:v>-59917.787437123014</c:v>
                </c:pt>
                <c:pt idx="86">
                  <c:v>-69836.985131905007</c:v>
                </c:pt>
                <c:pt idx="87">
                  <c:v>-75683.803001759457</c:v>
                </c:pt>
                <c:pt idx="88">
                  <c:v>-79388.17903690919</c:v>
                </c:pt>
                <c:pt idx="89">
                  <c:v>-82051.759561271814</c:v>
                </c:pt>
                <c:pt idx="90">
                  <c:v>-81206.36939479888</c:v>
                </c:pt>
                <c:pt idx="91">
                  <c:v>-80363.482543779595</c:v>
                </c:pt>
                <c:pt idx="92">
                  <c:v>-81987.688440872007</c:v>
                </c:pt>
                <c:pt idx="93">
                  <c:v>-91815.149247010355</c:v>
                </c:pt>
                <c:pt idx="94">
                  <c:v>-96140.044229706633</c:v>
                </c:pt>
                <c:pt idx="95">
                  <c:v>-98593.997737176367</c:v>
                </c:pt>
                <c:pt idx="96">
                  <c:v>-97412.48778701562</c:v>
                </c:pt>
                <c:pt idx="97">
                  <c:v>-93234.232774883276</c:v>
                </c:pt>
                <c:pt idx="98">
                  <c:v>-87269.554277010029</c:v>
                </c:pt>
                <c:pt idx="99">
                  <c:v>-88655.714365683962</c:v>
                </c:pt>
                <c:pt idx="100">
                  <c:v>-97479.226275457186</c:v>
                </c:pt>
                <c:pt idx="101">
                  <c:v>-96512.137646942632</c:v>
                </c:pt>
                <c:pt idx="102">
                  <c:v>-97644.285932795145</c:v>
                </c:pt>
                <c:pt idx="103">
                  <c:v>-93672.525875632535</c:v>
                </c:pt>
                <c:pt idx="104">
                  <c:v>-86631.929259730736</c:v>
                </c:pt>
                <c:pt idx="105">
                  <c:v>-83046.957397364546</c:v>
                </c:pt>
                <c:pt idx="106">
                  <c:v>-82485.607037199778</c:v>
                </c:pt>
                <c:pt idx="107">
                  <c:v>-88252.530577099184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1-434F-B2BE-EA19CC97D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6-444C-BCC4-7FF2FDFFE013}"/>
            </c:ext>
          </c:extLst>
        </c:ser>
        <c:ser>
          <c:idx val="1"/>
          <c:order val="1"/>
          <c:tx>
            <c:strRef>
              <c:f>'Analisi-nuovi-pos'!$H$1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'Analisi-nuovi-pos'!$B$3:$B$177</c:f>
              <c:numCache>
                <c:formatCode>0</c:formatCode>
                <c:ptCount val="1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</c:numCache>
            </c:numRef>
          </c:xVal>
          <c:yVal>
            <c:numRef>
              <c:f>'Analisi-nuovi-pos'!$H$3:$H$177</c:f>
              <c:numCache>
                <c:formatCode>0</c:formatCode>
                <c:ptCount val="175"/>
                <c:pt idx="1">
                  <c:v>-55026076.018128514</c:v>
                </c:pt>
                <c:pt idx="2">
                  <c:v>-40646114.691085756</c:v>
                </c:pt>
                <c:pt idx="3">
                  <c:v>-29862275.713782016</c:v>
                </c:pt>
                <c:pt idx="4">
                  <c:v>-21814439.933095988</c:v>
                </c:pt>
                <c:pt idx="5">
                  <c:v>-15839238.006991995</c:v>
                </c:pt>
                <c:pt idx="6">
                  <c:v>-11426983.792720433</c:v>
                </c:pt>
                <c:pt idx="7">
                  <c:v>-8187638.8411755068</c:v>
                </c:pt>
                <c:pt idx="8">
                  <c:v>-5823990.5462112231</c:v>
                </c:pt>
                <c:pt idx="9">
                  <c:v>-4110578.261357856</c:v>
                </c:pt>
                <c:pt idx="10">
                  <c:v>-2877187.8179737106</c:v>
                </c:pt>
                <c:pt idx="11">
                  <c:v>-1995967.1996401884</c:v>
                </c:pt>
                <c:pt idx="12">
                  <c:v>-1371404.4184509504</c:v>
                </c:pt>
                <c:pt idx="13">
                  <c:v>-932560.95205443108</c:v>
                </c:pt>
                <c:pt idx="14">
                  <c:v>-627077.06311660109</c:v>
                </c:pt>
                <c:pt idx="15">
                  <c:v>-416564.38217803248</c:v>
                </c:pt>
                <c:pt idx="16">
                  <c:v>-273080.76109213184</c:v>
                </c:pt>
                <c:pt idx="17">
                  <c:v>-176446.26087639289</c:v>
                </c:pt>
                <c:pt idx="18">
                  <c:v>-112210.22252201663</c:v>
                </c:pt>
                <c:pt idx="19">
                  <c:v>-70120.130905975311</c:v>
                </c:pt>
                <c:pt idx="20">
                  <c:v>-42975.417532702624</c:v>
                </c:pt>
                <c:pt idx="21">
                  <c:v>-25775.083228626503</c:v>
                </c:pt>
                <c:pt idx="22">
                  <c:v>-15088.378249211439</c:v>
                </c:pt>
                <c:pt idx="23">
                  <c:v>-8593.825979186764</c:v>
                </c:pt>
                <c:pt idx="24">
                  <c:v>-4744.4846852093933</c:v>
                </c:pt>
                <c:pt idx="25">
                  <c:v>-2527.2099517024258</c:v>
                </c:pt>
                <c:pt idx="26">
                  <c:v>-1291.3728063714925</c:v>
                </c:pt>
                <c:pt idx="27">
                  <c:v>-628.4587368242826</c:v>
                </c:pt>
                <c:pt idx="28">
                  <c:v>-288.58451886416088</c:v>
                </c:pt>
                <c:pt idx="29">
                  <c:v>-123.51384832843785</c:v>
                </c:pt>
                <c:pt idx="30">
                  <c:v>-48.461076109938602</c:v>
                </c:pt>
                <c:pt idx="31">
                  <c:v>-17.029209266626246</c:v>
                </c:pt>
                <c:pt idx="32">
                  <c:v>-5.1797883269084766</c:v>
                </c:pt>
                <c:pt idx="33">
                  <c:v>-1.2935652724232696</c:v>
                </c:pt>
                <c:pt idx="34">
                  <c:v>-0.24275227815550021</c:v>
                </c:pt>
                <c:pt idx="35">
                  <c:v>-2.8995941549801139E-2</c:v>
                </c:pt>
                <c:pt idx="36">
                  <c:v>-1.5186002247060456E-3</c:v>
                </c:pt>
                <c:pt idx="37">
                  <c:v>-1.0616431153047705E-5</c:v>
                </c:pt>
                <c:pt idx="38">
                  <c:v>0</c:v>
                </c:pt>
                <c:pt idx="39">
                  <c:v>8.5009735097365129E-6</c:v>
                </c:pt>
                <c:pt idx="40">
                  <c:v>9.7369668194683865E-4</c:v>
                </c:pt>
                <c:pt idx="41">
                  <c:v>1.4887012774136333E-2</c:v>
                </c:pt>
                <c:pt idx="42">
                  <c:v>9.9798445098345581E-2</c:v>
                </c:pt>
                <c:pt idx="43">
                  <c:v>0.42583261695356334</c:v>
                </c:pt>
                <c:pt idx="44">
                  <c:v>1.365377379018323</c:v>
                </c:pt>
                <c:pt idx="45">
                  <c:v>3.5943907533381818</c:v>
                </c:pt>
                <c:pt idx="46">
                  <c:v>8.1905671414864276</c:v>
                </c:pt>
                <c:pt idx="47">
                  <c:v>16.715781647173159</c:v>
                </c:pt>
                <c:pt idx="48">
                  <c:v>31.273333841751029</c:v>
                </c:pt>
                <c:pt idx="49">
                  <c:v>54.534085489959679</c:v>
                </c:pt>
                <c:pt idx="50">
                  <c:v>89.729039401965935</c:v>
                </c:pt>
                <c:pt idx="51">
                  <c:v>140.60890294056679</c:v>
                </c:pt>
                <c:pt idx="52">
                  <c:v>211.37355952121717</c:v>
                </c:pt>
                <c:pt idx="53">
                  <c:v>306.57609080895338</c:v>
                </c:pt>
                <c:pt idx="54">
                  <c:v>431.00708071544221</c:v>
                </c:pt>
                <c:pt idx="55">
                  <c:v>589.56546181425085</c:v>
                </c:pt>
                <c:pt idx="56">
                  <c:v>787.12222862155693</c:v>
                </c:pt>
                <c:pt idx="57">
                  <c:v>1028.3830400801548</c:v>
                </c:pt>
                <c:pt idx="58">
                  <c:v>1317.7551623782535</c:v>
                </c:pt>
                <c:pt idx="59">
                  <c:v>1659.2234511286017</c:v>
                </c:pt>
                <c:pt idx="60">
                  <c:v>2056.2392153924598</c:v>
                </c:pt>
                <c:pt idx="61">
                  <c:v>2511.6249085416803</c:v>
                </c:pt>
                <c:pt idx="62">
                  <c:v>3027.4967030056328</c:v>
                </c:pt>
                <c:pt idx="63">
                  <c:v>3605.2061658331604</c:v>
                </c:pt>
                <c:pt idx="64">
                  <c:v>4245.3014870323595</c:v>
                </c:pt>
                <c:pt idx="65">
                  <c:v>4947.5080406627731</c:v>
                </c:pt>
                <c:pt idx="66">
                  <c:v>5710.7274895331302</c:v>
                </c:pt>
                <c:pt idx="67">
                  <c:v>6533.0541815593506</c:v>
                </c:pt>
                <c:pt idx="68">
                  <c:v>7411.8072277918936</c:v>
                </c:pt>
                <c:pt idx="69">
                  <c:v>8343.57639349282</c:v>
                </c:pt>
                <c:pt idx="70">
                  <c:v>9324.2797664264726</c:v>
                </c:pt>
                <c:pt idx="71">
                  <c:v>10349.231080979163</c:v>
                </c:pt>
                <c:pt idx="72">
                  <c:v>11413.214562125242</c:v>
                </c:pt>
                <c:pt idx="73">
                  <c:v>12510.565198532948</c:v>
                </c:pt>
                <c:pt idx="74">
                  <c:v>13635.252448298521</c:v>
                </c:pt>
                <c:pt idx="75">
                  <c:v>14780.965513433897</c:v>
                </c:pt>
                <c:pt idx="76">
                  <c:v>15941.198480571074</c:v>
                </c:pt>
                <c:pt idx="77">
                  <c:v>17109.333806549039</c:v>
                </c:pt>
                <c:pt idx="78">
                  <c:v>18278.722820784609</c:v>
                </c:pt>
                <c:pt idx="79">
                  <c:v>19442.762114814173</c:v>
                </c:pt>
                <c:pt idx="80">
                  <c:v>20594.964887386883</c:v>
                </c:pt>
                <c:pt idx="81">
                  <c:v>21729.026506265986</c:v>
                </c:pt>
                <c:pt idx="82">
                  <c:v>22838.883731670914</c:v>
                </c:pt>
                <c:pt idx="83">
                  <c:v>23918.767218168261</c:v>
                </c:pt>
                <c:pt idx="84">
                  <c:v>24963.247069675272</c:v>
                </c:pt>
                <c:pt idx="85">
                  <c:v>25967.271364659162</c:v>
                </c:pt>
                <c:pt idx="86">
                  <c:v>26926.197694782</c:v>
                </c:pt>
                <c:pt idx="87">
                  <c:v>27835.817869854443</c:v>
                </c:pt>
                <c:pt idx="88">
                  <c:v>28692.376035149744</c:v>
                </c:pt>
                <c:pt idx="89">
                  <c:v>29492.580524362649</c:v>
                </c:pt>
                <c:pt idx="90">
                  <c:v>30233.60983352704</c:v>
                </c:pt>
                <c:pt idx="91">
                  <c:v>30913.11314898073</c:v>
                </c:pt>
                <c:pt idx="92">
                  <c:v>31529.205897092361</c:v>
                </c:pt>
                <c:pt idx="93">
                  <c:v>32080.46080613837</c:v>
                </c:pt>
                <c:pt idx="94">
                  <c:v>32565.894982696318</c:v>
                </c:pt>
                <c:pt idx="95">
                  <c:v>32984.953507469698</c:v>
                </c:pt>
                <c:pt idx="96">
                  <c:v>33337.490049839274</c:v>
                </c:pt>
                <c:pt idx="97">
                  <c:v>33623.744987867613</c:v>
                </c:pt>
                <c:pt idx="98">
                  <c:v>33844.321502126746</c:v>
                </c:pt>
                <c:pt idx="99">
                  <c:v>34000.160088673896</c:v>
                </c:pt>
                <c:pt idx="100">
                  <c:v>34092.511909773202</c:v>
                </c:pt>
                <c:pt idx="101">
                  <c:v>34122.911371485498</c:v>
                </c:pt>
                <c:pt idx="102">
                  <c:v>34093.148285852498</c:v>
                </c:pt>
                <c:pt idx="103">
                  <c:v>34005.23994283739</c:v>
                </c:pt>
                <c:pt idx="104">
                  <c:v>33861.40338409823</c:v>
                </c:pt>
                <c:pt idx="105">
                  <c:v>33664.028137633817</c:v>
                </c:pt>
                <c:pt idx="106">
                  <c:v>33415.649639835225</c:v>
                </c:pt>
                <c:pt idx="107">
                  <c:v>33118.923539899428</c:v>
                </c:pt>
                <c:pt idx="108">
                  <c:v>32776.60105125</c:v>
                </c:pt>
                <c:pt idx="109">
                  <c:v>32391.505485817739</c:v>
                </c:pt>
                <c:pt idx="110">
                  <c:v>31966.510079969841</c:v>
                </c:pt>
                <c:pt idx="111">
                  <c:v>31504.517195676726</c:v>
                </c:pt>
                <c:pt idx="112">
                  <c:v>31008.438957275786</c:v>
                </c:pt>
                <c:pt idx="113">
                  <c:v>30481.179362976283</c:v>
                </c:pt>
                <c:pt idx="114">
                  <c:v>29925.617891073427</c:v>
                </c:pt>
                <c:pt idx="115">
                  <c:v>29344.59460367994</c:v>
                </c:pt>
                <c:pt idx="116">
                  <c:v>28740.896735606166</c:v>
                </c:pt>
                <c:pt idx="117">
                  <c:v>28117.24674275273</c:v>
                </c:pt>
                <c:pt idx="118">
                  <c:v>27476.291772950004</c:v>
                </c:pt>
                <c:pt idx="119">
                  <c:v>26820.59451248448</c:v>
                </c:pt>
                <c:pt idx="120">
                  <c:v>26152.625353494892</c:v>
                </c:pt>
                <c:pt idx="121">
                  <c:v>25474.755820881728</c:v>
                </c:pt>
                <c:pt idx="122">
                  <c:v>24789.253192241911</c:v>
                </c:pt>
                <c:pt idx="123">
                  <c:v>24098.27624049415</c:v>
                </c:pt>
                <c:pt idx="124">
                  <c:v>23403.872026180077</c:v>
                </c:pt>
                <c:pt idx="125">
                  <c:v>22707.973664798854</c:v>
                </c:pt>
                <c:pt idx="126">
                  <c:v>22012.398993837709</c:v>
                </c:pt>
                <c:pt idx="127">
                  <c:v>21318.85006429378</c:v>
                </c:pt>
                <c:pt idx="128">
                  <c:v>20628.913382333529</c:v>
                </c:pt>
                <c:pt idx="129">
                  <c:v>19944.060828209142</c:v>
                </c:pt>
                <c:pt idx="130">
                  <c:v>19265.651181548888</c:v>
                </c:pt>
                <c:pt idx="131">
                  <c:v>18594.932184577203</c:v>
                </c:pt>
                <c:pt idx="132">
                  <c:v>17933.043077617232</c:v>
                </c:pt>
                <c:pt idx="133">
                  <c:v>17281.017544310169</c:v>
                </c:pt>
                <c:pt idx="134">
                  <c:v>16639.787007286646</c:v>
                </c:pt>
                <c:pt idx="135">
                  <c:v>16010.184218481607</c:v>
                </c:pt>
                <c:pt idx="136">
                  <c:v>15392.947091844884</c:v>
                </c:pt>
                <c:pt idx="137">
                  <c:v>14788.722729813833</c:v>
                </c:pt>
                <c:pt idx="138">
                  <c:v>14198.071598542378</c:v>
                </c:pt>
                <c:pt idx="139">
                  <c:v>13621.471810482346</c:v>
                </c:pt>
                <c:pt idx="140">
                  <c:v>13059.323476459786</c:v>
                </c:pt>
                <c:pt idx="141">
                  <c:v>12511.953092851851</c:v>
                </c:pt>
                <c:pt idx="142">
                  <c:v>11979.617932826462</c:v>
                </c:pt>
                <c:pt idx="143">
                  <c:v>11462.510413840704</c:v>
                </c:pt>
                <c:pt idx="144">
                  <c:v>10960.762416687074</c:v>
                </c:pt>
                <c:pt idx="145">
                  <c:v>10474.449534320735</c:v>
                </c:pt>
                <c:pt idx="146">
                  <c:v>10003.595231485373</c:v>
                </c:pt>
                <c:pt idx="147">
                  <c:v>9548.1748987760893</c:v>
                </c:pt>
                <c:pt idx="148">
                  <c:v>9108.119787229849</c:v>
                </c:pt>
                <c:pt idx="149">
                  <c:v>8683.3208118178572</c:v>
                </c:pt>
                <c:pt idx="150">
                  <c:v>8273.6322143294019</c:v>
                </c:pt>
                <c:pt idx="151">
                  <c:v>7878.8750780851142</c:v>
                </c:pt>
                <c:pt idx="152">
                  <c:v>7498.8406887040737</c:v>
                </c:pt>
                <c:pt idx="153">
                  <c:v>7133.2937367761324</c:v>
                </c:pt>
                <c:pt idx="154">
                  <c:v>6781.9753597657827</c:v>
                </c:pt>
                <c:pt idx="155">
                  <c:v>6444.6060218013345</c:v>
                </c:pt>
                <c:pt idx="156">
                  <c:v>6120.8882311913212</c:v>
                </c:pt>
                <c:pt idx="157">
                  <c:v>5810.5090965643731</c:v>
                </c:pt>
                <c:pt idx="158">
                  <c:v>5513.1427234583243</c:v>
                </c:pt>
                <c:pt idx="159">
                  <c:v>5228.4524539956365</c:v>
                </c:pt>
                <c:pt idx="160">
                  <c:v>4956.0929529831301</c:v>
                </c:pt>
                <c:pt idx="161">
                  <c:v>4695.7121443729175</c:v>
                </c:pt>
                <c:pt idx="162">
                  <c:v>4446.9530025246459</c:v>
                </c:pt>
                <c:pt idx="163">
                  <c:v>4209.4552031254616</c:v>
                </c:pt>
                <c:pt idx="164">
                  <c:v>3982.8566389597117</c:v>
                </c:pt>
                <c:pt idx="165">
                  <c:v>3766.7948059831801</c:v>
                </c:pt>
                <c:pt idx="166">
                  <c:v>3560.9080653525125</c:v>
                </c:pt>
                <c:pt idx="167">
                  <c:v>3364.8367871966238</c:v>
                </c:pt>
                <c:pt idx="168">
                  <c:v>3178.224381999079</c:v>
                </c:pt>
                <c:pt idx="169">
                  <c:v>3000.7182254943637</c:v>
                </c:pt>
                <c:pt idx="170">
                  <c:v>2831.9704829726675</c:v>
                </c:pt>
                <c:pt idx="171">
                  <c:v>2671.6388388416003</c:v>
                </c:pt>
                <c:pt idx="172">
                  <c:v>2519.3871372147428</c:v>
                </c:pt>
                <c:pt idx="173">
                  <c:v>2374.8859391899105</c:v>
                </c:pt>
                <c:pt idx="174">
                  <c:v>2237.8130023491644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C6-444C-BCC4-7FF2FDFFE013}"/>
            </c:ext>
          </c:extLst>
        </c:ser>
        <c:ser>
          <c:idx val="2"/>
          <c:order val="2"/>
          <c:tx>
            <c:strRef>
              <c:f>'Analisi-nuovi-pos'!$E$1</c:f>
              <c:strCache>
                <c:ptCount val="1"/>
                <c:pt idx="0">
                  <c:v>attualmente_n_positivi'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multiLvlStrRef>
              <c:f>'Analisi-nuovi-pos'!$A$11:$B$122</c:f>
              <c:multiLvlStrCache>
                <c:ptCount val="112"/>
                <c:lvl>
                  <c:pt idx="0">
                    <c:v>9</c:v>
                  </c:pt>
                  <c:pt idx="1">
                    <c:v>10</c:v>
                  </c:pt>
                  <c:pt idx="2">
                    <c:v>11</c:v>
                  </c:pt>
                  <c:pt idx="3">
                    <c:v>12</c:v>
                  </c:pt>
                  <c:pt idx="4">
                    <c:v>13</c:v>
                  </c:pt>
                  <c:pt idx="5">
                    <c:v>14</c:v>
                  </c:pt>
                  <c:pt idx="6">
                    <c:v>15</c:v>
                  </c:pt>
                  <c:pt idx="7">
                    <c:v>16</c:v>
                  </c:pt>
                  <c:pt idx="8">
                    <c:v>17</c:v>
                  </c:pt>
                  <c:pt idx="9">
                    <c:v>18</c:v>
                  </c:pt>
                  <c:pt idx="10">
                    <c:v>19</c:v>
                  </c:pt>
                  <c:pt idx="11">
                    <c:v>20</c:v>
                  </c:pt>
                  <c:pt idx="12">
                    <c:v>21</c:v>
                  </c:pt>
                  <c:pt idx="13">
                    <c:v>22</c:v>
                  </c:pt>
                  <c:pt idx="14">
                    <c:v>23</c:v>
                  </c:pt>
                  <c:pt idx="15">
                    <c:v>24</c:v>
                  </c:pt>
                  <c:pt idx="16">
                    <c:v>25</c:v>
                  </c:pt>
                  <c:pt idx="17">
                    <c:v>26</c:v>
                  </c:pt>
                  <c:pt idx="18">
                    <c:v>27</c:v>
                  </c:pt>
                  <c:pt idx="19">
                    <c:v>28</c:v>
                  </c:pt>
                  <c:pt idx="20">
                    <c:v>29</c:v>
                  </c:pt>
                  <c:pt idx="21">
                    <c:v>30</c:v>
                  </c:pt>
                  <c:pt idx="22">
                    <c:v>31</c:v>
                  </c:pt>
                  <c:pt idx="23">
                    <c:v>32</c:v>
                  </c:pt>
                  <c:pt idx="24">
                    <c:v>33</c:v>
                  </c:pt>
                  <c:pt idx="25">
                    <c:v>34</c:v>
                  </c:pt>
                  <c:pt idx="26">
                    <c:v>35</c:v>
                  </c:pt>
                  <c:pt idx="27">
                    <c:v>36</c:v>
                  </c:pt>
                  <c:pt idx="28">
                    <c:v>37</c:v>
                  </c:pt>
                  <c:pt idx="29">
                    <c:v>38</c:v>
                  </c:pt>
                  <c:pt idx="30">
                    <c:v>39</c:v>
                  </c:pt>
                  <c:pt idx="31">
                    <c:v>40</c:v>
                  </c:pt>
                  <c:pt idx="32">
                    <c:v>41</c:v>
                  </c:pt>
                  <c:pt idx="33">
                    <c:v>42</c:v>
                  </c:pt>
                  <c:pt idx="34">
                    <c:v>43</c:v>
                  </c:pt>
                  <c:pt idx="35">
                    <c:v>44</c:v>
                  </c:pt>
                  <c:pt idx="36">
                    <c:v>45</c:v>
                  </c:pt>
                  <c:pt idx="37">
                    <c:v>46</c:v>
                  </c:pt>
                  <c:pt idx="38">
                    <c:v>47</c:v>
                  </c:pt>
                  <c:pt idx="39">
                    <c:v>48</c:v>
                  </c:pt>
                  <c:pt idx="40">
                    <c:v>49</c:v>
                  </c:pt>
                  <c:pt idx="41">
                    <c:v>50</c:v>
                  </c:pt>
                  <c:pt idx="42">
                    <c:v>51</c:v>
                  </c:pt>
                  <c:pt idx="43">
                    <c:v>52</c:v>
                  </c:pt>
                  <c:pt idx="44">
                    <c:v>53</c:v>
                  </c:pt>
                  <c:pt idx="45">
                    <c:v>54</c:v>
                  </c:pt>
                  <c:pt idx="46">
                    <c:v>55</c:v>
                  </c:pt>
                  <c:pt idx="47">
                    <c:v>56</c:v>
                  </c:pt>
                  <c:pt idx="48">
                    <c:v>57</c:v>
                  </c:pt>
                  <c:pt idx="49">
                    <c:v>58</c:v>
                  </c:pt>
                  <c:pt idx="50">
                    <c:v>59</c:v>
                  </c:pt>
                  <c:pt idx="51">
                    <c:v>60</c:v>
                  </c:pt>
                  <c:pt idx="52">
                    <c:v>61</c:v>
                  </c:pt>
                  <c:pt idx="53">
                    <c:v>62</c:v>
                  </c:pt>
                  <c:pt idx="54">
                    <c:v>63</c:v>
                  </c:pt>
                  <c:pt idx="55">
                    <c:v>64</c:v>
                  </c:pt>
                  <c:pt idx="56">
                    <c:v>65</c:v>
                  </c:pt>
                  <c:pt idx="57">
                    <c:v>66</c:v>
                  </c:pt>
                  <c:pt idx="58">
                    <c:v>67</c:v>
                  </c:pt>
                  <c:pt idx="59">
                    <c:v>68</c:v>
                  </c:pt>
                  <c:pt idx="60">
                    <c:v>69</c:v>
                  </c:pt>
                  <c:pt idx="61">
                    <c:v>70</c:v>
                  </c:pt>
                  <c:pt idx="62">
                    <c:v>71</c:v>
                  </c:pt>
                  <c:pt idx="63">
                    <c:v>72</c:v>
                  </c:pt>
                  <c:pt idx="64">
                    <c:v>73</c:v>
                  </c:pt>
                  <c:pt idx="65">
                    <c:v>74</c:v>
                  </c:pt>
                  <c:pt idx="66">
                    <c:v>75</c:v>
                  </c:pt>
                  <c:pt idx="67">
                    <c:v>76</c:v>
                  </c:pt>
                  <c:pt idx="68">
                    <c:v>77</c:v>
                  </c:pt>
                  <c:pt idx="69">
                    <c:v>78</c:v>
                  </c:pt>
                  <c:pt idx="70">
                    <c:v>79</c:v>
                  </c:pt>
                  <c:pt idx="71">
                    <c:v>80</c:v>
                  </c:pt>
                  <c:pt idx="72">
                    <c:v>81</c:v>
                  </c:pt>
                  <c:pt idx="73">
                    <c:v>82</c:v>
                  </c:pt>
                  <c:pt idx="74">
                    <c:v>83</c:v>
                  </c:pt>
                  <c:pt idx="75">
                    <c:v>84</c:v>
                  </c:pt>
                  <c:pt idx="76">
                    <c:v>85</c:v>
                  </c:pt>
                  <c:pt idx="77">
                    <c:v>86</c:v>
                  </c:pt>
                  <c:pt idx="78">
                    <c:v>87</c:v>
                  </c:pt>
                  <c:pt idx="79">
                    <c:v>88</c:v>
                  </c:pt>
                  <c:pt idx="80">
                    <c:v>89</c:v>
                  </c:pt>
                  <c:pt idx="81">
                    <c:v>90</c:v>
                  </c:pt>
                  <c:pt idx="82">
                    <c:v>91</c:v>
                  </c:pt>
                  <c:pt idx="83">
                    <c:v>92</c:v>
                  </c:pt>
                  <c:pt idx="84">
                    <c:v>93</c:v>
                  </c:pt>
                  <c:pt idx="85">
                    <c:v>94</c:v>
                  </c:pt>
                  <c:pt idx="86">
                    <c:v>95</c:v>
                  </c:pt>
                  <c:pt idx="87">
                    <c:v>96</c:v>
                  </c:pt>
                  <c:pt idx="88">
                    <c:v>97</c:v>
                  </c:pt>
                  <c:pt idx="89">
                    <c:v>98</c:v>
                  </c:pt>
                  <c:pt idx="90">
                    <c:v>99</c:v>
                  </c:pt>
                  <c:pt idx="91">
                    <c:v>100</c:v>
                  </c:pt>
                  <c:pt idx="92">
                    <c:v>101</c:v>
                  </c:pt>
                  <c:pt idx="93">
                    <c:v>102</c:v>
                  </c:pt>
                  <c:pt idx="94">
                    <c:v>103</c:v>
                  </c:pt>
                  <c:pt idx="95">
                    <c:v>104</c:v>
                  </c:pt>
                  <c:pt idx="96">
                    <c:v>105</c:v>
                  </c:pt>
                  <c:pt idx="97">
                    <c:v>106</c:v>
                  </c:pt>
                  <c:pt idx="98">
                    <c:v>107</c:v>
                  </c:pt>
                  <c:pt idx="99">
                    <c:v>108</c:v>
                  </c:pt>
                  <c:pt idx="100">
                    <c:v>109</c:v>
                  </c:pt>
                  <c:pt idx="101">
                    <c:v>110</c:v>
                  </c:pt>
                  <c:pt idx="102">
                    <c:v>111</c:v>
                  </c:pt>
                  <c:pt idx="103">
                    <c:v>112</c:v>
                  </c:pt>
                  <c:pt idx="104">
                    <c:v>113</c:v>
                  </c:pt>
                  <c:pt idx="105">
                    <c:v>114</c:v>
                  </c:pt>
                  <c:pt idx="106">
                    <c:v>115</c:v>
                  </c:pt>
                  <c:pt idx="107">
                    <c:v>116</c:v>
                  </c:pt>
                  <c:pt idx="108">
                    <c:v>117</c:v>
                  </c:pt>
                  <c:pt idx="109">
                    <c:v>118</c:v>
                  </c:pt>
                  <c:pt idx="110">
                    <c:v>119</c:v>
                  </c:pt>
                  <c:pt idx="111">
                    <c:v>120</c:v>
                  </c:pt>
                </c:lvl>
                <c:lvl>
                  <c:pt idx="0">
                    <c:v>9/8</c:v>
                  </c:pt>
                  <c:pt idx="1">
                    <c:v>10/8</c:v>
                  </c:pt>
                  <c:pt idx="2">
                    <c:v>11/8</c:v>
                  </c:pt>
                  <c:pt idx="3">
                    <c:v>12/8</c:v>
                  </c:pt>
                  <c:pt idx="4">
                    <c:v>13/8</c:v>
                  </c:pt>
                  <c:pt idx="5">
                    <c:v>14/8</c:v>
                  </c:pt>
                  <c:pt idx="6">
                    <c:v>15/8</c:v>
                  </c:pt>
                  <c:pt idx="7">
                    <c:v>16/8</c:v>
                  </c:pt>
                  <c:pt idx="8">
                    <c:v>17/8</c:v>
                  </c:pt>
                  <c:pt idx="9">
                    <c:v>18/8</c:v>
                  </c:pt>
                  <c:pt idx="10">
                    <c:v>19/8</c:v>
                  </c:pt>
                  <c:pt idx="11">
                    <c:v>20/8</c:v>
                  </c:pt>
                  <c:pt idx="12">
                    <c:v>21/8</c:v>
                  </c:pt>
                  <c:pt idx="13">
                    <c:v>22/8</c:v>
                  </c:pt>
                  <c:pt idx="14">
                    <c:v>23/8</c:v>
                  </c:pt>
                  <c:pt idx="15">
                    <c:v>24/8</c:v>
                  </c:pt>
                  <c:pt idx="16">
                    <c:v>25/8</c:v>
                  </c:pt>
                  <c:pt idx="17">
                    <c:v>26/8</c:v>
                  </c:pt>
                  <c:pt idx="18">
                    <c:v>27/8</c:v>
                  </c:pt>
                  <c:pt idx="19">
                    <c:v>28/8</c:v>
                  </c:pt>
                  <c:pt idx="20">
                    <c:v>29/8</c:v>
                  </c:pt>
                  <c:pt idx="21">
                    <c:v>30/8</c:v>
                  </c:pt>
                  <c:pt idx="22">
                    <c:v>31/8</c:v>
                  </c:pt>
                  <c:pt idx="23">
                    <c:v>1/9</c:v>
                  </c:pt>
                  <c:pt idx="24">
                    <c:v>2/9</c:v>
                  </c:pt>
                  <c:pt idx="25">
                    <c:v>3/9</c:v>
                  </c:pt>
                  <c:pt idx="26">
                    <c:v>4/9</c:v>
                  </c:pt>
                  <c:pt idx="27">
                    <c:v>5/9</c:v>
                  </c:pt>
                  <c:pt idx="28">
                    <c:v>6/9</c:v>
                  </c:pt>
                  <c:pt idx="29">
                    <c:v>7/9</c:v>
                  </c:pt>
                  <c:pt idx="30">
                    <c:v>8/9</c:v>
                  </c:pt>
                  <c:pt idx="31">
                    <c:v>9/9</c:v>
                  </c:pt>
                  <c:pt idx="32">
                    <c:v>10/9</c:v>
                  </c:pt>
                  <c:pt idx="33">
                    <c:v>11/9</c:v>
                  </c:pt>
                  <c:pt idx="34">
                    <c:v>12/9</c:v>
                  </c:pt>
                  <c:pt idx="35">
                    <c:v>13/9</c:v>
                  </c:pt>
                  <c:pt idx="36">
                    <c:v>14/9</c:v>
                  </c:pt>
                  <c:pt idx="37">
                    <c:v>15/9</c:v>
                  </c:pt>
                  <c:pt idx="38">
                    <c:v>16/9</c:v>
                  </c:pt>
                  <c:pt idx="39">
                    <c:v>17/9</c:v>
                  </c:pt>
                  <c:pt idx="40">
                    <c:v>18/9</c:v>
                  </c:pt>
                  <c:pt idx="41">
                    <c:v>19/9</c:v>
                  </c:pt>
                  <c:pt idx="42">
                    <c:v>20/9</c:v>
                  </c:pt>
                  <c:pt idx="43">
                    <c:v>21/9</c:v>
                  </c:pt>
                  <c:pt idx="44">
                    <c:v>22/9</c:v>
                  </c:pt>
                  <c:pt idx="45">
                    <c:v>23/9</c:v>
                  </c:pt>
                  <c:pt idx="46">
                    <c:v>24/9</c:v>
                  </c:pt>
                  <c:pt idx="47">
                    <c:v>25/9</c:v>
                  </c:pt>
                  <c:pt idx="48">
                    <c:v>26/9</c:v>
                  </c:pt>
                  <c:pt idx="49">
                    <c:v>27/9</c:v>
                  </c:pt>
                  <c:pt idx="50">
                    <c:v>28/9</c:v>
                  </c:pt>
                  <c:pt idx="51">
                    <c:v>29/9</c:v>
                  </c:pt>
                  <c:pt idx="52">
                    <c:v>30/9</c:v>
                  </c:pt>
                  <c:pt idx="53">
                    <c:v>1/10</c:v>
                  </c:pt>
                  <c:pt idx="54">
                    <c:v>2/10</c:v>
                  </c:pt>
                  <c:pt idx="55">
                    <c:v>3/10</c:v>
                  </c:pt>
                  <c:pt idx="56">
                    <c:v>4/10</c:v>
                  </c:pt>
                  <c:pt idx="57">
                    <c:v>5/10</c:v>
                  </c:pt>
                  <c:pt idx="58">
                    <c:v>6/10</c:v>
                  </c:pt>
                  <c:pt idx="59">
                    <c:v>7/10</c:v>
                  </c:pt>
                  <c:pt idx="60">
                    <c:v>8/10</c:v>
                  </c:pt>
                  <c:pt idx="61">
                    <c:v>9/10</c:v>
                  </c:pt>
                  <c:pt idx="62">
                    <c:v>10/10</c:v>
                  </c:pt>
                  <c:pt idx="63">
                    <c:v>11/10</c:v>
                  </c:pt>
                  <c:pt idx="64">
                    <c:v>12/10</c:v>
                  </c:pt>
                  <c:pt idx="65">
                    <c:v>13/10</c:v>
                  </c:pt>
                  <c:pt idx="66">
                    <c:v>14/10</c:v>
                  </c:pt>
                  <c:pt idx="67">
                    <c:v>15/10</c:v>
                  </c:pt>
                  <c:pt idx="68">
                    <c:v>16/10</c:v>
                  </c:pt>
                  <c:pt idx="69">
                    <c:v>17/10</c:v>
                  </c:pt>
                  <c:pt idx="70">
                    <c:v>18/10</c:v>
                  </c:pt>
                  <c:pt idx="71">
                    <c:v>19/10</c:v>
                  </c:pt>
                  <c:pt idx="72">
                    <c:v>20/10</c:v>
                  </c:pt>
                  <c:pt idx="73">
                    <c:v>21/10</c:v>
                  </c:pt>
                  <c:pt idx="74">
                    <c:v>22/10</c:v>
                  </c:pt>
                  <c:pt idx="75">
                    <c:v>23/10</c:v>
                  </c:pt>
                  <c:pt idx="76">
                    <c:v>24/10</c:v>
                  </c:pt>
                  <c:pt idx="77">
                    <c:v>25/10</c:v>
                  </c:pt>
                  <c:pt idx="78">
                    <c:v>26/10</c:v>
                  </c:pt>
                  <c:pt idx="79">
                    <c:v>27/10</c:v>
                  </c:pt>
                  <c:pt idx="80">
                    <c:v>28/10</c:v>
                  </c:pt>
                  <c:pt idx="81">
                    <c:v>29/10</c:v>
                  </c:pt>
                  <c:pt idx="82">
                    <c:v>30/10</c:v>
                  </c:pt>
                  <c:pt idx="83">
                    <c:v>31/10</c:v>
                  </c:pt>
                  <c:pt idx="84">
                    <c:v>1/11</c:v>
                  </c:pt>
                  <c:pt idx="85">
                    <c:v>2/11</c:v>
                  </c:pt>
                  <c:pt idx="86">
                    <c:v>3/11</c:v>
                  </c:pt>
                  <c:pt idx="87">
                    <c:v>4/11</c:v>
                  </c:pt>
                  <c:pt idx="88">
                    <c:v>5/11</c:v>
                  </c:pt>
                  <c:pt idx="89">
                    <c:v>6/11</c:v>
                  </c:pt>
                  <c:pt idx="90">
                    <c:v>7/11</c:v>
                  </c:pt>
                  <c:pt idx="91">
                    <c:v>8/11</c:v>
                  </c:pt>
                  <c:pt idx="92">
                    <c:v>9/11</c:v>
                  </c:pt>
                  <c:pt idx="93">
                    <c:v>10/11</c:v>
                  </c:pt>
                  <c:pt idx="94">
                    <c:v>11/11</c:v>
                  </c:pt>
                  <c:pt idx="95">
                    <c:v>12/11</c:v>
                  </c:pt>
                  <c:pt idx="96">
                    <c:v>13/11</c:v>
                  </c:pt>
                  <c:pt idx="97">
                    <c:v>14/11</c:v>
                  </c:pt>
                  <c:pt idx="98">
                    <c:v>15/11</c:v>
                  </c:pt>
                  <c:pt idx="99">
                    <c:v>16/11</c:v>
                  </c:pt>
                  <c:pt idx="100">
                    <c:v>17/11</c:v>
                  </c:pt>
                  <c:pt idx="101">
                    <c:v>18/11</c:v>
                  </c:pt>
                  <c:pt idx="102">
                    <c:v>19/11</c:v>
                  </c:pt>
                  <c:pt idx="103">
                    <c:v>20/11</c:v>
                  </c:pt>
                  <c:pt idx="104">
                    <c:v>21/11</c:v>
                  </c:pt>
                  <c:pt idx="105">
                    <c:v>22/11</c:v>
                  </c:pt>
                  <c:pt idx="106">
                    <c:v>23/11</c:v>
                  </c:pt>
                  <c:pt idx="107">
                    <c:v>24/11</c:v>
                  </c:pt>
                  <c:pt idx="108">
                    <c:v>25/11</c:v>
                  </c:pt>
                  <c:pt idx="109">
                    <c:v>26/11</c:v>
                  </c:pt>
                </c:lvl>
              </c:multiLvlStrCache>
            </c:multiLvlStrRef>
          </c:xVal>
          <c:yVal>
            <c:numRef>
              <c:f>'Analisi-nuovi-pos'!$E$11:$E$122</c:f>
              <c:numCache>
                <c:formatCode>0</c:formatCode>
                <c:ptCount val="112"/>
                <c:pt idx="0">
                  <c:v>324.42857142857144</c:v>
                </c:pt>
                <c:pt idx="1">
                  <c:v>356.57142857142856</c:v>
                </c:pt>
                <c:pt idx="2">
                  <c:v>370.85714285714283</c:v>
                </c:pt>
                <c:pt idx="3">
                  <c:v>402.57142857142856</c:v>
                </c:pt>
                <c:pt idx="4">
                  <c:v>415.71428571428572</c:v>
                </c:pt>
                <c:pt idx="5">
                  <c:v>433</c:v>
                </c:pt>
                <c:pt idx="6">
                  <c:v>436.14285714285717</c:v>
                </c:pt>
                <c:pt idx="7">
                  <c:v>476.42857142857144</c:v>
                </c:pt>
                <c:pt idx="8">
                  <c:v>478.42857142857144</c:v>
                </c:pt>
                <c:pt idx="9">
                  <c:v>487.14285714285717</c:v>
                </c:pt>
                <c:pt idx="10">
                  <c:v>485.57142857142856</c:v>
                </c:pt>
                <c:pt idx="11">
                  <c:v>509.28571428571428</c:v>
                </c:pt>
                <c:pt idx="12">
                  <c:v>554.71428571428567</c:v>
                </c:pt>
                <c:pt idx="13">
                  <c:v>608</c:v>
                </c:pt>
                <c:pt idx="14">
                  <c:v>671.14285714285711</c:v>
                </c:pt>
                <c:pt idx="15">
                  <c:v>775.71428571428567</c:v>
                </c:pt>
                <c:pt idx="16">
                  <c:v>866.14285714285711</c:v>
                </c:pt>
                <c:pt idx="17">
                  <c:v>934</c:v>
                </c:pt>
                <c:pt idx="18">
                  <c:v>1037.4285714285713</c:v>
                </c:pt>
                <c:pt idx="19">
                  <c:v>1118.7142857142858</c:v>
                </c:pt>
                <c:pt idx="20">
                  <c:v>1192</c:v>
                </c:pt>
                <c:pt idx="21">
                  <c:v>1245.2857142857142</c:v>
                </c:pt>
                <c:pt idx="22">
                  <c:v>1267.5714285714287</c:v>
                </c:pt>
                <c:pt idx="23">
                  <c:v>1273.7142857142858</c:v>
                </c:pt>
                <c:pt idx="24">
                  <c:v>1287.8571428571429</c:v>
                </c:pt>
                <c:pt idx="25">
                  <c:v>1282.1428571428571</c:v>
                </c:pt>
                <c:pt idx="26">
                  <c:v>1280.4285714285713</c:v>
                </c:pt>
                <c:pt idx="27">
                  <c:v>1319.2857142857142</c:v>
                </c:pt>
                <c:pt idx="28">
                  <c:v>1354.8571428571429</c:v>
                </c:pt>
                <c:pt idx="29">
                  <c:v>1345.1428571428571</c:v>
                </c:pt>
                <c:pt idx="30">
                  <c:v>1367.1428571428571</c:v>
                </c:pt>
                <c:pt idx="31">
                  <c:v>1423.4285714285713</c:v>
                </c:pt>
                <c:pt idx="32">
                  <c:v>1438.2857142857142</c:v>
                </c:pt>
                <c:pt idx="33">
                  <c:v>1466.8571428571429</c:v>
                </c:pt>
                <c:pt idx="34">
                  <c:v>1450.2857142857142</c:v>
                </c:pt>
                <c:pt idx="35">
                  <c:v>1422.8571428571429</c:v>
                </c:pt>
                <c:pt idx="36">
                  <c:v>1445.5714285714287</c:v>
                </c:pt>
                <c:pt idx="37">
                  <c:v>1425.2857142857142</c:v>
                </c:pt>
                <c:pt idx="38">
                  <c:v>1405.2857142857142</c:v>
                </c:pt>
                <c:pt idx="39">
                  <c:v>1408.4285714285713</c:v>
                </c:pt>
                <c:pt idx="40">
                  <c:v>1406.4285714285713</c:v>
                </c:pt>
                <c:pt idx="41">
                  <c:v>1448</c:v>
                </c:pt>
                <c:pt idx="42">
                  <c:v>1467.4285714285713</c:v>
                </c:pt>
                <c:pt idx="43">
                  <c:v>1486.1428571428571</c:v>
                </c:pt>
                <c:pt idx="44">
                  <c:v>1535</c:v>
                </c:pt>
                <c:pt idx="45">
                  <c:v>1558.1428571428571</c:v>
                </c:pt>
                <c:pt idx="46">
                  <c:v>1585</c:v>
                </c:pt>
                <c:pt idx="47">
                  <c:v>1614</c:v>
                </c:pt>
                <c:pt idx="48">
                  <c:v>1614.7142857142858</c:v>
                </c:pt>
                <c:pt idx="49">
                  <c:v>1647.8571428571429</c:v>
                </c:pt>
                <c:pt idx="50">
                  <c:v>1673.4285714285713</c:v>
                </c:pt>
                <c:pt idx="51">
                  <c:v>1694</c:v>
                </c:pt>
                <c:pt idx="52">
                  <c:v>1730.5714285714287</c:v>
                </c:pt>
                <c:pt idx="53">
                  <c:v>1760.5714285714287</c:v>
                </c:pt>
                <c:pt idx="54">
                  <c:v>1869.4285714285713</c:v>
                </c:pt>
                <c:pt idx="55">
                  <c:v>1953.2857142857142</c:v>
                </c:pt>
                <c:pt idx="56">
                  <c:v>2092.4285714285716</c:v>
                </c:pt>
                <c:pt idx="57">
                  <c:v>2208.4285714285716</c:v>
                </c:pt>
                <c:pt idx="58">
                  <c:v>2317.4285714285716</c:v>
                </c:pt>
                <c:pt idx="59">
                  <c:v>2464.5714285714284</c:v>
                </c:pt>
                <c:pt idx="60">
                  <c:v>2725.5714285714284</c:v>
                </c:pt>
                <c:pt idx="61">
                  <c:v>2998.4285714285716</c:v>
                </c:pt>
                <c:pt idx="62">
                  <c:v>3408.8571428571427</c:v>
                </c:pt>
                <c:pt idx="63">
                  <c:v>3820.4285714285716</c:v>
                </c:pt>
                <c:pt idx="64">
                  <c:v>4231.5714285714284</c:v>
                </c:pt>
                <c:pt idx="65">
                  <c:v>4569</c:v>
                </c:pt>
                <c:pt idx="66">
                  <c:v>5029.1428571428569</c:v>
                </c:pt>
                <c:pt idx="67">
                  <c:v>5551.2857142857147</c:v>
                </c:pt>
                <c:pt idx="68">
                  <c:v>6172</c:v>
                </c:pt>
                <c:pt idx="69">
                  <c:v>6834.4285714285716</c:v>
                </c:pt>
                <c:pt idx="70">
                  <c:v>7577.4285714285716</c:v>
                </c:pt>
                <c:pt idx="71">
                  <c:v>8470.1428571428569</c:v>
                </c:pt>
                <c:pt idx="72">
                  <c:v>9144.1428571428569</c:v>
                </c:pt>
                <c:pt idx="73">
                  <c:v>9854.5714285714294</c:v>
                </c:pt>
                <c:pt idx="74">
                  <c:v>10978.428571428571</c:v>
                </c:pt>
                <c:pt idx="75">
                  <c:v>12017.714285714286</c:v>
                </c:pt>
                <c:pt idx="76">
                  <c:v>13322.571428571429</c:v>
                </c:pt>
                <c:pt idx="77">
                  <c:v>14567.571428571429</c:v>
                </c:pt>
                <c:pt idx="78">
                  <c:v>15934.428571428571</c:v>
                </c:pt>
                <c:pt idx="79">
                  <c:v>17030.142857142859</c:v>
                </c:pt>
                <c:pt idx="80">
                  <c:v>18618.428571428572</c:v>
                </c:pt>
                <c:pt idx="81">
                  <c:v>20016.857142857141</c:v>
                </c:pt>
                <c:pt idx="82">
                  <c:v>21552.714285714286</c:v>
                </c:pt>
                <c:pt idx="83">
                  <c:v>23257.857142857141</c:v>
                </c:pt>
                <c:pt idx="84">
                  <c:v>24988.714285714286</c:v>
                </c:pt>
                <c:pt idx="85">
                  <c:v>26221.857142857141</c:v>
                </c:pt>
                <c:pt idx="86">
                  <c:v>26971.285714285714</c:v>
                </c:pt>
                <c:pt idx="87">
                  <c:v>27864.428571428572</c:v>
                </c:pt>
                <c:pt idx="88">
                  <c:v>28656.285714285714</c:v>
                </c:pt>
                <c:pt idx="89">
                  <c:v>29754.857142857141</c:v>
                </c:pt>
                <c:pt idx="90">
                  <c:v>30715.285714285714</c:v>
                </c:pt>
                <c:pt idx="91">
                  <c:v>31865.714285714286</c:v>
                </c:pt>
                <c:pt idx="92">
                  <c:v>32252.714285714286</c:v>
                </c:pt>
                <c:pt idx="93">
                  <c:v>32683.571428571428</c:v>
                </c:pt>
                <c:pt idx="94">
                  <c:v>33662</c:v>
                </c:pt>
                <c:pt idx="95">
                  <c:v>34009.142857142855</c:v>
                </c:pt>
                <c:pt idx="96">
                  <c:v>34503.142857142855</c:v>
                </c:pt>
                <c:pt idx="97">
                  <c:v>34946</c:v>
                </c:pt>
                <c:pt idx="98">
                  <c:v>34580.285714285717</c:v>
                </c:pt>
                <c:pt idx="99">
                  <c:v>34775</c:v>
                </c:pt>
                <c:pt idx="100">
                  <c:v>35072.571428571428</c:v>
                </c:pt>
                <c:pt idx="101">
                  <c:v>34658.428571428572</c:v>
                </c:pt>
                <c:pt idx="102">
                  <c:v>34846.857142857145</c:v>
                </c:pt>
                <c:pt idx="103">
                  <c:v>34589.571428571428</c:v>
                </c:pt>
                <c:pt idx="104">
                  <c:v>34066.285714285717</c:v>
                </c:pt>
                <c:pt idx="105">
                  <c:v>33711.285714285717</c:v>
                </c:pt>
                <c:pt idx="106">
                  <c:v>32905.571428571428</c:v>
                </c:pt>
                <c:pt idx="107">
                  <c:v>32273.428571428572</c:v>
                </c:pt>
                <c:pt idx="108">
                  <c:v>30992.857142857141</c:v>
                </c:pt>
                <c:pt idx="109">
                  <c:v>29788.857142857141</c:v>
                </c:pt>
                <c:pt idx="110">
                  <c:v>28763.857142857141</c:v>
                </c:pt>
                <c:pt idx="111">
                  <c:v>23444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C6-444C-BCC4-7FF2FDFFE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err stima variazione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5450444668902568E-2"/>
          <c:y val="0.1454775458570525"/>
          <c:w val="0.79861995457513235"/>
          <c:h val="0.81973434535104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'Analisi-nuovi-pos'!$J$3:$J$149</c:f>
              <c:numCache>
                <c:formatCode>0</c:formatCode>
                <c:ptCount val="147"/>
                <c:pt idx="1">
                  <c:v>55026314.018128514</c:v>
                </c:pt>
                <c:pt idx="2">
                  <c:v>40646273.691085756</c:v>
                </c:pt>
                <c:pt idx="3">
                  <c:v>29862465.713782016</c:v>
                </c:pt>
                <c:pt idx="4">
                  <c:v>21814823.933095988</c:v>
                </c:pt>
                <c:pt idx="5">
                  <c:v>15839639.006991995</c:v>
                </c:pt>
                <c:pt idx="6">
                  <c:v>11427535.792720433</c:v>
                </c:pt>
                <c:pt idx="7">
                  <c:v>8187985.8411755068</c:v>
                </c:pt>
                <c:pt idx="8">
                  <c:v>5824453.5462112231</c:v>
                </c:pt>
                <c:pt idx="9">
                  <c:v>4110837.261357856</c:v>
                </c:pt>
                <c:pt idx="10">
                  <c:v>2877599.8179737106</c:v>
                </c:pt>
                <c:pt idx="11">
                  <c:v>1996443.1996401884</c:v>
                </c:pt>
                <c:pt idx="12">
                  <c:v>1371926.4184509504</c:v>
                </c:pt>
                <c:pt idx="13">
                  <c:v>933134.95205443108</c:v>
                </c:pt>
                <c:pt idx="14">
                  <c:v>627706.06311660109</c:v>
                </c:pt>
                <c:pt idx="15">
                  <c:v>417041.38217803248</c:v>
                </c:pt>
                <c:pt idx="16">
                  <c:v>273400.76109213184</c:v>
                </c:pt>
                <c:pt idx="17">
                  <c:v>176847.26087639289</c:v>
                </c:pt>
                <c:pt idx="18">
                  <c:v>112852.22252201663</c:v>
                </c:pt>
                <c:pt idx="19">
                  <c:v>70960.130905975311</c:v>
                </c:pt>
                <c:pt idx="20">
                  <c:v>43922.417532702624</c:v>
                </c:pt>
                <c:pt idx="21">
                  <c:v>26846.083228626503</c:v>
                </c:pt>
                <c:pt idx="22">
                  <c:v>16297.378249211439</c:v>
                </c:pt>
                <c:pt idx="23">
                  <c:v>9546.825979186764</c:v>
                </c:pt>
                <c:pt idx="24">
                  <c:v>5620.4846852093933</c:v>
                </c:pt>
                <c:pt idx="25">
                  <c:v>3893.2099517024258</c:v>
                </c:pt>
                <c:pt idx="26">
                  <c:v>2700.3728063714925</c:v>
                </c:pt>
                <c:pt idx="27">
                  <c:v>2088.4587368242828</c:v>
                </c:pt>
                <c:pt idx="28">
                  <c:v>1732.5845188641608</c:v>
                </c:pt>
                <c:pt idx="29">
                  <c:v>1488.5138483284379</c:v>
                </c:pt>
                <c:pt idx="30">
                  <c:v>1044.4610761099386</c:v>
                </c:pt>
                <c:pt idx="31">
                  <c:v>992.02920926662625</c:v>
                </c:pt>
                <c:pt idx="32">
                  <c:v>1331.1797883269085</c:v>
                </c:pt>
                <c:pt idx="33">
                  <c:v>1398.2935652724232</c:v>
                </c:pt>
                <c:pt idx="34">
                  <c:v>1732.2427522781554</c:v>
                </c:pt>
                <c:pt idx="35">
                  <c:v>1693.0289959415497</c:v>
                </c:pt>
                <c:pt idx="36">
                  <c:v>1297.0015186002247</c:v>
                </c:pt>
                <c:pt idx="37">
                  <c:v>1150.0000106164312</c:v>
                </c:pt>
                <c:pt idx="38">
                  <c:v>1369</c:v>
                </c:pt>
                <c:pt idx="39">
                  <c:v>1429.9999914990265</c:v>
                </c:pt>
                <c:pt idx="40">
                  <c:v>1596.999026303318</c:v>
                </c:pt>
                <c:pt idx="41">
                  <c:v>1615.9851129872259</c:v>
                </c:pt>
                <c:pt idx="42">
                  <c:v>1500.9002015549017</c:v>
                </c:pt>
                <c:pt idx="43">
                  <c:v>1455.5741673830464</c:v>
                </c:pt>
                <c:pt idx="44">
                  <c:v>1006.6346226209816</c:v>
                </c:pt>
                <c:pt idx="45">
                  <c:v>1225.4056092466619</c:v>
                </c:pt>
                <c:pt idx="46">
                  <c:v>1443.8094328585137</c:v>
                </c:pt>
                <c:pt idx="47">
                  <c:v>1566.2842183528269</c:v>
                </c:pt>
                <c:pt idx="48">
                  <c:v>1875.7266661582489</c:v>
                </c:pt>
                <c:pt idx="49">
                  <c:v>1582.4659145100404</c:v>
                </c:pt>
                <c:pt idx="50">
                  <c:v>1497.270960598034</c:v>
                </c:pt>
                <c:pt idx="51">
                  <c:v>1209.3910970594332</c:v>
                </c:pt>
                <c:pt idx="52">
                  <c:v>1179.6264404787828</c:v>
                </c:pt>
                <c:pt idx="53">
                  <c:v>1333.4239091910467</c:v>
                </c:pt>
                <c:pt idx="54">
                  <c:v>1354.9929192845577</c:v>
                </c:pt>
                <c:pt idx="55">
                  <c:v>1322.4345381857493</c:v>
                </c:pt>
                <c:pt idx="56">
                  <c:v>1081.877771378443</c:v>
                </c:pt>
                <c:pt idx="57">
                  <c:v>737.61695991984516</c:v>
                </c:pt>
                <c:pt idx="58">
                  <c:v>176.24483762174646</c:v>
                </c:pt>
                <c:pt idx="59">
                  <c:v>-12.22345112860171</c:v>
                </c:pt>
                <c:pt idx="60">
                  <c:v>-206.23921539245976</c:v>
                </c:pt>
                <c:pt idx="61">
                  <c:v>36.37509145831973</c:v>
                </c:pt>
                <c:pt idx="62">
                  <c:v>-528.49670300563275</c:v>
                </c:pt>
                <c:pt idx="63">
                  <c:v>-762.20616583316041</c:v>
                </c:pt>
                <c:pt idx="64">
                  <c:v>-1667.3014870323595</c:v>
                </c:pt>
                <c:pt idx="65">
                  <c:v>-2690.5080406627731</c:v>
                </c:pt>
                <c:pt idx="66">
                  <c:v>-3033.7274895331302</c:v>
                </c:pt>
                <c:pt idx="67">
                  <c:v>-2856.0541815593506</c:v>
                </c:pt>
                <c:pt idx="68">
                  <c:v>-2953.8072277918936</c:v>
                </c:pt>
                <c:pt idx="69">
                  <c:v>-2971.57639349282</c:v>
                </c:pt>
                <c:pt idx="70">
                  <c:v>-3600.2797664264726</c:v>
                </c:pt>
                <c:pt idx="71">
                  <c:v>-4893.2310809791634</c:v>
                </c:pt>
                <c:pt idx="72">
                  <c:v>-6794.2145621252421</c:v>
                </c:pt>
                <c:pt idx="73">
                  <c:v>-6612.5651985329478</c:v>
                </c:pt>
                <c:pt idx="74">
                  <c:v>-6303.2524482985209</c:v>
                </c:pt>
                <c:pt idx="75">
                  <c:v>-5977.9655134338973</c:v>
                </c:pt>
                <c:pt idx="76">
                  <c:v>-5932.1984805710745</c:v>
                </c:pt>
                <c:pt idx="77">
                  <c:v>-6184.3338065490389</c:v>
                </c:pt>
                <c:pt idx="78">
                  <c:v>-6573.7228207846092</c:v>
                </c:pt>
                <c:pt idx="79">
                  <c:v>-10105.762114814173</c:v>
                </c:pt>
                <c:pt idx="80">
                  <c:v>-9723.9648873868828</c:v>
                </c:pt>
                <c:pt idx="81">
                  <c:v>-6530.0265062659855</c:v>
                </c:pt>
                <c:pt idx="82">
                  <c:v>-6760.8837316709141</c:v>
                </c:pt>
                <c:pt idx="83">
                  <c:v>-4775.767218168261</c:v>
                </c:pt>
                <c:pt idx="84">
                  <c:v>-5323.2470696752716</c:v>
                </c:pt>
                <c:pt idx="85">
                  <c:v>-4694.2713646591619</c:v>
                </c:pt>
                <c:pt idx="86">
                  <c:v>-9919.1976947820003</c:v>
                </c:pt>
                <c:pt idx="87">
                  <c:v>-5846.8178698544434</c:v>
                </c:pt>
                <c:pt idx="88">
                  <c:v>-3704.376035149744</c:v>
                </c:pt>
                <c:pt idx="89">
                  <c:v>-2663.5805243626492</c:v>
                </c:pt>
                <c:pt idx="90">
                  <c:v>845.39016647296012</c:v>
                </c:pt>
                <c:pt idx="91">
                  <c:v>842.88685101926967</c:v>
                </c:pt>
                <c:pt idx="92">
                  <c:v>-1624.2058970923608</c:v>
                </c:pt>
                <c:pt idx="93">
                  <c:v>-9827.4608061383697</c:v>
                </c:pt>
                <c:pt idx="94">
                  <c:v>-4324.894982696318</c:v>
                </c:pt>
                <c:pt idx="95">
                  <c:v>-2453.9535074696978</c:v>
                </c:pt>
                <c:pt idx="96">
                  <c:v>1181.5099501607256</c:v>
                </c:pt>
                <c:pt idx="97">
                  <c:v>4178.2550121323875</c:v>
                </c:pt>
                <c:pt idx="98">
                  <c:v>5964.6784978732539</c:v>
                </c:pt>
                <c:pt idx="99">
                  <c:v>-1386.1600886738961</c:v>
                </c:pt>
                <c:pt idx="100">
                  <c:v>-8823.5119097732022</c:v>
                </c:pt>
                <c:pt idx="101">
                  <c:v>967.08862851450249</c:v>
                </c:pt>
                <c:pt idx="102">
                  <c:v>-1132.1482858524978</c:v>
                </c:pt>
                <c:pt idx="103">
                  <c:v>3971.7600571626099</c:v>
                </c:pt>
                <c:pt idx="104">
                  <c:v>7040.5966159017698</c:v>
                </c:pt>
                <c:pt idx="105">
                  <c:v>3584.9718623661829</c:v>
                </c:pt>
                <c:pt idx="106">
                  <c:v>561.35036016477534</c:v>
                </c:pt>
                <c:pt idx="107">
                  <c:v>-5766.9235398994279</c:v>
                </c:pt>
                <c:pt idx="108">
                  <c:v>-585.60105124999973</c:v>
                </c:pt>
                <c:pt idx="109">
                  <c:v>1888.4945141822609</c:v>
                </c:pt>
                <c:pt idx="110">
                  <c:v>4209.4899200301588</c:v>
                </c:pt>
                <c:pt idx="111">
                  <c:v>5734.4828043232737</c:v>
                </c:pt>
                <c:pt idx="112">
                  <c:v>3755.5610427242136</c:v>
                </c:pt>
                <c:pt idx="113">
                  <c:v>-2144.1793629762833</c:v>
                </c:pt>
                <c:pt idx="114">
                  <c:v>-6998.617891073427</c:v>
                </c:pt>
                <c:pt idx="115">
                  <c:v>-6117.5946036799396</c:v>
                </c:pt>
                <c:pt idx="116">
                  <c:v>-2888.8967356061657</c:v>
                </c:pt>
                <c:pt idx="117">
                  <c:v>883.75325724727008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C-4236-AC24-D1959B52FFED}"/>
            </c:ext>
          </c:extLst>
        </c:ser>
        <c:ser>
          <c:idx val="1"/>
          <c:order val="1"/>
          <c:tx>
            <c:strRef>
              <c:f>'Analisi-nuovi-pos'!$K$1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'Analisi-nuovi-pos'!$B$11:$B$120</c:f>
              <c:numCache>
                <c:formatCode>0</c:formatCode>
                <c:ptCount val="110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</c:numCache>
            </c:numRef>
          </c:xVal>
          <c:yVal>
            <c:numRef>
              <c:f>'Analisi-nuovi-pos'!$K$11:$K$120</c:f>
              <c:numCache>
                <c:formatCode>0</c:formatCode>
                <c:ptCount val="110"/>
                <c:pt idx="0">
                  <c:v>5824314.9747826513</c:v>
                </c:pt>
                <c:pt idx="1">
                  <c:v>4110934.8327864273</c:v>
                </c:pt>
                <c:pt idx="2">
                  <c:v>2877558.6751165679</c:v>
                </c:pt>
                <c:pt idx="3">
                  <c:v>1996369.7710687597</c:v>
                </c:pt>
                <c:pt idx="4">
                  <c:v>1371820.1327366647</c:v>
                </c:pt>
                <c:pt idx="5">
                  <c:v>932993.95205443108</c:v>
                </c:pt>
                <c:pt idx="6">
                  <c:v>627513.20597374393</c:v>
                </c:pt>
                <c:pt idx="7">
                  <c:v>417040.81074946106</c:v>
                </c:pt>
                <c:pt idx="8">
                  <c:v>273559.18966356042</c:v>
                </c:pt>
                <c:pt idx="9">
                  <c:v>176933.40373353576</c:v>
                </c:pt>
                <c:pt idx="10">
                  <c:v>112695.79395058806</c:v>
                </c:pt>
                <c:pt idx="11">
                  <c:v>70629.416620261021</c:v>
                </c:pt>
                <c:pt idx="12">
                  <c:v>43530.131818416907</c:v>
                </c:pt>
                <c:pt idx="13">
                  <c:v>26383.083228626503</c:v>
                </c:pt>
                <c:pt idx="14">
                  <c:v>15759.521106354296</c:v>
                </c:pt>
                <c:pt idx="15">
                  <c:v>9369.5402649010503</c:v>
                </c:pt>
                <c:pt idx="16">
                  <c:v>5610.6275423522502</c:v>
                </c:pt>
                <c:pt idx="17">
                  <c:v>3461.2099517024258</c:v>
                </c:pt>
                <c:pt idx="18">
                  <c:v>2328.8013778000641</c:v>
                </c:pt>
                <c:pt idx="19">
                  <c:v>1747.1730225385684</c:v>
                </c:pt>
                <c:pt idx="20">
                  <c:v>1480.5845188641608</c:v>
                </c:pt>
                <c:pt idx="21">
                  <c:v>1368.7995626141521</c:v>
                </c:pt>
                <c:pt idx="22">
                  <c:v>1316.0325046813673</c:v>
                </c:pt>
                <c:pt idx="23">
                  <c:v>1290.7434949809119</c:v>
                </c:pt>
                <c:pt idx="24">
                  <c:v>1293.0369311840514</c:v>
                </c:pt>
                <c:pt idx="25">
                  <c:v>1283.4364224152803</c:v>
                </c:pt>
                <c:pt idx="26">
                  <c:v>1280.6713237067268</c:v>
                </c:pt>
                <c:pt idx="27">
                  <c:v>1319.314710227264</c:v>
                </c:pt>
                <c:pt idx="28">
                  <c:v>1354.8586614573676</c:v>
                </c:pt>
                <c:pt idx="29">
                  <c:v>1345.1428677592883</c:v>
                </c:pt>
                <c:pt idx="30">
                  <c:v>1367.1428571428571</c:v>
                </c:pt>
                <c:pt idx="31">
                  <c:v>1423.4285629275978</c:v>
                </c:pt>
                <c:pt idx="32">
                  <c:v>1438.2847405890323</c:v>
                </c:pt>
                <c:pt idx="33">
                  <c:v>1466.8422558443688</c:v>
                </c:pt>
                <c:pt idx="34">
                  <c:v>1450.185915840616</c:v>
                </c:pt>
                <c:pt idx="35">
                  <c:v>1422.4313102401893</c:v>
                </c:pt>
                <c:pt idx="36">
                  <c:v>1444.2060511924103</c:v>
                </c:pt>
                <c:pt idx="37">
                  <c:v>1421.6913235323761</c:v>
                </c:pt>
                <c:pt idx="38">
                  <c:v>1397.0951471442279</c:v>
                </c:pt>
                <c:pt idx="39">
                  <c:v>1391.7127897813982</c:v>
                </c:pt>
                <c:pt idx="40">
                  <c:v>1375.1552375868202</c:v>
                </c:pt>
                <c:pt idx="41">
                  <c:v>1393.4659145100404</c:v>
                </c:pt>
                <c:pt idx="42">
                  <c:v>1377.6995320266053</c:v>
                </c:pt>
                <c:pt idx="43">
                  <c:v>1345.5339542022903</c:v>
                </c:pt>
                <c:pt idx="44">
                  <c:v>1323.6264404787828</c:v>
                </c:pt>
                <c:pt idx="45">
                  <c:v>1251.5667663339036</c:v>
                </c:pt>
                <c:pt idx="46">
                  <c:v>1153.9929192845577</c:v>
                </c:pt>
                <c:pt idx="47">
                  <c:v>1024.4345381857493</c:v>
                </c:pt>
                <c:pt idx="48">
                  <c:v>827.59205709272885</c:v>
                </c:pt>
                <c:pt idx="49">
                  <c:v>619.47410277698805</c:v>
                </c:pt>
                <c:pt idx="50">
                  <c:v>355.67340905031779</c:v>
                </c:pt>
                <c:pt idx="51">
                  <c:v>34.77654887139829</c:v>
                </c:pt>
                <c:pt idx="52">
                  <c:v>-325.66778682103109</c:v>
                </c:pt>
                <c:pt idx="53">
                  <c:v>-751.0534799702516</c:v>
                </c:pt>
                <c:pt idx="54">
                  <c:v>-1158.0681315770614</c:v>
                </c:pt>
                <c:pt idx="55">
                  <c:v>-1651.9204515474462</c:v>
                </c:pt>
                <c:pt idx="56">
                  <c:v>-2152.872915603788</c:v>
                </c:pt>
                <c:pt idx="57">
                  <c:v>-2739.0794692342015</c:v>
                </c:pt>
                <c:pt idx="58">
                  <c:v>-3393.2989181045587</c:v>
                </c:pt>
                <c:pt idx="59">
                  <c:v>-4068.4827529879221</c:v>
                </c:pt>
                <c:pt idx="60">
                  <c:v>-4686.2357992204652</c:v>
                </c:pt>
                <c:pt idx="61">
                  <c:v>-5345.1478220642484</c:v>
                </c:pt>
                <c:pt idx="62">
                  <c:v>-5915.4226235693295</c:v>
                </c:pt>
                <c:pt idx="63">
                  <c:v>-6528.8025095505918</c:v>
                </c:pt>
                <c:pt idx="64">
                  <c:v>-7181.6431335538136</c:v>
                </c:pt>
                <c:pt idx="65">
                  <c:v>-7941.5651985329478</c:v>
                </c:pt>
                <c:pt idx="66">
                  <c:v>-8606.109591155664</c:v>
                </c:pt>
                <c:pt idx="67">
                  <c:v>-9229.6797991481835</c:v>
                </c:pt>
                <c:pt idx="68">
                  <c:v>-9769.1984805710745</c:v>
                </c:pt>
                <c:pt idx="69">
                  <c:v>-10274.905235120466</c:v>
                </c:pt>
                <c:pt idx="70">
                  <c:v>-10701.294249356037</c:v>
                </c:pt>
                <c:pt idx="71">
                  <c:v>-10972.619257671317</c:v>
                </c:pt>
                <c:pt idx="72">
                  <c:v>-11450.822030244026</c:v>
                </c:pt>
                <c:pt idx="73">
                  <c:v>-11874.455077694556</c:v>
                </c:pt>
                <c:pt idx="74">
                  <c:v>-11860.455160242343</c:v>
                </c:pt>
                <c:pt idx="75">
                  <c:v>-11901.052932453975</c:v>
                </c:pt>
                <c:pt idx="76">
                  <c:v>-11640.675641103842</c:v>
                </c:pt>
                <c:pt idx="77">
                  <c:v>-11399.699936087733</c:v>
                </c:pt>
                <c:pt idx="78">
                  <c:v>-10991.76912335343</c:v>
                </c:pt>
                <c:pt idx="79">
                  <c:v>-10805.675012711585</c:v>
                </c:pt>
                <c:pt idx="80">
                  <c:v>-10073.947463721172</c:v>
                </c:pt>
                <c:pt idx="81">
                  <c:v>-9475.7233815055079</c:v>
                </c:pt>
                <c:pt idx="82">
                  <c:v>-8680.8955478127536</c:v>
                </c:pt>
                <c:pt idx="83">
                  <c:v>-7655.256006123589</c:v>
                </c:pt>
                <c:pt idx="84">
                  <c:v>-6540.4916113780746</c:v>
                </c:pt>
                <c:pt idx="85">
                  <c:v>-5858.6036632812284</c:v>
                </c:pt>
                <c:pt idx="86">
                  <c:v>-5594.6092684106043</c:v>
                </c:pt>
                <c:pt idx="87">
                  <c:v>-5120.5249360411253</c:v>
                </c:pt>
                <c:pt idx="88">
                  <c:v>-4681.2043355535607</c:v>
                </c:pt>
                <c:pt idx="89">
                  <c:v>-3868.8878450104712</c:v>
                </c:pt>
                <c:pt idx="90">
                  <c:v>-3129.0357878410323</c:v>
                </c:pt>
                <c:pt idx="91">
                  <c:v>-2134.4458029596099</c:v>
                </c:pt>
                <c:pt idx="92">
                  <c:v>-1839.797624058916</c:v>
                </c:pt>
                <c:pt idx="93">
                  <c:v>-1439.33994291407</c:v>
                </c:pt>
                <c:pt idx="94">
                  <c:v>-431.14828585249779</c:v>
                </c:pt>
                <c:pt idx="95">
                  <c:v>3.9029143054649467</c:v>
                </c:pt>
                <c:pt idx="96">
                  <c:v>641.7394730446249</c:v>
                </c:pt>
                <c:pt idx="97">
                  <c:v>1281.9718623661829</c:v>
                </c:pt>
                <c:pt idx="98">
                  <c:v>1164.6360744504927</c:v>
                </c:pt>
                <c:pt idx="99">
                  <c:v>1656.0764601005721</c:v>
                </c:pt>
                <c:pt idx="100">
                  <c:v>2295.9703773214278</c:v>
                </c:pt>
                <c:pt idx="101">
                  <c:v>2266.9230856108334</c:v>
                </c:pt>
                <c:pt idx="102">
                  <c:v>2880.3470628873038</c:v>
                </c:pt>
                <c:pt idx="103">
                  <c:v>3085.0542328947013</c:v>
                </c:pt>
                <c:pt idx="104">
                  <c:v>3057.846757009931</c:v>
                </c:pt>
                <c:pt idx="105">
                  <c:v>3230.1063513094341</c:v>
                </c:pt>
                <c:pt idx="106">
                  <c:v>2979.9535374980005</c:v>
                </c:pt>
                <c:pt idx="107">
                  <c:v>2928.8339677486329</c:v>
                </c:pt>
                <c:pt idx="108">
                  <c:v>2251.9604072509755</c:v>
                </c:pt>
                <c:pt idx="109">
                  <c:v>1671.6104001044114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32-4EA5-BE17-D43DBA0C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200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  <c:max val="10000"/>
          <c:min val="-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</a:t>
            </a:r>
            <a:r>
              <a:rPr lang="it-IT" baseline="0"/>
              <a:t> casi totali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cat>
          <c:val>
            <c:numRef>
              <c:f>Casi_totali!$C$3:$C$126</c:f>
              <c:numCache>
                <c:formatCode>General</c:formatCode>
                <c:ptCount val="124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30548</c:v>
                </c:pt>
                <c:pt idx="96">
                  <c:v>34502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  <c:pt idx="108">
                  <c:v>32191</c:v>
                </c:pt>
                <c:pt idx="109">
                  <c:v>34280</c:v>
                </c:pt>
                <c:pt idx="110">
                  <c:v>36176</c:v>
                </c:pt>
                <c:pt idx="111">
                  <c:v>37239</c:v>
                </c:pt>
                <c:pt idx="112">
                  <c:v>34764</c:v>
                </c:pt>
                <c:pt idx="113">
                  <c:v>28337</c:v>
                </c:pt>
                <c:pt idx="114">
                  <c:v>22927</c:v>
                </c:pt>
                <c:pt idx="115">
                  <c:v>23227</c:v>
                </c:pt>
                <c:pt idx="116">
                  <c:v>25852</c:v>
                </c:pt>
                <c:pt idx="117">
                  <c:v>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67-4705-8AE5-854BF71F36D6}"/>
            </c:ext>
          </c:extLst>
        </c:ser>
        <c:ser>
          <c:idx val="1"/>
          <c:order val="1"/>
          <c:tx>
            <c:strRef>
              <c:f>Casi_totali!$E$1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Casi_totali!$A$3:$A$126</c:f>
              <c:numCache>
                <c:formatCode>d/m;@</c:formatCode>
                <c:ptCount val="124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cat>
          <c:val>
            <c:numRef>
              <c:f>Casi_totali!$E$3:$E$126</c:f>
              <c:numCache>
                <c:formatCode>General</c:formatCode>
                <c:ptCount val="124"/>
                <c:pt idx="9" formatCode="0">
                  <c:v>356.57142857142856</c:v>
                </c:pt>
                <c:pt idx="10" formatCode="0">
                  <c:v>370.85714285714283</c:v>
                </c:pt>
                <c:pt idx="11" formatCode="0">
                  <c:v>402.57142857142856</c:v>
                </c:pt>
                <c:pt idx="12" formatCode="0">
                  <c:v>415.71428571428572</c:v>
                </c:pt>
                <c:pt idx="13" formatCode="0">
                  <c:v>433</c:v>
                </c:pt>
                <c:pt idx="14" formatCode="0">
                  <c:v>436.14285714285717</c:v>
                </c:pt>
                <c:pt idx="15" formatCode="0">
                  <c:v>476.42857142857144</c:v>
                </c:pt>
                <c:pt idx="16" formatCode="0">
                  <c:v>478.42857142857144</c:v>
                </c:pt>
                <c:pt idx="17" formatCode="0">
                  <c:v>487.14285714285717</c:v>
                </c:pt>
                <c:pt idx="18" formatCode="0">
                  <c:v>485.57142857142856</c:v>
                </c:pt>
                <c:pt idx="19" formatCode="0">
                  <c:v>509.28571428571428</c:v>
                </c:pt>
                <c:pt idx="20" formatCode="0">
                  <c:v>554.71428571428567</c:v>
                </c:pt>
                <c:pt idx="21" formatCode="0">
                  <c:v>608</c:v>
                </c:pt>
                <c:pt idx="22" formatCode="0">
                  <c:v>671.14285714285711</c:v>
                </c:pt>
                <c:pt idx="23" formatCode="0">
                  <c:v>775.71428571428567</c:v>
                </c:pt>
                <c:pt idx="24" formatCode="0">
                  <c:v>866.14285714285711</c:v>
                </c:pt>
                <c:pt idx="25" formatCode="0">
                  <c:v>934</c:v>
                </c:pt>
                <c:pt idx="26" formatCode="0">
                  <c:v>1037.4285714285713</c:v>
                </c:pt>
                <c:pt idx="27" formatCode="0">
                  <c:v>1118.7142857142858</c:v>
                </c:pt>
                <c:pt idx="28" formatCode="0">
                  <c:v>1192</c:v>
                </c:pt>
                <c:pt idx="29" formatCode="0">
                  <c:v>1245.2857142857142</c:v>
                </c:pt>
                <c:pt idx="30" formatCode="0">
                  <c:v>1267.5714285714287</c:v>
                </c:pt>
                <c:pt idx="31" formatCode="0">
                  <c:v>1273.7142857142858</c:v>
                </c:pt>
                <c:pt idx="32" formatCode="0">
                  <c:v>1287.8571428571429</c:v>
                </c:pt>
                <c:pt idx="33" formatCode="0">
                  <c:v>1282.1428571428571</c:v>
                </c:pt>
                <c:pt idx="34" formatCode="0">
                  <c:v>1280.4285714285713</c:v>
                </c:pt>
                <c:pt idx="35" formatCode="0">
                  <c:v>1319.2857142857142</c:v>
                </c:pt>
                <c:pt idx="36" formatCode="0">
                  <c:v>1354.8571428571429</c:v>
                </c:pt>
                <c:pt idx="37" formatCode="0">
                  <c:v>1345.1428571428571</c:v>
                </c:pt>
                <c:pt idx="38" formatCode="0">
                  <c:v>1367.1428571428571</c:v>
                </c:pt>
                <c:pt idx="39" formatCode="0">
                  <c:v>1423.4285714285713</c:v>
                </c:pt>
                <c:pt idx="40" formatCode="0">
                  <c:v>1438.2857142857142</c:v>
                </c:pt>
                <c:pt idx="41" formatCode="0">
                  <c:v>1466.8571428571429</c:v>
                </c:pt>
                <c:pt idx="42" formatCode="0">
                  <c:v>1450.2857142857142</c:v>
                </c:pt>
                <c:pt idx="43" formatCode="0">
                  <c:v>1422.8571428571429</c:v>
                </c:pt>
                <c:pt idx="44" formatCode="0">
                  <c:v>1445.5714285714287</c:v>
                </c:pt>
                <c:pt idx="45" formatCode="0">
                  <c:v>1425.2857142857142</c:v>
                </c:pt>
                <c:pt idx="46" formatCode="0">
                  <c:v>1405.2857142857142</c:v>
                </c:pt>
                <c:pt idx="47" formatCode="0">
                  <c:v>1408.4285714285713</c:v>
                </c:pt>
                <c:pt idx="48" formatCode="0">
                  <c:v>1406.4285714285713</c:v>
                </c:pt>
                <c:pt idx="49" formatCode="0">
                  <c:v>1448</c:v>
                </c:pt>
                <c:pt idx="50" formatCode="0">
                  <c:v>1467.4285714285713</c:v>
                </c:pt>
                <c:pt idx="51" formatCode="0">
                  <c:v>1486.1428571428571</c:v>
                </c:pt>
                <c:pt idx="52" formatCode="0">
                  <c:v>1535</c:v>
                </c:pt>
                <c:pt idx="53" formatCode="0">
                  <c:v>1558.1428571428571</c:v>
                </c:pt>
                <c:pt idx="54" formatCode="0">
                  <c:v>1585</c:v>
                </c:pt>
                <c:pt idx="55" formatCode="0">
                  <c:v>1614</c:v>
                </c:pt>
                <c:pt idx="56" formatCode="0">
                  <c:v>1614.7142857142858</c:v>
                </c:pt>
                <c:pt idx="57" formatCode="0">
                  <c:v>1647.8571428571429</c:v>
                </c:pt>
                <c:pt idx="58" formatCode="0">
                  <c:v>1673.4285714285713</c:v>
                </c:pt>
                <c:pt idx="59" formatCode="0">
                  <c:v>1694</c:v>
                </c:pt>
                <c:pt idx="60" formatCode="0">
                  <c:v>1730.5714285714287</c:v>
                </c:pt>
                <c:pt idx="61" formatCode="0">
                  <c:v>1760.5714285714287</c:v>
                </c:pt>
                <c:pt idx="62" formatCode="0">
                  <c:v>1869.4285714285713</c:v>
                </c:pt>
                <c:pt idx="63" formatCode="0">
                  <c:v>1953.2857142857142</c:v>
                </c:pt>
                <c:pt idx="64" formatCode="0">
                  <c:v>2092.4285714285716</c:v>
                </c:pt>
                <c:pt idx="65" formatCode="0">
                  <c:v>2208.4285714285716</c:v>
                </c:pt>
                <c:pt idx="66" formatCode="0">
                  <c:v>2317.4285714285716</c:v>
                </c:pt>
                <c:pt idx="67" formatCode="0">
                  <c:v>2464.5714285714284</c:v>
                </c:pt>
                <c:pt idx="68" formatCode="0">
                  <c:v>2725.5714285714284</c:v>
                </c:pt>
                <c:pt idx="69" formatCode="0">
                  <c:v>2998.4285714285716</c:v>
                </c:pt>
                <c:pt idx="70" formatCode="0">
                  <c:v>3408.8571428571427</c:v>
                </c:pt>
                <c:pt idx="71" formatCode="0">
                  <c:v>3820.4285714285716</c:v>
                </c:pt>
                <c:pt idx="72" formatCode="0">
                  <c:v>4231.5714285714284</c:v>
                </c:pt>
                <c:pt idx="73" formatCode="0">
                  <c:v>4569</c:v>
                </c:pt>
                <c:pt idx="74" formatCode="0">
                  <c:v>5029.1428571428569</c:v>
                </c:pt>
                <c:pt idx="75" formatCode="0">
                  <c:v>5551.2857142857147</c:v>
                </c:pt>
                <c:pt idx="76" formatCode="0">
                  <c:v>6172</c:v>
                </c:pt>
                <c:pt idx="77" formatCode="0">
                  <c:v>6834.4285714285716</c:v>
                </c:pt>
                <c:pt idx="78" formatCode="0">
                  <c:v>7577.4285714285716</c:v>
                </c:pt>
                <c:pt idx="79" formatCode="0">
                  <c:v>8470.1428571428569</c:v>
                </c:pt>
                <c:pt idx="80" formatCode="0">
                  <c:v>9144.1428571428569</c:v>
                </c:pt>
                <c:pt idx="81" formatCode="0">
                  <c:v>9854.5714285714294</c:v>
                </c:pt>
                <c:pt idx="82" formatCode="0">
                  <c:v>10978.428571428571</c:v>
                </c:pt>
                <c:pt idx="83" formatCode="0">
                  <c:v>12017.714285714286</c:v>
                </c:pt>
                <c:pt idx="84" formatCode="0">
                  <c:v>13322.571428571429</c:v>
                </c:pt>
                <c:pt idx="85" formatCode="0">
                  <c:v>14567.571428571429</c:v>
                </c:pt>
                <c:pt idx="86" formatCode="0">
                  <c:v>15934.428571428571</c:v>
                </c:pt>
                <c:pt idx="87" formatCode="0">
                  <c:v>17030.142857142859</c:v>
                </c:pt>
                <c:pt idx="88" formatCode="0">
                  <c:v>18618.428571428572</c:v>
                </c:pt>
                <c:pt idx="89" formatCode="0">
                  <c:v>20016.857142857141</c:v>
                </c:pt>
                <c:pt idx="90" formatCode="0">
                  <c:v>21552.714285714286</c:v>
                </c:pt>
                <c:pt idx="91" formatCode="0">
                  <c:v>23257.857142857141</c:v>
                </c:pt>
                <c:pt idx="92" formatCode="0">
                  <c:v>24988.714285714286</c:v>
                </c:pt>
                <c:pt idx="93" formatCode="0">
                  <c:v>26221.857142857141</c:v>
                </c:pt>
                <c:pt idx="94" formatCode="0">
                  <c:v>26971.285714285714</c:v>
                </c:pt>
                <c:pt idx="95" formatCode="0">
                  <c:v>27864.428571428572</c:v>
                </c:pt>
                <c:pt idx="96" formatCode="0">
                  <c:v>28658.714285714286</c:v>
                </c:pt>
                <c:pt idx="97" formatCode="0">
                  <c:v>29754.857142857141</c:v>
                </c:pt>
                <c:pt idx="98" formatCode="0">
                  <c:v>30715.285714285714</c:v>
                </c:pt>
                <c:pt idx="99" formatCode="0">
                  <c:v>31865.714285714286</c:v>
                </c:pt>
                <c:pt idx="100" formatCode="0">
                  <c:v>32252.714285714286</c:v>
                </c:pt>
                <c:pt idx="101" formatCode="0">
                  <c:v>32683.571428571428</c:v>
                </c:pt>
                <c:pt idx="102" formatCode="0">
                  <c:v>33662</c:v>
                </c:pt>
                <c:pt idx="103" formatCode="0">
                  <c:v>34006.714285714283</c:v>
                </c:pt>
                <c:pt idx="104" formatCode="0">
                  <c:v>34503.142857142855</c:v>
                </c:pt>
                <c:pt idx="105" formatCode="0">
                  <c:v>34946</c:v>
                </c:pt>
                <c:pt idx="106" formatCode="0">
                  <c:v>34580.285714285717</c:v>
                </c:pt>
                <c:pt idx="107" formatCode="0">
                  <c:v>34775</c:v>
                </c:pt>
                <c:pt idx="108" formatCode="0">
                  <c:v>35072.571428571428</c:v>
                </c:pt>
                <c:pt idx="109" formatCode="0">
                  <c:v>34658.428571428572</c:v>
                </c:pt>
                <c:pt idx="110" formatCode="0">
                  <c:v>34846.857142857145</c:v>
                </c:pt>
                <c:pt idx="111" formatCode="0">
                  <c:v>34589.571428571428</c:v>
                </c:pt>
                <c:pt idx="112" formatCode="0">
                  <c:v>34066.285714285717</c:v>
                </c:pt>
                <c:pt idx="113" formatCode="0">
                  <c:v>33711.285714285717</c:v>
                </c:pt>
                <c:pt idx="114" formatCode="0">
                  <c:v>32905.571428571428</c:v>
                </c:pt>
                <c:pt idx="115" formatCode="0">
                  <c:v>32273.428571428572</c:v>
                </c:pt>
                <c:pt idx="116" formatCode="0">
                  <c:v>30992.857142857141</c:v>
                </c:pt>
                <c:pt idx="117" formatCode="0">
                  <c:v>29788.857142857141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67-4705-8AE5-854BF71F3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28448"/>
        <c:axId val="607328776"/>
      </c:lineChart>
      <c:dateAx>
        <c:axId val="60732844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776"/>
        <c:crosses val="autoZero"/>
        <c:auto val="1"/>
        <c:lblOffset val="100"/>
        <c:baseTimeUnit val="days"/>
      </c:dateAx>
      <c:valAx>
        <c:axId val="60732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73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2-48FE-BC71-D9E9ED56F5D3}"/>
            </c:ext>
          </c:extLst>
        </c:ser>
        <c:ser>
          <c:idx val="2"/>
          <c:order val="1"/>
          <c:tx>
            <c:strRef>
              <c:f>'Analisi-dead'!$G$1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'Analisi-dead'!$G$7:$G$105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</c:v>
                </c:pt>
                <c:pt idx="3">
                  <c:v>35146</c:v>
                </c:pt>
                <c:pt idx="4">
                  <c:v>35146</c:v>
                </c:pt>
                <c:pt idx="5">
                  <c:v>35146</c:v>
                </c:pt>
                <c:pt idx="6">
                  <c:v>35146</c:v>
                </c:pt>
                <c:pt idx="7">
                  <c:v>35146</c:v>
                </c:pt>
                <c:pt idx="8">
                  <c:v>35146</c:v>
                </c:pt>
                <c:pt idx="9">
                  <c:v>35146</c:v>
                </c:pt>
                <c:pt idx="10">
                  <c:v>35146</c:v>
                </c:pt>
                <c:pt idx="11">
                  <c:v>35146</c:v>
                </c:pt>
                <c:pt idx="12">
                  <c:v>35146</c:v>
                </c:pt>
                <c:pt idx="13">
                  <c:v>35146</c:v>
                </c:pt>
                <c:pt idx="14">
                  <c:v>35146</c:v>
                </c:pt>
                <c:pt idx="15">
                  <c:v>35146</c:v>
                </c:pt>
                <c:pt idx="16">
                  <c:v>35146</c:v>
                </c:pt>
                <c:pt idx="17">
                  <c:v>35146</c:v>
                </c:pt>
                <c:pt idx="18">
                  <c:v>35146</c:v>
                </c:pt>
                <c:pt idx="19">
                  <c:v>35146</c:v>
                </c:pt>
                <c:pt idx="20">
                  <c:v>35146</c:v>
                </c:pt>
                <c:pt idx="21">
                  <c:v>35146</c:v>
                </c:pt>
                <c:pt idx="22">
                  <c:v>35146</c:v>
                </c:pt>
                <c:pt idx="23">
                  <c:v>35146</c:v>
                </c:pt>
                <c:pt idx="24">
                  <c:v>35146</c:v>
                </c:pt>
                <c:pt idx="25">
                  <c:v>35146</c:v>
                </c:pt>
                <c:pt idx="26">
                  <c:v>35146</c:v>
                </c:pt>
                <c:pt idx="27">
                  <c:v>43128.427780893428</c:v>
                </c:pt>
                <c:pt idx="28">
                  <c:v>59803.080868899116</c:v>
                </c:pt>
                <c:pt idx="29">
                  <c:v>82528.490077633367</c:v>
                </c:pt>
                <c:pt idx="30">
                  <c:v>109423.54927055794</c:v>
                </c:pt>
                <c:pt idx="31">
                  <c:v>139160.60579934364</c:v>
                </c:pt>
                <c:pt idx="32">
                  <c:v>170811.71349359988</c:v>
                </c:pt>
                <c:pt idx="33">
                  <c:v>203735.15212352519</c:v>
                </c:pt>
                <c:pt idx="34">
                  <c:v>237492.27425916106</c:v>
                </c:pt>
                <c:pt idx="35">
                  <c:v>271787.05499656429</c:v>
                </c:pt>
                <c:pt idx="36">
                  <c:v>306422.52482376149</c:v>
                </c:pt>
                <c:pt idx="37">
                  <c:v>341269.66750149574</c:v>
                </c:pt>
                <c:pt idx="38">
                  <c:v>376245.44855697191</c:v>
                </c:pt>
                <c:pt idx="39">
                  <c:v>411297.47397831723</c:v>
                </c:pt>
                <c:pt idx="40">
                  <c:v>446393.41722692258</c:v>
                </c:pt>
                <c:pt idx="41">
                  <c:v>481513.83885046723</c:v>
                </c:pt>
                <c:pt idx="42">
                  <c:v>516647.39089269872</c:v>
                </c:pt>
                <c:pt idx="43">
                  <c:v>551787.67486443301</c:v>
                </c:pt>
                <c:pt idx="44">
                  <c:v>586931.22841078741</c:v>
                </c:pt>
                <c:pt idx="45">
                  <c:v>622076.26853642578</c:v>
                </c:pt>
                <c:pt idx="46">
                  <c:v>657221.93123683019</c:v>
                </c:pt>
                <c:pt idx="47">
                  <c:v>692367.82864014001</c:v>
                </c:pt>
                <c:pt idx="48">
                  <c:v>727513.80301833712</c:v>
                </c:pt>
                <c:pt idx="49">
                  <c:v>762659.79821011354</c:v>
                </c:pt>
                <c:pt idx="50">
                  <c:v>797805.7976357874</c:v>
                </c:pt>
                <c:pt idx="51">
                  <c:v>832951.79760570836</c:v>
                </c:pt>
                <c:pt idx="52">
                  <c:v>868097.79760549811</c:v>
                </c:pt>
                <c:pt idx="53">
                  <c:v>903243.79760549811</c:v>
                </c:pt>
                <c:pt idx="54">
                  <c:v>938389.79760566645</c:v>
                </c:pt>
                <c:pt idx="55">
                  <c:v>973535.79762495263</c:v>
                </c:pt>
                <c:pt idx="56">
                  <c:v>1008681.7979198215</c:v>
                </c:pt>
                <c:pt idx="57">
                  <c:v>1043827.7998965413</c:v>
                </c:pt>
                <c:pt idx="58">
                  <c:v>1078973.8083310593</c:v>
                </c:pt>
                <c:pt idx="59">
                  <c:v>1114119.8353752531</c:v>
                </c:pt>
                <c:pt idx="60">
                  <c:v>1149265.9065697829</c:v>
                </c:pt>
                <c:pt idx="61">
                  <c:v>1184412.0688013311</c:v>
                </c:pt>
                <c:pt idx="62">
                  <c:v>1219558.3998928282</c:v>
                </c:pt>
                <c:pt idx="63">
                  <c:v>1254705.019327512</c:v>
                </c:pt>
                <c:pt idx="64">
                  <c:v>1289852.0994907008</c:v>
                </c:pt>
                <c:pt idx="65">
                  <c:v>1324999.8767645736</c:v>
                </c:pt>
                <c:pt idx="66">
                  <c:v>1360148.6618220215</c:v>
                </c:pt>
                <c:pt idx="67">
                  <c:v>1395298.8485235313</c:v>
                </c:pt>
                <c:pt idx="68">
                  <c:v>1430450.920913026</c:v>
                </c:pt>
                <c:pt idx="69">
                  <c:v>1465605.4579220996</c:v>
                </c:pt>
                <c:pt idx="70">
                  <c:v>1500763.1355160933</c:v>
                </c:pt>
                <c:pt idx="71">
                  <c:v>1535924.7261407222</c:v>
                </c:pt>
                <c:pt idx="72">
                  <c:v>1571091.0954472537</c:v>
                </c:pt>
                <c:pt idx="73">
                  <c:v>1606263.1963822069</c:v>
                </c:pt>
                <c:pt idx="74">
                  <c:v>1641442.0608206147</c:v>
                </c:pt>
                <c:pt idx="75">
                  <c:v>1676628.788998004</c:v>
                </c:pt>
                <c:pt idx="76">
                  <c:v>1711824.5370545748</c:v>
                </c:pt>
                <c:pt idx="77">
                  <c:v>1747030.503045809</c:v>
                </c:pt>
                <c:pt idx="78">
                  <c:v>1782247.9117978392</c:v>
                </c:pt>
                <c:pt idx="79">
                  <c:v>1817477.9989948641</c:v>
                </c:pt>
                <c:pt idx="80">
                  <c:v>1852721.9948815326</c:v>
                </c:pt>
                <c:pt idx="81">
                  <c:v>1887981.1079475973</c:v>
                </c:pt>
                <c:pt idx="82">
                  <c:v>1923256.5089373305</c:v>
                </c:pt>
                <c:pt idx="83">
                  <c:v>1958549.315494315</c:v>
                </c:pt>
                <c:pt idx="84">
                  <c:v>1993860.5777152041</c:v>
                </c:pt>
                <c:pt idx="85">
                  <c:v>2029191.2648457242</c:v>
                </c:pt>
                <c:pt idx="86">
                  <c:v>2064542.2533101758</c:v>
                </c:pt>
                <c:pt idx="87">
                  <c:v>2099914.316223376</c:v>
                </c:pt>
                <c:pt idx="88">
                  <c:v>2135308.1144925808</c:v>
                </c:pt>
                <c:pt idx="89">
                  <c:v>2170724.1895773783</c:v>
                </c:pt>
                <c:pt idx="90">
                  <c:v>2206162.9579386222</c:v>
                </c:pt>
                <c:pt idx="91">
                  <c:v>2241624.7071737568</c:v>
                </c:pt>
                <c:pt idx="92">
                  <c:v>2277109.5938057541</c:v>
                </c:pt>
                <c:pt idx="93">
                  <c:v>2312617.642666568</c:v>
                </c:pt>
                <c:pt idx="94">
                  <c:v>2348148.7477936475</c:v>
                </c:pt>
                <c:pt idx="95">
                  <c:v>2383702.6747395885</c:v>
                </c:pt>
                <c:pt idx="96">
                  <c:v>2419279.0641803783</c:v>
                </c:pt>
                <c:pt idx="97">
                  <c:v>2454877.4366966854</c:v>
                </c:pt>
                <c:pt idx="98">
                  <c:v>2490497.1985950586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12-48FE-BC71-D9E9ED56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in val="44100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'Analisi-dead'!$J$7:$J$104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44</c:v>
                </c:pt>
                <c:pt idx="3">
                  <c:v>57</c:v>
                </c:pt>
                <c:pt idx="4">
                  <c:v>59</c:v>
                </c:pt>
                <c:pt idx="5">
                  <c:v>63</c:v>
                </c:pt>
                <c:pt idx="6">
                  <c:v>69</c:v>
                </c:pt>
                <c:pt idx="7">
                  <c:v>79</c:v>
                </c:pt>
                <c:pt idx="8">
                  <c:v>85</c:v>
                </c:pt>
                <c:pt idx="9">
                  <c:v>88</c:v>
                </c:pt>
                <c:pt idx="10">
                  <c:v>246</c:v>
                </c:pt>
                <c:pt idx="11">
                  <c:v>250</c:v>
                </c:pt>
                <c:pt idx="12">
                  <c:v>254</c:v>
                </c:pt>
                <c:pt idx="13">
                  <c:v>259</c:v>
                </c:pt>
                <c:pt idx="14">
                  <c:v>266</c:v>
                </c:pt>
                <c:pt idx="15">
                  <c:v>272</c:v>
                </c:pt>
                <c:pt idx="16">
                  <c:v>281</c:v>
                </c:pt>
                <c:pt idx="17">
                  <c:v>284</c:v>
                </c:pt>
                <c:pt idx="18">
                  <c:v>291</c:v>
                </c:pt>
                <c:pt idx="19">
                  <c:v>295</c:v>
                </c:pt>
                <c:pt idx="20">
                  <c:v>299</c:v>
                </c:pt>
                <c:pt idx="21">
                  <c:v>312</c:v>
                </c:pt>
                <c:pt idx="22">
                  <c:v>317</c:v>
                </c:pt>
                <c:pt idx="23">
                  <c:v>326</c:v>
                </c:pt>
                <c:pt idx="24">
                  <c:v>327</c:v>
                </c:pt>
                <c:pt idx="25">
                  <c:v>331</c:v>
                </c:pt>
                <c:pt idx="26">
                  <c:v>337</c:v>
                </c:pt>
                <c:pt idx="27">
                  <c:v>-7637.4277808934276</c:v>
                </c:pt>
                <c:pt idx="28">
                  <c:v>-24306.080868899116</c:v>
                </c:pt>
                <c:pt idx="29">
                  <c:v>-47021.490077633367</c:v>
                </c:pt>
                <c:pt idx="30">
                  <c:v>-73905.549270557938</c:v>
                </c:pt>
                <c:pt idx="31">
                  <c:v>-103627.60579934364</c:v>
                </c:pt>
                <c:pt idx="32">
                  <c:v>-135270.71349359988</c:v>
                </c:pt>
                <c:pt idx="33">
                  <c:v>-168182.15212352519</c:v>
                </c:pt>
                <c:pt idx="34">
                  <c:v>-201929.27425916106</c:v>
                </c:pt>
                <c:pt idx="35">
                  <c:v>-236210.05499656429</c:v>
                </c:pt>
                <c:pt idx="36">
                  <c:v>-270835.52482376149</c:v>
                </c:pt>
                <c:pt idx="37">
                  <c:v>-305672.66750149574</c:v>
                </c:pt>
                <c:pt idx="38">
                  <c:v>-340642.44855697191</c:v>
                </c:pt>
                <c:pt idx="39">
                  <c:v>-375687.47397831723</c:v>
                </c:pt>
                <c:pt idx="40">
                  <c:v>-410769.41722692258</c:v>
                </c:pt>
                <c:pt idx="41">
                  <c:v>-445880.83885046723</c:v>
                </c:pt>
                <c:pt idx="42">
                  <c:v>-481002.39089269872</c:v>
                </c:pt>
                <c:pt idx="43">
                  <c:v>-516129.67486443301</c:v>
                </c:pt>
                <c:pt idx="44">
                  <c:v>-551263.22841078741</c:v>
                </c:pt>
                <c:pt idx="45">
                  <c:v>-586384.26853642578</c:v>
                </c:pt>
                <c:pt idx="46">
                  <c:v>-621514.93123683019</c:v>
                </c:pt>
                <c:pt idx="47">
                  <c:v>-656643.82864014001</c:v>
                </c:pt>
                <c:pt idx="48">
                  <c:v>-691775.80301833712</c:v>
                </c:pt>
                <c:pt idx="49">
                  <c:v>-726901.79821011354</c:v>
                </c:pt>
                <c:pt idx="50">
                  <c:v>-762024.7976357874</c:v>
                </c:pt>
                <c:pt idx="51">
                  <c:v>-797150.79760570836</c:v>
                </c:pt>
                <c:pt idx="52">
                  <c:v>-832279.79760549811</c:v>
                </c:pt>
                <c:pt idx="53">
                  <c:v>-867408.79760549811</c:v>
                </c:pt>
                <c:pt idx="54">
                  <c:v>-902538.79760566645</c:v>
                </c:pt>
                <c:pt idx="55">
                  <c:v>-937660.79762495263</c:v>
                </c:pt>
                <c:pt idx="56">
                  <c:v>-972787.79791982146</c:v>
                </c:pt>
                <c:pt idx="57">
                  <c:v>-1007909.7998965413</c:v>
                </c:pt>
                <c:pt idx="58">
                  <c:v>-1043032.8083310593</c:v>
                </c:pt>
                <c:pt idx="59">
                  <c:v>-1078151.8353752531</c:v>
                </c:pt>
                <c:pt idx="60">
                  <c:v>-1113279.9065697829</c:v>
                </c:pt>
                <c:pt idx="61">
                  <c:v>-1148410.0688013311</c:v>
                </c:pt>
                <c:pt idx="62">
                  <c:v>-1183528.3998928282</c:v>
                </c:pt>
                <c:pt idx="63">
                  <c:v>-1218644.019327512</c:v>
                </c:pt>
                <c:pt idx="64">
                  <c:v>-1253769.0994907008</c:v>
                </c:pt>
                <c:pt idx="65">
                  <c:v>-1288888.8767645736</c:v>
                </c:pt>
                <c:pt idx="66">
                  <c:v>-1324008.6618220215</c:v>
                </c:pt>
                <c:pt idx="67">
                  <c:v>-1359132.8485235313</c:v>
                </c:pt>
                <c:pt idx="68">
                  <c:v>-1394245.920913026</c:v>
                </c:pt>
                <c:pt idx="69">
                  <c:v>-1429359.4579220996</c:v>
                </c:pt>
                <c:pt idx="70">
                  <c:v>-1464474.1355160933</c:v>
                </c:pt>
                <c:pt idx="71">
                  <c:v>-1499552.7261407222</c:v>
                </c:pt>
                <c:pt idx="72">
                  <c:v>-1534664.0954472537</c:v>
                </c:pt>
                <c:pt idx="73">
                  <c:v>-1569789.1963822069</c:v>
                </c:pt>
                <c:pt idx="74">
                  <c:v>-1604899.0608206147</c:v>
                </c:pt>
                <c:pt idx="75">
                  <c:v>-1640012.788998004</c:v>
                </c:pt>
                <c:pt idx="76">
                  <c:v>-1675119.5370545748</c:v>
                </c:pt>
                <c:pt idx="77">
                  <c:v>-1710198.503045809</c:v>
                </c:pt>
                <c:pt idx="78">
                  <c:v>-1745279.9117978392</c:v>
                </c:pt>
                <c:pt idx="79">
                  <c:v>-1780418.9989948641</c:v>
                </c:pt>
                <c:pt idx="80">
                  <c:v>-1815511.9948815326</c:v>
                </c:pt>
                <c:pt idx="81">
                  <c:v>-1850643.1079475973</c:v>
                </c:pt>
                <c:pt idx="82">
                  <c:v>-1885777.5089373305</c:v>
                </c:pt>
                <c:pt idx="83">
                  <c:v>-1920849.315494315</c:v>
                </c:pt>
                <c:pt idx="84">
                  <c:v>-1955955.5777152041</c:v>
                </c:pt>
                <c:pt idx="85">
                  <c:v>-1991069.2648457242</c:v>
                </c:pt>
                <c:pt idx="86">
                  <c:v>-2026221.2533101758</c:v>
                </c:pt>
                <c:pt idx="87">
                  <c:v>-2061296.316223376</c:v>
                </c:pt>
                <c:pt idx="88">
                  <c:v>-2096482.1144925808</c:v>
                </c:pt>
                <c:pt idx="89">
                  <c:v>-2131665.1895773783</c:v>
                </c:pt>
                <c:pt idx="90">
                  <c:v>-2166750.9579386222</c:v>
                </c:pt>
                <c:pt idx="91">
                  <c:v>-2201877.7071737568</c:v>
                </c:pt>
                <c:pt idx="92">
                  <c:v>-2236917.5938057541</c:v>
                </c:pt>
                <c:pt idx="93">
                  <c:v>-2271979.642666568</c:v>
                </c:pt>
                <c:pt idx="94">
                  <c:v>-2307085.7477936475</c:v>
                </c:pt>
                <c:pt idx="95">
                  <c:v>-2342308.6747395885</c:v>
                </c:pt>
                <c:pt idx="96">
                  <c:v>-2377529.0641803783</c:v>
                </c:pt>
                <c:pt idx="97">
                  <c:v>-2412547.4366966854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205-A8E7-F28A7797D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'Analisi-dead'!$D$8:$D$120</c:f>
              <c:numCache>
                <c:formatCode>General</c:formatCode>
                <c:ptCount val="113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  <c:pt idx="98">
                  <c:v>636</c:v>
                </c:pt>
                <c:pt idx="99">
                  <c:v>550</c:v>
                </c:pt>
                <c:pt idx="100">
                  <c:v>544</c:v>
                </c:pt>
                <c:pt idx="101">
                  <c:v>546</c:v>
                </c:pt>
                <c:pt idx="102">
                  <c:v>504</c:v>
                </c:pt>
                <c:pt idx="103">
                  <c:v>731</c:v>
                </c:pt>
                <c:pt idx="104">
                  <c:v>753</c:v>
                </c:pt>
                <c:pt idx="105">
                  <c:v>653</c:v>
                </c:pt>
                <c:pt idx="106">
                  <c:v>699</c:v>
                </c:pt>
                <c:pt idx="107">
                  <c:v>692</c:v>
                </c:pt>
                <c:pt idx="108">
                  <c:v>562</c:v>
                </c:pt>
                <c:pt idx="109">
                  <c:v>630</c:v>
                </c:pt>
                <c:pt idx="110">
                  <c:v>853</c:v>
                </c:pt>
                <c:pt idx="111">
                  <c:v>722</c:v>
                </c:pt>
                <c:pt idx="112">
                  <c:v>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7A-4A19-85F7-77F3B20C1829}"/>
            </c:ext>
          </c:extLst>
        </c:ser>
        <c:ser>
          <c:idx val="1"/>
          <c:order val="1"/>
          <c:tx>
            <c:strRef>
              <c:f>'Analisi-dead'!$I$1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'Analisi-dead'!$I$8:$I$132</c:f>
              <c:numCache>
                <c:formatCode>0</c:formatCode>
                <c:ptCount val="125"/>
                <c:pt idx="0">
                  <c:v>-62492134.003143869</c:v>
                </c:pt>
                <c:pt idx="1">
                  <c:v>-48813308.007878698</c:v>
                </c:pt>
                <c:pt idx="2">
                  <c:v>-38026127.094114721</c:v>
                </c:pt>
                <c:pt idx="3">
                  <c:v>-29539945.03024561</c:v>
                </c:pt>
                <c:pt idx="4">
                  <c:v>-22880780.866571281</c:v>
                </c:pt>
                <c:pt idx="5">
                  <c:v>-17669011.088758379</c:v>
                </c:pt>
                <c:pt idx="6">
                  <c:v>-13601196.564548401</c:v>
                </c:pt>
                <c:pt idx="7">
                  <c:v>-10435300.249399917</c:v>
                </c:pt>
                <c:pt idx="8">
                  <c:v>-7978681.8119227402</c:v>
                </c:pt>
                <c:pt idx="9">
                  <c:v>-6078363.3425314007</c:v>
                </c:pt>
                <c:pt idx="10">
                  <c:v>-4613149.8100638818</c:v>
                </c:pt>
                <c:pt idx="11">
                  <c:v>-3487262.0223843767</c:v>
                </c:pt>
                <c:pt idx="12">
                  <c:v>-2625201.1147886137</c:v>
                </c:pt>
                <c:pt idx="13">
                  <c:v>-1967614.1969269973</c:v>
                </c:pt>
                <c:pt idx="14">
                  <c:v>-1467972.5415208021</c:v>
                </c:pt>
                <c:pt idx="15">
                  <c:v>-1089908.1042343457</c:v>
                </c:pt>
                <c:pt idx="16">
                  <c:v>-805082.48112873163</c:v>
                </c:pt>
                <c:pt idx="17">
                  <c:v>-591485.68581573514</c:v>
                </c:pt>
                <c:pt idx="18">
                  <c:v>-432081.23480550718</c:v>
                </c:pt>
                <c:pt idx="19">
                  <c:v>-313729.69177431072</c:v>
                </c:pt>
                <c:pt idx="20">
                  <c:v>-226335.64200611724</c:v>
                </c:pt>
                <c:pt idx="21">
                  <c:v>-162173.54703979145</c:v>
                </c:pt>
                <c:pt idx="22">
                  <c:v>-115356.48104743274</c:v>
                </c:pt>
                <c:pt idx="23">
                  <c:v>-81418.717894175439</c:v>
                </c:pt>
                <c:pt idx="24">
                  <c:v>-56988.805074538875</c:v>
                </c:pt>
                <c:pt idx="25">
                  <c:v>-39534.362325910282</c:v>
                </c:pt>
                <c:pt idx="26">
                  <c:v>-27163.572219106572</c:v>
                </c:pt>
                <c:pt idx="27">
                  <c:v>-18471.346911994311</c:v>
                </c:pt>
                <c:pt idx="28">
                  <c:v>-12420.590791265753</c:v>
                </c:pt>
                <c:pt idx="29">
                  <c:v>-8250.9408070754253</c:v>
                </c:pt>
                <c:pt idx="30">
                  <c:v>-5408.9434712143011</c:v>
                </c:pt>
                <c:pt idx="31">
                  <c:v>-3494.8923057437582</c:v>
                </c:pt>
                <c:pt idx="32">
                  <c:v>-2222.5613700746831</c:v>
                </c:pt>
                <c:pt idx="33">
                  <c:v>-1388.8778643641151</c:v>
                </c:pt>
                <c:pt idx="34">
                  <c:v>-851.21926259681095</c:v>
                </c:pt>
                <c:pt idx="35">
                  <c:v>-510.53017280279369</c:v>
                </c:pt>
                <c:pt idx="36">
                  <c:v>-298.8573222657372</c:v>
                </c:pt>
                <c:pt idx="37">
                  <c:v>-170.21894452385649</c:v>
                </c:pt>
                <c:pt idx="38">
                  <c:v>-93.974578654706235</c:v>
                </c:pt>
                <c:pt idx="39">
                  <c:v>-50.056751394642632</c:v>
                </c:pt>
                <c:pt idx="40">
                  <c:v>-25.578376455345339</c:v>
                </c:pt>
                <c:pt idx="41">
                  <c:v>-12.447957768531476</c:v>
                </c:pt>
                <c:pt idx="42">
                  <c:v>-5.7160282656352894</c:v>
                </c:pt>
                <c:pt idx="43">
                  <c:v>-2.4464536456131407</c:v>
                </c:pt>
                <c:pt idx="44">
                  <c:v>-0.95987436165243656</c:v>
                </c:pt>
                <c:pt idx="45">
                  <c:v>-0.33729959560052664</c:v>
                </c:pt>
                <c:pt idx="46">
                  <c:v>-0.10259669022839443</c:v>
                </c:pt>
                <c:pt idx="47">
                  <c:v>-2.5621802894063298E-2</c:v>
                </c:pt>
                <c:pt idx="48">
                  <c:v>-4.8082235628770622E-3</c:v>
                </c:pt>
                <c:pt idx="49">
                  <c:v>-5.7432610085847294E-4</c:v>
                </c:pt>
                <c:pt idx="50">
                  <c:v>-3.0079097252981097E-5</c:v>
                </c:pt>
                <c:pt idx="51">
                  <c:v>-2.1028092840820776E-7</c:v>
                </c:pt>
                <c:pt idx="52">
                  <c:v>0</c:v>
                </c:pt>
                <c:pt idx="53">
                  <c:v>1.6837980449652352E-7</c:v>
                </c:pt>
                <c:pt idx="54">
                  <c:v>1.9286127260288802E-5</c:v>
                </c:pt>
                <c:pt idx="55">
                  <c:v>2.9486885208797906E-4</c:v>
                </c:pt>
                <c:pt idx="56">
                  <c:v>1.976719802205019E-3</c:v>
                </c:pt>
                <c:pt idx="57">
                  <c:v>8.4345178477219385E-3</c:v>
                </c:pt>
                <c:pt idx="58">
                  <c:v>2.7044193924350521E-2</c:v>
                </c:pt>
                <c:pt idx="59">
                  <c:v>7.119452985449358E-2</c:v>
                </c:pt>
                <c:pt idx="60">
                  <c:v>0.16223154823615962</c:v>
                </c:pt>
                <c:pt idx="61">
                  <c:v>0.33109149705429813</c:v>
                </c:pt>
                <c:pt idx="62">
                  <c:v>0.61943468382737821</c:v>
                </c:pt>
                <c:pt idx="63">
                  <c:v>1.0801631886841072</c:v>
                </c:pt>
                <c:pt idx="64">
                  <c:v>1.7772738727934432</c:v>
                </c:pt>
                <c:pt idx="65">
                  <c:v>2.7850574478895322</c:v>
                </c:pt>
                <c:pt idx="66">
                  <c:v>4.1867015097921394</c:v>
                </c:pt>
                <c:pt idx="67">
                  <c:v>6.0723894945203813</c:v>
                </c:pt>
                <c:pt idx="68">
                  <c:v>8.5370090736505411</c:v>
                </c:pt>
                <c:pt idx="69">
                  <c:v>11.677593993733439</c:v>
                </c:pt>
                <c:pt idx="70">
                  <c:v>15.590624628857784</c:v>
                </c:pt>
                <c:pt idx="71">
                  <c:v>20.369306531529716</c:v>
                </c:pt>
                <c:pt idx="72">
                  <c:v>26.100934953085432</c:v>
                </c:pt>
                <c:pt idx="73">
                  <c:v>32.864438407800733</c:v>
                </c:pt>
                <c:pt idx="74">
                  <c:v>40.728177389250426</c:v>
                </c:pt>
                <c:pt idx="75">
                  <c:v>49.748056570753235</c:v>
                </c:pt>
                <c:pt idx="76">
                  <c:v>59.965991234074352</c:v>
                </c:pt>
                <c:pt idx="77">
                  <c:v>71.408752030267664</c:v>
                </c:pt>
                <c:pt idx="78">
                  <c:v>84.087197024739993</c:v>
                </c:pt>
                <c:pt idx="79">
                  <c:v>97.995886668466596</c:v>
                </c:pt>
                <c:pt idx="80">
                  <c:v>113.11306606463187</c:v>
                </c:pt>
                <c:pt idx="81">
                  <c:v>129.40098973326349</c:v>
                </c:pt>
                <c:pt idx="82">
                  <c:v>146.80655698457784</c:v>
                </c:pt>
                <c:pt idx="83">
                  <c:v>165.2622208890609</c:v>
                </c:pt>
                <c:pt idx="84">
                  <c:v>184.68713052023639</c:v>
                </c:pt>
                <c:pt idx="85">
                  <c:v>204.98846445159995</c:v>
                </c:pt>
                <c:pt idx="86">
                  <c:v>226.06291320005403</c:v>
                </c:pt>
                <c:pt idx="87">
                  <c:v>247.79826920496785</c:v>
                </c:pt>
                <c:pt idx="88">
                  <c:v>270.07508479771872</c:v>
                </c:pt>
                <c:pt idx="89">
                  <c:v>292.7683612437225</c:v>
                </c:pt>
                <c:pt idx="90">
                  <c:v>315.74923513460431</c:v>
                </c:pt>
                <c:pt idx="91">
                  <c:v>338.88663199725454</c:v>
                </c:pt>
                <c:pt idx="92">
                  <c:v>362.04886081397188</c:v>
                </c:pt>
                <c:pt idx="93">
                  <c:v>385.10512707929786</c:v>
                </c:pt>
                <c:pt idx="94">
                  <c:v>407.92694594086043</c:v>
                </c:pt>
                <c:pt idx="95">
                  <c:v>430.38944078985207</c:v>
                </c:pt>
                <c:pt idx="96">
                  <c:v>452.37251630687382</c:v>
                </c:pt>
                <c:pt idx="97">
                  <c:v>473.76189837319691</c:v>
                </c:pt>
                <c:pt idx="98">
                  <c:v>494.45003638419945</c:v>
                </c:pt>
                <c:pt idx="99">
                  <c:v>514.33686632262027</c:v>
                </c:pt>
                <c:pt idx="100">
                  <c:v>533.33043544828809</c:v>
                </c:pt>
                <c:pt idx="101">
                  <c:v>551.34739163211475</c:v>
                </c:pt>
                <c:pt idx="102">
                  <c:v>568.31334220790848</c:v>
                </c:pt>
                <c:pt idx="103">
                  <c:v>584.16308874535957</c:v>
                </c:pt>
                <c:pt idx="104">
                  <c:v>598.84074537614242</c:v>
                </c:pt>
                <c:pt idx="105">
                  <c:v>612.29974925137992</c:v>
                </c:pt>
                <c:pt idx="106">
                  <c:v>624.50277239454635</c:v>
                </c:pt>
                <c:pt idx="107">
                  <c:v>635.42154466299337</c:v>
                </c:pt>
                <c:pt idx="108">
                  <c:v>645.03659776851646</c:v>
                </c:pt>
                <c:pt idx="109">
                  <c:v>653.33694035788278</c:v>
                </c:pt>
                <c:pt idx="110">
                  <c:v>660.319674042923</c:v>
                </c:pt>
                <c:pt idx="111">
                  <c:v>665.98956002082514</c:v>
                </c:pt>
                <c:pt idx="112">
                  <c:v>670.35854556170989</c:v>
                </c:pt>
                <c:pt idx="113">
                  <c:v>673.4452591840693</c:v>
                </c:pt>
                <c:pt idx="114">
                  <c:v>675.27448280931549</c:v>
                </c:pt>
                <c:pt idx="115">
                  <c:v>675.87660860279675</c:v>
                </c:pt>
                <c:pt idx="116">
                  <c:v>675.28708758683786</c:v>
                </c:pt>
                <c:pt idx="117">
                  <c:v>673.54587646630648</c:v>
                </c:pt>
                <c:pt idx="118">
                  <c:v>670.69688845190842</c:v>
                </c:pt>
                <c:pt idx="119">
                  <c:v>666.78745321204292</c:v>
                </c:pt>
                <c:pt idx="120">
                  <c:v>661.86779044017703</c:v>
                </c:pt>
                <c:pt idx="121">
                  <c:v>655.99050089928187</c:v>
                </c:pt>
                <c:pt idx="122">
                  <c:v>649.21007820445266</c:v>
                </c:pt>
                <c:pt idx="123">
                  <c:v>641.58244403459059</c:v>
                </c:pt>
                <c:pt idx="124">
                  <c:v>633.16450892790772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7A-4A19-85F7-77F3B20C1829}"/>
            </c:ext>
          </c:extLst>
        </c:ser>
        <c:ser>
          <c:idx val="2"/>
          <c:order val="2"/>
          <c:tx>
            <c:strRef>
              <c:f>'Analisi-dead'!$E$1</c:f>
              <c:strCache>
                <c:ptCount val="1"/>
                <c:pt idx="0">
                  <c:v>deceduti' media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'Analisi-dead'!$B$11:$B$123</c:f>
              <c:numCache>
                <c:formatCode>0</c:formatCode>
                <c:ptCount val="1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  <c:pt idx="111">
                  <c:v>119</c:v>
                </c:pt>
                <c:pt idx="112">
                  <c:v>120</c:v>
                </c:pt>
              </c:numCache>
            </c:numRef>
          </c:xVal>
          <c:yVal>
            <c:numRef>
              <c:f>'Analisi-dead'!$E$11:$E$123</c:f>
              <c:numCache>
                <c:formatCode>0</c:formatCode>
                <c:ptCount val="113"/>
                <c:pt idx="0">
                  <c:v>8.1428571428571423</c:v>
                </c:pt>
                <c:pt idx="1">
                  <c:v>7.2857142857142856</c:v>
                </c:pt>
                <c:pt idx="2">
                  <c:v>6.1428571428571432</c:v>
                </c:pt>
                <c:pt idx="3">
                  <c:v>6.2857142857142856</c:v>
                </c:pt>
                <c:pt idx="4">
                  <c:v>6.2857142857142856</c:v>
                </c:pt>
                <c:pt idx="5">
                  <c:v>6.2857142857142856</c:v>
                </c:pt>
                <c:pt idx="6">
                  <c:v>6.2857142857142856</c:v>
                </c:pt>
                <c:pt idx="7">
                  <c:v>27</c:v>
                </c:pt>
                <c:pt idx="8">
                  <c:v>27.285714285714285</c:v>
                </c:pt>
                <c:pt idx="9">
                  <c:v>27.285714285714285</c:v>
                </c:pt>
                <c:pt idx="10">
                  <c:v>27.142857142857142</c:v>
                </c:pt>
                <c:pt idx="11">
                  <c:v>26.714285714285715</c:v>
                </c:pt>
                <c:pt idx="12">
                  <c:v>26.714285714285715</c:v>
                </c:pt>
                <c:pt idx="13">
                  <c:v>27.571428571428573</c:v>
                </c:pt>
                <c:pt idx="14">
                  <c:v>5.4285714285714288</c:v>
                </c:pt>
                <c:pt idx="15">
                  <c:v>5.8571428571428568</c:v>
                </c:pt>
                <c:pt idx="16">
                  <c:v>5.8571428571428568</c:v>
                </c:pt>
                <c:pt idx="17">
                  <c:v>5.7142857142857144</c:v>
                </c:pt>
                <c:pt idx="18">
                  <c:v>6.5714285714285712</c:v>
                </c:pt>
                <c:pt idx="19">
                  <c:v>6.4285714285714288</c:v>
                </c:pt>
                <c:pt idx="20">
                  <c:v>6.4285714285714288</c:v>
                </c:pt>
                <c:pt idx="21">
                  <c:v>6.1428571428571432</c:v>
                </c:pt>
                <c:pt idx="22">
                  <c:v>5.7142857142857144</c:v>
                </c:pt>
                <c:pt idx="23">
                  <c:v>6</c:v>
                </c:pt>
                <c:pt idx="24">
                  <c:v>6.5714285714285712</c:v>
                </c:pt>
                <c:pt idx="25">
                  <c:v>5.5714285714285712</c:v>
                </c:pt>
                <c:pt idx="26">
                  <c:v>6.2857142857142856</c:v>
                </c:pt>
                <c:pt idx="27">
                  <c:v>6.5714285714285712</c:v>
                </c:pt>
                <c:pt idx="28">
                  <c:v>8.5714285714285712</c:v>
                </c:pt>
                <c:pt idx="29">
                  <c:v>9.1428571428571423</c:v>
                </c:pt>
                <c:pt idx="30">
                  <c:v>10</c:v>
                </c:pt>
                <c:pt idx="31">
                  <c:v>10.285714285714286</c:v>
                </c:pt>
                <c:pt idx="32">
                  <c:v>11.428571428571429</c:v>
                </c:pt>
                <c:pt idx="33">
                  <c:v>11.428571428571429</c:v>
                </c:pt>
                <c:pt idx="34">
                  <c:v>11.285714285714286</c:v>
                </c:pt>
                <c:pt idx="35">
                  <c:v>10</c:v>
                </c:pt>
                <c:pt idx="36">
                  <c:v>9.8571428571428577</c:v>
                </c:pt>
                <c:pt idx="37">
                  <c:v>10.142857142857142</c:v>
                </c:pt>
                <c:pt idx="38">
                  <c:v>10</c:v>
                </c:pt>
                <c:pt idx="39">
                  <c:v>9.7142857142857135</c:v>
                </c:pt>
                <c:pt idx="40">
                  <c:v>10.142857142857142</c:v>
                </c:pt>
                <c:pt idx="41">
                  <c:v>10.142857142857142</c:v>
                </c:pt>
                <c:pt idx="42">
                  <c:v>12.714285714285714</c:v>
                </c:pt>
                <c:pt idx="43">
                  <c:v>13.857142857142858</c:v>
                </c:pt>
                <c:pt idx="44">
                  <c:v>14.285714285714286</c:v>
                </c:pt>
                <c:pt idx="45">
                  <c:v>15</c:v>
                </c:pt>
                <c:pt idx="46">
                  <c:v>16.142857142857142</c:v>
                </c:pt>
                <c:pt idx="47">
                  <c:v>17.571428571428573</c:v>
                </c:pt>
                <c:pt idx="48">
                  <c:v>19</c:v>
                </c:pt>
                <c:pt idx="49">
                  <c:v>18</c:v>
                </c:pt>
                <c:pt idx="50">
                  <c:v>18.285714285714285</c:v>
                </c:pt>
                <c:pt idx="51">
                  <c:v>18.142857142857142</c:v>
                </c:pt>
                <c:pt idx="52">
                  <c:v>19.571428571428573</c:v>
                </c:pt>
                <c:pt idx="53">
                  <c:v>19.428571428571427</c:v>
                </c:pt>
                <c:pt idx="54">
                  <c:v>19.571428571428573</c:v>
                </c:pt>
                <c:pt idx="55">
                  <c:v>20</c:v>
                </c:pt>
                <c:pt idx="56">
                  <c:v>21.428571428571427</c:v>
                </c:pt>
                <c:pt idx="57">
                  <c:v>21.571428571428573</c:v>
                </c:pt>
                <c:pt idx="58">
                  <c:v>21.571428571428573</c:v>
                </c:pt>
                <c:pt idx="59">
                  <c:v>22.142857142857142</c:v>
                </c:pt>
                <c:pt idx="60">
                  <c:v>23.857142857142858</c:v>
                </c:pt>
                <c:pt idx="61">
                  <c:v>23.571428571428573</c:v>
                </c:pt>
                <c:pt idx="62">
                  <c:v>24.285714285714285</c:v>
                </c:pt>
                <c:pt idx="63">
                  <c:v>24.571428571428573</c:v>
                </c:pt>
                <c:pt idx="64">
                  <c:v>25.714285714285715</c:v>
                </c:pt>
                <c:pt idx="65">
                  <c:v>29</c:v>
                </c:pt>
                <c:pt idx="66">
                  <c:v>30.857142857142858</c:v>
                </c:pt>
                <c:pt idx="67">
                  <c:v>32.571428571428569</c:v>
                </c:pt>
                <c:pt idx="68">
                  <c:v>41.285714285714285</c:v>
                </c:pt>
                <c:pt idx="69">
                  <c:v>45.142857142857146</c:v>
                </c:pt>
                <c:pt idx="70">
                  <c:v>47.714285714285715</c:v>
                </c:pt>
                <c:pt idx="71">
                  <c:v>53.857142857142854</c:v>
                </c:pt>
                <c:pt idx="72">
                  <c:v>58.714285714285715</c:v>
                </c:pt>
                <c:pt idx="73">
                  <c:v>65.571428571428569</c:v>
                </c:pt>
                <c:pt idx="74">
                  <c:v>77.571428571428569</c:v>
                </c:pt>
                <c:pt idx="75">
                  <c:v>85.142857142857139</c:v>
                </c:pt>
                <c:pt idx="76">
                  <c:v>90.285714285714292</c:v>
                </c:pt>
                <c:pt idx="77">
                  <c:v>105.14285714285714</c:v>
                </c:pt>
                <c:pt idx="78">
                  <c:v>113.57142857142857</c:v>
                </c:pt>
                <c:pt idx="79">
                  <c:v>123.28571428571429</c:v>
                </c:pt>
                <c:pt idx="80">
                  <c:v>142.14285714285714</c:v>
                </c:pt>
                <c:pt idx="81">
                  <c:v>153.28571428571428</c:v>
                </c:pt>
                <c:pt idx="82">
                  <c:v>164.85714285714286</c:v>
                </c:pt>
                <c:pt idx="83">
                  <c:v>180.28571428571428</c:v>
                </c:pt>
                <c:pt idx="84">
                  <c:v>201.14285714285714</c:v>
                </c:pt>
                <c:pt idx="85">
                  <c:v>212.57142857142858</c:v>
                </c:pt>
                <c:pt idx="86">
                  <c:v>225.71428571428572</c:v>
                </c:pt>
                <c:pt idx="87">
                  <c:v>244.57142857142858</c:v>
                </c:pt>
                <c:pt idx="88">
                  <c:v>263.14285714285717</c:v>
                </c:pt>
                <c:pt idx="89">
                  <c:v>295.71428571428572</c:v>
                </c:pt>
                <c:pt idx="90">
                  <c:v>331</c:v>
                </c:pt>
                <c:pt idx="91">
                  <c:v>349.28571428571428</c:v>
                </c:pt>
                <c:pt idx="92">
                  <c:v>366.85714285714283</c:v>
                </c:pt>
                <c:pt idx="93">
                  <c:v>384.42857142857144</c:v>
                </c:pt>
                <c:pt idx="94">
                  <c:v>416.85714285714283</c:v>
                </c:pt>
                <c:pt idx="95">
                  <c:v>458</c:v>
                </c:pt>
                <c:pt idx="96">
                  <c:v>485.28571428571428</c:v>
                </c:pt>
                <c:pt idx="97">
                  <c:v>500.14285714285717</c:v>
                </c:pt>
                <c:pt idx="98">
                  <c:v>517.14285714285711</c:v>
                </c:pt>
                <c:pt idx="99">
                  <c:v>547.85714285714289</c:v>
                </c:pt>
                <c:pt idx="100">
                  <c:v>569</c:v>
                </c:pt>
                <c:pt idx="101">
                  <c:v>590.57142857142856</c:v>
                </c:pt>
                <c:pt idx="102">
                  <c:v>609.14285714285711</c:v>
                </c:pt>
                <c:pt idx="103">
                  <c:v>611.57142857142856</c:v>
                </c:pt>
                <c:pt idx="104">
                  <c:v>632.85714285714289</c:v>
                </c:pt>
                <c:pt idx="105">
                  <c:v>654</c:v>
                </c:pt>
                <c:pt idx="106">
                  <c:v>656.28571428571433</c:v>
                </c:pt>
                <c:pt idx="107">
                  <c:v>674.28571428571433</c:v>
                </c:pt>
                <c:pt idx="108">
                  <c:v>691.71428571428567</c:v>
                </c:pt>
                <c:pt idx="109">
                  <c:v>687.28571428571433</c:v>
                </c:pt>
                <c:pt idx="110">
                  <c:v>711.42857142857144</c:v>
                </c:pt>
                <c:pt idx="111">
                  <c:v>611.57142857142856</c:v>
                </c:pt>
                <c:pt idx="112">
                  <c:v>512.71428571428567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7A-4A19-85F7-77F3B20C1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'Analisi-dead'!$K$1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'Analisi-dead'!$B$8:$B$120</c:f>
              <c:numCache>
                <c:formatCode>0</c:formatCode>
                <c:ptCount val="113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</c:numCache>
            </c:numRef>
          </c:xVal>
          <c:yVal>
            <c:numRef>
              <c:f>'Analisi-dead'!$K$8:$K$120</c:f>
              <c:numCache>
                <c:formatCode>0</c:formatCode>
                <c:ptCount val="113"/>
                <c:pt idx="0">
                  <c:v>62492140.003143869</c:v>
                </c:pt>
                <c:pt idx="1">
                  <c:v>48813311.007878698</c:v>
                </c:pt>
                <c:pt idx="2">
                  <c:v>38026140.094114721</c:v>
                </c:pt>
                <c:pt idx="3">
                  <c:v>29539947.03024561</c:v>
                </c:pt>
                <c:pt idx="4">
                  <c:v>22880784.866571281</c:v>
                </c:pt>
                <c:pt idx="5">
                  <c:v>17669017.088758379</c:v>
                </c:pt>
                <c:pt idx="6">
                  <c:v>13601206.564548401</c:v>
                </c:pt>
                <c:pt idx="7">
                  <c:v>10435306.249399917</c:v>
                </c:pt>
                <c:pt idx="8">
                  <c:v>7978684.8119227402</c:v>
                </c:pt>
                <c:pt idx="9">
                  <c:v>6078521.3425314007</c:v>
                </c:pt>
                <c:pt idx="10">
                  <c:v>4613153.8100638818</c:v>
                </c:pt>
                <c:pt idx="11">
                  <c:v>3487266.0223843767</c:v>
                </c:pt>
                <c:pt idx="12">
                  <c:v>2625206.1147886137</c:v>
                </c:pt>
                <c:pt idx="13">
                  <c:v>1967621.1969269973</c:v>
                </c:pt>
                <c:pt idx="14">
                  <c:v>1467978.5415208021</c:v>
                </c:pt>
                <c:pt idx="15">
                  <c:v>1089917.1042343457</c:v>
                </c:pt>
                <c:pt idx="16">
                  <c:v>805085.48112873163</c:v>
                </c:pt>
                <c:pt idx="17">
                  <c:v>591492.68581573514</c:v>
                </c:pt>
                <c:pt idx="18">
                  <c:v>432085.23480550718</c:v>
                </c:pt>
                <c:pt idx="19">
                  <c:v>313733.69177431072</c:v>
                </c:pt>
                <c:pt idx="20">
                  <c:v>226348.64200611724</c:v>
                </c:pt>
                <c:pt idx="21">
                  <c:v>162178.54703979145</c:v>
                </c:pt>
                <c:pt idx="22">
                  <c:v>115365.48104743274</c:v>
                </c:pt>
                <c:pt idx="23">
                  <c:v>81419.717894175439</c:v>
                </c:pt>
                <c:pt idx="24">
                  <c:v>56992.805074538875</c:v>
                </c:pt>
                <c:pt idx="25">
                  <c:v>39540.362325910282</c:v>
                </c:pt>
                <c:pt idx="26">
                  <c:v>27171.572219106572</c:v>
                </c:pt>
                <c:pt idx="27">
                  <c:v>18477.346911994311</c:v>
                </c:pt>
                <c:pt idx="28">
                  <c:v>12430.590791265753</c:v>
                </c:pt>
                <c:pt idx="29">
                  <c:v>8261.9408070754253</c:v>
                </c:pt>
                <c:pt idx="30">
                  <c:v>5423.9434712143011</c:v>
                </c:pt>
                <c:pt idx="31">
                  <c:v>3502.8923057437582</c:v>
                </c:pt>
                <c:pt idx="32">
                  <c:v>2234.5613700746831</c:v>
                </c:pt>
                <c:pt idx="33">
                  <c:v>1398.8778643641151</c:v>
                </c:pt>
                <c:pt idx="34">
                  <c:v>865.21926259681095</c:v>
                </c:pt>
                <c:pt idx="35">
                  <c:v>520.53017280279369</c:v>
                </c:pt>
                <c:pt idx="36">
                  <c:v>308.8573222657372</c:v>
                </c:pt>
                <c:pt idx="37">
                  <c:v>176.21894452385649</c:v>
                </c:pt>
                <c:pt idx="38">
                  <c:v>100.97457865470624</c:v>
                </c:pt>
                <c:pt idx="39">
                  <c:v>64.056751394642632</c:v>
                </c:pt>
                <c:pt idx="40">
                  <c:v>34.578376455345335</c:v>
                </c:pt>
                <c:pt idx="41">
                  <c:v>24.447957768531474</c:v>
                </c:pt>
                <c:pt idx="42">
                  <c:v>18.716028265635288</c:v>
                </c:pt>
                <c:pt idx="43">
                  <c:v>12.44645364561314</c:v>
                </c:pt>
                <c:pt idx="44">
                  <c:v>24.959874361652435</c:v>
                </c:pt>
                <c:pt idx="45">
                  <c:v>15.337299595600527</c:v>
                </c:pt>
                <c:pt idx="46">
                  <c:v>17.102596690228395</c:v>
                </c:pt>
                <c:pt idx="47">
                  <c:v>14.025621802894063</c:v>
                </c:pt>
                <c:pt idx="48">
                  <c:v>20.004808223562875</c:v>
                </c:pt>
                <c:pt idx="49">
                  <c:v>23.000574326100857</c:v>
                </c:pt>
                <c:pt idx="50">
                  <c:v>20.000030079097254</c:v>
                </c:pt>
                <c:pt idx="51">
                  <c:v>17.000000210280927</c:v>
                </c:pt>
                <c:pt idx="52">
                  <c:v>17</c:v>
                </c:pt>
                <c:pt idx="53">
                  <c:v>15.999999831620196</c:v>
                </c:pt>
                <c:pt idx="54">
                  <c:v>23.999980713872741</c:v>
                </c:pt>
                <c:pt idx="55">
                  <c:v>18.999705131147913</c:v>
                </c:pt>
                <c:pt idx="56">
                  <c:v>23.998023280197796</c:v>
                </c:pt>
                <c:pt idx="57">
                  <c:v>22.991565482152279</c:v>
                </c:pt>
                <c:pt idx="58">
                  <c:v>26.97295580607565</c:v>
                </c:pt>
                <c:pt idx="59">
                  <c:v>17.928805470145505</c:v>
                </c:pt>
                <c:pt idx="60">
                  <c:v>15.837768451763841</c:v>
                </c:pt>
                <c:pt idx="61">
                  <c:v>27.668908502945701</c:v>
                </c:pt>
                <c:pt idx="62">
                  <c:v>30.380565316172621</c:v>
                </c:pt>
                <c:pt idx="63">
                  <c:v>20.919836811315893</c:v>
                </c:pt>
                <c:pt idx="64">
                  <c:v>26.222726127206556</c:v>
                </c:pt>
                <c:pt idx="65">
                  <c:v>26.214942552110468</c:v>
                </c:pt>
                <c:pt idx="66">
                  <c:v>21.81329849020786</c:v>
                </c:pt>
                <c:pt idx="67">
                  <c:v>32.92761050547962</c:v>
                </c:pt>
                <c:pt idx="68">
                  <c:v>32.462990926349462</c:v>
                </c:pt>
                <c:pt idx="69">
                  <c:v>31.322406006266561</c:v>
                </c:pt>
                <c:pt idx="70">
                  <c:v>67.409375371142218</c:v>
                </c:pt>
                <c:pt idx="71">
                  <c:v>34.630693468470284</c:v>
                </c:pt>
                <c:pt idx="72">
                  <c:v>20.899065046914568</c:v>
                </c:pt>
                <c:pt idx="73">
                  <c:v>36.135561592199267</c:v>
                </c:pt>
                <c:pt idx="74">
                  <c:v>32.271822610749574</c:v>
                </c:pt>
                <c:pt idx="75">
                  <c:v>39.251943429246765</c:v>
                </c:pt>
                <c:pt idx="76">
                  <c:v>67.034008765925648</c:v>
                </c:pt>
                <c:pt idx="77">
                  <c:v>64.591247969732336</c:v>
                </c:pt>
                <c:pt idx="78">
                  <c:v>6.9128029752600071</c:v>
                </c:pt>
                <c:pt idx="79">
                  <c:v>53.004113331533404</c:v>
                </c:pt>
                <c:pt idx="80">
                  <c:v>14.886933935368134</c:v>
                </c:pt>
                <c:pt idx="81">
                  <c:v>11.599010266736514</c:v>
                </c:pt>
                <c:pt idx="82">
                  <c:v>74.193443015422162</c:v>
                </c:pt>
                <c:pt idx="83">
                  <c:v>39.737779110939101</c:v>
                </c:pt>
                <c:pt idx="84">
                  <c:v>32.312869479763606</c:v>
                </c:pt>
                <c:pt idx="85">
                  <c:v>-5.9884644515999526</c:v>
                </c:pt>
                <c:pt idx="86">
                  <c:v>70.937086799945973</c:v>
                </c:pt>
                <c:pt idx="87">
                  <c:v>-39.798269204967852</c:v>
                </c:pt>
                <c:pt idx="88">
                  <c:v>-37.075084797718716</c:v>
                </c:pt>
                <c:pt idx="89">
                  <c:v>60.231638756277505</c:v>
                </c:pt>
                <c:pt idx="90">
                  <c:v>19.250764865395695</c:v>
                </c:pt>
                <c:pt idx="91">
                  <c:v>106.11336800274546</c:v>
                </c:pt>
                <c:pt idx="92">
                  <c:v>83.951139186028115</c:v>
                </c:pt>
                <c:pt idx="93">
                  <c:v>39.894872920702142</c:v>
                </c:pt>
                <c:pt idx="94">
                  <c:v>-76.926945940860435</c:v>
                </c:pt>
                <c:pt idx="95">
                  <c:v>-74.389440789852074</c:v>
                </c:pt>
                <c:pt idx="96">
                  <c:v>127.62748369312618</c:v>
                </c:pt>
                <c:pt idx="97">
                  <c:v>149.23810162680309</c:v>
                </c:pt>
                <c:pt idx="98">
                  <c:v>141.54996361580055</c:v>
                </c:pt>
                <c:pt idx="99">
                  <c:v>35.663133677379733</c:v>
                </c:pt>
                <c:pt idx="100">
                  <c:v>10.669564551711915</c:v>
                </c:pt>
                <c:pt idx="101">
                  <c:v>-5.3473916321147499</c:v>
                </c:pt>
                <c:pt idx="102">
                  <c:v>-64.313342207908477</c:v>
                </c:pt>
                <c:pt idx="103">
                  <c:v>146.83691125464043</c:v>
                </c:pt>
                <c:pt idx="104">
                  <c:v>154.15925462385758</c:v>
                </c:pt>
                <c:pt idx="105">
                  <c:v>40.700250748620078</c:v>
                </c:pt>
                <c:pt idx="106">
                  <c:v>74.497227605453645</c:v>
                </c:pt>
                <c:pt idx="107">
                  <c:v>56.578455337006631</c:v>
                </c:pt>
                <c:pt idx="108">
                  <c:v>-83.036597768516458</c:v>
                </c:pt>
                <c:pt idx="109">
                  <c:v>-23.336940357882781</c:v>
                </c:pt>
                <c:pt idx="110">
                  <c:v>192.680325957077</c:v>
                </c:pt>
                <c:pt idx="111">
                  <c:v>56.010439979174862</c:v>
                </c:pt>
                <c:pt idx="112">
                  <c:v>151.64145443829011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74-4EEB-8D0D-2EB721C716FC}"/>
            </c:ext>
          </c:extLst>
        </c:ser>
        <c:ser>
          <c:idx val="1"/>
          <c:order val="1"/>
          <c:tx>
            <c:strRef>
              <c:f>'Analisi-dead'!$L$1</c:f>
              <c:strCache>
                <c:ptCount val="1"/>
                <c:pt idx="0">
                  <c:v>err stima' media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'Analisi-dead'!$B$11:$B$121</c:f>
              <c:numCache>
                <c:formatCode>0</c:formatCode>
                <c:ptCount val="11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  <c:pt idx="62">
                  <c:v>70</c:v>
                </c:pt>
                <c:pt idx="63">
                  <c:v>71</c:v>
                </c:pt>
                <c:pt idx="64">
                  <c:v>72</c:v>
                </c:pt>
                <c:pt idx="65">
                  <c:v>73</c:v>
                </c:pt>
                <c:pt idx="66">
                  <c:v>74</c:v>
                </c:pt>
                <c:pt idx="67">
                  <c:v>75</c:v>
                </c:pt>
                <c:pt idx="68">
                  <c:v>76</c:v>
                </c:pt>
                <c:pt idx="69">
                  <c:v>77</c:v>
                </c:pt>
                <c:pt idx="70">
                  <c:v>78</c:v>
                </c:pt>
                <c:pt idx="71">
                  <c:v>79</c:v>
                </c:pt>
                <c:pt idx="72">
                  <c:v>80</c:v>
                </c:pt>
                <c:pt idx="73">
                  <c:v>81</c:v>
                </c:pt>
                <c:pt idx="74">
                  <c:v>82</c:v>
                </c:pt>
                <c:pt idx="75">
                  <c:v>83</c:v>
                </c:pt>
                <c:pt idx="76">
                  <c:v>84</c:v>
                </c:pt>
                <c:pt idx="77">
                  <c:v>85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97</c:v>
                </c:pt>
                <c:pt idx="90">
                  <c:v>98</c:v>
                </c:pt>
                <c:pt idx="91">
                  <c:v>99</c:v>
                </c:pt>
                <c:pt idx="92">
                  <c:v>100</c:v>
                </c:pt>
                <c:pt idx="93">
                  <c:v>101</c:v>
                </c:pt>
                <c:pt idx="94">
                  <c:v>102</c:v>
                </c:pt>
                <c:pt idx="95">
                  <c:v>103</c:v>
                </c:pt>
                <c:pt idx="96">
                  <c:v>104</c:v>
                </c:pt>
                <c:pt idx="97">
                  <c:v>105</c:v>
                </c:pt>
                <c:pt idx="98">
                  <c:v>106</c:v>
                </c:pt>
                <c:pt idx="99">
                  <c:v>107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111</c:v>
                </c:pt>
                <c:pt idx="104">
                  <c:v>112</c:v>
                </c:pt>
                <c:pt idx="105">
                  <c:v>113</c:v>
                </c:pt>
                <c:pt idx="106">
                  <c:v>114</c:v>
                </c:pt>
                <c:pt idx="107">
                  <c:v>115</c:v>
                </c:pt>
                <c:pt idx="108">
                  <c:v>116</c:v>
                </c:pt>
                <c:pt idx="109">
                  <c:v>117</c:v>
                </c:pt>
                <c:pt idx="110">
                  <c:v>118</c:v>
                </c:pt>
              </c:numCache>
            </c:numRef>
          </c:xVal>
          <c:yVal>
            <c:numRef>
              <c:f>'Analisi-dead'!$L$11:$L$121</c:f>
              <c:numCache>
                <c:formatCode>0</c:formatCode>
                <c:ptCount val="111"/>
                <c:pt idx="0">
                  <c:v>29539953.173102751</c:v>
                </c:pt>
                <c:pt idx="1">
                  <c:v>22880788.152285568</c:v>
                </c:pt>
                <c:pt idx="2">
                  <c:v>17669017.231615521</c:v>
                </c:pt>
                <c:pt idx="3">
                  <c:v>13601202.850262687</c:v>
                </c:pt>
                <c:pt idx="4">
                  <c:v>10435306.535114203</c:v>
                </c:pt>
                <c:pt idx="5">
                  <c:v>7978688.0976370256</c:v>
                </c:pt>
                <c:pt idx="6">
                  <c:v>6078369.6282456862</c:v>
                </c:pt>
                <c:pt idx="7">
                  <c:v>4613176.8100638818</c:v>
                </c:pt>
                <c:pt idx="8">
                  <c:v>3487289.3080986626</c:v>
                </c:pt>
                <c:pt idx="9">
                  <c:v>2625228.4005028997</c:v>
                </c:pt>
                <c:pt idx="10">
                  <c:v>1967641.3397841402</c:v>
                </c:pt>
                <c:pt idx="11">
                  <c:v>1467999.2558065164</c:v>
                </c:pt>
                <c:pt idx="12">
                  <c:v>1089934.81852006</c:v>
                </c:pt>
                <c:pt idx="13">
                  <c:v>805110.0525573031</c:v>
                </c:pt>
                <c:pt idx="14">
                  <c:v>591491.11438716366</c:v>
                </c:pt>
                <c:pt idx="15">
                  <c:v>432087.09194836434</c:v>
                </c:pt>
                <c:pt idx="16">
                  <c:v>313735.54891716788</c:v>
                </c:pt>
                <c:pt idx="17">
                  <c:v>226341.35629183153</c:v>
                </c:pt>
                <c:pt idx="18">
                  <c:v>162180.11846836287</c:v>
                </c:pt>
                <c:pt idx="19">
                  <c:v>115362.9096188613</c:v>
                </c:pt>
                <c:pt idx="20">
                  <c:v>81425.146465604004</c:v>
                </c:pt>
                <c:pt idx="21">
                  <c:v>56994.947931681731</c:v>
                </c:pt>
                <c:pt idx="22">
                  <c:v>39540.076611624565</c:v>
                </c:pt>
                <c:pt idx="23">
                  <c:v>27169.572219106572</c:v>
                </c:pt>
                <c:pt idx="24">
                  <c:v>18477.918340565739</c:v>
                </c:pt>
                <c:pt idx="25">
                  <c:v>12426.162219837182</c:v>
                </c:pt>
                <c:pt idx="26">
                  <c:v>8257.226521361139</c:v>
                </c:pt>
                <c:pt idx="27">
                  <c:v>5415.5148997857295</c:v>
                </c:pt>
                <c:pt idx="28">
                  <c:v>3503.4637343151867</c:v>
                </c:pt>
                <c:pt idx="29">
                  <c:v>2231.7042272175404</c:v>
                </c:pt>
                <c:pt idx="30">
                  <c:v>1398.8778643641151</c:v>
                </c:pt>
                <c:pt idx="31">
                  <c:v>861.50497688252528</c:v>
                </c:pt>
                <c:pt idx="32">
                  <c:v>521.95874423136513</c:v>
                </c:pt>
                <c:pt idx="33">
                  <c:v>310.28589369430864</c:v>
                </c:pt>
                <c:pt idx="34">
                  <c:v>181.50465880957077</c:v>
                </c:pt>
                <c:pt idx="35">
                  <c:v>103.97457865470624</c:v>
                </c:pt>
                <c:pt idx="36">
                  <c:v>59.913894251785493</c:v>
                </c:pt>
                <c:pt idx="37">
                  <c:v>35.721233598202481</c:v>
                </c:pt>
                <c:pt idx="38">
                  <c:v>22.447957768531474</c:v>
                </c:pt>
                <c:pt idx="39">
                  <c:v>15.430313979921003</c:v>
                </c:pt>
                <c:pt idx="40">
                  <c:v>12.589310788470282</c:v>
                </c:pt>
                <c:pt idx="41">
                  <c:v>11.102731504509579</c:v>
                </c:pt>
                <c:pt idx="42">
                  <c:v>13.05158530988624</c:v>
                </c:pt>
                <c:pt idx="43">
                  <c:v>13.959739547371251</c:v>
                </c:pt>
                <c:pt idx="44">
                  <c:v>14.31133608860835</c:v>
                </c:pt>
                <c:pt idx="45">
                  <c:v>15.004808223562877</c:v>
                </c:pt>
                <c:pt idx="46">
                  <c:v>16.143431468957999</c:v>
                </c:pt>
                <c:pt idx="47">
                  <c:v>17.571458650525827</c:v>
                </c:pt>
                <c:pt idx="48">
                  <c:v>19.000000210280927</c:v>
                </c:pt>
                <c:pt idx="49">
                  <c:v>18</c:v>
                </c:pt>
                <c:pt idx="50">
                  <c:v>18.285714117334479</c:v>
                </c:pt>
                <c:pt idx="51">
                  <c:v>18.142837856729884</c:v>
                </c:pt>
                <c:pt idx="52">
                  <c:v>19.571133702576486</c:v>
                </c:pt>
                <c:pt idx="53">
                  <c:v>19.426594708769223</c:v>
                </c:pt>
                <c:pt idx="54">
                  <c:v>19.562994053580852</c:v>
                </c:pt>
                <c:pt idx="55">
                  <c:v>19.97295580607565</c:v>
                </c:pt>
                <c:pt idx="56">
                  <c:v>21.357376898716932</c:v>
                </c:pt>
                <c:pt idx="57">
                  <c:v>21.409197023192412</c:v>
                </c:pt>
                <c:pt idx="58">
                  <c:v>21.240337074374274</c:v>
                </c:pt>
                <c:pt idx="59">
                  <c:v>21.523422459029764</c:v>
                </c:pt>
                <c:pt idx="60">
                  <c:v>22.77697966845875</c:v>
                </c:pt>
                <c:pt idx="61">
                  <c:v>21.794154698635129</c:v>
                </c:pt>
                <c:pt idx="62">
                  <c:v>21.500656837824753</c:v>
                </c:pt>
                <c:pt idx="63">
                  <c:v>20.384727061636433</c:v>
                </c:pt>
                <c:pt idx="64">
                  <c:v>19.641896219765336</c:v>
                </c:pt>
                <c:pt idx="65">
                  <c:v>20.462990926349459</c:v>
                </c:pt>
                <c:pt idx="66">
                  <c:v>19.179548863409419</c:v>
                </c:pt>
                <c:pt idx="67">
                  <c:v>16.980803942570788</c:v>
                </c:pt>
                <c:pt idx="68">
                  <c:v>20.916407754184569</c:v>
                </c:pt>
                <c:pt idx="69">
                  <c:v>19.041922189771714</c:v>
                </c:pt>
                <c:pt idx="70">
                  <c:v>14.849847306484982</c:v>
                </c:pt>
                <c:pt idx="71">
                  <c:v>13.128965467892428</c:v>
                </c:pt>
                <c:pt idx="72">
                  <c:v>8.9662291435324804</c:v>
                </c:pt>
                <c:pt idx="73">
                  <c:v>5.6054373373542177</c:v>
                </c:pt>
                <c:pt idx="74">
                  <c:v>6.1626765411609057</c:v>
                </c:pt>
                <c:pt idx="75">
                  <c:v>1.0556601181171459</c:v>
                </c:pt>
                <c:pt idx="76">
                  <c:v>-7.7101723827523045</c:v>
                </c:pt>
                <c:pt idx="77">
                  <c:v>-7.9702089217747272</c:v>
                </c:pt>
                <c:pt idx="78">
                  <c:v>-15.829561161834917</c:v>
                </c:pt>
                <c:pt idx="79">
                  <c:v>-23.520842698863547</c:v>
                </c:pt>
                <c:pt idx="80">
                  <c:v>-23.11936374620376</c:v>
                </c:pt>
                <c:pt idx="81">
                  <c:v>-31.401416234522117</c:v>
                </c:pt>
                <c:pt idx="82">
                  <c:v>-40.131321594457091</c:v>
                </c:pt>
                <c:pt idx="83">
                  <c:v>-45.777198914339749</c:v>
                </c:pt>
                <c:pt idx="84">
                  <c:v>-46.655412062110713</c:v>
                </c:pt>
                <c:pt idx="85">
                  <c:v>-57.503656226290133</c:v>
                </c:pt>
                <c:pt idx="86">
                  <c:v>-67.054075529436773</c:v>
                </c:pt>
                <c:pt idx="87">
                  <c:v>-71.177806563175722</c:v>
                </c:pt>
                <c:pt idx="88">
                  <c:v>-75.743774854397373</c:v>
                </c:pt>
                <c:pt idx="89">
                  <c:v>-66.334575099686163</c:v>
                </c:pt>
                <c:pt idx="90">
                  <c:v>-54.105127079297858</c:v>
                </c:pt>
                <c:pt idx="91">
                  <c:v>-58.641231655146157</c:v>
                </c:pt>
                <c:pt idx="92">
                  <c:v>-63.532297932709241</c:v>
                </c:pt>
                <c:pt idx="93">
                  <c:v>-67.943944878302375</c:v>
                </c:pt>
                <c:pt idx="94">
                  <c:v>-56.904755516054081</c:v>
                </c:pt>
                <c:pt idx="95">
                  <c:v>-36.45003638419945</c:v>
                </c:pt>
                <c:pt idx="96">
                  <c:v>-29.051152036905989</c:v>
                </c:pt>
                <c:pt idx="97">
                  <c:v>-33.187578305430918</c:v>
                </c:pt>
                <c:pt idx="98">
                  <c:v>-34.20453448925764</c:v>
                </c:pt>
                <c:pt idx="99">
                  <c:v>-20.456199350765587</c:v>
                </c:pt>
                <c:pt idx="100">
                  <c:v>-15.163088745359573</c:v>
                </c:pt>
                <c:pt idx="101">
                  <c:v>-8.269316804713867</c:v>
                </c:pt>
                <c:pt idx="102">
                  <c:v>-3.1568921085228112</c:v>
                </c:pt>
                <c:pt idx="103">
                  <c:v>-12.9313438231178</c:v>
                </c:pt>
                <c:pt idx="104">
                  <c:v>-2.5644018058504798</c:v>
                </c:pt>
                <c:pt idx="105">
                  <c:v>8.963402231483542</c:v>
                </c:pt>
                <c:pt idx="106">
                  <c:v>2.948773927831553</c:v>
                </c:pt>
                <c:pt idx="107">
                  <c:v>13.966040242791337</c:v>
                </c:pt>
                <c:pt idx="108">
                  <c:v>25.724725693460528</c:v>
                </c:pt>
                <c:pt idx="109">
                  <c:v>16.927168724004446</c:v>
                </c:pt>
                <c:pt idx="110">
                  <c:v>37.983312244502144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74-4EEB-8D0D-2EB721C71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  <c:max val="200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effectLst/>
              </a:rPr>
              <a:t>Variazione positivi Vs </a:t>
            </a:r>
            <a:r>
              <a:rPr lang="it-IT"/>
              <a:t>Totale casi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Bilog!$D$1</c:f>
              <c:strCache>
                <c:ptCount val="1"/>
                <c:pt idx="0">
                  <c:v>delta casi f7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Bilog!$B$10:$B$130</c:f>
              <c:numCache>
                <c:formatCode>General</c:formatCode>
                <c:ptCount val="121"/>
                <c:pt idx="0">
                  <c:v>249756</c:v>
                </c:pt>
                <c:pt idx="1">
                  <c:v>250103</c:v>
                </c:pt>
                <c:pt idx="2">
                  <c:v>250566</c:v>
                </c:pt>
                <c:pt idx="3">
                  <c:v>250825</c:v>
                </c:pt>
                <c:pt idx="4">
                  <c:v>251237</c:v>
                </c:pt>
                <c:pt idx="5">
                  <c:v>251713</c:v>
                </c:pt>
                <c:pt idx="6">
                  <c:v>252235</c:v>
                </c:pt>
                <c:pt idx="7">
                  <c:v>252809</c:v>
                </c:pt>
                <c:pt idx="8">
                  <c:v>253438</c:v>
                </c:pt>
                <c:pt idx="9">
                  <c:v>253915</c:v>
                </c:pt>
                <c:pt idx="10">
                  <c:v>254235</c:v>
                </c:pt>
                <c:pt idx="11">
                  <c:v>254636</c:v>
                </c:pt>
                <c:pt idx="12">
                  <c:v>255278</c:v>
                </c:pt>
                <c:pt idx="13">
                  <c:v>256118</c:v>
                </c:pt>
                <c:pt idx="14">
                  <c:v>257065</c:v>
                </c:pt>
                <c:pt idx="15">
                  <c:v>258136</c:v>
                </c:pt>
                <c:pt idx="16">
                  <c:v>259345</c:v>
                </c:pt>
                <c:pt idx="17">
                  <c:v>260298</c:v>
                </c:pt>
                <c:pt idx="18">
                  <c:v>261174</c:v>
                </c:pt>
                <c:pt idx="19">
                  <c:v>262540</c:v>
                </c:pt>
                <c:pt idx="20">
                  <c:v>263949</c:v>
                </c:pt>
                <c:pt idx="21">
                  <c:v>265409</c:v>
                </c:pt>
                <c:pt idx="22">
                  <c:v>266853</c:v>
                </c:pt>
                <c:pt idx="23">
                  <c:v>268218</c:v>
                </c:pt>
                <c:pt idx="24">
                  <c:v>269214</c:v>
                </c:pt>
                <c:pt idx="25">
                  <c:v>270189</c:v>
                </c:pt>
                <c:pt idx="26">
                  <c:v>271515</c:v>
                </c:pt>
                <c:pt idx="27">
                  <c:v>272912</c:v>
                </c:pt>
                <c:pt idx="28">
                  <c:v>274644</c:v>
                </c:pt>
                <c:pt idx="29">
                  <c:v>276337</c:v>
                </c:pt>
                <c:pt idx="30">
                  <c:v>277634</c:v>
                </c:pt>
                <c:pt idx="31">
                  <c:v>278784</c:v>
                </c:pt>
                <c:pt idx="32">
                  <c:v>280153</c:v>
                </c:pt>
                <c:pt idx="33">
                  <c:v>281583</c:v>
                </c:pt>
                <c:pt idx="34">
                  <c:v>283180</c:v>
                </c:pt>
                <c:pt idx="35">
                  <c:v>284796</c:v>
                </c:pt>
                <c:pt idx="36">
                  <c:v>286297</c:v>
                </c:pt>
                <c:pt idx="37">
                  <c:v>287753</c:v>
                </c:pt>
                <c:pt idx="38">
                  <c:v>288761</c:v>
                </c:pt>
                <c:pt idx="39">
                  <c:v>289990</c:v>
                </c:pt>
                <c:pt idx="40">
                  <c:v>291442</c:v>
                </c:pt>
                <c:pt idx="41">
                  <c:v>293025</c:v>
                </c:pt>
                <c:pt idx="42">
                  <c:v>294932</c:v>
                </c:pt>
                <c:pt idx="43">
                  <c:v>296569</c:v>
                </c:pt>
                <c:pt idx="44">
                  <c:v>298156</c:v>
                </c:pt>
                <c:pt idx="45">
                  <c:v>299506</c:v>
                </c:pt>
                <c:pt idx="46">
                  <c:v>300897</c:v>
                </c:pt>
                <c:pt idx="47">
                  <c:v>302537</c:v>
                </c:pt>
                <c:pt idx="48">
                  <c:v>304323</c:v>
                </c:pt>
                <c:pt idx="49">
                  <c:v>306235</c:v>
                </c:pt>
                <c:pt idx="50">
                  <c:v>308104</c:v>
                </c:pt>
                <c:pt idx="51">
                  <c:v>309870</c:v>
                </c:pt>
                <c:pt idx="52">
                  <c:v>311364</c:v>
                </c:pt>
                <c:pt idx="53">
                  <c:v>313011</c:v>
                </c:pt>
                <c:pt idx="54">
                  <c:v>314861</c:v>
                </c:pt>
                <c:pt idx="55">
                  <c:v>317409</c:v>
                </c:pt>
                <c:pt idx="56">
                  <c:v>319908</c:v>
                </c:pt>
                <c:pt idx="57">
                  <c:v>322751</c:v>
                </c:pt>
                <c:pt idx="58">
                  <c:v>325329</c:v>
                </c:pt>
                <c:pt idx="59">
                  <c:v>327586</c:v>
                </c:pt>
                <c:pt idx="60">
                  <c:v>330263</c:v>
                </c:pt>
                <c:pt idx="61">
                  <c:v>333940</c:v>
                </c:pt>
                <c:pt idx="62">
                  <c:v>338398</c:v>
                </c:pt>
                <c:pt idx="63">
                  <c:v>343770</c:v>
                </c:pt>
                <c:pt idx="64">
                  <c:v>349494</c:v>
                </c:pt>
                <c:pt idx="65">
                  <c:v>354950</c:v>
                </c:pt>
                <c:pt idx="66">
                  <c:v>359569</c:v>
                </c:pt>
                <c:pt idx="67">
                  <c:v>365467</c:v>
                </c:pt>
                <c:pt idx="68">
                  <c:v>372799</c:v>
                </c:pt>
                <c:pt idx="69">
                  <c:v>381602</c:v>
                </c:pt>
                <c:pt idx="70">
                  <c:v>391611</c:v>
                </c:pt>
                <c:pt idx="71">
                  <c:v>402536</c:v>
                </c:pt>
                <c:pt idx="72">
                  <c:v>414241</c:v>
                </c:pt>
                <c:pt idx="73">
                  <c:v>423578</c:v>
                </c:pt>
                <c:pt idx="74">
                  <c:v>434449</c:v>
                </c:pt>
                <c:pt idx="75">
                  <c:v>449648</c:v>
                </c:pt>
                <c:pt idx="76">
                  <c:v>465726</c:v>
                </c:pt>
                <c:pt idx="77">
                  <c:v>484869</c:v>
                </c:pt>
                <c:pt idx="78">
                  <c:v>504509</c:v>
                </c:pt>
                <c:pt idx="79">
                  <c:v>525782</c:v>
                </c:pt>
                <c:pt idx="80">
                  <c:v>542789</c:v>
                </c:pt>
                <c:pt idx="81">
                  <c:v>564778</c:v>
                </c:pt>
                <c:pt idx="82">
                  <c:v>589766</c:v>
                </c:pt>
                <c:pt idx="83">
                  <c:v>616595</c:v>
                </c:pt>
                <c:pt idx="84">
                  <c:v>647674</c:v>
                </c:pt>
                <c:pt idx="85">
                  <c:v>679430</c:v>
                </c:pt>
                <c:pt idx="86">
                  <c:v>709335</c:v>
                </c:pt>
                <c:pt idx="87">
                  <c:v>731588</c:v>
                </c:pt>
                <c:pt idx="88">
                  <c:v>759829</c:v>
                </c:pt>
                <c:pt idx="89">
                  <c:v>790377</c:v>
                </c:pt>
                <c:pt idx="90">
                  <c:v>824879</c:v>
                </c:pt>
                <c:pt idx="91">
                  <c:v>862681</c:v>
                </c:pt>
                <c:pt idx="92">
                  <c:v>902490</c:v>
                </c:pt>
                <c:pt idx="93">
                  <c:v>935104</c:v>
                </c:pt>
                <c:pt idx="94">
                  <c:v>960373</c:v>
                </c:pt>
                <c:pt idx="95">
                  <c:v>995463</c:v>
                </c:pt>
                <c:pt idx="96">
                  <c:v>1028424</c:v>
                </c:pt>
                <c:pt idx="97">
                  <c:v>1066401</c:v>
                </c:pt>
                <c:pt idx="98">
                  <c:v>1107303</c:v>
                </c:pt>
                <c:pt idx="99">
                  <c:v>1144552</c:v>
                </c:pt>
                <c:pt idx="100">
                  <c:v>1178529</c:v>
                </c:pt>
                <c:pt idx="101">
                  <c:v>1205881</c:v>
                </c:pt>
                <c:pt idx="102">
                  <c:v>1238072</c:v>
                </c:pt>
                <c:pt idx="103">
                  <c:v>1272352</c:v>
                </c:pt>
                <c:pt idx="104">
                  <c:v>1308528</c:v>
                </c:pt>
                <c:pt idx="105">
                  <c:v>1345767</c:v>
                </c:pt>
                <c:pt idx="106">
                  <c:v>1380531</c:v>
                </c:pt>
                <c:pt idx="107">
                  <c:v>1408868</c:v>
                </c:pt>
                <c:pt idx="108">
                  <c:v>1431795</c:v>
                </c:pt>
                <c:pt idx="109">
                  <c:v>1455022</c:v>
                </c:pt>
                <c:pt idx="110">
                  <c:v>1480874</c:v>
                </c:pt>
                <c:pt idx="111">
                  <c:v>1509875</c:v>
                </c:pt>
              </c:numCache>
            </c:numRef>
          </c:xVal>
          <c:yVal>
            <c:numRef>
              <c:f>Bilog!$D$10:$D$130</c:f>
              <c:numCache>
                <c:formatCode>0</c:formatCode>
                <c:ptCount val="121"/>
                <c:pt idx="0">
                  <c:v>274.85714285714283</c:v>
                </c:pt>
                <c:pt idx="1">
                  <c:v>324.42857142857144</c:v>
                </c:pt>
                <c:pt idx="2">
                  <c:v>356.57142857142856</c:v>
                </c:pt>
                <c:pt idx="3">
                  <c:v>370.85714285714283</c:v>
                </c:pt>
                <c:pt idx="4">
                  <c:v>402.57142857142856</c:v>
                </c:pt>
                <c:pt idx="5">
                  <c:v>415.71428571428572</c:v>
                </c:pt>
                <c:pt idx="6">
                  <c:v>433</c:v>
                </c:pt>
                <c:pt idx="7">
                  <c:v>436.14285714285717</c:v>
                </c:pt>
                <c:pt idx="8">
                  <c:v>476.42857142857144</c:v>
                </c:pt>
                <c:pt idx="9">
                  <c:v>478.42857142857144</c:v>
                </c:pt>
                <c:pt idx="10">
                  <c:v>487.14285714285717</c:v>
                </c:pt>
                <c:pt idx="11">
                  <c:v>485.57142857142856</c:v>
                </c:pt>
                <c:pt idx="12">
                  <c:v>509.28571428571428</c:v>
                </c:pt>
                <c:pt idx="13">
                  <c:v>554.71428571428567</c:v>
                </c:pt>
                <c:pt idx="14">
                  <c:v>608</c:v>
                </c:pt>
                <c:pt idx="15">
                  <c:v>671.14285714285711</c:v>
                </c:pt>
                <c:pt idx="16">
                  <c:v>775.71428571428567</c:v>
                </c:pt>
                <c:pt idx="17">
                  <c:v>866.14285714285711</c:v>
                </c:pt>
                <c:pt idx="18">
                  <c:v>934</c:v>
                </c:pt>
                <c:pt idx="19">
                  <c:v>1037.4285714285713</c:v>
                </c:pt>
                <c:pt idx="20">
                  <c:v>1118.7142857142858</c:v>
                </c:pt>
                <c:pt idx="21">
                  <c:v>1192</c:v>
                </c:pt>
                <c:pt idx="22">
                  <c:v>1245.2857142857142</c:v>
                </c:pt>
                <c:pt idx="23">
                  <c:v>1267.5714285714287</c:v>
                </c:pt>
                <c:pt idx="24">
                  <c:v>1273.7142857142858</c:v>
                </c:pt>
                <c:pt idx="25">
                  <c:v>1287.8571428571429</c:v>
                </c:pt>
                <c:pt idx="26">
                  <c:v>1282.1428571428571</c:v>
                </c:pt>
                <c:pt idx="27">
                  <c:v>1280.4285714285713</c:v>
                </c:pt>
                <c:pt idx="28">
                  <c:v>1319.2857142857142</c:v>
                </c:pt>
                <c:pt idx="29">
                  <c:v>1354.8571428571429</c:v>
                </c:pt>
                <c:pt idx="30">
                  <c:v>1345.1428571428571</c:v>
                </c:pt>
                <c:pt idx="31">
                  <c:v>1367.1428571428571</c:v>
                </c:pt>
                <c:pt idx="32">
                  <c:v>1423.4285714285713</c:v>
                </c:pt>
                <c:pt idx="33">
                  <c:v>1438.2857142857142</c:v>
                </c:pt>
                <c:pt idx="34">
                  <c:v>1466.8571428571429</c:v>
                </c:pt>
                <c:pt idx="35">
                  <c:v>1450.2857142857142</c:v>
                </c:pt>
                <c:pt idx="36">
                  <c:v>1422.8571428571429</c:v>
                </c:pt>
                <c:pt idx="37">
                  <c:v>1445.5714285714287</c:v>
                </c:pt>
                <c:pt idx="38">
                  <c:v>1425.2857142857142</c:v>
                </c:pt>
                <c:pt idx="39">
                  <c:v>1405.2857142857142</c:v>
                </c:pt>
                <c:pt idx="40">
                  <c:v>1408.4285714285713</c:v>
                </c:pt>
                <c:pt idx="41">
                  <c:v>1406.4285714285713</c:v>
                </c:pt>
                <c:pt idx="42">
                  <c:v>1448</c:v>
                </c:pt>
                <c:pt idx="43">
                  <c:v>1467.4285714285713</c:v>
                </c:pt>
                <c:pt idx="44">
                  <c:v>1486.1428571428571</c:v>
                </c:pt>
                <c:pt idx="45">
                  <c:v>1535</c:v>
                </c:pt>
                <c:pt idx="46">
                  <c:v>1558.1428571428571</c:v>
                </c:pt>
                <c:pt idx="47">
                  <c:v>1585</c:v>
                </c:pt>
                <c:pt idx="48">
                  <c:v>1614</c:v>
                </c:pt>
                <c:pt idx="49">
                  <c:v>1614.7142857142858</c:v>
                </c:pt>
                <c:pt idx="50">
                  <c:v>1647.8571428571429</c:v>
                </c:pt>
                <c:pt idx="51">
                  <c:v>1673.4285714285713</c:v>
                </c:pt>
                <c:pt idx="52">
                  <c:v>1694</c:v>
                </c:pt>
                <c:pt idx="53">
                  <c:v>1730.5714285714287</c:v>
                </c:pt>
                <c:pt idx="54">
                  <c:v>1760.5714285714287</c:v>
                </c:pt>
                <c:pt idx="55">
                  <c:v>1869.4285714285713</c:v>
                </c:pt>
                <c:pt idx="56">
                  <c:v>1953.2857142857142</c:v>
                </c:pt>
                <c:pt idx="57">
                  <c:v>2092.4285714285716</c:v>
                </c:pt>
                <c:pt idx="58">
                  <c:v>2208.4285714285716</c:v>
                </c:pt>
                <c:pt idx="59">
                  <c:v>2317.4285714285716</c:v>
                </c:pt>
                <c:pt idx="60">
                  <c:v>2464.5714285714284</c:v>
                </c:pt>
                <c:pt idx="61">
                  <c:v>2725.5714285714284</c:v>
                </c:pt>
                <c:pt idx="62">
                  <c:v>2998.4285714285716</c:v>
                </c:pt>
                <c:pt idx="63">
                  <c:v>3408.8571428571427</c:v>
                </c:pt>
                <c:pt idx="64">
                  <c:v>3820.4285714285716</c:v>
                </c:pt>
                <c:pt idx="65">
                  <c:v>4231.5714285714284</c:v>
                </c:pt>
                <c:pt idx="66">
                  <c:v>4569</c:v>
                </c:pt>
                <c:pt idx="67">
                  <c:v>5029.1428571428569</c:v>
                </c:pt>
                <c:pt idx="68">
                  <c:v>5551.2857142857147</c:v>
                </c:pt>
                <c:pt idx="69">
                  <c:v>6172</c:v>
                </c:pt>
                <c:pt idx="70">
                  <c:v>6834.4285714285716</c:v>
                </c:pt>
                <c:pt idx="71">
                  <c:v>7577.4285714285716</c:v>
                </c:pt>
                <c:pt idx="72">
                  <c:v>8470.1428571428569</c:v>
                </c:pt>
                <c:pt idx="73">
                  <c:v>9144.1428571428569</c:v>
                </c:pt>
                <c:pt idx="74">
                  <c:v>9854.5714285714294</c:v>
                </c:pt>
                <c:pt idx="75">
                  <c:v>10978.428571428571</c:v>
                </c:pt>
                <c:pt idx="76">
                  <c:v>12017.714285714286</c:v>
                </c:pt>
                <c:pt idx="77">
                  <c:v>13322.571428571429</c:v>
                </c:pt>
                <c:pt idx="78">
                  <c:v>14567.571428571429</c:v>
                </c:pt>
                <c:pt idx="79">
                  <c:v>15934.428571428571</c:v>
                </c:pt>
                <c:pt idx="80">
                  <c:v>17030.142857142859</c:v>
                </c:pt>
                <c:pt idx="81">
                  <c:v>18618.428571428572</c:v>
                </c:pt>
                <c:pt idx="82">
                  <c:v>20016.857142857141</c:v>
                </c:pt>
                <c:pt idx="83">
                  <c:v>21552.714285714286</c:v>
                </c:pt>
                <c:pt idx="84">
                  <c:v>23257.857142857141</c:v>
                </c:pt>
                <c:pt idx="85">
                  <c:v>24988.714285714286</c:v>
                </c:pt>
                <c:pt idx="86">
                  <c:v>26221.857142857141</c:v>
                </c:pt>
                <c:pt idx="87">
                  <c:v>26971.285714285714</c:v>
                </c:pt>
                <c:pt idx="88">
                  <c:v>27864.428571428572</c:v>
                </c:pt>
                <c:pt idx="89">
                  <c:v>28658.714285714286</c:v>
                </c:pt>
                <c:pt idx="90">
                  <c:v>29754.857142857141</c:v>
                </c:pt>
                <c:pt idx="91">
                  <c:v>30715.285714285714</c:v>
                </c:pt>
                <c:pt idx="92">
                  <c:v>31865.714285714286</c:v>
                </c:pt>
                <c:pt idx="93">
                  <c:v>32252.714285714286</c:v>
                </c:pt>
                <c:pt idx="94">
                  <c:v>32683.571428571428</c:v>
                </c:pt>
                <c:pt idx="95">
                  <c:v>33662</c:v>
                </c:pt>
                <c:pt idx="96">
                  <c:v>34006.714285714283</c:v>
                </c:pt>
                <c:pt idx="97">
                  <c:v>34503.142857142855</c:v>
                </c:pt>
                <c:pt idx="98">
                  <c:v>34946</c:v>
                </c:pt>
                <c:pt idx="99">
                  <c:v>34580.285714285717</c:v>
                </c:pt>
                <c:pt idx="100">
                  <c:v>34775</c:v>
                </c:pt>
                <c:pt idx="101">
                  <c:v>35072.571428571428</c:v>
                </c:pt>
                <c:pt idx="102">
                  <c:v>34658.428571428572</c:v>
                </c:pt>
                <c:pt idx="103">
                  <c:v>34846.857142857145</c:v>
                </c:pt>
                <c:pt idx="104">
                  <c:v>34589.571428571428</c:v>
                </c:pt>
                <c:pt idx="105">
                  <c:v>34066.285714285717</c:v>
                </c:pt>
                <c:pt idx="106">
                  <c:v>33711.285714285717</c:v>
                </c:pt>
                <c:pt idx="107">
                  <c:v>32905.571428571428</c:v>
                </c:pt>
                <c:pt idx="108">
                  <c:v>32273.428571428572</c:v>
                </c:pt>
                <c:pt idx="109">
                  <c:v>30992.857142857141</c:v>
                </c:pt>
                <c:pt idx="110">
                  <c:v>29788.857142857141</c:v>
                </c:pt>
                <c:pt idx="111">
                  <c:v>28763.857142857141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47EC-8C31-7B885F2C62A2}"/>
            </c:ext>
          </c:extLst>
        </c:ser>
        <c:ser>
          <c:idx val="2"/>
          <c:order val="1"/>
          <c:tx>
            <c:strRef>
              <c:f>Bilog!$E$1</c:f>
              <c:strCache>
                <c:ptCount val="1"/>
                <c:pt idx="0">
                  <c:v>delta casi f4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Bilog!$B$7:$B$132</c:f>
              <c:numCache>
                <c:formatCode>General</c:formatCode>
                <c:ptCount val="126"/>
                <c:pt idx="0">
                  <c:v>248419</c:v>
                </c:pt>
                <c:pt idx="1">
                  <c:v>248803</c:v>
                </c:pt>
                <c:pt idx="2">
                  <c:v>249204</c:v>
                </c:pt>
                <c:pt idx="3">
                  <c:v>249756</c:v>
                </c:pt>
                <c:pt idx="4">
                  <c:v>250103</c:v>
                </c:pt>
                <c:pt idx="5">
                  <c:v>250566</c:v>
                </c:pt>
                <c:pt idx="6">
                  <c:v>250825</c:v>
                </c:pt>
                <c:pt idx="7">
                  <c:v>251237</c:v>
                </c:pt>
                <c:pt idx="8">
                  <c:v>251713</c:v>
                </c:pt>
                <c:pt idx="9">
                  <c:v>252235</c:v>
                </c:pt>
                <c:pt idx="10">
                  <c:v>252809</c:v>
                </c:pt>
                <c:pt idx="11">
                  <c:v>253438</c:v>
                </c:pt>
                <c:pt idx="12">
                  <c:v>253915</c:v>
                </c:pt>
                <c:pt idx="13">
                  <c:v>254235</c:v>
                </c:pt>
                <c:pt idx="14">
                  <c:v>254636</c:v>
                </c:pt>
                <c:pt idx="15">
                  <c:v>255278</c:v>
                </c:pt>
                <c:pt idx="16">
                  <c:v>256118</c:v>
                </c:pt>
                <c:pt idx="17">
                  <c:v>257065</c:v>
                </c:pt>
                <c:pt idx="18">
                  <c:v>258136</c:v>
                </c:pt>
                <c:pt idx="19">
                  <c:v>259345</c:v>
                </c:pt>
                <c:pt idx="20">
                  <c:v>260298</c:v>
                </c:pt>
                <c:pt idx="21">
                  <c:v>261174</c:v>
                </c:pt>
                <c:pt idx="22">
                  <c:v>262540</c:v>
                </c:pt>
                <c:pt idx="23">
                  <c:v>263949</c:v>
                </c:pt>
                <c:pt idx="24">
                  <c:v>265409</c:v>
                </c:pt>
                <c:pt idx="25">
                  <c:v>266853</c:v>
                </c:pt>
                <c:pt idx="26">
                  <c:v>268218</c:v>
                </c:pt>
                <c:pt idx="27">
                  <c:v>269214</c:v>
                </c:pt>
                <c:pt idx="28">
                  <c:v>270189</c:v>
                </c:pt>
                <c:pt idx="29">
                  <c:v>271515</c:v>
                </c:pt>
                <c:pt idx="30">
                  <c:v>272912</c:v>
                </c:pt>
                <c:pt idx="31">
                  <c:v>274644</c:v>
                </c:pt>
                <c:pt idx="32">
                  <c:v>276337</c:v>
                </c:pt>
                <c:pt idx="33">
                  <c:v>277634</c:v>
                </c:pt>
                <c:pt idx="34">
                  <c:v>278784</c:v>
                </c:pt>
                <c:pt idx="35">
                  <c:v>280153</c:v>
                </c:pt>
                <c:pt idx="36">
                  <c:v>281583</c:v>
                </c:pt>
                <c:pt idx="37">
                  <c:v>283180</c:v>
                </c:pt>
                <c:pt idx="38">
                  <c:v>284796</c:v>
                </c:pt>
                <c:pt idx="39">
                  <c:v>286297</c:v>
                </c:pt>
                <c:pt idx="40">
                  <c:v>287753</c:v>
                </c:pt>
                <c:pt idx="41">
                  <c:v>288761</c:v>
                </c:pt>
                <c:pt idx="42">
                  <c:v>289990</c:v>
                </c:pt>
                <c:pt idx="43">
                  <c:v>291442</c:v>
                </c:pt>
                <c:pt idx="44">
                  <c:v>293025</c:v>
                </c:pt>
                <c:pt idx="45">
                  <c:v>294932</c:v>
                </c:pt>
                <c:pt idx="46">
                  <c:v>296569</c:v>
                </c:pt>
                <c:pt idx="47">
                  <c:v>298156</c:v>
                </c:pt>
                <c:pt idx="48">
                  <c:v>299506</c:v>
                </c:pt>
                <c:pt idx="49">
                  <c:v>300897</c:v>
                </c:pt>
                <c:pt idx="50">
                  <c:v>302537</c:v>
                </c:pt>
                <c:pt idx="51">
                  <c:v>304323</c:v>
                </c:pt>
                <c:pt idx="52">
                  <c:v>306235</c:v>
                </c:pt>
                <c:pt idx="53">
                  <c:v>308104</c:v>
                </c:pt>
                <c:pt idx="54">
                  <c:v>309870</c:v>
                </c:pt>
                <c:pt idx="55">
                  <c:v>311364</c:v>
                </c:pt>
                <c:pt idx="56">
                  <c:v>313011</c:v>
                </c:pt>
                <c:pt idx="57">
                  <c:v>314861</c:v>
                </c:pt>
                <c:pt idx="58">
                  <c:v>317409</c:v>
                </c:pt>
                <c:pt idx="59">
                  <c:v>319908</c:v>
                </c:pt>
                <c:pt idx="60">
                  <c:v>322751</c:v>
                </c:pt>
                <c:pt idx="61">
                  <c:v>325329</c:v>
                </c:pt>
                <c:pt idx="62">
                  <c:v>327586</c:v>
                </c:pt>
                <c:pt idx="63">
                  <c:v>330263</c:v>
                </c:pt>
                <c:pt idx="64">
                  <c:v>333940</c:v>
                </c:pt>
                <c:pt idx="65">
                  <c:v>338398</c:v>
                </c:pt>
                <c:pt idx="66">
                  <c:v>343770</c:v>
                </c:pt>
                <c:pt idx="67">
                  <c:v>349494</c:v>
                </c:pt>
                <c:pt idx="68">
                  <c:v>354950</c:v>
                </c:pt>
                <c:pt idx="69">
                  <c:v>359569</c:v>
                </c:pt>
                <c:pt idx="70">
                  <c:v>365467</c:v>
                </c:pt>
                <c:pt idx="71">
                  <c:v>372799</c:v>
                </c:pt>
                <c:pt idx="72">
                  <c:v>381602</c:v>
                </c:pt>
                <c:pt idx="73">
                  <c:v>391611</c:v>
                </c:pt>
                <c:pt idx="74">
                  <c:v>402536</c:v>
                </c:pt>
                <c:pt idx="75">
                  <c:v>414241</c:v>
                </c:pt>
                <c:pt idx="76">
                  <c:v>423578</c:v>
                </c:pt>
                <c:pt idx="77">
                  <c:v>434449</c:v>
                </c:pt>
                <c:pt idx="78">
                  <c:v>449648</c:v>
                </c:pt>
                <c:pt idx="79">
                  <c:v>465726</c:v>
                </c:pt>
                <c:pt idx="80">
                  <c:v>484869</c:v>
                </c:pt>
                <c:pt idx="81">
                  <c:v>504509</c:v>
                </c:pt>
                <c:pt idx="82">
                  <c:v>525782</c:v>
                </c:pt>
                <c:pt idx="83">
                  <c:v>542789</c:v>
                </c:pt>
                <c:pt idx="84">
                  <c:v>564778</c:v>
                </c:pt>
                <c:pt idx="85">
                  <c:v>589766</c:v>
                </c:pt>
                <c:pt idx="86">
                  <c:v>616595</c:v>
                </c:pt>
                <c:pt idx="87">
                  <c:v>647674</c:v>
                </c:pt>
                <c:pt idx="88">
                  <c:v>679430</c:v>
                </c:pt>
                <c:pt idx="89">
                  <c:v>709335</c:v>
                </c:pt>
                <c:pt idx="90">
                  <c:v>731588</c:v>
                </c:pt>
                <c:pt idx="91">
                  <c:v>759829</c:v>
                </c:pt>
                <c:pt idx="92">
                  <c:v>790377</c:v>
                </c:pt>
                <c:pt idx="93">
                  <c:v>824879</c:v>
                </c:pt>
                <c:pt idx="94">
                  <c:v>862681</c:v>
                </c:pt>
                <c:pt idx="95">
                  <c:v>902490</c:v>
                </c:pt>
                <c:pt idx="96">
                  <c:v>935104</c:v>
                </c:pt>
                <c:pt idx="97">
                  <c:v>960373</c:v>
                </c:pt>
                <c:pt idx="98">
                  <c:v>995463</c:v>
                </c:pt>
                <c:pt idx="99">
                  <c:v>1028424</c:v>
                </c:pt>
                <c:pt idx="100">
                  <c:v>1066401</c:v>
                </c:pt>
                <c:pt idx="101">
                  <c:v>1107303</c:v>
                </c:pt>
                <c:pt idx="102">
                  <c:v>1144552</c:v>
                </c:pt>
                <c:pt idx="103">
                  <c:v>1178529</c:v>
                </c:pt>
                <c:pt idx="104">
                  <c:v>1205881</c:v>
                </c:pt>
                <c:pt idx="105">
                  <c:v>1238072</c:v>
                </c:pt>
                <c:pt idx="106">
                  <c:v>1272352</c:v>
                </c:pt>
                <c:pt idx="107">
                  <c:v>1308528</c:v>
                </c:pt>
                <c:pt idx="108">
                  <c:v>1345767</c:v>
                </c:pt>
                <c:pt idx="109">
                  <c:v>1380531</c:v>
                </c:pt>
                <c:pt idx="110">
                  <c:v>1408868</c:v>
                </c:pt>
                <c:pt idx="111">
                  <c:v>1431795</c:v>
                </c:pt>
                <c:pt idx="112">
                  <c:v>1455022</c:v>
                </c:pt>
                <c:pt idx="113">
                  <c:v>1480874</c:v>
                </c:pt>
                <c:pt idx="114">
                  <c:v>1509875</c:v>
                </c:pt>
              </c:numCache>
            </c:numRef>
          </c:xVal>
          <c:yVal>
            <c:numRef>
              <c:f>Bilog!$E$7:$E$132</c:f>
              <c:numCache>
                <c:formatCode>0</c:formatCode>
                <c:ptCount val="126"/>
                <c:pt idx="0">
                  <c:v>146.75</c:v>
                </c:pt>
                <c:pt idx="1">
                  <c:v>242.75</c:v>
                </c:pt>
                <c:pt idx="2">
                  <c:v>283.5</c:v>
                </c:pt>
                <c:pt idx="3">
                  <c:v>381.75</c:v>
                </c:pt>
                <c:pt idx="4">
                  <c:v>421</c:v>
                </c:pt>
                <c:pt idx="5">
                  <c:v>440.75</c:v>
                </c:pt>
                <c:pt idx="6">
                  <c:v>405.25</c:v>
                </c:pt>
                <c:pt idx="7">
                  <c:v>370.25</c:v>
                </c:pt>
                <c:pt idx="8">
                  <c:v>402.5</c:v>
                </c:pt>
                <c:pt idx="9">
                  <c:v>417.25</c:v>
                </c:pt>
                <c:pt idx="10">
                  <c:v>496</c:v>
                </c:pt>
                <c:pt idx="11">
                  <c:v>550.25</c:v>
                </c:pt>
                <c:pt idx="12">
                  <c:v>550.5</c:v>
                </c:pt>
                <c:pt idx="13">
                  <c:v>500</c:v>
                </c:pt>
                <c:pt idx="14">
                  <c:v>456.75</c:v>
                </c:pt>
                <c:pt idx="15">
                  <c:v>460</c:v>
                </c:pt>
                <c:pt idx="16">
                  <c:v>550.75</c:v>
                </c:pt>
                <c:pt idx="17">
                  <c:v>707.5</c:v>
                </c:pt>
                <c:pt idx="18">
                  <c:v>875</c:v>
                </c:pt>
                <c:pt idx="19">
                  <c:v>1016.75</c:v>
                </c:pt>
                <c:pt idx="20">
                  <c:v>1045</c:v>
                </c:pt>
                <c:pt idx="21">
                  <c:v>1027.25</c:v>
                </c:pt>
                <c:pt idx="22">
                  <c:v>1101</c:v>
                </c:pt>
                <c:pt idx="23">
                  <c:v>1151</c:v>
                </c:pt>
                <c:pt idx="24">
                  <c:v>1277.75</c:v>
                </c:pt>
                <c:pt idx="25">
                  <c:v>1419.75</c:v>
                </c:pt>
                <c:pt idx="26">
                  <c:v>1419.5</c:v>
                </c:pt>
                <c:pt idx="27">
                  <c:v>1316.25</c:v>
                </c:pt>
                <c:pt idx="28">
                  <c:v>1195</c:v>
                </c:pt>
                <c:pt idx="29">
                  <c:v>1165.5</c:v>
                </c:pt>
                <c:pt idx="30">
                  <c:v>1173.5</c:v>
                </c:pt>
                <c:pt idx="31">
                  <c:v>1357.5</c:v>
                </c:pt>
                <c:pt idx="32">
                  <c:v>1537</c:v>
                </c:pt>
                <c:pt idx="33">
                  <c:v>1529.75</c:v>
                </c:pt>
                <c:pt idx="34">
                  <c:v>1468</c:v>
                </c:pt>
                <c:pt idx="35">
                  <c:v>1377.25</c:v>
                </c:pt>
                <c:pt idx="36">
                  <c:v>1311.5</c:v>
                </c:pt>
                <c:pt idx="37">
                  <c:v>1386.5</c:v>
                </c:pt>
                <c:pt idx="38">
                  <c:v>1503</c:v>
                </c:pt>
                <c:pt idx="39">
                  <c:v>1536</c:v>
                </c:pt>
                <c:pt idx="40">
                  <c:v>1542.5</c:v>
                </c:pt>
                <c:pt idx="41">
                  <c:v>1395.25</c:v>
                </c:pt>
                <c:pt idx="42">
                  <c:v>1298.5</c:v>
                </c:pt>
                <c:pt idx="43">
                  <c:v>1286.25</c:v>
                </c:pt>
                <c:pt idx="44">
                  <c:v>1318</c:v>
                </c:pt>
                <c:pt idx="45">
                  <c:v>1542.75</c:v>
                </c:pt>
                <c:pt idx="46">
                  <c:v>1644.75</c:v>
                </c:pt>
                <c:pt idx="47">
                  <c:v>1678.5</c:v>
                </c:pt>
                <c:pt idx="48">
                  <c:v>1620.25</c:v>
                </c:pt>
                <c:pt idx="49">
                  <c:v>1491.25</c:v>
                </c:pt>
                <c:pt idx="50">
                  <c:v>1492</c:v>
                </c:pt>
                <c:pt idx="51">
                  <c:v>1541.75</c:v>
                </c:pt>
                <c:pt idx="52">
                  <c:v>1682.25</c:v>
                </c:pt>
                <c:pt idx="53">
                  <c:v>1801.75</c:v>
                </c:pt>
                <c:pt idx="54">
                  <c:v>1833.25</c:v>
                </c:pt>
                <c:pt idx="55">
                  <c:v>1760.25</c:v>
                </c:pt>
                <c:pt idx="56">
                  <c:v>1694</c:v>
                </c:pt>
                <c:pt idx="57">
                  <c:v>1689.25</c:v>
                </c:pt>
                <c:pt idx="58">
                  <c:v>1884.75</c:v>
                </c:pt>
                <c:pt idx="59">
                  <c:v>2136</c:v>
                </c:pt>
                <c:pt idx="60">
                  <c:v>2435</c:v>
                </c:pt>
                <c:pt idx="61">
                  <c:v>2617</c:v>
                </c:pt>
                <c:pt idx="62">
                  <c:v>2544.25</c:v>
                </c:pt>
                <c:pt idx="63">
                  <c:v>2588.75</c:v>
                </c:pt>
                <c:pt idx="64">
                  <c:v>2797.25</c:v>
                </c:pt>
                <c:pt idx="65">
                  <c:v>3267.25</c:v>
                </c:pt>
                <c:pt idx="66">
                  <c:v>4046</c:v>
                </c:pt>
                <c:pt idx="67">
                  <c:v>4807.75</c:v>
                </c:pt>
                <c:pt idx="68">
                  <c:v>5252.5</c:v>
                </c:pt>
                <c:pt idx="69">
                  <c:v>5292.75</c:v>
                </c:pt>
                <c:pt idx="70">
                  <c:v>5424.25</c:v>
                </c:pt>
                <c:pt idx="71">
                  <c:v>5826.25</c:v>
                </c:pt>
                <c:pt idx="72">
                  <c:v>6663</c:v>
                </c:pt>
                <c:pt idx="73">
                  <c:v>8010.5</c:v>
                </c:pt>
                <c:pt idx="74">
                  <c:v>9267.25</c:v>
                </c:pt>
                <c:pt idx="75">
                  <c:v>10360.5</c:v>
                </c:pt>
                <c:pt idx="76">
                  <c:v>10494</c:v>
                </c:pt>
                <c:pt idx="77">
                  <c:v>10709.5</c:v>
                </c:pt>
                <c:pt idx="78">
                  <c:v>11778</c:v>
                </c:pt>
                <c:pt idx="79">
                  <c:v>12871.25</c:v>
                </c:pt>
                <c:pt idx="80">
                  <c:v>15322.75</c:v>
                </c:pt>
                <c:pt idx="81">
                  <c:v>17515</c:v>
                </c:pt>
                <c:pt idx="82">
                  <c:v>19033.5</c:v>
                </c:pt>
                <c:pt idx="83">
                  <c:v>19265.75</c:v>
                </c:pt>
                <c:pt idx="84">
                  <c:v>19977.25</c:v>
                </c:pt>
                <c:pt idx="85">
                  <c:v>21314.25</c:v>
                </c:pt>
                <c:pt idx="86">
                  <c:v>22703.25</c:v>
                </c:pt>
                <c:pt idx="87">
                  <c:v>26221.25</c:v>
                </c:pt>
                <c:pt idx="88">
                  <c:v>28663</c:v>
                </c:pt>
                <c:pt idx="89">
                  <c:v>29892.25</c:v>
                </c:pt>
                <c:pt idx="90">
                  <c:v>28748.25</c:v>
                </c:pt>
                <c:pt idx="91">
                  <c:v>28038.75</c:v>
                </c:pt>
                <c:pt idx="92">
                  <c:v>27736.75</c:v>
                </c:pt>
                <c:pt idx="93">
                  <c:v>28886</c:v>
                </c:pt>
                <c:pt idx="94">
                  <c:v>32773.25</c:v>
                </c:pt>
                <c:pt idx="95">
                  <c:v>35665.25</c:v>
                </c:pt>
                <c:pt idx="96">
                  <c:v>36181.75</c:v>
                </c:pt>
                <c:pt idx="97">
                  <c:v>33873.5</c:v>
                </c:pt>
                <c:pt idx="98">
                  <c:v>33195.5</c:v>
                </c:pt>
                <c:pt idx="99">
                  <c:v>31483.5</c:v>
                </c:pt>
                <c:pt idx="100">
                  <c:v>32824.25</c:v>
                </c:pt>
                <c:pt idx="101">
                  <c:v>36732.5</c:v>
                </c:pt>
                <c:pt idx="102">
                  <c:v>37272.25</c:v>
                </c:pt>
                <c:pt idx="103">
                  <c:v>37526.25</c:v>
                </c:pt>
                <c:pt idx="104">
                  <c:v>34870</c:v>
                </c:pt>
                <c:pt idx="105">
                  <c:v>32692.25</c:v>
                </c:pt>
                <c:pt idx="106">
                  <c:v>31950</c:v>
                </c:pt>
                <c:pt idx="107">
                  <c:v>32499.75</c:v>
                </c:pt>
                <c:pt idx="108">
                  <c:v>34971.5</c:v>
                </c:pt>
                <c:pt idx="109">
                  <c:v>35614.75</c:v>
                </c:pt>
                <c:pt idx="110">
                  <c:v>34129</c:v>
                </c:pt>
                <c:pt idx="111">
                  <c:v>30816.75</c:v>
                </c:pt>
                <c:pt idx="112">
                  <c:v>27313.75</c:v>
                </c:pt>
                <c:pt idx="113">
                  <c:v>25085.75</c:v>
                </c:pt>
                <c:pt idx="114">
                  <c:v>25251.75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4-47EC-8C31-7B885F2C6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R0!$B$2:$B$100</c:f>
              <c:numCache>
                <c:formatCode>General</c:formatCode>
                <c:ptCount val="99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R0!$G$2:$G$100</c:f>
              <c:numCache>
                <c:formatCode>0.00</c:formatCode>
                <c:ptCount val="99"/>
                <c:pt idx="1">
                  <c:v>1.052924057355284</c:v>
                </c:pt>
                <c:pt idx="2">
                  <c:v>1.0528661284983065</c:v>
                </c:pt>
                <c:pt idx="3">
                  <c:v>1.0529108608513076</c:v>
                </c:pt>
                <c:pt idx="4">
                  <c:v>1.0529039531739406</c:v>
                </c:pt>
                <c:pt idx="5">
                  <c:v>1.05354912198241</c:v>
                </c:pt>
                <c:pt idx="6">
                  <c:v>1.0536721491691683</c:v>
                </c:pt>
                <c:pt idx="7">
                  <c:v>1.0545703283340089</c:v>
                </c:pt>
                <c:pt idx="8">
                  <c:v>1.0546194391735189</c:v>
                </c:pt>
                <c:pt idx="9">
                  <c:v>1.0558905702835615</c:v>
                </c:pt>
                <c:pt idx="10">
                  <c:v>1.0562965084204718</c:v>
                </c:pt>
                <c:pt idx="11">
                  <c:v>1.0570566653763949</c:v>
                </c:pt>
                <c:pt idx="12">
                  <c:v>1.0579643748791621</c:v>
                </c:pt>
                <c:pt idx="13">
                  <c:v>1.0591256077999949</c:v>
                </c:pt>
                <c:pt idx="14">
                  <c:v>1.0597292085848424</c:v>
                </c:pt>
                <c:pt idx="15">
                  <c:v>1.0602680812610863</c:v>
                </c:pt>
                <c:pt idx="16">
                  <c:v>1.0615974446237593</c:v>
                </c:pt>
                <c:pt idx="17">
                  <c:v>1.0621093880552122</c:v>
                </c:pt>
                <c:pt idx="18">
                  <c:v>1.0629897264419925</c:v>
                </c:pt>
                <c:pt idx="19">
                  <c:v>1.0640218741403313</c:v>
                </c:pt>
                <c:pt idx="20">
                  <c:v>1.0666960983573786</c:v>
                </c:pt>
                <c:pt idx="21">
                  <c:v>1.0693797917524659</c:v>
                </c:pt>
                <c:pt idx="22">
                  <c:v>1.0727373219799445</c:v>
                </c:pt>
                <c:pt idx="23">
                  <c:v>1.0765357586122446</c:v>
                </c:pt>
                <c:pt idx="24">
                  <c:v>1.0796132773130156</c:v>
                </c:pt>
                <c:pt idx="25">
                  <c:v>1.0816449929594965</c:v>
                </c:pt>
                <c:pt idx="26">
                  <c:v>1.0858317444693055</c:v>
                </c:pt>
                <c:pt idx="27">
                  <c:v>1.0906217331840324</c:v>
                </c:pt>
                <c:pt idx="28">
                  <c:v>1.0950390718476404</c:v>
                </c:pt>
                <c:pt idx="29">
                  <c:v>1.0995315146046305</c:v>
                </c:pt>
                <c:pt idx="30">
                  <c:v>1.1037187310966903</c:v>
                </c:pt>
                <c:pt idx="31">
                  <c:v>1.1072568439062911</c:v>
                </c:pt>
                <c:pt idx="32">
                  <c:v>1.1099020272351963</c:v>
                </c:pt>
                <c:pt idx="33">
                  <c:v>1.114145376654712</c:v>
                </c:pt>
                <c:pt idx="34">
                  <c:v>1.1185055553961729</c:v>
                </c:pt>
                <c:pt idx="35">
                  <c:v>1.1230816414156903</c:v>
                </c:pt>
                <c:pt idx="36">
                  <c:v>1.1272481775943022</c:v>
                </c:pt>
                <c:pt idx="37">
                  <c:v>1.1306341526983661</c:v>
                </c:pt>
                <c:pt idx="38">
                  <c:v>1.1342319287524767</c:v>
                </c:pt>
                <c:pt idx="39">
                  <c:v>1.137150720072738</c:v>
                </c:pt>
                <c:pt idx="40">
                  <c:v>1.1407095025703973</c:v>
                </c:pt>
                <c:pt idx="41">
                  <c:v>1.1442910713131182</c:v>
                </c:pt>
                <c:pt idx="42">
                  <c:v>1.1482366981280414</c:v>
                </c:pt>
                <c:pt idx="43">
                  <c:v>1.1507391657355082</c:v>
                </c:pt>
                <c:pt idx="44">
                  <c:v>1.1545032177304169</c:v>
                </c:pt>
                <c:pt idx="45">
                  <c:v>1.1570155545048764</c:v>
                </c:pt>
                <c:pt idx="46">
                  <c:v>1.1586715572283621</c:v>
                </c:pt>
                <c:pt idx="47">
                  <c:v>1.16153999442031</c:v>
                </c:pt>
                <c:pt idx="48">
                  <c:v>1.1645907190436069</c:v>
                </c:pt>
                <c:pt idx="49">
                  <c:v>1.1681631844737104</c:v>
                </c:pt>
                <c:pt idx="50">
                  <c:v>1.170322168203056</c:v>
                </c:pt>
                <c:pt idx="51">
                  <c:v>1.1735745380975997</c:v>
                </c:pt>
                <c:pt idx="52">
                  <c:v>1.1771785227196798</c:v>
                </c:pt>
                <c:pt idx="53">
                  <c:v>1.1781032700620184</c:v>
                </c:pt>
                <c:pt idx="54">
                  <c:v>1.1798356621675903</c:v>
                </c:pt>
                <c:pt idx="55">
                  <c:v>1.1816395708677774</c:v>
                </c:pt>
                <c:pt idx="56">
                  <c:v>1.1845836057203201</c:v>
                </c:pt>
                <c:pt idx="57">
                  <c:v>1.1872483247338264</c:v>
                </c:pt>
                <c:pt idx="58">
                  <c:v>1.1906536741312266</c:v>
                </c:pt>
                <c:pt idx="59">
                  <c:v>1.1927781459617455</c:v>
                </c:pt>
                <c:pt idx="60">
                  <c:v>1.1929636673387174</c:v>
                </c:pt>
                <c:pt idx="61">
                  <c:v>1.1944741614124539</c:v>
                </c:pt>
                <c:pt idx="62">
                  <c:v>1.1988465112062909</c:v>
                </c:pt>
                <c:pt idx="63">
                  <c:v>1.2030641831289417</c:v>
                </c:pt>
                <c:pt idx="64">
                  <c:v>1.2079682616913374</c:v>
                </c:pt>
                <c:pt idx="65">
                  <c:v>1.2143673012318028</c:v>
                </c:pt>
                <c:pt idx="66">
                  <c:v>1.2192286076901031</c:v>
                </c:pt>
                <c:pt idx="67">
                  <c:v>1.2226121593757058</c:v>
                </c:pt>
                <c:pt idx="68">
                  <c:v>1.2305980159490573</c:v>
                </c:pt>
                <c:pt idx="69">
                  <c:v>1.2420736586332703</c:v>
                </c:pt>
                <c:pt idx="70">
                  <c:v>1.2561938171453628</c:v>
                </c:pt>
                <c:pt idx="71">
                  <c:v>1.2724373327508056</c:v>
                </c:pt>
                <c:pt idx="72">
                  <c:v>1.2866334390575442</c:v>
                </c:pt>
                <c:pt idx="73">
                  <c:v>1.2989974892072036</c:v>
                </c:pt>
                <c:pt idx="74">
                  <c:v>1.3133350582519387</c:v>
                </c:pt>
                <c:pt idx="75">
                  <c:v>1.3297438238798092</c:v>
                </c:pt>
                <c:pt idx="76">
                  <c:v>1.3515881786240507</c:v>
                </c:pt>
                <c:pt idx="77">
                  <c:v>1.3774617568123702</c:v>
                </c:pt>
                <c:pt idx="78">
                  <c:v>1.4094348409144226</c:v>
                </c:pt>
                <c:pt idx="79">
                  <c:v>1.4383168289329316</c:v>
                </c:pt>
                <c:pt idx="80">
                  <c:v>1.4627574894241562</c:v>
                </c:pt>
                <c:pt idx="81">
                  <c:v>1.489318158445031</c:v>
                </c:pt>
                <c:pt idx="82">
                  <c:v>1.5283440854367347</c:v>
                </c:pt>
                <c:pt idx="83">
                  <c:v>1.5711480851752895</c:v>
                </c:pt>
                <c:pt idx="84">
                  <c:v>1.6223571019885099</c:v>
                </c:pt>
                <c:pt idx="85">
                  <c:v>1.6742907207120503</c:v>
                </c:pt>
                <c:pt idx="86">
                  <c:v>1.732161388412109</c:v>
                </c:pt>
                <c:pt idx="87">
                  <c:v>1.7732118064062985</c:v>
                </c:pt>
                <c:pt idx="88">
                  <c:v>1.8236999819172846</c:v>
                </c:pt>
                <c:pt idx="89">
                  <c:v>1.8823780995758181</c:v>
                </c:pt>
                <c:pt idx="90">
                  <c:v>1.9426188705876422</c:v>
                </c:pt>
                <c:pt idx="91">
                  <c:v>2.0121098021672132</c:v>
                </c:pt>
                <c:pt idx="92">
                  <c:v>2.0711550889514823</c:v>
                </c:pt>
                <c:pt idx="93">
                  <c:v>2.1416731580949619</c:v>
                </c:pt>
                <c:pt idx="94">
                  <c:v>2.1833494490802088</c:v>
                </c:pt>
                <c:pt idx="95">
                  <c:v>2.2237574154123512</c:v>
                </c:pt>
                <c:pt idx="96">
                  <c:v>2.2769232985235868</c:v>
                </c:pt>
                <c:pt idx="97">
                  <c:v>2.3398764931311007</c:v>
                </c:pt>
                <c:pt idx="98">
                  <c:v>2.3728514727846344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R(t)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R0!$J$22:$J$100</c:f>
              <c:numCache>
                <c:formatCode>0.00</c:formatCode>
                <c:ptCount val="79"/>
                <c:pt idx="0">
                  <c:v>4.5161290322580649</c:v>
                </c:pt>
                <c:pt idx="1">
                  <c:v>3.3462897526501765</c:v>
                </c:pt>
                <c:pt idx="2">
                  <c:v>4.3536585365853657</c:v>
                </c:pt>
                <c:pt idx="3">
                  <c:v>4.4124087591240873</c:v>
                </c:pt>
                <c:pt idx="4">
                  <c:v>4.8622448979591839</c:v>
                </c:pt>
                <c:pt idx="5">
                  <c:v>2.4537815126050422</c:v>
                </c:pt>
                <c:pt idx="6">
                  <c:v>4.1773700305810397</c:v>
                </c:pt>
                <c:pt idx="7">
                  <c:v>6.1260869565217391</c:v>
                </c:pt>
                <c:pt idx="8">
                  <c:v>4.0896358543417364</c:v>
                </c:pt>
                <c:pt idx="9">
                  <c:v>4.4705882352941178</c:v>
                </c:pt>
                <c:pt idx="10">
                  <c:v>4.3196202531645573</c:v>
                </c:pt>
                <c:pt idx="11">
                  <c:v>8.0975609756097562</c:v>
                </c:pt>
                <c:pt idx="12">
                  <c:v>3.2608695652173911</c:v>
                </c:pt>
                <c:pt idx="13">
                  <c:v>5.0418250950570345</c:v>
                </c:pt>
                <c:pt idx="14">
                  <c:v>4.6722408026755851</c:v>
                </c:pt>
                <c:pt idx="15">
                  <c:v>3.1605839416058394</c:v>
                </c:pt>
                <c:pt idx="16">
                  <c:v>2.8311036789297659</c:v>
                </c:pt>
                <c:pt idx="17">
                  <c:v>3.1404358353510897</c:v>
                </c:pt>
                <c:pt idx="18">
                  <c:v>4.8936170212765955</c:v>
                </c:pt>
                <c:pt idx="19">
                  <c:v>2.3891797556719023</c:v>
                </c:pt>
                <c:pt idx="20">
                  <c:v>2.9484536082474229</c:v>
                </c:pt>
                <c:pt idx="21">
                  <c:v>2.563402889245586</c:v>
                </c:pt>
                <c:pt idx="22">
                  <c:v>2.9012567324955119</c:v>
                </c:pt>
                <c:pt idx="23">
                  <c:v>1.9620915032679738</c:v>
                </c:pt>
                <c:pt idx="24">
                  <c:v>3.2355555555555555</c:v>
                </c:pt>
                <c:pt idx="25">
                  <c:v>3.0545454545454547</c:v>
                </c:pt>
                <c:pt idx="26">
                  <c:v>1.7457386363636365</c:v>
                </c:pt>
                <c:pt idx="27">
                  <c:v>2.2974683544303796</c:v>
                </c:pt>
                <c:pt idx="28">
                  <c:v>2.2549857549857548</c:v>
                </c:pt>
                <c:pt idx="29">
                  <c:v>2.2097334878331401</c:v>
                </c:pt>
                <c:pt idx="30">
                  <c:v>1.7545551982851018</c:v>
                </c:pt>
                <c:pt idx="31">
                  <c:v>2.4415384615384617</c:v>
                </c:pt>
                <c:pt idx="32">
                  <c:v>3.6585365853658538</c:v>
                </c:pt>
                <c:pt idx="33">
                  <c:v>1.4179408766564729</c:v>
                </c:pt>
                <c:pt idx="34">
                  <c:v>1.6157635467980296</c:v>
                </c:pt>
                <c:pt idx="35">
                  <c:v>1.5946428571428573</c:v>
                </c:pt>
                <c:pt idx="36">
                  <c:v>1.9630390143737166</c:v>
                </c:pt>
                <c:pt idx="37">
                  <c:v>1.880281690140845</c:v>
                </c:pt>
                <c:pt idx="38">
                  <c:v>2.3832658569500675</c:v>
                </c:pt>
                <c:pt idx="39">
                  <c:v>1.8935361216730038</c:v>
                </c:pt>
                <c:pt idx="40">
                  <c:v>1.2291044776119402</c:v>
                </c:pt>
                <c:pt idx="41">
                  <c:v>1.5201314708299096</c:v>
                </c:pt>
                <c:pt idx="42">
                  <c:v>2.1890034364261171</c:v>
                </c:pt>
                <c:pt idx="43">
                  <c:v>2.1749347258485638</c:v>
                </c:pt>
                <c:pt idx="44">
                  <c:v>2.2315541601255888</c:v>
                </c:pt>
                <c:pt idx="45">
                  <c:v>3.6055944055944056</c:v>
                </c:pt>
                <c:pt idx="46">
                  <c:v>2.8825031928480205</c:v>
                </c:pt>
                <c:pt idx="47">
                  <c:v>1.8513139695712311</c:v>
                </c:pt>
                <c:pt idx="48">
                  <c:v>2.977327935222672</c:v>
                </c:pt>
                <c:pt idx="49">
                  <c:v>4.1201478743068396</c:v>
                </c:pt>
                <c:pt idx="50">
                  <c:v>4.42504118616145</c:v>
                </c:pt>
                <c:pt idx="51">
                  <c:v>5.6955223880597012</c:v>
                </c:pt>
                <c:pt idx="52">
                  <c:v>4.5090909090909088</c:v>
                </c:pt>
                <c:pt idx="53">
                  <c:v>4.9666666666666668</c:v>
                </c:pt>
                <c:pt idx="54">
                  <c:v>4.0149761742682095</c:v>
                </c:pt>
                <c:pt idx="55">
                  <c:v>3.5249999999999999</c:v>
                </c:pt>
                <c:pt idx="56">
                  <c:v>4.4414732593340061</c:v>
                </c:pt>
                <c:pt idx="57">
                  <c:v>5.098828323993887</c:v>
                </c:pt>
                <c:pt idx="58">
                  <c:v>8.3909370199692788</c:v>
                </c:pt>
                <c:pt idx="59">
                  <c:v>4.8709945900957141</c:v>
                </c:pt>
                <c:pt idx="60">
                  <c:v>5.9433481858688735</c:v>
                </c:pt>
                <c:pt idx="61">
                  <c:v>5.0918032786885243</c:v>
                </c:pt>
                <c:pt idx="62">
                  <c:v>6.0893429487179489</c:v>
                </c:pt>
                <c:pt idx="63">
                  <c:v>7.2488728584310191</c:v>
                </c:pt>
                <c:pt idx="64">
                  <c:v>7.8358575521899301</c:v>
                </c:pt>
                <c:pt idx="65">
                  <c:v>7.9837398373983737</c:v>
                </c:pt>
                <c:pt idx="66">
                  <c:v>9.6084010840108398</c:v>
                </c:pt>
                <c:pt idx="67">
                  <c:v>6.6329953198127924</c:v>
                </c:pt>
                <c:pt idx="68">
                  <c:v>6.1370360033491487</c:v>
                </c:pt>
                <c:pt idx="69">
                  <c:v>6.9008561170947251</c:v>
                </c:pt>
                <c:pt idx="70">
                  <c:v>6.5516483516483515</c:v>
                </c:pt>
                <c:pt idx="71">
                  <c:v>6.9310883140053523</c:v>
                </c:pt>
                <c:pt idx="72">
                  <c:v>5.1585445094217022</c:v>
                </c:pt>
                <c:pt idx="73">
                  <c:v>9.4576217583807711</c:v>
                </c:pt>
                <c:pt idx="74">
                  <c:v>5.7501291989664081</c:v>
                </c:pt>
                <c:pt idx="75">
                  <c:v>4.271819694448646</c:v>
                </c:pt>
                <c:pt idx="76">
                  <c:v>5.6175064361897755</c:v>
                </c:pt>
                <c:pt idx="77">
                  <c:v>6.3821679615242326</c:v>
                </c:pt>
                <c:pt idx="78">
                  <c:v>3.4265772298767221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1BC-B054-AA7B5AEFC70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R0!$B$22:$B$100</c:f>
              <c:numCache>
                <c:formatCode>General</c:formatCode>
                <c:ptCount val="79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  <c:pt idx="51">
                  <c:v>71</c:v>
                </c:pt>
                <c:pt idx="52">
                  <c:v>72</c:v>
                </c:pt>
                <c:pt idx="53">
                  <c:v>73</c:v>
                </c:pt>
                <c:pt idx="54">
                  <c:v>74</c:v>
                </c:pt>
                <c:pt idx="55">
                  <c:v>75</c:v>
                </c:pt>
                <c:pt idx="56">
                  <c:v>76</c:v>
                </c:pt>
                <c:pt idx="57">
                  <c:v>77</c:v>
                </c:pt>
                <c:pt idx="58">
                  <c:v>78</c:v>
                </c:pt>
                <c:pt idx="59">
                  <c:v>79</c:v>
                </c:pt>
                <c:pt idx="60">
                  <c:v>80</c:v>
                </c:pt>
                <c:pt idx="61">
                  <c:v>81</c:v>
                </c:pt>
                <c:pt idx="62">
                  <c:v>82</c:v>
                </c:pt>
                <c:pt idx="63">
                  <c:v>83</c:v>
                </c:pt>
                <c:pt idx="64">
                  <c:v>84</c:v>
                </c:pt>
                <c:pt idx="65">
                  <c:v>85</c:v>
                </c:pt>
                <c:pt idx="66">
                  <c:v>86</c:v>
                </c:pt>
                <c:pt idx="67">
                  <c:v>87</c:v>
                </c:pt>
                <c:pt idx="68">
                  <c:v>88</c:v>
                </c:pt>
                <c:pt idx="69">
                  <c:v>89</c:v>
                </c:pt>
                <c:pt idx="70">
                  <c:v>90</c:v>
                </c:pt>
                <c:pt idx="71">
                  <c:v>91</c:v>
                </c:pt>
                <c:pt idx="72">
                  <c:v>92</c:v>
                </c:pt>
                <c:pt idx="73">
                  <c:v>93</c:v>
                </c:pt>
                <c:pt idx="74">
                  <c:v>94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</c:numCache>
            </c:numRef>
          </c:xVal>
          <c:yVal>
            <c:numRef>
              <c:f>R0!$K$22:$K$100</c:f>
              <c:numCache>
                <c:formatCode>0.00</c:formatCode>
                <c:ptCount val="79"/>
                <c:pt idx="0">
                  <c:v>6.5826603962710903</c:v>
                </c:pt>
                <c:pt idx="1">
                  <c:v>6.2428635487823074</c:v>
                </c:pt>
                <c:pt idx="2">
                  <c:v>5.9206070103194497</c:v>
                </c:pt>
                <c:pt idx="3">
                  <c:v>5.6149853503495422</c:v>
                </c:pt>
                <c:pt idx="4">
                  <c:v>5.3251398766524201</c:v>
                </c:pt>
                <c:pt idx="5">
                  <c:v>5.0502562226896055</c:v>
                </c:pt>
                <c:pt idx="6">
                  <c:v>4.7895620595131723</c:v>
                </c:pt>
                <c:pt idx="7">
                  <c:v>4.5423249257858433</c:v>
                </c:pt>
                <c:pt idx="8">
                  <c:v>4.307850169815433</c:v>
                </c:pt>
                <c:pt idx="9">
                  <c:v>4.085478997821431</c:v>
                </c:pt>
                <c:pt idx="10">
                  <c:v>3.8745866229500558</c:v>
                </c:pt>
                <c:pt idx="11">
                  <c:v>3.6745805098371189</c:v>
                </c:pt>
                <c:pt idx="12">
                  <c:v>3.4848987097865369</c:v>
                </c:pt>
                <c:pt idx="13">
                  <c:v>3.3050082818869009</c:v>
                </c:pt>
                <c:pt idx="14">
                  <c:v>3.1344037956299973</c:v>
                </c:pt>
                <c:pt idx="15">
                  <c:v>2.9726059108241403</c:v>
                </c:pt>
                <c:pt idx="16">
                  <c:v>2.8191600308123514</c:v>
                </c:pt>
                <c:pt idx="17">
                  <c:v>2.6736350252114138</c:v>
                </c:pt>
                <c:pt idx="18">
                  <c:v>2.5356220185831106</c:v>
                </c:pt>
                <c:pt idx="19">
                  <c:v>2.4047332416342408</c:v>
                </c:pt>
                <c:pt idx="20">
                  <c:v>2.2806009417176778</c:v>
                </c:pt>
                <c:pt idx="21">
                  <c:v>2.1628763495733523</c:v>
                </c:pt>
                <c:pt idx="22">
                  <c:v>2.0512286994060434</c:v>
                </c:pt>
                <c:pt idx="23">
                  <c:v>1.945344299546752</c:v>
                </c:pt>
                <c:pt idx="24">
                  <c:v>1.8449256510865164</c:v>
                </c:pt>
                <c:pt idx="25">
                  <c:v>1.7496906120063427</c:v>
                </c:pt>
                <c:pt idx="26">
                  <c:v>1.6593716044547353</c:v>
                </c:pt>
                <c:pt idx="27">
                  <c:v>1.5737148629455524</c:v>
                </c:pt>
                <c:pt idx="28">
                  <c:v>1.4924797213638812</c:v>
                </c:pt>
                <c:pt idx="29">
                  <c:v>1.4154379367766547</c:v>
                </c:pt>
                <c:pt idx="30">
                  <c:v>1.3423730481481624</c:v>
                </c:pt>
                <c:pt idx="31">
                  <c:v>1.273079768158655</c:v>
                </c:pt>
                <c:pt idx="32">
                  <c:v>1.2073634064172665</c:v>
                </c:pt>
                <c:pt idx="33">
                  <c:v>1.1450393224486772</c:v>
                </c:pt>
                <c:pt idx="34">
                  <c:v>1.0859324069165985</c:v>
                </c:pt>
                <c:pt idx="35">
                  <c:v>1.0298765896264959</c:v>
                </c:pt>
                <c:pt idx="36">
                  <c:v>0.9767143729252028</c:v>
                </c:pt>
                <c:pt idx="37">
                  <c:v>0.92629638918644397</c:v>
                </c:pt>
                <c:pt idx="38">
                  <c:v>0.87848098113894746</c:v>
                </c:pt>
                <c:pt idx="39">
                  <c:v>0.83313380385801661</c:v>
                </c:pt>
                <c:pt idx="40">
                  <c:v>0.79012744730229045</c:v>
                </c:pt>
                <c:pt idx="41">
                  <c:v>0.7493410783351524</c:v>
                </c:pt>
                <c:pt idx="42">
                  <c:v>0.71066010122499057</c:v>
                </c:pt>
                <c:pt idx="43">
                  <c:v>0.67397583567042785</c:v>
                </c:pt>
                <c:pt idx="44">
                  <c:v>0.6391852114458878</c:v>
                </c:pt>
                <c:pt idx="45">
                  <c:v>0.60619047880955157</c:v>
                </c:pt>
                <c:pt idx="46">
                  <c:v>0.57489893386005286</c:v>
                </c:pt>
                <c:pt idx="47">
                  <c:v>0.54522265807025683</c:v>
                </c:pt>
                <c:pt idx="48">
                  <c:v>0.51707827126630179</c:v>
                </c:pt>
                <c:pt idx="49">
                  <c:v>0.4903866973578605</c:v>
                </c:pt>
                <c:pt idx="50">
                  <c:v>0.46507294216140072</c:v>
                </c:pt>
                <c:pt idx="51">
                  <c:v>0.44106588269220842</c:v>
                </c:pt>
                <c:pt idx="52">
                  <c:v>0.41829806733315256</c:v>
                </c:pt>
                <c:pt idx="53">
                  <c:v>0.3967055263187364</c:v>
                </c:pt>
                <c:pt idx="54">
                  <c:v>0.37622759200195993</c:v>
                </c:pt>
                <c:pt idx="55">
                  <c:v>0.35680672839900357</c:v>
                </c:pt>
                <c:pt idx="56">
                  <c:v>0.33838836953281515</c:v>
                </c:pt>
                <c:pt idx="57">
                  <c:v>0.32092076612139586</c:v>
                </c:pt>
                <c:pt idx="58">
                  <c:v>0.30435484018003806</c:v>
                </c:pt>
                <c:pt idx="59">
                  <c:v>0.28864404712899216</c:v>
                </c:pt>
                <c:pt idx="60">
                  <c:v>0.27374424501913464</c:v>
                </c:pt>
                <c:pt idx="61">
                  <c:v>0.25961357050820427</c:v>
                </c:pt>
                <c:pt idx="62">
                  <c:v>0.24621232123914474</c:v>
                </c:pt>
                <c:pt idx="63">
                  <c:v>0.2335028442900757</c:v>
                </c:pt>
                <c:pt idx="64">
                  <c:v>0.22144943038247414</c:v>
                </c:pt>
                <c:pt idx="65">
                  <c:v>0.21001821355032865</c:v>
                </c:pt>
                <c:pt idx="66">
                  <c:v>0.1991770759883707</c:v>
                </c:pt>
                <c:pt idx="67">
                  <c:v>0.18889555781203865</c:v>
                </c:pt>
                <c:pt idx="68">
                  <c:v>0.1791447714756319</c:v>
                </c:pt>
                <c:pt idx="69">
                  <c:v>0.16989732060819829</c:v>
                </c:pt>
                <c:pt idx="70">
                  <c:v>0.16112722303911209</c:v>
                </c:pt>
                <c:pt idx="71">
                  <c:v>0.15280983779707119</c:v>
                </c:pt>
                <c:pt idx="72">
                  <c:v>0.14492179587740434</c:v>
                </c:pt>
                <c:pt idx="73">
                  <c:v>0.13744093458316969</c:v>
                </c:pt>
                <c:pt idx="74">
                  <c:v>0.13034623525556518</c:v>
                </c:pt>
                <c:pt idx="75">
                  <c:v>0.1236177642186935</c:v>
                </c:pt>
                <c:pt idx="76">
                  <c:v>0.11723661677275836</c:v>
                </c:pt>
                <c:pt idx="77">
                  <c:v>0.11118486407833097</c:v>
                </c:pt>
                <c:pt idx="78">
                  <c:v>0.10544550278245017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3-41BC-B054-AA7B5AEFC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423312"/>
        <c:axId val="753423640"/>
      </c:scatterChart>
      <c:valAx>
        <c:axId val="75342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640"/>
        <c:crosses val="autoZero"/>
        <c:crossBetween val="midCat"/>
      </c:valAx>
      <c:valAx>
        <c:axId val="753423640"/>
        <c:scaling>
          <c:logBase val="10"/>
          <c:orientation val="minMax"/>
          <c:max val="1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42331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Nuovi positivi e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829248984219503"/>
          <c:y val="0.13362887258911454"/>
          <c:w val="0.66674179314542203"/>
          <c:h val="0.748615353951351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(2)'!$B$3:$B$105</c:f>
              <c:numCache>
                <c:formatCode>0</c:formatCode>
                <c:ptCount val="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</c:numCache>
            </c:numRef>
          </c:xVal>
          <c:yVal>
            <c:numRef>
              <c:f>'Analisi-nuovi-pos (2)'!$C$3:$C$105</c:f>
              <c:numCache>
                <c:formatCode>0</c:formatCode>
                <c:ptCount val="103"/>
                <c:pt idx="0">
                  <c:v>247832</c:v>
                </c:pt>
                <c:pt idx="1">
                  <c:v>248070</c:v>
                </c:pt>
                <c:pt idx="2">
                  <c:v>248229</c:v>
                </c:pt>
                <c:pt idx="3">
                  <c:v>248419</c:v>
                </c:pt>
                <c:pt idx="4">
                  <c:v>248803</c:v>
                </c:pt>
                <c:pt idx="5">
                  <c:v>249204</c:v>
                </c:pt>
                <c:pt idx="6">
                  <c:v>249756</c:v>
                </c:pt>
                <c:pt idx="7">
                  <c:v>250103</c:v>
                </c:pt>
                <c:pt idx="8">
                  <c:v>250566</c:v>
                </c:pt>
                <c:pt idx="9">
                  <c:v>250825</c:v>
                </c:pt>
                <c:pt idx="10">
                  <c:v>251237</c:v>
                </c:pt>
                <c:pt idx="11">
                  <c:v>251713</c:v>
                </c:pt>
                <c:pt idx="12">
                  <c:v>252235</c:v>
                </c:pt>
                <c:pt idx="13">
                  <c:v>252809</c:v>
                </c:pt>
                <c:pt idx="14">
                  <c:v>253438</c:v>
                </c:pt>
                <c:pt idx="15">
                  <c:v>253915</c:v>
                </c:pt>
                <c:pt idx="16">
                  <c:v>254235</c:v>
                </c:pt>
                <c:pt idx="17">
                  <c:v>254636</c:v>
                </c:pt>
                <c:pt idx="18">
                  <c:v>255278</c:v>
                </c:pt>
                <c:pt idx="19">
                  <c:v>256118</c:v>
                </c:pt>
                <c:pt idx="20">
                  <c:v>257065</c:v>
                </c:pt>
                <c:pt idx="21">
                  <c:v>258136</c:v>
                </c:pt>
                <c:pt idx="22">
                  <c:v>259345</c:v>
                </c:pt>
                <c:pt idx="23">
                  <c:v>260298</c:v>
                </c:pt>
                <c:pt idx="24">
                  <c:v>261174</c:v>
                </c:pt>
                <c:pt idx="25">
                  <c:v>262540</c:v>
                </c:pt>
                <c:pt idx="26">
                  <c:v>263949</c:v>
                </c:pt>
                <c:pt idx="27">
                  <c:v>265409</c:v>
                </c:pt>
                <c:pt idx="28">
                  <c:v>266853</c:v>
                </c:pt>
                <c:pt idx="29">
                  <c:v>268218</c:v>
                </c:pt>
                <c:pt idx="30">
                  <c:v>269214</c:v>
                </c:pt>
                <c:pt idx="31">
                  <c:v>270189</c:v>
                </c:pt>
                <c:pt idx="32">
                  <c:v>271515</c:v>
                </c:pt>
                <c:pt idx="33">
                  <c:v>272912</c:v>
                </c:pt>
                <c:pt idx="34">
                  <c:v>274644</c:v>
                </c:pt>
                <c:pt idx="35">
                  <c:v>276337</c:v>
                </c:pt>
                <c:pt idx="36">
                  <c:v>277634</c:v>
                </c:pt>
                <c:pt idx="37">
                  <c:v>278784</c:v>
                </c:pt>
                <c:pt idx="38">
                  <c:v>280153</c:v>
                </c:pt>
                <c:pt idx="39">
                  <c:v>281583</c:v>
                </c:pt>
                <c:pt idx="40">
                  <c:v>283180</c:v>
                </c:pt>
                <c:pt idx="41">
                  <c:v>284796</c:v>
                </c:pt>
                <c:pt idx="42">
                  <c:v>286297</c:v>
                </c:pt>
                <c:pt idx="43">
                  <c:v>287753</c:v>
                </c:pt>
                <c:pt idx="44">
                  <c:v>288761</c:v>
                </c:pt>
                <c:pt idx="45">
                  <c:v>289990</c:v>
                </c:pt>
                <c:pt idx="46">
                  <c:v>291442</c:v>
                </c:pt>
                <c:pt idx="47">
                  <c:v>293025</c:v>
                </c:pt>
                <c:pt idx="48">
                  <c:v>294932</c:v>
                </c:pt>
                <c:pt idx="49">
                  <c:v>296569</c:v>
                </c:pt>
                <c:pt idx="50">
                  <c:v>298156</c:v>
                </c:pt>
                <c:pt idx="51">
                  <c:v>299506</c:v>
                </c:pt>
                <c:pt idx="52">
                  <c:v>300897</c:v>
                </c:pt>
                <c:pt idx="53">
                  <c:v>302537</c:v>
                </c:pt>
                <c:pt idx="54">
                  <c:v>304323</c:v>
                </c:pt>
                <c:pt idx="55">
                  <c:v>306235</c:v>
                </c:pt>
                <c:pt idx="56">
                  <c:v>308104</c:v>
                </c:pt>
                <c:pt idx="57">
                  <c:v>309870</c:v>
                </c:pt>
                <c:pt idx="58">
                  <c:v>311364</c:v>
                </c:pt>
                <c:pt idx="59">
                  <c:v>313011</c:v>
                </c:pt>
                <c:pt idx="60">
                  <c:v>314861</c:v>
                </c:pt>
                <c:pt idx="61">
                  <c:v>317409</c:v>
                </c:pt>
                <c:pt idx="62">
                  <c:v>319908</c:v>
                </c:pt>
                <c:pt idx="63">
                  <c:v>322751</c:v>
                </c:pt>
                <c:pt idx="64">
                  <c:v>325329</c:v>
                </c:pt>
                <c:pt idx="65">
                  <c:v>327586</c:v>
                </c:pt>
                <c:pt idx="66">
                  <c:v>330263</c:v>
                </c:pt>
                <c:pt idx="67">
                  <c:v>333940</c:v>
                </c:pt>
                <c:pt idx="68">
                  <c:v>338398</c:v>
                </c:pt>
                <c:pt idx="69">
                  <c:v>343770</c:v>
                </c:pt>
                <c:pt idx="70">
                  <c:v>349494</c:v>
                </c:pt>
                <c:pt idx="71">
                  <c:v>354950</c:v>
                </c:pt>
                <c:pt idx="72">
                  <c:v>359569</c:v>
                </c:pt>
                <c:pt idx="73">
                  <c:v>365467</c:v>
                </c:pt>
                <c:pt idx="74">
                  <c:v>372799</c:v>
                </c:pt>
                <c:pt idx="75">
                  <c:v>381602</c:v>
                </c:pt>
                <c:pt idx="76">
                  <c:v>391611</c:v>
                </c:pt>
                <c:pt idx="77">
                  <c:v>402536</c:v>
                </c:pt>
                <c:pt idx="78">
                  <c:v>414241</c:v>
                </c:pt>
                <c:pt idx="79">
                  <c:v>423578</c:v>
                </c:pt>
                <c:pt idx="80">
                  <c:v>434449</c:v>
                </c:pt>
                <c:pt idx="81">
                  <c:v>449648</c:v>
                </c:pt>
                <c:pt idx="82">
                  <c:v>465726</c:v>
                </c:pt>
                <c:pt idx="83">
                  <c:v>484869</c:v>
                </c:pt>
                <c:pt idx="84">
                  <c:v>504509</c:v>
                </c:pt>
                <c:pt idx="85">
                  <c:v>525782</c:v>
                </c:pt>
                <c:pt idx="86">
                  <c:v>542789</c:v>
                </c:pt>
                <c:pt idx="87">
                  <c:v>564778</c:v>
                </c:pt>
                <c:pt idx="88">
                  <c:v>589766</c:v>
                </c:pt>
                <c:pt idx="89">
                  <c:v>616595</c:v>
                </c:pt>
                <c:pt idx="90">
                  <c:v>647674</c:v>
                </c:pt>
                <c:pt idx="91">
                  <c:v>679430</c:v>
                </c:pt>
                <c:pt idx="92">
                  <c:v>709335</c:v>
                </c:pt>
                <c:pt idx="93">
                  <c:v>731588</c:v>
                </c:pt>
                <c:pt idx="94">
                  <c:v>759829</c:v>
                </c:pt>
                <c:pt idx="95">
                  <c:v>790360</c:v>
                </c:pt>
                <c:pt idx="96">
                  <c:v>824879</c:v>
                </c:pt>
                <c:pt idx="97">
                  <c:v>862681</c:v>
                </c:pt>
                <c:pt idx="98">
                  <c:v>902490</c:v>
                </c:pt>
                <c:pt idx="99">
                  <c:v>935104</c:v>
                </c:pt>
                <c:pt idx="100">
                  <c:v>960373</c:v>
                </c:pt>
                <c:pt idx="101">
                  <c:v>995463</c:v>
                </c:pt>
                <c:pt idx="102">
                  <c:v>1028424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(2)'!$B$3:$B$115</c:f>
              <c:numCache>
                <c:formatCode>0</c:formatCode>
                <c:ptCount val="1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</c:numCache>
            </c:numRef>
          </c:xVal>
          <c:yVal>
            <c:numRef>
              <c:f>'Analisi-nuovi-pos (2)'!$E$4:$E$115</c:f>
              <c:numCache>
                <c:formatCode>0</c:formatCode>
                <c:ptCount val="112"/>
                <c:pt idx="0">
                  <c:v>247832.00000000093</c:v>
                </c:pt>
                <c:pt idx="1">
                  <c:v>247832.00000022852</c:v>
                </c:pt>
                <c:pt idx="2">
                  <c:v>247832.0000057281</c:v>
                </c:pt>
                <c:pt idx="3">
                  <c:v>247832.00005752372</c:v>
                </c:pt>
                <c:pt idx="4">
                  <c:v>247832.0003486131</c:v>
                </c:pt>
                <c:pt idx="5">
                  <c:v>247832.0015287424</c:v>
                </c:pt>
                <c:pt idx="6">
                  <c:v>247832.00534780856</c:v>
                </c:pt>
                <c:pt idx="7">
                  <c:v>247832.01582744031</c:v>
                </c:pt>
                <c:pt idx="8">
                  <c:v>247832.04117986301</c:v>
                </c:pt>
                <c:pt idx="9">
                  <c:v>247832.09671050031</c:v>
                </c:pt>
                <c:pt idx="10">
                  <c:v>247832.20894526612</c:v>
                </c:pt>
                <c:pt idx="11">
                  <c:v>247832.42121552894</c:v>
                </c:pt>
                <c:pt idx="12">
                  <c:v>247832.80091437168</c:v>
                </c:pt>
                <c:pt idx="13">
                  <c:v>247833.44860856896</c:v>
                </c:pt>
                <c:pt idx="14">
                  <c:v>247834.50915346688</c:v>
                </c:pt>
                <c:pt idx="15">
                  <c:v>247836.1849146008</c:v>
                </c:pt>
                <c:pt idx="16">
                  <c:v>247838.75115234996</c:v>
                </c:pt>
                <c:pt idx="17">
                  <c:v>247842.57357604592</c:v>
                </c:pt>
                <c:pt idx="18">
                  <c:v>247848.12802343129</c:v>
                </c:pt>
                <c:pt idx="19">
                  <c:v>247856.02217172945</c:v>
                </c:pt>
                <c:pt idx="20">
                  <c:v>247867.0191391659</c:v>
                </c:pt>
                <c:pt idx="21">
                  <c:v>247882.06279168741</c:v>
                </c:pt>
                <c:pt idx="22">
                  <c:v>247902.30452976268</c:v>
                </c:pt>
                <c:pt idx="23">
                  <c:v>247929.1312952126</c:v>
                </c:pt>
                <c:pt idx="24">
                  <c:v>247964.19450851111</c:v>
                </c:pt>
                <c:pt idx="25">
                  <c:v>248009.43962323974</c:v>
                </c:pt>
                <c:pt idx="26">
                  <c:v>248067.13596652905</c:v>
                </c:pt>
                <c:pt idx="27">
                  <c:v>248139.90652238968</c:v>
                </c:pt>
                <c:pt idx="28">
                  <c:v>248230.75730871456</c:v>
                </c:pt>
                <c:pt idx="29">
                  <c:v>248343.10599820063</c:v>
                </c:pt>
                <c:pt idx="30">
                  <c:v>248480.80943818725</c:v>
                </c:pt>
                <c:pt idx="31">
                  <c:v>248648.18973406014</c:v>
                </c:pt>
                <c:pt idx="32">
                  <c:v>248850.05857499232</c:v>
                </c:pt>
                <c:pt idx="33">
                  <c:v>249091.73949891364</c:v>
                </c:pt>
                <c:pt idx="34">
                  <c:v>249379.08781522096</c:v>
                </c:pt>
                <c:pt idx="35">
                  <c:v>249718.50792834826</c:v>
                </c:pt>
                <c:pt idx="36">
                  <c:v>250116.96783239569</c:v>
                </c:pt>
                <c:pt idx="37">
                  <c:v>250582.01057605818</c:v>
                </c:pt>
                <c:pt idx="38">
                  <c:v>251121.76252760179</c:v>
                </c:pt>
                <c:pt idx="39">
                  <c:v>251744.93830113404</c:v>
                </c:pt>
                <c:pt idx="40">
                  <c:v>252460.84223745196</c:v>
                </c:pt>
                <c:pt idx="41">
                  <c:v>253279.36636490823</c:v>
                </c:pt>
                <c:pt idx="42">
                  <c:v>254210.98479762199</c:v>
                </c:pt>
                <c:pt idx="43">
                  <c:v>255266.74455962569</c:v>
                </c:pt>
                <c:pt idx="44">
                  <c:v>256458.25285386233</c:v>
                </c:pt>
                <c:pt idx="45">
                  <c:v>257797.66082405168</c:v>
                </c:pt>
                <c:pt idx="46">
                  <c:v>259297.64388508355</c:v>
                </c:pt>
                <c:pt idx="47">
                  <c:v>260971.3787235659</c:v>
                </c:pt>
                <c:pt idx="48">
                  <c:v>262832.5170942829</c:v>
                </c:pt>
                <c:pt idx="49">
                  <c:v>264895.15656046651</c:v>
                </c:pt>
                <c:pt idx="50">
                  <c:v>267173.80834584968</c:v>
                </c:pt>
                <c:pt idx="51">
                  <c:v>269683.36248437467</c:v>
                </c:pt>
                <c:pt idx="52">
                  <c:v>272439.05046913325</c:v>
                </c:pt>
                <c:pt idx="53">
                  <c:v>275456.40561559389</c:v>
                </c:pt>
                <c:pt idx="54">
                  <c:v>278751.22136543185</c:v>
                </c:pt>
                <c:pt idx="55">
                  <c:v>282339.50776634761</c:v>
                </c:pt>
                <c:pt idx="56">
                  <c:v>286237.44637018116</c:v>
                </c:pt>
                <c:pt idx="57">
                  <c:v>290461.34379647166</c:v>
                </c:pt>
                <c:pt idx="58">
                  <c:v>295027.58421144687</c:v>
                </c:pt>
                <c:pt idx="59">
                  <c:v>299952.58097335068</c:v>
                </c:pt>
                <c:pt idx="60">
                  <c:v>305252.72769412724</c:v>
                </c:pt>
                <c:pt idx="61">
                  <c:v>310944.34896489064</c:v>
                </c:pt>
                <c:pt idx="62">
                  <c:v>317043.65098843368</c:v>
                </c:pt>
                <c:pt idx="63">
                  <c:v>323566.67235639418</c:v>
                </c:pt>
                <c:pt idx="64">
                  <c:v>330529.2352017237</c:v>
                </c:pt>
                <c:pt idx="65">
                  <c:v>337946.8969489251</c:v>
                </c:pt>
                <c:pt idx="66">
                  <c:v>345834.9028752654</c:v>
                </c:pt>
                <c:pt idx="67">
                  <c:v>354208.13968596049</c:v>
                </c:pt>
                <c:pt idx="68">
                  <c:v>363081.09029529378</c:v>
                </c:pt>
                <c:pt idx="69">
                  <c:v>372467.78999389627</c:v>
                </c:pt>
                <c:pt idx="70">
                  <c:v>382381.78417010012</c:v>
                </c:pt>
                <c:pt idx="71">
                  <c:v>392836.0877404997</c:v>
                </c:pt>
                <c:pt idx="72">
                  <c:v>403843.14643172483</c:v>
                </c:pt>
                <c:pt idx="73">
                  <c:v>415414.80004205374</c:v>
                </c:pt>
                <c:pt idx="74">
                  <c:v>427562.24779797532</c:v>
                </c:pt>
                <c:pt idx="75">
                  <c:v>440296.01590723783</c:v>
                </c:pt>
                <c:pt idx="76">
                  <c:v>453625.92739639065</c:v>
                </c:pt>
                <c:pt idx="77">
                  <c:v>467561.07430741296</c:v>
                </c:pt>
                <c:pt idx="78">
                  <c:v>482109.79231480742</c:v>
                </c:pt>
                <c:pt idx="79">
                  <c:v>497279.63781158486</c:v>
                </c:pt>
                <c:pt idx="80">
                  <c:v>513077.36749994027</c:v>
                </c:pt>
                <c:pt idx="81">
                  <c:v>529508.92051017843</c:v>
                </c:pt>
                <c:pt idx="82">
                  <c:v>546579.40305963519</c:v>
                </c:pt>
                <c:pt idx="83">
                  <c:v>564293.07565200608</c:v>
                </c:pt>
                <c:pt idx="84">
                  <c:v>582653.34280666779</c:v>
                </c:pt>
                <c:pt idx="85">
                  <c:v>601662.74529730098</c:v>
                </c:pt>
                <c:pt idx="86">
                  <c:v>621322.95486940909</c:v>
                </c:pt>
                <c:pt idx="87">
                  <c:v>641634.77139721136</c:v>
                </c:pt>
                <c:pt idx="88">
                  <c:v>662598.12243186939</c:v>
                </c:pt>
                <c:pt idx="89">
                  <c:v>684212.06508511386</c:v>
                </c:pt>
                <c:pt idx="90">
                  <c:v>706474.79018505826</c:v>
                </c:pt>
                <c:pt idx="91">
                  <c:v>729383.62863434281</c:v>
                </c:pt>
                <c:pt idx="92">
                  <c:v>752935.05989472324</c:v>
                </c:pt>
                <c:pt idx="93">
                  <c:v>777124.72251681564</c:v>
                </c:pt>
                <c:pt idx="94">
                  <c:v>801947.42662891501</c:v>
                </c:pt>
                <c:pt idx="95">
                  <c:v>827397.1682946108</c:v>
                </c:pt>
                <c:pt idx="96">
                  <c:v>853467.14564531564</c:v>
                </c:pt>
                <c:pt idx="97">
                  <c:v>880149.7766907888</c:v>
                </c:pt>
                <c:pt idx="98">
                  <c:v>907436.71870825207</c:v>
                </c:pt>
                <c:pt idx="99">
                  <c:v>935318.88910874631</c:v>
                </c:pt>
                <c:pt idx="100">
                  <c:v>963786.48767793947</c:v>
                </c:pt>
                <c:pt idx="101">
                  <c:v>992829.02008764877</c:v>
                </c:pt>
                <c:pt idx="102">
                  <c:v>1022435.3225738581</c:v>
                </c:pt>
                <c:pt idx="103">
                  <c:v>1052593.587676971</c:v>
                </c:pt>
                <c:pt idx="104">
                  <c:v>1083291.3909404164</c:v>
                </c:pt>
                <c:pt idx="105">
                  <c:v>1114515.7184644905</c:v>
                </c:pt>
                <c:pt idx="106">
                  <c:v>1146252.995213452</c:v>
                </c:pt>
                <c:pt idx="107">
                  <c:v>1178489.1139753615</c:v>
                </c:pt>
                <c:pt idx="108">
                  <c:v>1211209.4648759367</c:v>
                </c:pt>
                <c:pt idx="109">
                  <c:v>1244398.9653497767</c:v>
                </c:pt>
                <c:pt idx="110">
                  <c:v>1278042.0904746377</c:v>
                </c:pt>
                <c:pt idx="111">
                  <c:v>1312122.9035770227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(2)'!$F$5:$F$177</c:f>
              <c:numCache>
                <c:formatCode>0</c:formatCode>
                <c:ptCount val="173"/>
                <c:pt idx="0">
                  <c:v>2.2759195417165756E-6</c:v>
                </c:pt>
                <c:pt idx="1">
                  <c:v>5.4995762184262276E-5</c:v>
                </c:pt>
                <c:pt idx="2">
                  <c:v>5.1795621402561665E-4</c:v>
                </c:pt>
                <c:pt idx="3">
                  <c:v>2.910893817897886E-3</c:v>
                </c:pt>
                <c:pt idx="4">
                  <c:v>1.1801293003372848E-2</c:v>
                </c:pt>
                <c:pt idx="5">
                  <c:v>3.8190661580301821E-2</c:v>
                </c:pt>
                <c:pt idx="6">
                  <c:v>0.10479631746420637</c:v>
                </c:pt>
                <c:pt idx="7">
                  <c:v>0.25352422700962052</c:v>
                </c:pt>
                <c:pt idx="8">
                  <c:v>0.55530637298943475</c:v>
                </c:pt>
                <c:pt idx="9">
                  <c:v>1.1223476580926217</c:v>
                </c:pt>
                <c:pt idx="10">
                  <c:v>2.1227026282576844</c:v>
                </c:pt>
                <c:pt idx="11">
                  <c:v>3.7969884273479693</c:v>
                </c:pt>
                <c:pt idx="12">
                  <c:v>6.4769419727963395</c:v>
                </c:pt>
                <c:pt idx="13">
                  <c:v>10.605448979185894</c:v>
                </c:pt>
                <c:pt idx="14">
                  <c:v>16.757611339271534</c:v>
                </c:pt>
                <c:pt idx="15">
                  <c:v>25.662377491535153</c:v>
                </c:pt>
                <c:pt idx="16">
                  <c:v>38.224236959649716</c:v>
                </c:pt>
                <c:pt idx="17">
                  <c:v>55.544473853660747</c:v>
                </c:pt>
                <c:pt idx="18">
                  <c:v>78.941482981608715</c:v>
                </c:pt>
                <c:pt idx="19">
                  <c:v>109.96967436454725</c:v>
                </c:pt>
                <c:pt idx="20">
                  <c:v>150.43652521504555</c:v>
                </c:pt>
                <c:pt idx="21">
                  <c:v>202.41738075274043</c:v>
                </c:pt>
                <c:pt idx="22">
                  <c:v>268.26765449921368</c:v>
                </c:pt>
                <c:pt idx="23">
                  <c:v>350.63213298504706</c:v>
                </c:pt>
                <c:pt idx="24">
                  <c:v>452.4511472863378</c:v>
                </c:pt>
                <c:pt idx="25">
                  <c:v>576.9634328930988</c:v>
                </c:pt>
                <c:pt idx="26">
                  <c:v>727.70555860624881</c:v>
                </c:pt>
                <c:pt idx="27">
                  <c:v>908.50786324881483</c:v>
                </c:pt>
                <c:pt idx="28">
                  <c:v>1123.4868948606891</c:v>
                </c:pt>
                <c:pt idx="29">
                  <c:v>1377.0343998662429</c:v>
                </c:pt>
                <c:pt idx="30">
                  <c:v>1673.8029587289202</c:v>
                </c:pt>
                <c:pt idx="31">
                  <c:v>2018.6884093217668</c:v>
                </c:pt>
                <c:pt idx="32">
                  <c:v>2416.8092392131803</c:v>
                </c:pt>
                <c:pt idx="33">
                  <c:v>2873.4831630732515</c:v>
                </c:pt>
                <c:pt idx="34">
                  <c:v>3394.2011312730028</c:v>
                </c:pt>
                <c:pt idx="35">
                  <c:v>3984.599040474277</c:v>
                </c:pt>
                <c:pt idx="36">
                  <c:v>4650.4274366248865</c:v>
                </c:pt>
                <c:pt idx="37">
                  <c:v>5397.5195154361427</c:v>
                </c:pt>
                <c:pt idx="38">
                  <c:v>6231.7577353224624</c:v>
                </c:pt>
                <c:pt idx="39">
                  <c:v>7159.0393631791812</c:v>
                </c:pt>
                <c:pt idx="40">
                  <c:v>8185.2412745627225</c:v>
                </c:pt>
                <c:pt idx="41">
                  <c:v>9316.1843271375983</c:v>
                </c:pt>
                <c:pt idx="42">
                  <c:v>10557.597620036977</c:v>
                </c:pt>
                <c:pt idx="43">
                  <c:v>11915.082942366425</c:v>
                </c:pt>
                <c:pt idx="44">
                  <c:v>13394.079701893497</c:v>
                </c:pt>
                <c:pt idx="45">
                  <c:v>14999.83061031875</c:v>
                </c:pt>
                <c:pt idx="46">
                  <c:v>16737.348384823417</c:v>
                </c:pt>
                <c:pt idx="47">
                  <c:v>18611.383707170025</c:v>
                </c:pt>
                <c:pt idx="48">
                  <c:v>20626.394661836093</c:v>
                </c:pt>
                <c:pt idx="49">
                  <c:v>22786.517853831756</c:v>
                </c:pt>
                <c:pt idx="50">
                  <c:v>25095.541385249817</c:v>
                </c:pt>
                <c:pt idx="51">
                  <c:v>27556.879847585806</c:v>
                </c:pt>
                <c:pt idx="52">
                  <c:v>30173.551464606426</c:v>
                </c:pt>
                <c:pt idx="53">
                  <c:v>32948.157498379587</c:v>
                </c:pt>
                <c:pt idx="54">
                  <c:v>35882.864009157638</c:v>
                </c:pt>
                <c:pt idx="55">
                  <c:v>38979.386038335506</c:v>
                </c:pt>
                <c:pt idx="56">
                  <c:v>42238.974262904958</c:v>
                </c:pt>
                <c:pt idx="57">
                  <c:v>45662.40414975211</c:v>
                </c:pt>
                <c:pt idx="58">
                  <c:v>49249.967619038071</c:v>
                </c:pt>
                <c:pt idx="59">
                  <c:v>53001.467207765672</c:v>
                </c:pt>
                <c:pt idx="60">
                  <c:v>56916.212707633968</c:v>
                </c:pt>
                <c:pt idx="61">
                  <c:v>60993.020235430449</c:v>
                </c:pt>
                <c:pt idx="62">
                  <c:v>65230.213679604931</c:v>
                </c:pt>
                <c:pt idx="63">
                  <c:v>69625.628453295212</c:v>
                </c:pt>
                <c:pt idx="64">
                  <c:v>74176.617472014041</c:v>
                </c:pt>
                <c:pt idx="65">
                  <c:v>78880.059263402945</c:v>
                </c:pt>
                <c:pt idx="66">
                  <c:v>83732.368106950889</c:v>
                </c:pt>
                <c:pt idx="67">
                  <c:v>88729.506093332893</c:v>
                </c:pt>
                <c:pt idx="68">
                  <c:v>93866.996986024897</c:v>
                </c:pt>
                <c:pt idx="69">
                  <c:v>99139.941762038507</c:v>
                </c:pt>
                <c:pt idx="70">
                  <c:v>104543.03570399585</c:v>
                </c:pt>
                <c:pt idx="71">
                  <c:v>110070.58691225131</c:v>
                </c:pt>
                <c:pt idx="72">
                  <c:v>115716.53610328911</c:v>
                </c:pt>
                <c:pt idx="73">
                  <c:v>121474.47755921574</c:v>
                </c:pt>
                <c:pt idx="74">
                  <c:v>127337.68109262513</c:v>
                </c:pt>
                <c:pt idx="75">
                  <c:v>133299.11489152815</c:v>
                </c:pt>
                <c:pt idx="76">
                  <c:v>139351.46911022312</c:v>
                </c:pt>
                <c:pt idx="77">
                  <c:v>145487.18007394462</c:v>
                </c:pt>
                <c:pt idx="78">
                  <c:v>151698.45496777445</c:v>
                </c:pt>
                <c:pt idx="79">
                  <c:v>157977.29688355408</c:v>
                </c:pt>
                <c:pt idx="80">
                  <c:v>164315.5301023816</c:v>
                </c:pt>
                <c:pt idx="81">
                  <c:v>170704.82549456763</c:v>
                </c:pt>
                <c:pt idx="82">
                  <c:v>177136.72592370887</c:v>
                </c:pt>
                <c:pt idx="83">
                  <c:v>183602.67154661706</c:v>
                </c:pt>
                <c:pt idx="84">
                  <c:v>190094.02490633191</c:v>
                </c:pt>
                <c:pt idx="85">
                  <c:v>196602.09572108113</c:v>
                </c:pt>
                <c:pt idx="86">
                  <c:v>203118.16527802264</c:v>
                </c:pt>
                <c:pt idx="87">
                  <c:v>209633.5103465803</c:v>
                </c:pt>
                <c:pt idx="88">
                  <c:v>216139.42653244478</c:v>
                </c:pt>
                <c:pt idx="89">
                  <c:v>222627.25099944393</c:v>
                </c:pt>
                <c:pt idx="90">
                  <c:v>229088.38449284551</c:v>
                </c:pt>
                <c:pt idx="91">
                  <c:v>235514.31260380428</c:v>
                </c:pt>
                <c:pt idx="92">
                  <c:v>241896.62622092408</c:v>
                </c:pt>
                <c:pt idx="93">
                  <c:v>248227.04112099367</c:v>
                </c:pt>
                <c:pt idx="94">
                  <c:v>254497.41665695794</c:v>
                </c:pt>
                <c:pt idx="95">
                  <c:v>260699.77350704838</c:v>
                </c:pt>
                <c:pt idx="96">
                  <c:v>266826.31045473157</c:v>
                </c:pt>
                <c:pt idx="97">
                  <c:v>272869.42017463269</c:v>
                </c:pt>
                <c:pt idx="98">
                  <c:v>278821.70400494244</c:v>
                </c:pt>
                <c:pt idx="99">
                  <c:v>284675.98569193156</c:v>
                </c:pt>
                <c:pt idx="100">
                  <c:v>290425.32409709296</c:v>
                </c:pt>
                <c:pt idx="101">
                  <c:v>296063.02486209315</c:v>
                </c:pt>
                <c:pt idx="102">
                  <c:v>301582.65103112906</c:v>
                </c:pt>
                <c:pt idx="103">
                  <c:v>306978.03263445385</c:v>
                </c:pt>
                <c:pt idx="104">
                  <c:v>312243.2752407412</c:v>
                </c:pt>
                <c:pt idx="105">
                  <c:v>317372.76748961536</c:v>
                </c:pt>
                <c:pt idx="106">
                  <c:v>322361.18761909427</c:v>
                </c:pt>
                <c:pt idx="107">
                  <c:v>327203.50900575286</c:v>
                </c:pt>
                <c:pt idx="108">
                  <c:v>331895.00473839929</c:v>
                </c:pt>
                <c:pt idx="109">
                  <c:v>336431.25124861021</c:v>
                </c:pt>
                <c:pt idx="110">
                  <c:v>340808.13102385029</c:v>
                </c:pt>
                <c:pt idx="111">
                  <c:v>345021.83443109272</c:v>
                </c:pt>
                <c:pt idx="112">
                  <c:v>349068.86068067979</c:v>
                </c:pt>
                <c:pt idx="113">
                  <c:v>352946.01796188159</c:v>
                </c:pt>
                <c:pt idx="114">
                  <c:v>356650.42278302601</c:v>
                </c:pt>
                <c:pt idx="115">
                  <c:v>360179.49855028652</c:v>
                </c:pt>
                <c:pt idx="116">
                  <c:v>363530.97342027351</c:v>
                </c:pt>
                <c:pt idx="117">
                  <c:v>366702.8774623503</c:v>
                </c:pt>
                <c:pt idx="118">
                  <c:v>369693.53916724445</c:v>
                </c:pt>
                <c:pt idx="119">
                  <c:v>372501.58133897232</c:v>
                </c:pt>
                <c:pt idx="120">
                  <c:v>375125.91640738305</c:v>
                </c:pt>
                <c:pt idx="121">
                  <c:v>377565.74119874742</c:v>
                </c:pt>
                <c:pt idx="122">
                  <c:v>379820.53120176075</c:v>
                </c:pt>
                <c:pt idx="123">
                  <c:v>381890.03436621511</c:v>
                </c:pt>
                <c:pt idx="124">
                  <c:v>383774.2644712422</c:v>
                </c:pt>
                <c:pt idx="125">
                  <c:v>385473.4940996347</c:v>
                </c:pt>
                <c:pt idx="126">
                  <c:v>386988.24725424172</c:v>
                </c:pt>
                <c:pt idx="127">
                  <c:v>388319.29165174253</c:v>
                </c:pt>
                <c:pt idx="128">
                  <c:v>389467.63072843663</c:v>
                </c:pt>
                <c:pt idx="129">
                  <c:v>390434.49539187131</c:v>
                </c:pt>
                <c:pt idx="130">
                  <c:v>391221.33555119392</c:v>
                </c:pt>
                <c:pt idx="131">
                  <c:v>391829.81145821977</c:v>
                </c:pt>
                <c:pt idx="132">
                  <c:v>392261.7848902056</c:v>
                </c:pt>
                <c:pt idx="133">
                  <c:v>392519.31020417251</c:v>
                </c:pt>
                <c:pt idx="134">
                  <c:v>392604.62529164273</c:v>
                </c:pt>
                <c:pt idx="135">
                  <c:v>392520.14246140607</c:v>
                </c:pt>
                <c:pt idx="136">
                  <c:v>392268.43927685637</c:v>
                </c:pt>
                <c:pt idx="137">
                  <c:v>391852.24937313236</c:v>
                </c:pt>
                <c:pt idx="138">
                  <c:v>391274.45327820722</c:v>
                </c:pt>
                <c:pt idx="139">
                  <c:v>390538.06926080026</c:v>
                </c:pt>
                <c:pt idx="140">
                  <c:v>389646.2442267267</c:v>
                </c:pt>
                <c:pt idx="141">
                  <c:v>388602.24468407221</c:v>
                </c:pt>
                <c:pt idx="142">
                  <c:v>387409.44779647514</c:v>
                </c:pt>
                <c:pt idx="143">
                  <c:v>386071.33254241198</c:v>
                </c:pt>
                <c:pt idx="144">
                  <c:v>384591.47099723574</c:v>
                </c:pt>
                <c:pt idx="145">
                  <c:v>382973.51975363214</c:v>
                </c:pt>
                <c:pt idx="146">
                  <c:v>381221.21149480809</c:v>
                </c:pt>
                <c:pt idx="147">
                  <c:v>379338.34673368838</c:v>
                </c:pt>
                <c:pt idx="148">
                  <c:v>377328.78573027905</c:v>
                </c:pt>
                <c:pt idx="149">
                  <c:v>375196.44059816841</c:v>
                </c:pt>
                <c:pt idx="150">
                  <c:v>372945.26761015411</c:v>
                </c:pt>
                <c:pt idx="151">
                  <c:v>370579.2597118672</c:v>
                </c:pt>
                <c:pt idx="152">
                  <c:v>368102.43925136514</c:v>
                </c:pt>
                <c:pt idx="153">
                  <c:v>365518.8509315392</c:v>
                </c:pt>
                <c:pt idx="154">
                  <c:v>362832.55499136169</c:v>
                </c:pt>
                <c:pt idx="155">
                  <c:v>360047.62062104885</c:v>
                </c:pt>
                <c:pt idx="156">
                  <c:v>357168.11961536761</c:v>
                </c:pt>
                <c:pt idx="157">
                  <c:v>354198.12026842963</c:v>
                </c:pt>
                <c:pt idx="158">
                  <c:v>351141.68151260354</c:v>
                </c:pt>
                <c:pt idx="159">
                  <c:v>348002.84730331507</c:v>
                </c:pt>
                <c:pt idx="160">
                  <c:v>344785.64125095494</c:v>
                </c:pt>
                <c:pt idx="161">
                  <c:v>341494.06150019728</c:v>
                </c:pt>
                <c:pt idx="162">
                  <c:v>338132.07585663069</c:v>
                </c:pt>
                <c:pt idx="163">
                  <c:v>334703.61715982668</c:v>
                </c:pt>
                <c:pt idx="164">
                  <c:v>331212.57890148554</c:v>
                </c:pt>
                <c:pt idx="165">
                  <c:v>327662.81108672731</c:v>
                </c:pt>
                <c:pt idx="166">
                  <c:v>324058.11633615755</c:v>
                </c:pt>
                <c:pt idx="167">
                  <c:v>320402.24622578826</c:v>
                </c:pt>
                <c:pt idx="168">
                  <c:v>316698.897861531</c:v>
                </c:pt>
                <c:pt idx="169">
                  <c:v>312951.71068460681</c:v>
                </c:pt>
                <c:pt idx="170">
                  <c:v>309164.26350375637</c:v>
                </c:pt>
                <c:pt idx="171">
                  <c:v>305340.07174991071</c:v>
                </c:pt>
                <c:pt idx="172">
                  <c:v>301482.58494866081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</c:scaling>
        <c:delete val="0"/>
        <c:axPos val="b"/>
        <c:majorGridlines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(2)'!$B$3:$B$117</c:f>
              <c:numCache>
                <c:formatCode>0</c:formatCode>
                <c:ptCount val="1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</c:numCache>
            </c:numRef>
          </c:xVal>
          <c:yVal>
            <c:numRef>
              <c:f>'Analisi-nuovi-pos (2)'!$H$3:$H$117</c:f>
              <c:numCache>
                <c:formatCode>0</c:formatCode>
                <c:ptCount val="115"/>
                <c:pt idx="1">
                  <c:v>237.99999999906868</c:v>
                </c:pt>
                <c:pt idx="2">
                  <c:v>396.99999977147672</c:v>
                </c:pt>
                <c:pt idx="3">
                  <c:v>586.9999942719005</c:v>
                </c:pt>
                <c:pt idx="4">
                  <c:v>970.9999424762791</c:v>
                </c:pt>
                <c:pt idx="5">
                  <c:v>1371.9996513868973</c:v>
                </c:pt>
                <c:pt idx="6">
                  <c:v>1923.998471257597</c:v>
                </c:pt>
                <c:pt idx="7">
                  <c:v>2270.9946521914389</c:v>
                </c:pt>
                <c:pt idx="8">
                  <c:v>2733.9841725596925</c:v>
                </c:pt>
                <c:pt idx="9">
                  <c:v>2992.9588201369916</c:v>
                </c:pt>
                <c:pt idx="10">
                  <c:v>3404.9032894996926</c:v>
                </c:pt>
                <c:pt idx="11">
                  <c:v>3880.7910547338834</c:v>
                </c:pt>
                <c:pt idx="12">
                  <c:v>4402.5787844710576</c:v>
                </c:pt>
                <c:pt idx="13">
                  <c:v>4976.1990856283228</c:v>
                </c:pt>
                <c:pt idx="14">
                  <c:v>5604.5513914310432</c:v>
                </c:pt>
                <c:pt idx="15">
                  <c:v>6080.4908465331246</c:v>
                </c:pt>
                <c:pt idx="16">
                  <c:v>6398.8150853991974</c:v>
                </c:pt>
                <c:pt idx="17">
                  <c:v>6797.2488476500439</c:v>
                </c:pt>
                <c:pt idx="18">
                  <c:v>7435.4264239540789</c:v>
                </c:pt>
                <c:pt idx="19">
                  <c:v>8269.8719765687129</c:v>
                </c:pt>
                <c:pt idx="20">
                  <c:v>9208.977828270552</c:v>
                </c:pt>
                <c:pt idx="21">
                  <c:v>10268.980860834097</c:v>
                </c:pt>
                <c:pt idx="22">
                  <c:v>11462.937208312593</c:v>
                </c:pt>
                <c:pt idx="23">
                  <c:v>12395.695470237319</c:v>
                </c:pt>
                <c:pt idx="24">
                  <c:v>13244.868704787397</c:v>
                </c:pt>
                <c:pt idx="25">
                  <c:v>14575.805491488893</c:v>
                </c:pt>
                <c:pt idx="26">
                  <c:v>15939.560376760259</c:v>
                </c:pt>
                <c:pt idx="27">
                  <c:v>17341.864033470949</c:v>
                </c:pt>
                <c:pt idx="28">
                  <c:v>18713.093477610324</c:v>
                </c:pt>
                <c:pt idx="29">
                  <c:v>19987.242691285443</c:v>
                </c:pt>
                <c:pt idx="30">
                  <c:v>20870.894001799374</c:v>
                </c:pt>
                <c:pt idx="31">
                  <c:v>21708.190561812749</c:v>
                </c:pt>
                <c:pt idx="32">
                  <c:v>22866.810265939857</c:v>
                </c:pt>
                <c:pt idx="33">
                  <c:v>24061.941425007681</c:v>
                </c:pt>
                <c:pt idx="34">
                  <c:v>25552.260501086363</c:v>
                </c:pt>
                <c:pt idx="35">
                  <c:v>26957.912184779037</c:v>
                </c:pt>
                <c:pt idx="36">
                  <c:v>27915.492071651737</c:v>
                </c:pt>
                <c:pt idx="37">
                  <c:v>28667.03216760431</c:v>
                </c:pt>
                <c:pt idx="38">
                  <c:v>29570.989423941821</c:v>
                </c:pt>
                <c:pt idx="39">
                  <c:v>30461.237472398207</c:v>
                </c:pt>
                <c:pt idx="40">
                  <c:v>31435.06169886596</c:v>
                </c:pt>
                <c:pt idx="41">
                  <c:v>32335.157762548042</c:v>
                </c:pt>
                <c:pt idx="42">
                  <c:v>33017.63363509177</c:v>
                </c:pt>
                <c:pt idx="43">
                  <c:v>33542.01520237801</c:v>
                </c:pt>
                <c:pt idx="44">
                  <c:v>33494.255440374312</c:v>
                </c:pt>
                <c:pt idx="45">
                  <c:v>33531.74714613767</c:v>
                </c:pt>
                <c:pt idx="46">
                  <c:v>33644.33917594832</c:v>
                </c:pt>
                <c:pt idx="47">
                  <c:v>33727.356114916445</c:v>
                </c:pt>
                <c:pt idx="48">
                  <c:v>33960.621276434103</c:v>
                </c:pt>
                <c:pt idx="49">
                  <c:v>33736.482905717101</c:v>
                </c:pt>
                <c:pt idx="50">
                  <c:v>33260.843439533492</c:v>
                </c:pt>
                <c:pt idx="51">
                  <c:v>32332.191654150316</c:v>
                </c:pt>
                <c:pt idx="52">
                  <c:v>31213.637515625334</c:v>
                </c:pt>
                <c:pt idx="53">
                  <c:v>30097.949530866754</c:v>
                </c:pt>
                <c:pt idx="54">
                  <c:v>28866.594384406111</c:v>
                </c:pt>
                <c:pt idx="55">
                  <c:v>27483.778634568152</c:v>
                </c:pt>
                <c:pt idx="56">
                  <c:v>25764.492233652389</c:v>
                </c:pt>
                <c:pt idx="57">
                  <c:v>23632.553629818838</c:v>
                </c:pt>
                <c:pt idx="58">
                  <c:v>20902.656203528342</c:v>
                </c:pt>
                <c:pt idx="59">
                  <c:v>17983.415788553131</c:v>
                </c:pt>
                <c:pt idx="60">
                  <c:v>14908.419026649324</c:v>
                </c:pt>
                <c:pt idx="61">
                  <c:v>12156.272305872757</c:v>
                </c:pt>
                <c:pt idx="62">
                  <c:v>8963.6510351093602</c:v>
                </c:pt>
                <c:pt idx="63">
                  <c:v>5707.3490115663153</c:v>
                </c:pt>
                <c:pt idx="64">
                  <c:v>1762.3276436058222</c:v>
                </c:pt>
                <c:pt idx="65">
                  <c:v>-2943.235201723699</c:v>
                </c:pt>
                <c:pt idx="66">
                  <c:v>-7683.8969489251031</c:v>
                </c:pt>
                <c:pt idx="67">
                  <c:v>-11894.902875265398</c:v>
                </c:pt>
                <c:pt idx="68">
                  <c:v>-15810.139685960487</c:v>
                </c:pt>
                <c:pt idx="69">
                  <c:v>-19311.090295293776</c:v>
                </c:pt>
                <c:pt idx="70">
                  <c:v>-22973.789993896266</c:v>
                </c:pt>
                <c:pt idx="71">
                  <c:v>-27431.784170100116</c:v>
                </c:pt>
                <c:pt idx="72">
                  <c:v>-33267.087740499701</c:v>
                </c:pt>
                <c:pt idx="73">
                  <c:v>-38376.146431724832</c:v>
                </c:pt>
                <c:pt idx="74">
                  <c:v>-42615.800042053743</c:v>
                </c:pt>
                <c:pt idx="75">
                  <c:v>-45960.247797975317</c:v>
                </c:pt>
                <c:pt idx="76">
                  <c:v>-48685.01590723783</c:v>
                </c:pt>
                <c:pt idx="77">
                  <c:v>-51089.927396390645</c:v>
                </c:pt>
                <c:pt idx="78">
                  <c:v>-53320.074307412957</c:v>
                </c:pt>
                <c:pt idx="79">
                  <c:v>-58531.792314807419</c:v>
                </c:pt>
                <c:pt idx="80">
                  <c:v>-62830.637811584864</c:v>
                </c:pt>
                <c:pt idx="81">
                  <c:v>-63429.367499940272</c:v>
                </c:pt>
                <c:pt idx="82">
                  <c:v>-63782.920510178432</c:v>
                </c:pt>
                <c:pt idx="83">
                  <c:v>-61710.403059635195</c:v>
                </c:pt>
                <c:pt idx="84">
                  <c:v>-59784.075652006082</c:v>
                </c:pt>
                <c:pt idx="85">
                  <c:v>-56871.342806667788</c:v>
                </c:pt>
                <c:pt idx="86">
                  <c:v>-58873.745297300979</c:v>
                </c:pt>
                <c:pt idx="87">
                  <c:v>-56544.954869409092</c:v>
                </c:pt>
                <c:pt idx="88">
                  <c:v>-51868.771397211356</c:v>
                </c:pt>
                <c:pt idx="89">
                  <c:v>-46003.122431869386</c:v>
                </c:pt>
                <c:pt idx="90">
                  <c:v>-36538.065085113863</c:v>
                </c:pt>
                <c:pt idx="91">
                  <c:v>-27044.790185058257</c:v>
                </c:pt>
                <c:pt idx="92">
                  <c:v>-20048.628634342807</c:v>
                </c:pt>
                <c:pt idx="93">
                  <c:v>-21347.059894723236</c:v>
                </c:pt>
                <c:pt idx="94">
                  <c:v>-17295.722516815644</c:v>
                </c:pt>
                <c:pt idx="95">
                  <c:v>-11587.426628915011</c:v>
                </c:pt>
                <c:pt idx="96">
                  <c:v>-2518.1682946108049</c:v>
                </c:pt>
                <c:pt idx="97">
                  <c:v>9213.8543546843575</c:v>
                </c:pt>
                <c:pt idx="98">
                  <c:v>22340.2233092112</c:v>
                </c:pt>
                <c:pt idx="99">
                  <c:v>27667.281291747931</c:v>
                </c:pt>
                <c:pt idx="100">
                  <c:v>25054.110891253687</c:v>
                </c:pt>
                <c:pt idx="101">
                  <c:v>31676.512322060531</c:v>
                </c:pt>
                <c:pt idx="102">
                  <c:v>35594.979912351235</c:v>
                </c:pt>
                <c:pt idx="103">
                  <c:v>43965.67742614192</c:v>
                </c:pt>
                <c:pt idx="104">
                  <c:v>54709.412323029013</c:v>
                </c:pt>
                <c:pt idx="105">
                  <c:v>61260.609059583629</c:v>
                </c:pt>
                <c:pt idx="106">
                  <c:v>64013.281535509508</c:v>
                </c:pt>
                <c:pt idx="107">
                  <c:v>59628.004786547972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238</c:v>
                </c:pt>
                <c:pt idx="2">
                  <c:v>159</c:v>
                </c:pt>
                <c:pt idx="3">
                  <c:v>190</c:v>
                </c:pt>
                <c:pt idx="4">
                  <c:v>384</c:v>
                </c:pt>
                <c:pt idx="5">
                  <c:v>401</c:v>
                </c:pt>
                <c:pt idx="6">
                  <c:v>552</c:v>
                </c:pt>
                <c:pt idx="7">
                  <c:v>347</c:v>
                </c:pt>
                <c:pt idx="8">
                  <c:v>463</c:v>
                </c:pt>
                <c:pt idx="9">
                  <c:v>259</c:v>
                </c:pt>
                <c:pt idx="10">
                  <c:v>412</c:v>
                </c:pt>
                <c:pt idx="11">
                  <c:v>476</c:v>
                </c:pt>
                <c:pt idx="12">
                  <c:v>522</c:v>
                </c:pt>
                <c:pt idx="13">
                  <c:v>574</c:v>
                </c:pt>
                <c:pt idx="14">
                  <c:v>629</c:v>
                </c:pt>
                <c:pt idx="15">
                  <c:v>477</c:v>
                </c:pt>
                <c:pt idx="16">
                  <c:v>320</c:v>
                </c:pt>
                <c:pt idx="17">
                  <c:v>401</c:v>
                </c:pt>
                <c:pt idx="18">
                  <c:v>642</c:v>
                </c:pt>
                <c:pt idx="19">
                  <c:v>840</c:v>
                </c:pt>
                <c:pt idx="20">
                  <c:v>947</c:v>
                </c:pt>
                <c:pt idx="21">
                  <c:v>1071</c:v>
                </c:pt>
                <c:pt idx="22">
                  <c:v>1209</c:v>
                </c:pt>
                <c:pt idx="23">
                  <c:v>953</c:v>
                </c:pt>
                <c:pt idx="24">
                  <c:v>876</c:v>
                </c:pt>
                <c:pt idx="25">
                  <c:v>1366</c:v>
                </c:pt>
                <c:pt idx="26">
                  <c:v>1409</c:v>
                </c:pt>
                <c:pt idx="27">
                  <c:v>1460</c:v>
                </c:pt>
                <c:pt idx="28">
                  <c:v>1444</c:v>
                </c:pt>
                <c:pt idx="29">
                  <c:v>1365</c:v>
                </c:pt>
                <c:pt idx="30">
                  <c:v>996</c:v>
                </c:pt>
                <c:pt idx="31">
                  <c:v>975</c:v>
                </c:pt>
                <c:pt idx="32">
                  <c:v>1326</c:v>
                </c:pt>
                <c:pt idx="33">
                  <c:v>1397</c:v>
                </c:pt>
                <c:pt idx="34">
                  <c:v>1732</c:v>
                </c:pt>
                <c:pt idx="35">
                  <c:v>1693</c:v>
                </c:pt>
                <c:pt idx="36">
                  <c:v>1297</c:v>
                </c:pt>
                <c:pt idx="37">
                  <c:v>1150</c:v>
                </c:pt>
                <c:pt idx="38">
                  <c:v>1369</c:v>
                </c:pt>
                <c:pt idx="39">
                  <c:v>1430</c:v>
                </c:pt>
                <c:pt idx="40">
                  <c:v>1597</c:v>
                </c:pt>
                <c:pt idx="41">
                  <c:v>1616</c:v>
                </c:pt>
                <c:pt idx="42">
                  <c:v>1501</c:v>
                </c:pt>
                <c:pt idx="43">
                  <c:v>1456</c:v>
                </c:pt>
                <c:pt idx="44">
                  <c:v>1008</c:v>
                </c:pt>
                <c:pt idx="45">
                  <c:v>1229</c:v>
                </c:pt>
                <c:pt idx="46">
                  <c:v>1452</c:v>
                </c:pt>
                <c:pt idx="47">
                  <c:v>1583</c:v>
                </c:pt>
                <c:pt idx="48">
                  <c:v>1907</c:v>
                </c:pt>
                <c:pt idx="49">
                  <c:v>1637</c:v>
                </c:pt>
                <c:pt idx="50">
                  <c:v>1587</c:v>
                </c:pt>
                <c:pt idx="51">
                  <c:v>1350</c:v>
                </c:pt>
                <c:pt idx="52">
                  <c:v>1391</c:v>
                </c:pt>
                <c:pt idx="53">
                  <c:v>1640</c:v>
                </c:pt>
                <c:pt idx="54">
                  <c:v>1786</c:v>
                </c:pt>
                <c:pt idx="55">
                  <c:v>1912</c:v>
                </c:pt>
                <c:pt idx="56">
                  <c:v>1869</c:v>
                </c:pt>
                <c:pt idx="57">
                  <c:v>1766</c:v>
                </c:pt>
                <c:pt idx="58">
                  <c:v>1494</c:v>
                </c:pt>
                <c:pt idx="59">
                  <c:v>1647</c:v>
                </c:pt>
                <c:pt idx="60">
                  <c:v>1850</c:v>
                </c:pt>
                <c:pt idx="61">
                  <c:v>2548</c:v>
                </c:pt>
                <c:pt idx="62">
                  <c:v>2499</c:v>
                </c:pt>
                <c:pt idx="63">
                  <c:v>2843</c:v>
                </c:pt>
                <c:pt idx="64">
                  <c:v>2578</c:v>
                </c:pt>
                <c:pt idx="65">
                  <c:v>2257</c:v>
                </c:pt>
                <c:pt idx="66">
                  <c:v>2677</c:v>
                </c:pt>
                <c:pt idx="67">
                  <c:v>3677</c:v>
                </c:pt>
                <c:pt idx="68">
                  <c:v>4458</c:v>
                </c:pt>
                <c:pt idx="69">
                  <c:v>5372</c:v>
                </c:pt>
                <c:pt idx="70">
                  <c:v>5724</c:v>
                </c:pt>
                <c:pt idx="71">
                  <c:v>5456</c:v>
                </c:pt>
                <c:pt idx="72">
                  <c:v>4619</c:v>
                </c:pt>
                <c:pt idx="73">
                  <c:v>5898</c:v>
                </c:pt>
                <c:pt idx="74">
                  <c:v>7332</c:v>
                </c:pt>
                <c:pt idx="75">
                  <c:v>8803</c:v>
                </c:pt>
                <c:pt idx="76">
                  <c:v>10009</c:v>
                </c:pt>
                <c:pt idx="77">
                  <c:v>10925</c:v>
                </c:pt>
                <c:pt idx="78">
                  <c:v>11705</c:v>
                </c:pt>
                <c:pt idx="79">
                  <c:v>9337</c:v>
                </c:pt>
                <c:pt idx="80">
                  <c:v>10871</c:v>
                </c:pt>
                <c:pt idx="81">
                  <c:v>15199</c:v>
                </c:pt>
                <c:pt idx="82">
                  <c:v>16078</c:v>
                </c:pt>
                <c:pt idx="83">
                  <c:v>19143</c:v>
                </c:pt>
                <c:pt idx="84">
                  <c:v>19640</c:v>
                </c:pt>
                <c:pt idx="85">
                  <c:v>21273</c:v>
                </c:pt>
                <c:pt idx="86">
                  <c:v>17007</c:v>
                </c:pt>
                <c:pt idx="87">
                  <c:v>21989</c:v>
                </c:pt>
                <c:pt idx="88">
                  <c:v>24988</c:v>
                </c:pt>
                <c:pt idx="89">
                  <c:v>26829</c:v>
                </c:pt>
                <c:pt idx="90">
                  <c:v>31079</c:v>
                </c:pt>
                <c:pt idx="91">
                  <c:v>31756</c:v>
                </c:pt>
                <c:pt idx="92">
                  <c:v>29905</c:v>
                </c:pt>
                <c:pt idx="93">
                  <c:v>22253</c:v>
                </c:pt>
                <c:pt idx="94">
                  <c:v>28241</c:v>
                </c:pt>
                <c:pt idx="95">
                  <c:v>30531</c:v>
                </c:pt>
                <c:pt idx="96">
                  <c:v>34519</c:v>
                </c:pt>
                <c:pt idx="97">
                  <c:v>37802</c:v>
                </c:pt>
                <c:pt idx="98">
                  <c:v>39809</c:v>
                </c:pt>
                <c:pt idx="99">
                  <c:v>32614</c:v>
                </c:pt>
                <c:pt idx="100">
                  <c:v>25269</c:v>
                </c:pt>
                <c:pt idx="101">
                  <c:v>35090</c:v>
                </c:pt>
                <c:pt idx="102">
                  <c:v>32961</c:v>
                </c:pt>
                <c:pt idx="103">
                  <c:v>37977</c:v>
                </c:pt>
                <c:pt idx="104">
                  <c:v>40902</c:v>
                </c:pt>
                <c:pt idx="105">
                  <c:v>37249</c:v>
                </c:pt>
                <c:pt idx="106">
                  <c:v>33977</c:v>
                </c:pt>
                <c:pt idx="107">
                  <c:v>27352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(2)'!$B$3:$B$177</c:f>
              <c:numCache>
                <c:formatCode>0</c:formatCode>
                <c:ptCount val="1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</c:numCache>
            </c:numRef>
          </c:xVal>
          <c:yVal>
            <c:numRef>
              <c:f>'Analisi-nuovi-pos (2)'!$G$3:$G$177</c:f>
              <c:numCache>
                <c:formatCode>0</c:formatCode>
                <c:ptCount val="175"/>
                <c:pt idx="1">
                  <c:v>9.4287314385487507E-10</c:v>
                </c:pt>
                <c:pt idx="2">
                  <c:v>2.2758649994311059E-7</c:v>
                </c:pt>
                <c:pt idx="3">
                  <c:v>5.4995839401273027E-6</c:v>
                </c:pt>
                <c:pt idx="4">
                  <c:v>5.1795614956355466E-5</c:v>
                </c:pt>
                <c:pt idx="5">
                  <c:v>2.9108938164589085E-4</c:v>
                </c:pt>
                <c:pt idx="6">
                  <c:v>1.18012931256113E-3</c:v>
                </c:pt>
                <c:pt idx="7">
                  <c:v>3.8190661469990413E-3</c:v>
                </c:pt>
                <c:pt idx="8">
                  <c:v>1.0479631752761853E-2</c:v>
                </c:pt>
                <c:pt idx="9">
                  <c:v>2.5352422713416655E-2</c:v>
                </c:pt>
                <c:pt idx="10">
                  <c:v>5.5530637300195057E-2</c:v>
                </c:pt>
                <c:pt idx="11">
                  <c:v>0.11223476582076861</c:v>
                </c:pt>
                <c:pt idx="12">
                  <c:v>0.21227026282060737</c:v>
                </c:pt>
                <c:pt idx="13">
                  <c:v>0.37969884272830484</c:v>
                </c:pt>
                <c:pt idx="14">
                  <c:v>0.64769419728442501</c:v>
                </c:pt>
                <c:pt idx="15">
                  <c:v>1.0605448979307521</c:v>
                </c:pt>
                <c:pt idx="16">
                  <c:v>1.6757611339339364</c:v>
                </c:pt>
                <c:pt idx="17">
                  <c:v>2.5662377491426107</c:v>
                </c:pt>
                <c:pt idx="18">
                  <c:v>3.8224236959786033</c:v>
                </c:pt>
                <c:pt idx="19">
                  <c:v>5.5544473853698282</c:v>
                </c:pt>
                <c:pt idx="20">
                  <c:v>7.8941482981524844</c:v>
                </c:pt>
                <c:pt idx="21">
                  <c:v>10.996967436447898</c:v>
                </c:pt>
                <c:pt idx="22">
                  <c:v>15.043652521510174</c:v>
                </c:pt>
                <c:pt idx="23">
                  <c:v>20.24173807526477</c:v>
                </c:pt>
                <c:pt idx="24">
                  <c:v>26.826765449918149</c:v>
                </c:pt>
                <c:pt idx="25">
                  <c:v>35.063213298495</c:v>
                </c:pt>
                <c:pt idx="26">
                  <c:v>45.245114728636992</c:v>
                </c:pt>
                <c:pt idx="27">
                  <c:v>57.696343289317312</c:v>
                </c:pt>
                <c:pt idx="28">
                  <c:v>72.770555860629997</c:v>
                </c:pt>
                <c:pt idx="29">
                  <c:v>90.8507863248728</c:v>
                </c:pt>
                <c:pt idx="30">
                  <c:v>112.34868948607553</c:v>
                </c:pt>
                <c:pt idx="31">
                  <c:v>137.70343998662835</c:v>
                </c:pt>
                <c:pt idx="32">
                  <c:v>167.38029587290004</c:v>
                </c:pt>
                <c:pt idx="33">
                  <c:v>201.86884093217432</c:v>
                </c:pt>
                <c:pt idx="34">
                  <c:v>241.6809239213168</c:v>
                </c:pt>
                <c:pt idx="35">
                  <c:v>287.34831630731492</c:v>
                </c:pt>
                <c:pt idx="36">
                  <c:v>339.42011312728613</c:v>
                </c:pt>
                <c:pt idx="37">
                  <c:v>398.45990404742207</c:v>
                </c:pt>
                <c:pt idx="38">
                  <c:v>465.04274366248882</c:v>
                </c:pt>
                <c:pt idx="39">
                  <c:v>539.75195154360972</c:v>
                </c:pt>
                <c:pt idx="40">
                  <c:v>623.17577353223771</c:v>
                </c:pt>
                <c:pt idx="41">
                  <c:v>715.90393631792972</c:v>
                </c:pt>
                <c:pt idx="42">
                  <c:v>818.52412745626748</c:v>
                </c:pt>
                <c:pt idx="43">
                  <c:v>931.61843271376961</c:v>
                </c:pt>
                <c:pt idx="44">
                  <c:v>1055.7597620036997</c:v>
                </c:pt>
                <c:pt idx="45">
                  <c:v>1191.5082942366375</c:v>
                </c:pt>
                <c:pt idx="46">
                  <c:v>1339.407970189342</c:v>
                </c:pt>
                <c:pt idx="47">
                  <c:v>1499.9830610318661</c:v>
                </c:pt>
                <c:pt idx="48">
                  <c:v>1673.7348384823385</c:v>
                </c:pt>
                <c:pt idx="49">
                  <c:v>1861.1383707169737</c:v>
                </c:pt>
                <c:pt idx="50">
                  <c:v>2062.6394661836139</c:v>
                </c:pt>
                <c:pt idx="51">
                  <c:v>2278.651785383162</c:v>
                </c:pt>
                <c:pt idx="52">
                  <c:v>2509.5541385249894</c:v>
                </c:pt>
                <c:pt idx="53">
                  <c:v>2755.687984758601</c:v>
                </c:pt>
                <c:pt idx="54">
                  <c:v>3017.3551464606458</c:v>
                </c:pt>
                <c:pt idx="55">
                  <c:v>3294.8157498379805</c:v>
                </c:pt>
                <c:pt idx="56">
                  <c:v>3588.2864009157356</c:v>
                </c:pt>
                <c:pt idx="57">
                  <c:v>3897.9386038335301</c:v>
                </c:pt>
                <c:pt idx="58">
                  <c:v>4223.8974262904749</c:v>
                </c:pt>
                <c:pt idx="59">
                  <c:v>4566.2404149752083</c:v>
                </c:pt>
                <c:pt idx="60">
                  <c:v>4924.9967619038043</c:v>
                </c:pt>
                <c:pt idx="61">
                  <c:v>5300.1467207765681</c:v>
                </c:pt>
                <c:pt idx="62">
                  <c:v>5691.6212707633822</c:v>
                </c:pt>
                <c:pt idx="63">
                  <c:v>6099.3020235430604</c:v>
                </c:pt>
                <c:pt idx="64">
                  <c:v>6523.0213679605058</c:v>
                </c:pt>
                <c:pt idx="65">
                  <c:v>6962.5628453295185</c:v>
                </c:pt>
                <c:pt idx="66">
                  <c:v>7417.6617472014186</c:v>
                </c:pt>
                <c:pt idx="67">
                  <c:v>7888.0059263403227</c:v>
                </c:pt>
                <c:pt idx="68">
                  <c:v>8373.236810695078</c:v>
                </c:pt>
                <c:pt idx="69">
                  <c:v>8872.950609333282</c:v>
                </c:pt>
                <c:pt idx="70">
                  <c:v>9386.6996986024969</c:v>
                </c:pt>
                <c:pt idx="71">
                  <c:v>9913.9941762038252</c:v>
                </c:pt>
                <c:pt idx="72">
                  <c:v>10454.303570399607</c:v>
                </c:pt>
                <c:pt idx="73">
                  <c:v>11007.058691225116</c:v>
                </c:pt>
                <c:pt idx="74">
                  <c:v>11571.653610328918</c:v>
                </c:pt>
                <c:pt idx="75">
                  <c:v>12147.447755921576</c:v>
                </c:pt>
                <c:pt idx="76">
                  <c:v>12733.768109262513</c:v>
                </c:pt>
                <c:pt idx="77">
                  <c:v>13329.911489152815</c:v>
                </c:pt>
                <c:pt idx="78">
                  <c:v>13935.14691102231</c:v>
                </c:pt>
                <c:pt idx="79">
                  <c:v>14548.718007394487</c:v>
                </c:pt>
                <c:pt idx="80">
                  <c:v>15169.845496777454</c:v>
                </c:pt>
                <c:pt idx="81">
                  <c:v>15797.729688355435</c:v>
                </c:pt>
                <c:pt idx="82">
                  <c:v>16431.553010238142</c:v>
                </c:pt>
                <c:pt idx="83">
                  <c:v>17070.482549456789</c:v>
                </c:pt>
                <c:pt idx="84">
                  <c:v>17713.672592370876</c:v>
                </c:pt>
                <c:pt idx="85">
                  <c:v>18360.267154661746</c:v>
                </c:pt>
                <c:pt idx="86">
                  <c:v>19009.402490633143</c:v>
                </c:pt>
                <c:pt idx="87">
                  <c:v>19660.209572108142</c:v>
                </c:pt>
                <c:pt idx="88">
                  <c:v>20311.81652780221</c:v>
                </c:pt>
                <c:pt idx="89">
                  <c:v>20963.351034658081</c:v>
                </c:pt>
                <c:pt idx="90">
                  <c:v>21613.942653244456</c:v>
                </c:pt>
                <c:pt idx="91">
                  <c:v>22262.725099944426</c:v>
                </c:pt>
                <c:pt idx="92">
                  <c:v>22908.838449284598</c:v>
                </c:pt>
                <c:pt idx="93">
                  <c:v>23551.431260380428</c:v>
                </c:pt>
                <c:pt idx="94">
                  <c:v>24189.662622092383</c:v>
                </c:pt>
                <c:pt idx="95">
                  <c:v>24822.704112099411</c:v>
                </c:pt>
                <c:pt idx="96">
                  <c:v>25449.741665695776</c:v>
                </c:pt>
                <c:pt idx="97">
                  <c:v>26069.977350704787</c:v>
                </c:pt>
                <c:pt idx="98">
                  <c:v>26682.631045473106</c:v>
                </c:pt>
                <c:pt idx="99">
                  <c:v>27286.94201746324</c:v>
                </c:pt>
                <c:pt idx="100">
                  <c:v>27882.170400494211</c:v>
                </c:pt>
                <c:pt idx="101">
                  <c:v>28467.598569193113</c:v>
                </c:pt>
                <c:pt idx="102">
                  <c:v>29042.532409709242</c:v>
                </c:pt>
                <c:pt idx="103">
                  <c:v>29606.302486209286</c:v>
                </c:pt>
                <c:pt idx="104">
                  <c:v>30158.265103112975</c:v>
                </c:pt>
                <c:pt idx="105">
                  <c:v>30697.803263445443</c:v>
                </c:pt>
                <c:pt idx="106">
                  <c:v>31224.327524074019</c:v>
                </c:pt>
                <c:pt idx="107">
                  <c:v>31737.276748961573</c:v>
                </c:pt>
                <c:pt idx="108">
                  <c:v>32236.118761909416</c:v>
                </c:pt>
                <c:pt idx="109">
                  <c:v>32720.35090057518</c:v>
                </c:pt>
                <c:pt idx="110">
                  <c:v>33189.500473839966</c:v>
                </c:pt>
                <c:pt idx="111">
                  <c:v>33643.125124861035</c:v>
                </c:pt>
                <c:pt idx="112">
                  <c:v>34080.813102385058</c:v>
                </c:pt>
                <c:pt idx="113">
                  <c:v>34502.183443109214</c:v>
                </c:pt>
                <c:pt idx="114">
                  <c:v>34906.886068067899</c:v>
                </c:pt>
                <c:pt idx="115">
                  <c:v>35294.601796188203</c:v>
                </c:pt>
                <c:pt idx="116">
                  <c:v>35665.042278302622</c:v>
                </c:pt>
                <c:pt idx="117">
                  <c:v>36017.949855028608</c:v>
                </c:pt>
                <c:pt idx="118">
                  <c:v>36353.097342027366</c:v>
                </c:pt>
                <c:pt idx="119">
                  <c:v>36670.287746235139</c:v>
                </c:pt>
                <c:pt idx="120">
                  <c:v>36969.353916724525</c:v>
                </c:pt>
                <c:pt idx="121">
                  <c:v>37250.158133897196</c:v>
                </c:pt>
                <c:pt idx="122">
                  <c:v>37512.591640738297</c:v>
                </c:pt>
                <c:pt idx="123">
                  <c:v>37756.57411987472</c:v>
                </c:pt>
                <c:pt idx="124">
                  <c:v>37982.053120176119</c:v>
                </c:pt>
                <c:pt idx="125">
                  <c:v>38189.003436621606</c:v>
                </c:pt>
                <c:pt idx="126">
                  <c:v>38377.426447124177</c:v>
                </c:pt>
                <c:pt idx="127">
                  <c:v>38547.349409963535</c:v>
                </c:pt>
                <c:pt idx="128">
                  <c:v>38698.82472542426</c:v>
                </c:pt>
                <c:pt idx="129">
                  <c:v>38831.929165174151</c:v>
                </c:pt>
                <c:pt idx="130">
                  <c:v>38946.763072843583</c:v>
                </c:pt>
                <c:pt idx="131">
                  <c:v>39043.449539187131</c:v>
                </c:pt>
                <c:pt idx="132">
                  <c:v>39122.133555119297</c:v>
                </c:pt>
                <c:pt idx="133">
                  <c:v>39182.981145822116</c:v>
                </c:pt>
                <c:pt idx="134">
                  <c:v>39226.178489020669</c:v>
                </c:pt>
                <c:pt idx="135">
                  <c:v>39251.931020417287</c:v>
                </c:pt>
                <c:pt idx="136">
                  <c:v>39260.46252916412</c:v>
                </c:pt>
                <c:pt idx="137">
                  <c:v>39252.014246140723</c:v>
                </c:pt>
                <c:pt idx="138">
                  <c:v>39226.84392768579</c:v>
                </c:pt>
                <c:pt idx="139">
                  <c:v>39185.224937313047</c:v>
                </c:pt>
                <c:pt idx="140">
                  <c:v>39127.44532782054</c:v>
                </c:pt>
                <c:pt idx="141">
                  <c:v>39053.806926080193</c:v>
                </c:pt>
                <c:pt idx="142">
                  <c:v>38964.624422672605</c:v>
                </c:pt>
                <c:pt idx="143">
                  <c:v>38860.224468407076</c:v>
                </c:pt>
                <c:pt idx="144">
                  <c:v>38740.944779647711</c:v>
                </c:pt>
                <c:pt idx="145">
                  <c:v>38607.133254241176</c:v>
                </c:pt>
                <c:pt idx="146">
                  <c:v>38459.147099723552</c:v>
                </c:pt>
                <c:pt idx="147">
                  <c:v>38297.351975363308</c:v>
                </c:pt>
                <c:pt idx="148">
                  <c:v>38122.121149480714</c:v>
                </c:pt>
                <c:pt idx="149">
                  <c:v>37933.834673368736</c:v>
                </c:pt>
                <c:pt idx="150">
                  <c:v>37732.878573027949</c:v>
                </c:pt>
                <c:pt idx="151">
                  <c:v>37519.644059817067</c:v>
                </c:pt>
                <c:pt idx="152">
                  <c:v>37294.526761015302</c:v>
                </c:pt>
                <c:pt idx="153">
                  <c:v>37057.925971186662</c:v>
                </c:pt>
                <c:pt idx="154">
                  <c:v>36810.243925136674</c:v>
                </c:pt>
                <c:pt idx="155">
                  <c:v>36551.885093154116</c:v>
                </c:pt>
                <c:pt idx="156">
                  <c:v>36283.25549913611</c:v>
                </c:pt>
                <c:pt idx="157">
                  <c:v>36004.762062104768</c:v>
                </c:pt>
                <c:pt idx="158">
                  <c:v>35716.81196153663</c:v>
                </c:pt>
                <c:pt idx="159">
                  <c:v>35419.81202684313</c:v>
                </c:pt>
                <c:pt idx="160">
                  <c:v>35114.168151260259</c:v>
                </c:pt>
                <c:pt idx="161">
                  <c:v>34800.284730331616</c:v>
                </c:pt>
                <c:pt idx="162">
                  <c:v>34478.564125095487</c:v>
                </c:pt>
                <c:pt idx="163">
                  <c:v>34149.406150019655</c:v>
                </c:pt>
                <c:pt idx="164">
                  <c:v>33813.207585662996</c:v>
                </c:pt>
                <c:pt idx="165">
                  <c:v>33470.361715982668</c:v>
                </c:pt>
                <c:pt idx="166">
                  <c:v>33121.257890148336</c:v>
                </c:pt>
                <c:pt idx="167">
                  <c:v>32766.281108672636</c:v>
                </c:pt>
                <c:pt idx="168">
                  <c:v>32405.811633615831</c:v>
                </c:pt>
                <c:pt idx="169">
                  <c:v>32040.224622578746</c:v>
                </c:pt>
                <c:pt idx="170">
                  <c:v>31669.889786153108</c:v>
                </c:pt>
                <c:pt idx="171">
                  <c:v>31295.171068460666</c:v>
                </c:pt>
                <c:pt idx="172">
                  <c:v>30916.426350375474</c:v>
                </c:pt>
                <c:pt idx="173">
                  <c:v>30534.007174991286</c:v>
                </c:pt>
                <c:pt idx="174">
                  <c:v>30148.258494865855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Terapia_inten!$A$3:$A$121</c:f>
              <c:numCache>
                <c:formatCode>d/m;@</c:formatCode>
                <c:ptCount val="119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xVal>
          <c:yVal>
            <c:numRef>
              <c:f>Terapia_inten!$B$3:$B$121</c:f>
              <c:numCache>
                <c:formatCode>General</c:formatCode>
                <c:ptCount val="119"/>
                <c:pt idx="0">
                  <c:v>43</c:v>
                </c:pt>
                <c:pt idx="1">
                  <c:v>42</c:v>
                </c:pt>
                <c:pt idx="2">
                  <c:v>41</c:v>
                </c:pt>
                <c:pt idx="3">
                  <c:v>41</c:v>
                </c:pt>
                <c:pt idx="4">
                  <c:v>41</c:v>
                </c:pt>
                <c:pt idx="5">
                  <c:v>42</c:v>
                </c:pt>
                <c:pt idx="6">
                  <c:v>42</c:v>
                </c:pt>
                <c:pt idx="7">
                  <c:v>43</c:v>
                </c:pt>
                <c:pt idx="8">
                  <c:v>45</c:v>
                </c:pt>
                <c:pt idx="9">
                  <c:v>46</c:v>
                </c:pt>
                <c:pt idx="10">
                  <c:v>49</c:v>
                </c:pt>
                <c:pt idx="11">
                  <c:v>53</c:v>
                </c:pt>
                <c:pt idx="12">
                  <c:v>55</c:v>
                </c:pt>
                <c:pt idx="13">
                  <c:v>56</c:v>
                </c:pt>
                <c:pt idx="14">
                  <c:v>55</c:v>
                </c:pt>
                <c:pt idx="15">
                  <c:v>56</c:v>
                </c:pt>
                <c:pt idx="16">
                  <c:v>58</c:v>
                </c:pt>
                <c:pt idx="17">
                  <c:v>58</c:v>
                </c:pt>
                <c:pt idx="18">
                  <c:v>66</c:v>
                </c:pt>
                <c:pt idx="19">
                  <c:v>68</c:v>
                </c:pt>
                <c:pt idx="20">
                  <c:v>69</c:v>
                </c:pt>
                <c:pt idx="21">
                  <c:v>64</c:v>
                </c:pt>
                <c:pt idx="22">
                  <c:v>69</c:v>
                </c:pt>
                <c:pt idx="23">
                  <c:v>65</c:v>
                </c:pt>
                <c:pt idx="24">
                  <c:v>66</c:v>
                </c:pt>
                <c:pt idx="25">
                  <c:v>69</c:v>
                </c:pt>
                <c:pt idx="26">
                  <c:v>67</c:v>
                </c:pt>
                <c:pt idx="27">
                  <c:v>74</c:v>
                </c:pt>
                <c:pt idx="28">
                  <c:v>79</c:v>
                </c:pt>
                <c:pt idx="29">
                  <c:v>86</c:v>
                </c:pt>
                <c:pt idx="30">
                  <c:v>94</c:v>
                </c:pt>
                <c:pt idx="31">
                  <c:v>107</c:v>
                </c:pt>
                <c:pt idx="32">
                  <c:v>109</c:v>
                </c:pt>
                <c:pt idx="33">
                  <c:v>120</c:v>
                </c:pt>
                <c:pt idx="34">
                  <c:v>121</c:v>
                </c:pt>
                <c:pt idx="35">
                  <c:v>121</c:v>
                </c:pt>
                <c:pt idx="36">
                  <c:v>133</c:v>
                </c:pt>
                <c:pt idx="37">
                  <c:v>142</c:v>
                </c:pt>
                <c:pt idx="38">
                  <c:v>143</c:v>
                </c:pt>
                <c:pt idx="39">
                  <c:v>150</c:v>
                </c:pt>
                <c:pt idx="40">
                  <c:v>164</c:v>
                </c:pt>
                <c:pt idx="41">
                  <c:v>175</c:v>
                </c:pt>
                <c:pt idx="42">
                  <c:v>182</c:v>
                </c:pt>
                <c:pt idx="43">
                  <c:v>187</c:v>
                </c:pt>
                <c:pt idx="44">
                  <c:v>197</c:v>
                </c:pt>
                <c:pt idx="45">
                  <c:v>201</c:v>
                </c:pt>
                <c:pt idx="46">
                  <c:v>207</c:v>
                </c:pt>
                <c:pt idx="47">
                  <c:v>212</c:v>
                </c:pt>
                <c:pt idx="48">
                  <c:v>208</c:v>
                </c:pt>
                <c:pt idx="49">
                  <c:v>215</c:v>
                </c:pt>
                <c:pt idx="50">
                  <c:v>222</c:v>
                </c:pt>
                <c:pt idx="51">
                  <c:v>232</c:v>
                </c:pt>
                <c:pt idx="52">
                  <c:v>239</c:v>
                </c:pt>
                <c:pt idx="53">
                  <c:v>244</c:v>
                </c:pt>
                <c:pt idx="54">
                  <c:v>246</c:v>
                </c:pt>
                <c:pt idx="55">
                  <c:v>244</c:v>
                </c:pt>
                <c:pt idx="56">
                  <c:v>247</c:v>
                </c:pt>
                <c:pt idx="57">
                  <c:v>254</c:v>
                </c:pt>
                <c:pt idx="58">
                  <c:v>264</c:v>
                </c:pt>
                <c:pt idx="59">
                  <c:v>271</c:v>
                </c:pt>
                <c:pt idx="60">
                  <c:v>280</c:v>
                </c:pt>
                <c:pt idx="61">
                  <c:v>291</c:v>
                </c:pt>
                <c:pt idx="62">
                  <c:v>294</c:v>
                </c:pt>
                <c:pt idx="63">
                  <c:v>297</c:v>
                </c:pt>
                <c:pt idx="64">
                  <c:v>303</c:v>
                </c:pt>
                <c:pt idx="65">
                  <c:v>323</c:v>
                </c:pt>
                <c:pt idx="66">
                  <c:v>319</c:v>
                </c:pt>
                <c:pt idx="67">
                  <c:v>337</c:v>
                </c:pt>
                <c:pt idx="68">
                  <c:v>358</c:v>
                </c:pt>
                <c:pt idx="69">
                  <c:v>387</c:v>
                </c:pt>
                <c:pt idx="70">
                  <c:v>390</c:v>
                </c:pt>
                <c:pt idx="71">
                  <c:v>420</c:v>
                </c:pt>
                <c:pt idx="72">
                  <c:v>452</c:v>
                </c:pt>
                <c:pt idx="73">
                  <c:v>514</c:v>
                </c:pt>
                <c:pt idx="74">
                  <c:v>539</c:v>
                </c:pt>
                <c:pt idx="75">
                  <c:v>586</c:v>
                </c:pt>
                <c:pt idx="76">
                  <c:v>638</c:v>
                </c:pt>
                <c:pt idx="77">
                  <c:v>705</c:v>
                </c:pt>
                <c:pt idx="78">
                  <c:v>750</c:v>
                </c:pt>
                <c:pt idx="79">
                  <c:v>797</c:v>
                </c:pt>
                <c:pt idx="80">
                  <c:v>870</c:v>
                </c:pt>
                <c:pt idx="81">
                  <c:v>926</c:v>
                </c:pt>
                <c:pt idx="82">
                  <c:v>992</c:v>
                </c:pt>
                <c:pt idx="83">
                  <c:v>1049</c:v>
                </c:pt>
                <c:pt idx="84">
                  <c:v>1128</c:v>
                </c:pt>
                <c:pt idx="85">
                  <c:v>1208</c:v>
                </c:pt>
                <c:pt idx="86">
                  <c:v>1284</c:v>
                </c:pt>
                <c:pt idx="87">
                  <c:v>1411</c:v>
                </c:pt>
                <c:pt idx="88">
                  <c:v>1536</c:v>
                </c:pt>
                <c:pt idx="89">
                  <c:v>1651</c:v>
                </c:pt>
                <c:pt idx="90">
                  <c:v>1746</c:v>
                </c:pt>
                <c:pt idx="91">
                  <c:v>1843</c:v>
                </c:pt>
                <c:pt idx="92">
                  <c:v>1939</c:v>
                </c:pt>
                <c:pt idx="93">
                  <c:v>2022</c:v>
                </c:pt>
                <c:pt idx="94">
                  <c:v>2225</c:v>
                </c:pt>
                <c:pt idx="95">
                  <c:v>2292</c:v>
                </c:pt>
                <c:pt idx="96">
                  <c:v>2391</c:v>
                </c:pt>
                <c:pt idx="97">
                  <c:v>2515</c:v>
                </c:pt>
                <c:pt idx="98">
                  <c:v>2634</c:v>
                </c:pt>
                <c:pt idx="99">
                  <c:v>2749</c:v>
                </c:pt>
                <c:pt idx="100">
                  <c:v>2849</c:v>
                </c:pt>
                <c:pt idx="101">
                  <c:v>2971</c:v>
                </c:pt>
                <c:pt idx="102">
                  <c:v>3081</c:v>
                </c:pt>
                <c:pt idx="103">
                  <c:v>3170</c:v>
                </c:pt>
                <c:pt idx="104">
                  <c:v>3230</c:v>
                </c:pt>
                <c:pt idx="105">
                  <c:v>3306</c:v>
                </c:pt>
                <c:pt idx="106">
                  <c:v>3422</c:v>
                </c:pt>
                <c:pt idx="107">
                  <c:v>3492</c:v>
                </c:pt>
                <c:pt idx="108">
                  <c:v>3612</c:v>
                </c:pt>
                <c:pt idx="109">
                  <c:v>3670</c:v>
                </c:pt>
                <c:pt idx="110">
                  <c:v>3712</c:v>
                </c:pt>
                <c:pt idx="111">
                  <c:v>3748</c:v>
                </c:pt>
                <c:pt idx="112">
                  <c:v>3758</c:v>
                </c:pt>
                <c:pt idx="113">
                  <c:v>3801</c:v>
                </c:pt>
                <c:pt idx="114">
                  <c:v>3810</c:v>
                </c:pt>
                <c:pt idx="115">
                  <c:v>3816</c:v>
                </c:pt>
                <c:pt idx="116">
                  <c:v>3848</c:v>
                </c:pt>
                <c:pt idx="117">
                  <c:v>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237.99999999906868</c:v>
                </c:pt>
                <c:pt idx="2">
                  <c:v>158.99999977240805</c:v>
                </c:pt>
                <c:pt idx="3">
                  <c:v>189.99999450042378</c:v>
                </c:pt>
                <c:pt idx="4">
                  <c:v>383.9999482043786</c:v>
                </c:pt>
                <c:pt idx="5">
                  <c:v>400.99970891061821</c:v>
                </c:pt>
                <c:pt idx="6">
                  <c:v>551.99881987069966</c:v>
                </c:pt>
                <c:pt idx="7">
                  <c:v>346.99618093384197</c:v>
                </c:pt>
                <c:pt idx="8">
                  <c:v>462.98952036825358</c:v>
                </c:pt>
                <c:pt idx="9">
                  <c:v>258.97464757729904</c:v>
                </c:pt>
                <c:pt idx="10">
                  <c:v>411.94446936270106</c:v>
                </c:pt>
                <c:pt idx="11">
                  <c:v>475.88776523419074</c:v>
                </c:pt>
                <c:pt idx="12">
                  <c:v>521.78772973717423</c:v>
                </c:pt>
                <c:pt idx="13">
                  <c:v>573.6203011572652</c:v>
                </c:pt>
                <c:pt idx="14">
                  <c:v>628.35230580272037</c:v>
                </c:pt>
                <c:pt idx="15">
                  <c:v>475.93945510208141</c:v>
                </c:pt>
                <c:pt idx="16">
                  <c:v>318.32423886607285</c:v>
                </c:pt>
                <c:pt idx="17">
                  <c:v>398.43376225084648</c:v>
                </c:pt>
                <c:pt idx="18">
                  <c:v>638.17757630403503</c:v>
                </c:pt>
                <c:pt idx="19">
                  <c:v>834.44555261463393</c:v>
                </c:pt>
                <c:pt idx="20">
                  <c:v>939.10585170183913</c:v>
                </c:pt>
                <c:pt idx="21">
                  <c:v>1060.0030325635453</c:v>
                </c:pt>
                <c:pt idx="22">
                  <c:v>1193.9563474784954</c:v>
                </c:pt>
                <c:pt idx="23">
                  <c:v>932.75826192472596</c:v>
                </c:pt>
                <c:pt idx="24">
                  <c:v>849.17323455007863</c:v>
                </c:pt>
                <c:pt idx="25">
                  <c:v>1330.9367867014953</c:v>
                </c:pt>
                <c:pt idx="26">
                  <c:v>1363.7548852713662</c:v>
                </c:pt>
                <c:pt idx="27">
                  <c:v>1402.3036567106901</c:v>
                </c:pt>
                <c:pt idx="28">
                  <c:v>1371.2294441393751</c:v>
                </c:pt>
                <c:pt idx="29">
                  <c:v>1274.1492136751185</c:v>
                </c:pt>
                <c:pt idx="30">
                  <c:v>883.65131051393109</c:v>
                </c:pt>
                <c:pt idx="31">
                  <c:v>837.29656001337571</c:v>
                </c:pt>
                <c:pt idx="32">
                  <c:v>1158.619704127108</c:v>
                </c:pt>
                <c:pt idx="33">
                  <c:v>1195.1311590678233</c:v>
                </c:pt>
                <c:pt idx="34">
                  <c:v>1490.319076078682</c:v>
                </c:pt>
                <c:pt idx="35">
                  <c:v>1405.6516836926749</c:v>
                </c:pt>
                <c:pt idx="36">
                  <c:v>957.57988687269972</c:v>
                </c:pt>
                <c:pt idx="37">
                  <c:v>751.5400959525723</c:v>
                </c:pt>
                <c:pt idx="38">
                  <c:v>903.95725633751135</c:v>
                </c:pt>
                <c:pt idx="39">
                  <c:v>890.24804845638573</c:v>
                </c:pt>
                <c:pt idx="40">
                  <c:v>973.82422646775376</c:v>
                </c:pt>
                <c:pt idx="41">
                  <c:v>900.09606368208188</c:v>
                </c:pt>
                <c:pt idx="42">
                  <c:v>682.47587254372775</c:v>
                </c:pt>
                <c:pt idx="43">
                  <c:v>524.38156728624017</c:v>
                </c:pt>
                <c:pt idx="44">
                  <c:v>-47.759762003697688</c:v>
                </c:pt>
                <c:pt idx="45">
                  <c:v>37.491705763357459</c:v>
                </c:pt>
                <c:pt idx="46">
                  <c:v>112.59202981065027</c:v>
                </c:pt>
                <c:pt idx="47">
                  <c:v>83.016938968125032</c:v>
                </c:pt>
                <c:pt idx="48">
                  <c:v>233.26516151765827</c:v>
                </c:pt>
                <c:pt idx="49">
                  <c:v>-224.13837071700254</c:v>
                </c:pt>
                <c:pt idx="50">
                  <c:v>-475.63946618360933</c:v>
                </c:pt>
                <c:pt idx="51">
                  <c:v>-928.65178538317559</c:v>
                </c:pt>
                <c:pt idx="52">
                  <c:v>-1118.5541385249817</c:v>
                </c:pt>
                <c:pt idx="53">
                  <c:v>-1115.6879847585806</c:v>
                </c:pt>
                <c:pt idx="54">
                  <c:v>-1231.3551464606426</c:v>
                </c:pt>
                <c:pt idx="55">
                  <c:v>-1382.8157498379587</c:v>
                </c:pt>
                <c:pt idx="56">
                  <c:v>-1719.2864009157638</c:v>
                </c:pt>
                <c:pt idx="57">
                  <c:v>-2131.9386038335506</c:v>
                </c:pt>
                <c:pt idx="58">
                  <c:v>-2729.8974262904958</c:v>
                </c:pt>
                <c:pt idx="59">
                  <c:v>-2919.240414975211</c:v>
                </c:pt>
                <c:pt idx="60">
                  <c:v>-3074.9967619038071</c:v>
                </c:pt>
                <c:pt idx="61">
                  <c:v>-2752.1467207765672</c:v>
                </c:pt>
                <c:pt idx="62">
                  <c:v>-3192.6212707633968</c:v>
                </c:pt>
                <c:pt idx="63">
                  <c:v>-3256.3020235430449</c:v>
                </c:pt>
                <c:pt idx="64">
                  <c:v>-3945.0213679604931</c:v>
                </c:pt>
                <c:pt idx="65">
                  <c:v>-4705.5628453295212</c:v>
                </c:pt>
                <c:pt idx="66">
                  <c:v>-4740.6617472014041</c:v>
                </c:pt>
                <c:pt idx="67">
                  <c:v>-4211.0059263402945</c:v>
                </c:pt>
                <c:pt idx="68">
                  <c:v>-3915.2368106950889</c:v>
                </c:pt>
                <c:pt idx="69">
                  <c:v>-3500.9506093332893</c:v>
                </c:pt>
                <c:pt idx="70">
                  <c:v>-3662.6996986024897</c:v>
                </c:pt>
                <c:pt idx="71">
                  <c:v>-4457.9941762038507</c:v>
                </c:pt>
                <c:pt idx="72">
                  <c:v>-5835.3035703995847</c:v>
                </c:pt>
                <c:pt idx="73">
                  <c:v>-5109.058691225131</c:v>
                </c:pt>
                <c:pt idx="74">
                  <c:v>-4239.6536103289109</c:v>
                </c:pt>
                <c:pt idx="75">
                  <c:v>-3344.4477559215738</c:v>
                </c:pt>
                <c:pt idx="76">
                  <c:v>-2724.7681092625135</c:v>
                </c:pt>
                <c:pt idx="77">
                  <c:v>-2404.9114891528152</c:v>
                </c:pt>
                <c:pt idx="78">
                  <c:v>-2230.1469110223115</c:v>
                </c:pt>
                <c:pt idx="79">
                  <c:v>-5211.7180073944619</c:v>
                </c:pt>
                <c:pt idx="80">
                  <c:v>-4298.8454967774451</c:v>
                </c:pt>
                <c:pt idx="81">
                  <c:v>-598.72968835540814</c:v>
                </c:pt>
                <c:pt idx="82">
                  <c:v>-353.55301023815991</c:v>
                </c:pt>
                <c:pt idx="83">
                  <c:v>2072.5174505432369</c:v>
                </c:pt>
                <c:pt idx="84">
                  <c:v>1926.3274076291127</c:v>
                </c:pt>
                <c:pt idx="85">
                  <c:v>2912.7328453382943</c:v>
                </c:pt>
                <c:pt idx="86">
                  <c:v>-2002.4024906331906</c:v>
                </c:pt>
                <c:pt idx="87">
                  <c:v>2328.7904278918868</c:v>
                </c:pt>
                <c:pt idx="88">
                  <c:v>4676.1834721977357</c:v>
                </c:pt>
                <c:pt idx="89">
                  <c:v>5865.6489653419703</c:v>
                </c:pt>
                <c:pt idx="90">
                  <c:v>9465.0573467555223</c:v>
                </c:pt>
                <c:pt idx="91">
                  <c:v>9493.2749000556068</c:v>
                </c:pt>
                <c:pt idx="92">
                  <c:v>6996.1615507154493</c:v>
                </c:pt>
                <c:pt idx="93">
                  <c:v>-1298.4312603804283</c:v>
                </c:pt>
                <c:pt idx="94">
                  <c:v>4051.3373779075919</c:v>
                </c:pt>
                <c:pt idx="95">
                  <c:v>5708.2958879006328</c:v>
                </c:pt>
                <c:pt idx="96">
                  <c:v>9069.2583343042061</c:v>
                </c:pt>
                <c:pt idx="97">
                  <c:v>11732.022649295162</c:v>
                </c:pt>
                <c:pt idx="98">
                  <c:v>13126.368954526843</c:v>
                </c:pt>
                <c:pt idx="99">
                  <c:v>5327.0579825367313</c:v>
                </c:pt>
                <c:pt idx="100">
                  <c:v>-2613.1704004942439</c:v>
                </c:pt>
                <c:pt idx="101">
                  <c:v>6622.4014308068436</c:v>
                </c:pt>
                <c:pt idx="102">
                  <c:v>3918.4675902907038</c:v>
                </c:pt>
                <c:pt idx="103">
                  <c:v>8370.6975137906848</c:v>
                </c:pt>
                <c:pt idx="104">
                  <c:v>10743.734896887094</c:v>
                </c:pt>
                <c:pt idx="105">
                  <c:v>6551.1967365546152</c:v>
                </c:pt>
                <c:pt idx="106">
                  <c:v>2752.6724759258796</c:v>
                </c:pt>
                <c:pt idx="107">
                  <c:v>-4385.2767489615362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Deceduti e loro stima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33154779283355"/>
          <c:y val="0.1351349140847479"/>
          <c:w val="0.65869790656520455"/>
          <c:h val="0.77019175719182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(2)'!$C$7:$C$105</c:f>
              <c:numCache>
                <c:formatCode>General</c:formatCode>
                <c:ptCount val="99"/>
                <c:pt idx="0">
                  <c:v>35181</c:v>
                </c:pt>
                <c:pt idx="1">
                  <c:v>35187</c:v>
                </c:pt>
                <c:pt idx="2">
                  <c:v>35190</c:v>
                </c:pt>
                <c:pt idx="3">
                  <c:v>35203</c:v>
                </c:pt>
                <c:pt idx="4">
                  <c:v>35205</c:v>
                </c:pt>
                <c:pt idx="5">
                  <c:v>35209</c:v>
                </c:pt>
                <c:pt idx="6">
                  <c:v>35215</c:v>
                </c:pt>
                <c:pt idx="7">
                  <c:v>35225</c:v>
                </c:pt>
                <c:pt idx="8">
                  <c:v>35231</c:v>
                </c:pt>
                <c:pt idx="9">
                  <c:v>35234</c:v>
                </c:pt>
                <c:pt idx="10">
                  <c:v>35392</c:v>
                </c:pt>
                <c:pt idx="11">
                  <c:v>35396</c:v>
                </c:pt>
                <c:pt idx="12">
                  <c:v>35400</c:v>
                </c:pt>
                <c:pt idx="13">
                  <c:v>35405</c:v>
                </c:pt>
                <c:pt idx="14">
                  <c:v>35412</c:v>
                </c:pt>
                <c:pt idx="15">
                  <c:v>35418</c:v>
                </c:pt>
                <c:pt idx="16">
                  <c:v>35427</c:v>
                </c:pt>
                <c:pt idx="17">
                  <c:v>35430</c:v>
                </c:pt>
                <c:pt idx="18">
                  <c:v>35437</c:v>
                </c:pt>
                <c:pt idx="19">
                  <c:v>35441</c:v>
                </c:pt>
                <c:pt idx="20">
                  <c:v>35445</c:v>
                </c:pt>
                <c:pt idx="21">
                  <c:v>35458</c:v>
                </c:pt>
                <c:pt idx="22">
                  <c:v>35463</c:v>
                </c:pt>
                <c:pt idx="23">
                  <c:v>35472</c:v>
                </c:pt>
                <c:pt idx="24">
                  <c:v>35473</c:v>
                </c:pt>
                <c:pt idx="25">
                  <c:v>35477</c:v>
                </c:pt>
                <c:pt idx="26">
                  <c:v>35483</c:v>
                </c:pt>
                <c:pt idx="27">
                  <c:v>35491</c:v>
                </c:pt>
                <c:pt idx="28">
                  <c:v>35497</c:v>
                </c:pt>
                <c:pt idx="29">
                  <c:v>35507</c:v>
                </c:pt>
                <c:pt idx="30">
                  <c:v>35518</c:v>
                </c:pt>
                <c:pt idx="31">
                  <c:v>35533</c:v>
                </c:pt>
                <c:pt idx="32">
                  <c:v>35541</c:v>
                </c:pt>
                <c:pt idx="33">
                  <c:v>35553</c:v>
                </c:pt>
                <c:pt idx="34">
                  <c:v>35563</c:v>
                </c:pt>
                <c:pt idx="35">
                  <c:v>35577</c:v>
                </c:pt>
                <c:pt idx="36">
                  <c:v>35587</c:v>
                </c:pt>
                <c:pt idx="37">
                  <c:v>35597</c:v>
                </c:pt>
                <c:pt idx="38">
                  <c:v>35603</c:v>
                </c:pt>
                <c:pt idx="39">
                  <c:v>35610</c:v>
                </c:pt>
                <c:pt idx="40">
                  <c:v>35624</c:v>
                </c:pt>
                <c:pt idx="41">
                  <c:v>35633</c:v>
                </c:pt>
                <c:pt idx="42">
                  <c:v>35645</c:v>
                </c:pt>
                <c:pt idx="43">
                  <c:v>35658</c:v>
                </c:pt>
                <c:pt idx="44">
                  <c:v>35668</c:v>
                </c:pt>
                <c:pt idx="45">
                  <c:v>35692</c:v>
                </c:pt>
                <c:pt idx="46">
                  <c:v>35707</c:v>
                </c:pt>
                <c:pt idx="47">
                  <c:v>35724</c:v>
                </c:pt>
                <c:pt idx="48">
                  <c:v>35738</c:v>
                </c:pt>
                <c:pt idx="49">
                  <c:v>35758</c:v>
                </c:pt>
                <c:pt idx="50">
                  <c:v>35781</c:v>
                </c:pt>
                <c:pt idx="51">
                  <c:v>35801</c:v>
                </c:pt>
                <c:pt idx="52">
                  <c:v>35818</c:v>
                </c:pt>
                <c:pt idx="53">
                  <c:v>35835</c:v>
                </c:pt>
                <c:pt idx="54">
                  <c:v>35851</c:v>
                </c:pt>
                <c:pt idx="55">
                  <c:v>35875</c:v>
                </c:pt>
                <c:pt idx="56">
                  <c:v>35894</c:v>
                </c:pt>
                <c:pt idx="57">
                  <c:v>35918</c:v>
                </c:pt>
                <c:pt idx="58">
                  <c:v>35941</c:v>
                </c:pt>
                <c:pt idx="59">
                  <c:v>35968</c:v>
                </c:pt>
                <c:pt idx="60">
                  <c:v>35986</c:v>
                </c:pt>
                <c:pt idx="61">
                  <c:v>36002</c:v>
                </c:pt>
                <c:pt idx="62">
                  <c:v>36030</c:v>
                </c:pt>
                <c:pt idx="63">
                  <c:v>36061</c:v>
                </c:pt>
                <c:pt idx="64">
                  <c:v>36083</c:v>
                </c:pt>
                <c:pt idx="65">
                  <c:v>36111</c:v>
                </c:pt>
                <c:pt idx="66">
                  <c:v>36140</c:v>
                </c:pt>
                <c:pt idx="67">
                  <c:v>36166</c:v>
                </c:pt>
                <c:pt idx="68">
                  <c:v>36205</c:v>
                </c:pt>
                <c:pt idx="69">
                  <c:v>36246</c:v>
                </c:pt>
                <c:pt idx="70">
                  <c:v>36289</c:v>
                </c:pt>
                <c:pt idx="71">
                  <c:v>36372</c:v>
                </c:pt>
                <c:pt idx="72">
                  <c:v>36427</c:v>
                </c:pt>
                <c:pt idx="73">
                  <c:v>36474</c:v>
                </c:pt>
                <c:pt idx="74">
                  <c:v>36543</c:v>
                </c:pt>
                <c:pt idx="75">
                  <c:v>36616</c:v>
                </c:pt>
                <c:pt idx="76">
                  <c:v>36705</c:v>
                </c:pt>
                <c:pt idx="77">
                  <c:v>36832</c:v>
                </c:pt>
                <c:pt idx="78">
                  <c:v>36968</c:v>
                </c:pt>
                <c:pt idx="79">
                  <c:v>37059</c:v>
                </c:pt>
                <c:pt idx="80">
                  <c:v>37210</c:v>
                </c:pt>
                <c:pt idx="81">
                  <c:v>37338</c:v>
                </c:pt>
                <c:pt idx="82">
                  <c:v>37479</c:v>
                </c:pt>
                <c:pt idx="83">
                  <c:v>37700</c:v>
                </c:pt>
                <c:pt idx="84">
                  <c:v>37905</c:v>
                </c:pt>
                <c:pt idx="85">
                  <c:v>38122</c:v>
                </c:pt>
                <c:pt idx="86">
                  <c:v>38321</c:v>
                </c:pt>
                <c:pt idx="87">
                  <c:v>38618</c:v>
                </c:pt>
                <c:pt idx="88">
                  <c:v>38826</c:v>
                </c:pt>
                <c:pt idx="89">
                  <c:v>39059</c:v>
                </c:pt>
                <c:pt idx="90">
                  <c:v>39412</c:v>
                </c:pt>
                <c:pt idx="91">
                  <c:v>39747</c:v>
                </c:pt>
                <c:pt idx="92">
                  <c:v>40192</c:v>
                </c:pt>
                <c:pt idx="93">
                  <c:v>40638</c:v>
                </c:pt>
                <c:pt idx="94">
                  <c:v>41063</c:v>
                </c:pt>
                <c:pt idx="95">
                  <c:v>41394</c:v>
                </c:pt>
                <c:pt idx="96">
                  <c:v>41750</c:v>
                </c:pt>
                <c:pt idx="97">
                  <c:v>42330</c:v>
                </c:pt>
                <c:pt idx="98">
                  <c:v>42953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(2)'!$A$7:$A$105</c:f>
              <c:numCache>
                <c:formatCode>d/m;@</c:formatCode>
                <c:ptCount val="99"/>
                <c:pt idx="0">
                  <c:v>44048</c:v>
                </c:pt>
                <c:pt idx="1">
                  <c:v>44049</c:v>
                </c:pt>
                <c:pt idx="2">
                  <c:v>44050</c:v>
                </c:pt>
                <c:pt idx="3">
                  <c:v>44051</c:v>
                </c:pt>
                <c:pt idx="4">
                  <c:v>44052</c:v>
                </c:pt>
                <c:pt idx="5">
                  <c:v>44053</c:v>
                </c:pt>
                <c:pt idx="6">
                  <c:v>44054</c:v>
                </c:pt>
                <c:pt idx="7">
                  <c:v>44055</c:v>
                </c:pt>
                <c:pt idx="8">
                  <c:v>44056</c:v>
                </c:pt>
                <c:pt idx="9">
                  <c:v>44057</c:v>
                </c:pt>
                <c:pt idx="10">
                  <c:v>44058</c:v>
                </c:pt>
                <c:pt idx="11">
                  <c:v>44059</c:v>
                </c:pt>
                <c:pt idx="12">
                  <c:v>44060</c:v>
                </c:pt>
                <c:pt idx="13">
                  <c:v>44061</c:v>
                </c:pt>
                <c:pt idx="14">
                  <c:v>44062</c:v>
                </c:pt>
                <c:pt idx="15">
                  <c:v>44063</c:v>
                </c:pt>
                <c:pt idx="16">
                  <c:v>44064</c:v>
                </c:pt>
                <c:pt idx="17">
                  <c:v>44065</c:v>
                </c:pt>
                <c:pt idx="18">
                  <c:v>44066</c:v>
                </c:pt>
                <c:pt idx="19">
                  <c:v>44067</c:v>
                </c:pt>
                <c:pt idx="20">
                  <c:v>44068</c:v>
                </c:pt>
                <c:pt idx="21">
                  <c:v>44069</c:v>
                </c:pt>
                <c:pt idx="22">
                  <c:v>44070</c:v>
                </c:pt>
                <c:pt idx="23">
                  <c:v>44071</c:v>
                </c:pt>
                <c:pt idx="24">
                  <c:v>44072</c:v>
                </c:pt>
                <c:pt idx="25">
                  <c:v>44073</c:v>
                </c:pt>
                <c:pt idx="26">
                  <c:v>44074</c:v>
                </c:pt>
                <c:pt idx="27">
                  <c:v>44075</c:v>
                </c:pt>
                <c:pt idx="28">
                  <c:v>44076</c:v>
                </c:pt>
                <c:pt idx="29">
                  <c:v>44077</c:v>
                </c:pt>
                <c:pt idx="30">
                  <c:v>44078</c:v>
                </c:pt>
                <c:pt idx="31">
                  <c:v>44079</c:v>
                </c:pt>
                <c:pt idx="32">
                  <c:v>44080</c:v>
                </c:pt>
                <c:pt idx="33">
                  <c:v>44081</c:v>
                </c:pt>
                <c:pt idx="34">
                  <c:v>44082</c:v>
                </c:pt>
                <c:pt idx="35">
                  <c:v>44083</c:v>
                </c:pt>
                <c:pt idx="36">
                  <c:v>44084</c:v>
                </c:pt>
                <c:pt idx="37">
                  <c:v>44085</c:v>
                </c:pt>
                <c:pt idx="38">
                  <c:v>44086</c:v>
                </c:pt>
                <c:pt idx="39">
                  <c:v>44087</c:v>
                </c:pt>
                <c:pt idx="40">
                  <c:v>44088</c:v>
                </c:pt>
                <c:pt idx="41">
                  <c:v>44089</c:v>
                </c:pt>
                <c:pt idx="42">
                  <c:v>44090</c:v>
                </c:pt>
                <c:pt idx="43">
                  <c:v>44091</c:v>
                </c:pt>
                <c:pt idx="44">
                  <c:v>44092</c:v>
                </c:pt>
                <c:pt idx="45">
                  <c:v>44093</c:v>
                </c:pt>
                <c:pt idx="46">
                  <c:v>44094</c:v>
                </c:pt>
                <c:pt idx="47">
                  <c:v>44095</c:v>
                </c:pt>
                <c:pt idx="48">
                  <c:v>44096</c:v>
                </c:pt>
                <c:pt idx="49">
                  <c:v>44097</c:v>
                </c:pt>
                <c:pt idx="50">
                  <c:v>44098</c:v>
                </c:pt>
                <c:pt idx="51">
                  <c:v>44099</c:v>
                </c:pt>
                <c:pt idx="52">
                  <c:v>44100</c:v>
                </c:pt>
                <c:pt idx="53">
                  <c:v>44101</c:v>
                </c:pt>
                <c:pt idx="54">
                  <c:v>44102</c:v>
                </c:pt>
                <c:pt idx="55">
                  <c:v>44103</c:v>
                </c:pt>
                <c:pt idx="56">
                  <c:v>44104</c:v>
                </c:pt>
                <c:pt idx="57">
                  <c:v>44105</c:v>
                </c:pt>
                <c:pt idx="58">
                  <c:v>44106</c:v>
                </c:pt>
                <c:pt idx="59">
                  <c:v>44107</c:v>
                </c:pt>
                <c:pt idx="60">
                  <c:v>44108</c:v>
                </c:pt>
                <c:pt idx="61">
                  <c:v>44109</c:v>
                </c:pt>
                <c:pt idx="62">
                  <c:v>44110</c:v>
                </c:pt>
                <c:pt idx="63">
                  <c:v>44111</c:v>
                </c:pt>
                <c:pt idx="64">
                  <c:v>44112</c:v>
                </c:pt>
                <c:pt idx="65">
                  <c:v>44113</c:v>
                </c:pt>
                <c:pt idx="66">
                  <c:v>44114</c:v>
                </c:pt>
                <c:pt idx="67">
                  <c:v>44115</c:v>
                </c:pt>
                <c:pt idx="68">
                  <c:v>44116</c:v>
                </c:pt>
                <c:pt idx="69">
                  <c:v>44117</c:v>
                </c:pt>
                <c:pt idx="70">
                  <c:v>44118</c:v>
                </c:pt>
                <c:pt idx="71">
                  <c:v>44119</c:v>
                </c:pt>
                <c:pt idx="72">
                  <c:v>44120</c:v>
                </c:pt>
                <c:pt idx="73">
                  <c:v>44121</c:v>
                </c:pt>
                <c:pt idx="74">
                  <c:v>44122</c:v>
                </c:pt>
                <c:pt idx="75">
                  <c:v>44123</c:v>
                </c:pt>
                <c:pt idx="76">
                  <c:v>44124</c:v>
                </c:pt>
                <c:pt idx="77">
                  <c:v>44125</c:v>
                </c:pt>
                <c:pt idx="78">
                  <c:v>44126</c:v>
                </c:pt>
                <c:pt idx="79">
                  <c:v>44127</c:v>
                </c:pt>
                <c:pt idx="80">
                  <c:v>44128</c:v>
                </c:pt>
                <c:pt idx="81">
                  <c:v>44129</c:v>
                </c:pt>
                <c:pt idx="82">
                  <c:v>44130</c:v>
                </c:pt>
                <c:pt idx="83">
                  <c:v>44131</c:v>
                </c:pt>
                <c:pt idx="84">
                  <c:v>44132</c:v>
                </c:pt>
                <c:pt idx="85">
                  <c:v>44133</c:v>
                </c:pt>
                <c:pt idx="86">
                  <c:v>44134</c:v>
                </c:pt>
                <c:pt idx="87">
                  <c:v>44135</c:v>
                </c:pt>
                <c:pt idx="88">
                  <c:v>44136</c:v>
                </c:pt>
                <c:pt idx="89">
                  <c:v>44137</c:v>
                </c:pt>
                <c:pt idx="90">
                  <c:v>44138</c:v>
                </c:pt>
                <c:pt idx="91">
                  <c:v>44139</c:v>
                </c:pt>
                <c:pt idx="92">
                  <c:v>44140</c:v>
                </c:pt>
                <c:pt idx="93">
                  <c:v>44141</c:v>
                </c:pt>
                <c:pt idx="94">
                  <c:v>44142</c:v>
                </c:pt>
                <c:pt idx="95">
                  <c:v>44143</c:v>
                </c:pt>
                <c:pt idx="96">
                  <c:v>44144</c:v>
                </c:pt>
                <c:pt idx="97">
                  <c:v>44145</c:v>
                </c:pt>
                <c:pt idx="98">
                  <c:v>44146</c:v>
                </c:pt>
              </c:numCache>
            </c:numRef>
          </c:xVal>
          <c:yVal>
            <c:numRef>
              <c:f>'Analisi-dead (2)'!$F$7:$F$105</c:f>
              <c:numCache>
                <c:formatCode>0</c:formatCode>
                <c:ptCount val="99"/>
                <c:pt idx="0">
                  <c:v>35146</c:v>
                </c:pt>
                <c:pt idx="1">
                  <c:v>35146</c:v>
                </c:pt>
                <c:pt idx="2">
                  <c:v>35146.000000001884</c:v>
                </c:pt>
                <c:pt idx="3">
                  <c:v>35146.000000011642</c:v>
                </c:pt>
                <c:pt idx="4">
                  <c:v>35146.00000005195</c:v>
                </c:pt>
                <c:pt idx="5">
                  <c:v>35146.00000019202</c:v>
                </c:pt>
                <c:pt idx="6">
                  <c:v>35146.000000616594</c:v>
                </c:pt>
                <c:pt idx="7">
                  <c:v>35146.000001768865</c:v>
                </c:pt>
                <c:pt idx="8">
                  <c:v>35146.000004623267</c:v>
                </c:pt>
                <c:pt idx="9">
                  <c:v>35146.000011172393</c:v>
                </c:pt>
                <c:pt idx="10">
                  <c:v>35146.000025249072</c:v>
                </c:pt>
                <c:pt idx="11">
                  <c:v>35146.000053850061</c:v>
                </c:pt>
                <c:pt idx="12">
                  <c:v>35146.000109182809</c:v>
                </c:pt>
                <c:pt idx="13">
                  <c:v>35146.000211721053</c:v>
                </c:pt>
                <c:pt idx="14">
                  <c:v>35146.00039462815</c:v>
                </c:pt>
                <c:pt idx="15">
                  <c:v>35146.000709989086</c:v>
                </c:pt>
                <c:pt idx="16">
                  <c:v>35146.001237381053</c:v>
                </c:pt>
                <c:pt idx="17">
                  <c:v>35146.002095408294</c:v>
                </c:pt>
                <c:pt idx="18">
                  <c:v>35146.003456926956</c:v>
                </c:pt>
                <c:pt idx="19">
                  <c:v>35146.00556878918</c:v>
                </c:pt>
                <c:pt idx="20">
                  <c:v>35146.00877704005</c:v>
                </c:pt>
                <c:pt idx="21">
                  <c:v>35146.013558604711</c:v>
                </c:pt>
                <c:pt idx="22">
                  <c:v>35146.020560603662</c:v>
                </c:pt>
                <c:pt idx="23">
                  <c:v>35146.030648529835</c:v>
                </c:pt>
                <c:pt idx="24">
                  <c:v>35146.044964609624</c:v>
                </c:pt>
                <c:pt idx="25">
                  <c:v>35146.064997749258</c:v>
                </c:pt>
                <c:pt idx="26">
                  <c:v>35146.092666536191</c:v>
                </c:pt>
                <c:pt idx="27">
                  <c:v>35146.130416820364</c:v>
                </c:pt>
                <c:pt idx="28">
                  <c:v>35146.181335441026</c:v>
                </c:pt>
                <c:pt idx="29">
                  <c:v>35146.24928168959</c:v>
                </c:pt>
                <c:pt idx="30">
                  <c:v>35146.339038106722</c:v>
                </c:pt>
                <c:pt idx="31">
                  <c:v>35146.456482201414</c:v>
                </c:pt>
                <c:pt idx="32">
                  <c:v>35146.608780650589</c:v>
                </c:pt>
                <c:pt idx="33">
                  <c:v>35146.804607489394</c:v>
                </c:pt>
                <c:pt idx="34">
                  <c:v>35147.054387734352</c:v>
                </c:pt>
                <c:pt idx="35">
                  <c:v>35147.370567794394</c:v>
                </c:pt>
                <c:pt idx="36">
                  <c:v>35147.767913918266</c:v>
                </c:pt>
                <c:pt idx="37">
                  <c:v>35148.263839802145</c:v>
                </c:pt>
                <c:pt idx="38">
                  <c:v>35148.878764338559</c:v>
                </c:pt>
                <c:pt idx="39">
                  <c:v>35149.636500328525</c:v>
                </c:pt>
                <c:pt idx="40">
                  <c:v>35150.564674803783</c:v>
                </c:pt>
                <c:pt idx="41">
                  <c:v>35151.695181417112</c:v>
                </c:pt>
                <c:pt idx="42">
                  <c:v>35153.06466515689</c:v>
                </c:pt>
                <c:pt idx="43">
                  <c:v>35154.715039429335</c:v>
                </c:pt>
                <c:pt idx="44">
                  <c:v>35156.6940353299</c:v>
                </c:pt>
                <c:pt idx="45">
                  <c:v>35159.055782695868</c:v>
                </c:pt>
                <c:pt idx="46">
                  <c:v>35161.861422297268</c:v>
                </c:pt>
                <c:pt idx="47">
                  <c:v>35165.179748284754</c:v>
                </c:pt>
                <c:pt idx="48">
                  <c:v>35169.087879773098</c:v>
                </c:pt>
                <c:pt idx="49">
                  <c:v>35173.671960199274</c:v>
                </c:pt>
                <c:pt idx="50">
                  <c:v>35179.027882856732</c:v>
                </c:pt>
                <c:pt idx="51">
                  <c:v>35185.26204077452</c:v>
                </c:pt>
                <c:pt idx="52">
                  <c:v>35192.492098882831</c:v>
                </c:pt>
                <c:pt idx="53">
                  <c:v>35200.847786187507</c:v>
                </c:pt>
                <c:pt idx="54">
                  <c:v>35210.471705466553</c:v>
                </c:pt>
                <c:pt idx="55">
                  <c:v>35221.520157803228</c:v>
                </c:pt>
                <c:pt idx="56">
                  <c:v>35234.16397908474</c:v>
                </c:pt>
                <c:pt idx="57">
                  <c:v>35248.589385423598</c:v>
                </c:pt>
                <c:pt idx="58">
                  <c:v>35264.998824302376</c:v>
                </c:pt>
                <c:pt idx="59">
                  <c:v>35283.611828102279</c:v>
                </c:pt>
                <c:pt idx="60">
                  <c:v>35304.665866553019</c:v>
                </c:pt>
                <c:pt idx="61">
                  <c:v>35328.417194536574</c:v>
                </c:pt>
                <c:pt idx="62">
                  <c:v>35355.141691591292</c:v>
                </c:pt>
                <c:pt idx="63">
                  <c:v>35385.135689395844</c:v>
                </c:pt>
                <c:pt idx="64">
                  <c:v>35418.716783465185</c:v>
                </c:pt>
                <c:pt idx="65">
                  <c:v>35456.224625263334</c:v>
                </c:pt>
                <c:pt idx="66">
                  <c:v>35498.021690930036</c:v>
                </c:pt>
                <c:pt idx="67">
                  <c:v>35544.494022830841</c:v>
                </c:pt>
                <c:pt idx="68">
                  <c:v>35596.051940172089</c:v>
                </c:pt>
                <c:pt idx="69">
                  <c:v>35653.13071497366</c:v>
                </c:pt>
                <c:pt idx="70">
                  <c:v>35716.191209762743</c:v>
                </c:pt>
                <c:pt idx="71">
                  <c:v>35785.720473440531</c:v>
                </c:pt>
                <c:pt idx="72">
                  <c:v>35862.232291880544</c:v>
                </c:pt>
                <c:pt idx="73">
                  <c:v>35946.267689940534</c:v>
                </c:pt>
                <c:pt idx="74">
                  <c:v>36038.395381710077</c:v>
                </c:pt>
                <c:pt idx="75">
                  <c:v>36139.212165970879</c:v>
                </c:pt>
                <c:pt idx="76">
                  <c:v>36249.343264016323</c:v>
                </c:pt>
                <c:pt idx="77">
                  <c:v>36369.44259715973</c:v>
                </c:pt>
                <c:pt idx="78">
                  <c:v>36500.193001455598</c:v>
                </c:pt>
                <c:pt idx="79">
                  <c:v>36642.306377364403</c:v>
                </c:pt>
                <c:pt idx="80">
                  <c:v>36796.523772307424</c:v>
                </c:pt>
                <c:pt idx="81">
                  <c:v>36963.615394282977</c:v>
                </c:pt>
                <c:pt idx="82">
                  <c:v>37144.380554947631</c:v>
                </c:pt>
                <c:pt idx="83">
                  <c:v>37339.647540804755</c:v>
                </c:pt>
                <c:pt idx="84">
                  <c:v>37550.273411386268</c:v>
                </c:pt>
                <c:pt idx="85">
                  <c:v>37777.143723561247</c:v>
                </c:pt>
                <c:pt idx="86">
                  <c:v>38021.172181355178</c:v>
                </c:pt>
                <c:pt idx="87">
                  <c:v>38283.300210915339</c:v>
                </c:pt>
                <c:pt idx="88">
                  <c:v>38564.496460509989</c:v>
                </c:pt>
                <c:pt idx="89">
                  <c:v>38865.756225700097</c:v>
                </c:pt>
                <c:pt idx="90">
                  <c:v>39188.100800071734</c:v>
                </c:pt>
                <c:pt idx="91">
                  <c:v>39532.576752163528</c:v>
                </c:pt>
                <c:pt idx="92">
                  <c:v>39900.255129465957</c:v>
                </c:pt>
                <c:pt idx="93">
                  <c:v>40292.230590606465</c:v>
                </c:pt>
                <c:pt idx="94">
                  <c:v>40709.620467066088</c:v>
                </c:pt>
                <c:pt idx="95">
                  <c:v>41153.563755997755</c:v>
                </c:pt>
                <c:pt idx="96">
                  <c:v>41625.22004593374</c:v>
                </c:pt>
                <c:pt idx="97">
                  <c:v>42125.768377378554</c:v>
                </c:pt>
                <c:pt idx="98">
                  <c:v>42656.406040483438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  <c:min val="30000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majorGridlines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(2)'!$B$7:$B$104</c:f>
              <c:numCache>
                <c:formatCode>0</c:formatCode>
                <c:ptCount val="9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</c:numCache>
            </c:numRef>
          </c:xVal>
          <c:yVal>
            <c:numRef>
              <c:f>'Analisi-dead (2)'!$I$7:$I$104</c:f>
              <c:numCache>
                <c:formatCode>0</c:formatCode>
                <c:ptCount val="98"/>
                <c:pt idx="0">
                  <c:v>35</c:v>
                </c:pt>
                <c:pt idx="1">
                  <c:v>41</c:v>
                </c:pt>
                <c:pt idx="2">
                  <c:v>43.999999998115527</c:v>
                </c:pt>
                <c:pt idx="3">
                  <c:v>56.999999988358468</c:v>
                </c:pt>
                <c:pt idx="4">
                  <c:v>58.999999948049663</c:v>
                </c:pt>
                <c:pt idx="5">
                  <c:v>62.999999807980203</c:v>
                </c:pt>
                <c:pt idx="6">
                  <c:v>68.999999383406248</c:v>
                </c:pt>
                <c:pt idx="7">
                  <c:v>78.999998231134668</c:v>
                </c:pt>
                <c:pt idx="8">
                  <c:v>84.999995376732841</c:v>
                </c:pt>
                <c:pt idx="9">
                  <c:v>87.999988827607012</c:v>
                </c:pt>
                <c:pt idx="10">
                  <c:v>245.99997475092823</c:v>
                </c:pt>
                <c:pt idx="11">
                  <c:v>249.99994614993921</c:v>
                </c:pt>
                <c:pt idx="12">
                  <c:v>253.99989081719104</c:v>
                </c:pt>
                <c:pt idx="13">
                  <c:v>258.99978827894665</c:v>
                </c:pt>
                <c:pt idx="14">
                  <c:v>265.99960537184961</c:v>
                </c:pt>
                <c:pt idx="15">
                  <c:v>271.99929001091368</c:v>
                </c:pt>
                <c:pt idx="16">
                  <c:v>280.99876261894678</c:v>
                </c:pt>
                <c:pt idx="17">
                  <c:v>283.99790459170617</c:v>
                </c:pt>
                <c:pt idx="18">
                  <c:v>290.99654307304445</c:v>
                </c:pt>
                <c:pt idx="19">
                  <c:v>294.99443121082004</c:v>
                </c:pt>
                <c:pt idx="20">
                  <c:v>298.99122295995039</c:v>
                </c:pt>
                <c:pt idx="21">
                  <c:v>311.98644139528915</c:v>
                </c:pt>
                <c:pt idx="22">
                  <c:v>316.97943939633842</c:v>
                </c:pt>
                <c:pt idx="23">
                  <c:v>325.96935147016484</c:v>
                </c:pt>
                <c:pt idx="24">
                  <c:v>326.955035390376</c:v>
                </c:pt>
                <c:pt idx="25">
                  <c:v>330.9350022507424</c:v>
                </c:pt>
                <c:pt idx="26">
                  <c:v>336.90733346380875</c:v>
                </c:pt>
                <c:pt idx="27">
                  <c:v>344.86958317963581</c:v>
                </c:pt>
                <c:pt idx="28">
                  <c:v>350.81866455897398</c:v>
                </c:pt>
                <c:pt idx="29">
                  <c:v>360.75071831040987</c:v>
                </c:pt>
                <c:pt idx="30">
                  <c:v>371.660961893278</c:v>
                </c:pt>
                <c:pt idx="31">
                  <c:v>386.54351779858553</c:v>
                </c:pt>
                <c:pt idx="32">
                  <c:v>394.39121934941068</c:v>
                </c:pt>
                <c:pt idx="33">
                  <c:v>406.19539251060633</c:v>
                </c:pt>
                <c:pt idx="34">
                  <c:v>415.94561226564838</c:v>
                </c:pt>
                <c:pt idx="35">
                  <c:v>429.62943220560555</c:v>
                </c:pt>
                <c:pt idx="36">
                  <c:v>439.23208608173445</c:v>
                </c:pt>
                <c:pt idx="37">
                  <c:v>448.7361601978555</c:v>
                </c:pt>
                <c:pt idx="38">
                  <c:v>454.12123566144146</c:v>
                </c:pt>
                <c:pt idx="39">
                  <c:v>460.36349967147544</c:v>
                </c:pt>
                <c:pt idx="40">
                  <c:v>473.43532519621658</c:v>
                </c:pt>
                <c:pt idx="41">
                  <c:v>481.3048185828884</c:v>
                </c:pt>
                <c:pt idx="42">
                  <c:v>491.93533484311047</c:v>
                </c:pt>
                <c:pt idx="43">
                  <c:v>503.28496057066513</c:v>
                </c:pt>
                <c:pt idx="44">
                  <c:v>511.30596467010037</c:v>
                </c:pt>
                <c:pt idx="45">
                  <c:v>532.9442173041316</c:v>
                </c:pt>
                <c:pt idx="46">
                  <c:v>545.13857770273171</c:v>
                </c:pt>
                <c:pt idx="47">
                  <c:v>558.82025171524583</c:v>
                </c:pt>
                <c:pt idx="48">
                  <c:v>568.91212022690161</c:v>
                </c:pt>
                <c:pt idx="49">
                  <c:v>584.3280398007264</c:v>
                </c:pt>
                <c:pt idx="50">
                  <c:v>601.97211714326841</c:v>
                </c:pt>
                <c:pt idx="51">
                  <c:v>615.73795922548015</c:v>
                </c:pt>
                <c:pt idx="52">
                  <c:v>625.50790111716924</c:v>
                </c:pt>
                <c:pt idx="53">
                  <c:v>634.15221381249285</c:v>
                </c:pt>
                <c:pt idx="54">
                  <c:v>640.52829453344748</c:v>
                </c:pt>
                <c:pt idx="55">
                  <c:v>653.47984219677164</c:v>
                </c:pt>
                <c:pt idx="56">
                  <c:v>659.83602091525972</c:v>
                </c:pt>
                <c:pt idx="57">
                  <c:v>669.41061457640171</c:v>
                </c:pt>
                <c:pt idx="58">
                  <c:v>676.00117569762369</c:v>
                </c:pt>
                <c:pt idx="59">
                  <c:v>684.38817189772089</c:v>
                </c:pt>
                <c:pt idx="60">
                  <c:v>681.33413344698056</c:v>
                </c:pt>
                <c:pt idx="61">
                  <c:v>673.58280546342576</c:v>
                </c:pt>
                <c:pt idx="62">
                  <c:v>674.85830840870767</c:v>
                </c:pt>
                <c:pt idx="63">
                  <c:v>675.86431060415634</c:v>
                </c:pt>
                <c:pt idx="64">
                  <c:v>664.28321653481544</c:v>
                </c:pt>
                <c:pt idx="65">
                  <c:v>654.77537473666598</c:v>
                </c:pt>
                <c:pt idx="66">
                  <c:v>641.97830906996387</c:v>
                </c:pt>
                <c:pt idx="67">
                  <c:v>621.50597716915945</c:v>
                </c:pt>
                <c:pt idx="68">
                  <c:v>608.94805982791149</c:v>
                </c:pt>
                <c:pt idx="69">
                  <c:v>592.86928502633964</c:v>
                </c:pt>
                <c:pt idx="70">
                  <c:v>572.8087902372572</c:v>
                </c:pt>
                <c:pt idx="71">
                  <c:v>586.27952655946865</c:v>
                </c:pt>
                <c:pt idx="72">
                  <c:v>564.76770811945607</c:v>
                </c:pt>
                <c:pt idx="73">
                  <c:v>527.73231005946582</c:v>
                </c:pt>
                <c:pt idx="74">
                  <c:v>504.60461828992266</c:v>
                </c:pt>
                <c:pt idx="75">
                  <c:v>476.78783402912086</c:v>
                </c:pt>
                <c:pt idx="76">
                  <c:v>455.65673598367721</c:v>
                </c:pt>
                <c:pt idx="77">
                  <c:v>462.55740284026979</c:v>
                </c:pt>
                <c:pt idx="78">
                  <c:v>467.80699854440172</c:v>
                </c:pt>
                <c:pt idx="79">
                  <c:v>416.69362263559742</c:v>
                </c:pt>
                <c:pt idx="80">
                  <c:v>413.47622769257578</c:v>
                </c:pt>
                <c:pt idx="81">
                  <c:v>374.38460571702308</c:v>
                </c:pt>
                <c:pt idx="82">
                  <c:v>334.61944505236897</c:v>
                </c:pt>
                <c:pt idx="83">
                  <c:v>360.35245919524459</c:v>
                </c:pt>
                <c:pt idx="84">
                  <c:v>354.72658861373202</c:v>
                </c:pt>
                <c:pt idx="85">
                  <c:v>344.85627643875341</c:v>
                </c:pt>
                <c:pt idx="86">
                  <c:v>299.8278186448224</c:v>
                </c:pt>
                <c:pt idx="87">
                  <c:v>334.69978908466146</c:v>
                </c:pt>
                <c:pt idx="88">
                  <c:v>261.50353949001146</c:v>
                </c:pt>
                <c:pt idx="89">
                  <c:v>193.24377429990273</c:v>
                </c:pt>
                <c:pt idx="90">
                  <c:v>223.89919992826617</c:v>
                </c:pt>
                <c:pt idx="91">
                  <c:v>214.423247836472</c:v>
                </c:pt>
                <c:pt idx="92">
                  <c:v>291.744870534043</c:v>
                </c:pt>
                <c:pt idx="93">
                  <c:v>345.76940939353517</c:v>
                </c:pt>
                <c:pt idx="94">
                  <c:v>353.37953293391183</c:v>
                </c:pt>
                <c:pt idx="95">
                  <c:v>240.43624400224508</c:v>
                </c:pt>
                <c:pt idx="96">
                  <c:v>124.77995406625996</c:v>
                </c:pt>
                <c:pt idx="97">
                  <c:v>204.23162262144615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(2)'!$B$8:$B$105</c:f>
              <c:numCache>
                <c:formatCode>0</c:formatCode>
                <c:ptCount val="9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</c:numCache>
            </c:numRef>
          </c:xVal>
          <c:yVal>
            <c:numRef>
              <c:f>'Analisi-dead (2)'!$D$8:$D$105</c:f>
              <c:numCache>
                <c:formatCode>General</c:formatCode>
                <c:ptCount val="98"/>
                <c:pt idx="0">
                  <c:v>6</c:v>
                </c:pt>
                <c:pt idx="1">
                  <c:v>3</c:v>
                </c:pt>
                <c:pt idx="2">
                  <c:v>13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3</c:v>
                </c:pt>
                <c:pt idx="9">
                  <c:v>158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7</c:v>
                </c:pt>
                <c:pt idx="14">
                  <c:v>6</c:v>
                </c:pt>
                <c:pt idx="15">
                  <c:v>9</c:v>
                </c:pt>
                <c:pt idx="16">
                  <c:v>3</c:v>
                </c:pt>
                <c:pt idx="17">
                  <c:v>7</c:v>
                </c:pt>
                <c:pt idx="18">
                  <c:v>4</c:v>
                </c:pt>
                <c:pt idx="19">
                  <c:v>4</c:v>
                </c:pt>
                <c:pt idx="20">
                  <c:v>13</c:v>
                </c:pt>
                <c:pt idx="21">
                  <c:v>5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6</c:v>
                </c:pt>
                <c:pt idx="26">
                  <c:v>8</c:v>
                </c:pt>
                <c:pt idx="27">
                  <c:v>6</c:v>
                </c:pt>
                <c:pt idx="28">
                  <c:v>10</c:v>
                </c:pt>
                <c:pt idx="29">
                  <c:v>11</c:v>
                </c:pt>
                <c:pt idx="30">
                  <c:v>15</c:v>
                </c:pt>
                <c:pt idx="31">
                  <c:v>8</c:v>
                </c:pt>
                <c:pt idx="32">
                  <c:v>12</c:v>
                </c:pt>
                <c:pt idx="33">
                  <c:v>10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6</c:v>
                </c:pt>
                <c:pt idx="38">
                  <c:v>7</c:v>
                </c:pt>
                <c:pt idx="39">
                  <c:v>14</c:v>
                </c:pt>
                <c:pt idx="40">
                  <c:v>9</c:v>
                </c:pt>
                <c:pt idx="41">
                  <c:v>12</c:v>
                </c:pt>
                <c:pt idx="42">
                  <c:v>13</c:v>
                </c:pt>
                <c:pt idx="43">
                  <c:v>10</c:v>
                </c:pt>
                <c:pt idx="44">
                  <c:v>24</c:v>
                </c:pt>
                <c:pt idx="45">
                  <c:v>15</c:v>
                </c:pt>
                <c:pt idx="46">
                  <c:v>17</c:v>
                </c:pt>
                <c:pt idx="47">
                  <c:v>14</c:v>
                </c:pt>
                <c:pt idx="48">
                  <c:v>20</c:v>
                </c:pt>
                <c:pt idx="49">
                  <c:v>23</c:v>
                </c:pt>
                <c:pt idx="50">
                  <c:v>20</c:v>
                </c:pt>
                <c:pt idx="51">
                  <c:v>17</c:v>
                </c:pt>
                <c:pt idx="52">
                  <c:v>17</c:v>
                </c:pt>
                <c:pt idx="53">
                  <c:v>16</c:v>
                </c:pt>
                <c:pt idx="54">
                  <c:v>24</c:v>
                </c:pt>
                <c:pt idx="55">
                  <c:v>19</c:v>
                </c:pt>
                <c:pt idx="56">
                  <c:v>24</c:v>
                </c:pt>
                <c:pt idx="57">
                  <c:v>23</c:v>
                </c:pt>
                <c:pt idx="58">
                  <c:v>27</c:v>
                </c:pt>
                <c:pt idx="59">
                  <c:v>18</c:v>
                </c:pt>
                <c:pt idx="60">
                  <c:v>16</c:v>
                </c:pt>
                <c:pt idx="61">
                  <c:v>28</c:v>
                </c:pt>
                <c:pt idx="62">
                  <c:v>31</c:v>
                </c:pt>
                <c:pt idx="63">
                  <c:v>22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39</c:v>
                </c:pt>
                <c:pt idx="68">
                  <c:v>41</c:v>
                </c:pt>
                <c:pt idx="69">
                  <c:v>43</c:v>
                </c:pt>
                <c:pt idx="70">
                  <c:v>83</c:v>
                </c:pt>
                <c:pt idx="71">
                  <c:v>55</c:v>
                </c:pt>
                <c:pt idx="72">
                  <c:v>47</c:v>
                </c:pt>
                <c:pt idx="73">
                  <c:v>69</c:v>
                </c:pt>
                <c:pt idx="74">
                  <c:v>73</c:v>
                </c:pt>
                <c:pt idx="75">
                  <c:v>89</c:v>
                </c:pt>
                <c:pt idx="76">
                  <c:v>127</c:v>
                </c:pt>
                <c:pt idx="77">
                  <c:v>136</c:v>
                </c:pt>
                <c:pt idx="78">
                  <c:v>91</c:v>
                </c:pt>
                <c:pt idx="79">
                  <c:v>151</c:v>
                </c:pt>
                <c:pt idx="80">
                  <c:v>128</c:v>
                </c:pt>
                <c:pt idx="81">
                  <c:v>141</c:v>
                </c:pt>
                <c:pt idx="82">
                  <c:v>221</c:v>
                </c:pt>
                <c:pt idx="83">
                  <c:v>205</c:v>
                </c:pt>
                <c:pt idx="84">
                  <c:v>217</c:v>
                </c:pt>
                <c:pt idx="85">
                  <c:v>199</c:v>
                </c:pt>
                <c:pt idx="86">
                  <c:v>297</c:v>
                </c:pt>
                <c:pt idx="87">
                  <c:v>208</c:v>
                </c:pt>
                <c:pt idx="88">
                  <c:v>233</c:v>
                </c:pt>
                <c:pt idx="89">
                  <c:v>353</c:v>
                </c:pt>
                <c:pt idx="90">
                  <c:v>335</c:v>
                </c:pt>
                <c:pt idx="91">
                  <c:v>445</c:v>
                </c:pt>
                <c:pt idx="92">
                  <c:v>446</c:v>
                </c:pt>
                <c:pt idx="93">
                  <c:v>425</c:v>
                </c:pt>
                <c:pt idx="94">
                  <c:v>331</c:v>
                </c:pt>
                <c:pt idx="95">
                  <c:v>356</c:v>
                </c:pt>
                <c:pt idx="96">
                  <c:v>580</c:v>
                </c:pt>
                <c:pt idx="97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(2)'!$B$8:$B$132</c:f>
              <c:numCache>
                <c:formatCode>0</c:formatCode>
                <c:ptCount val="12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</c:numCache>
            </c:numRef>
          </c:xVal>
          <c:yVal>
            <c:numRef>
              <c:f>'Analisi-dead (2)'!$H$8:$H$132</c:f>
              <c:numCache>
                <c:formatCode>0</c:formatCode>
                <c:ptCount val="125"/>
                <c:pt idx="0">
                  <c:v>1.29976403272148E-24</c:v>
                </c:pt>
                <c:pt idx="1">
                  <c:v>1.8813666864613987E-9</c:v>
                </c:pt>
                <c:pt idx="2">
                  <c:v>9.7537902369207667E-9</c:v>
                </c:pt>
                <c:pt idx="3">
                  <c:v>4.0306037458067992E-8</c:v>
                </c:pt>
                <c:pt idx="4">
                  <c:v>1.400661292409355E-7</c:v>
                </c:pt>
                <c:pt idx="5">
                  <c:v>4.2457146179884339E-7</c:v>
                </c:pt>
                <c:pt idx="6">
                  <c:v>1.1522735998084942E-6</c:v>
                </c:pt>
                <c:pt idx="7">
                  <c:v>2.8544014768418669E-6</c:v>
                </c:pt>
                <c:pt idx="8">
                  <c:v>6.5491283548976201E-6</c:v>
                </c:pt>
                <c:pt idx="9">
                  <c:v>1.4076681850004957E-5</c:v>
                </c:pt>
                <c:pt idx="10">
                  <c:v>2.8600987501410532E-5</c:v>
                </c:pt>
                <c:pt idx="11">
                  <c:v>5.5332751123264177E-5</c:v>
                </c:pt>
                <c:pt idx="12">
                  <c:v>1.0253824159656544E-4</c:v>
                </c:pt>
                <c:pt idx="13">
                  <c:v>1.829070993258785E-4</c:v>
                </c:pt>
                <c:pt idx="14">
                  <c:v>3.1536093364143921E-4</c:v>
                </c:pt>
                <c:pt idx="15">
                  <c:v>5.2739196686337972E-4</c:v>
                </c:pt>
                <c:pt idx="16">
                  <c:v>8.5802724072818405E-4</c:v>
                </c:pt>
                <c:pt idx="17">
                  <c:v>1.361518663507869E-3</c:v>
                </c:pt>
                <c:pt idx="18">
                  <c:v>2.1118622250509258E-3</c:v>
                </c:pt>
                <c:pt idx="19">
                  <c:v>3.2082508688891708E-3</c:v>
                </c:pt>
                <c:pt idx="20">
                  <c:v>4.781564660123183E-3</c:v>
                </c:pt>
                <c:pt idx="21">
                  <c:v>7.0019989486389718E-3</c:v>
                </c:pt>
                <c:pt idx="22">
                  <c:v>1.0087926171541056E-2</c:v>
                </c:pt>
                <c:pt idx="23">
                  <c:v>1.4316079785696732E-2</c:v>
                </c:pt>
                <c:pt idx="24">
                  <c:v>2.0033139634429657E-2</c:v>
                </c:pt>
                <c:pt idx="25">
                  <c:v>2.7668786935869726E-2</c:v>
                </c:pt>
                <c:pt idx="26">
                  <c:v>3.7750284174998767E-2</c:v>
                </c:pt>
                <c:pt idx="27">
                  <c:v>5.0918620659655314E-2</c:v>
                </c:pt>
                <c:pt idx="28">
                  <c:v>6.7946248562231595E-2</c:v>
                </c:pt>
                <c:pt idx="29">
                  <c:v>8.9756417134874852E-2</c:v>
                </c:pt>
                <c:pt idx="30">
                  <c:v>0.11744409469472383</c:v>
                </c:pt>
                <c:pt idx="31">
                  <c:v>0.15229844917670377</c:v>
                </c:pt>
                <c:pt idx="32">
                  <c:v>0.19582683880103477</c:v>
                </c:pt>
                <c:pt idx="33">
                  <c:v>0.24978024495934925</c:v>
                </c:pt>
                <c:pt idx="34">
                  <c:v>0.31618006004344051</c:v>
                </c:pt>
                <c:pt idx="35">
                  <c:v>0.39734612387432028</c:v>
                </c:pt>
                <c:pt idx="36">
                  <c:v>0.49592588387692632</c:v>
                </c:pt>
                <c:pt idx="37">
                  <c:v>0.6149245364151833</c:v>
                </c:pt>
                <c:pt idx="38">
                  <c:v>0.75773598996542224</c:v>
                </c:pt>
                <c:pt idx="39">
                  <c:v>0.92817447525790764</c:v>
                </c:pt>
                <c:pt idx="40">
                  <c:v>1.1305066133314303</c:v>
                </c:pt>
                <c:pt idx="41">
                  <c:v>1.3694837397786299</c:v>
                </c:pt>
                <c:pt idx="42">
                  <c:v>1.6503742724420909</c:v>
                </c:pt>
                <c:pt idx="43">
                  <c:v>1.978995900562865</c:v>
                </c:pt>
                <c:pt idx="44">
                  <c:v>2.3617473659706887</c:v>
                </c:pt>
                <c:pt idx="45">
                  <c:v>2.8056396014027909</c:v>
                </c:pt>
                <c:pt idx="46">
                  <c:v>3.3183259874873161</c:v>
                </c:pt>
                <c:pt idx="47">
                  <c:v>3.9081314883478528</c:v>
                </c:pt>
                <c:pt idx="48">
                  <c:v>4.5840804261759613</c:v>
                </c:pt>
                <c:pt idx="49">
                  <c:v>5.3559226574577945</c:v>
                </c:pt>
                <c:pt idx="50">
                  <c:v>6.2341579177889219</c:v>
                </c:pt>
                <c:pt idx="51">
                  <c:v>7.2300581083107707</c:v>
                </c:pt>
                <c:pt idx="52">
                  <c:v>8.3556873046794866</c:v>
                </c:pt>
                <c:pt idx="53">
                  <c:v>9.623919279045511</c:v>
                </c:pt>
                <c:pt idx="54">
                  <c:v>11.04845233667916</c:v>
                </c:pt>
                <c:pt idx="55">
                  <c:v>12.643821281512235</c:v>
                </c:pt>
                <c:pt idx="56">
                  <c:v>14.425406338856279</c:v>
                </c:pt>
                <c:pt idx="57">
                  <c:v>16.409438878775809</c:v>
                </c:pt>
                <c:pt idx="58">
                  <c:v>18.613003799903058</c:v>
                </c:pt>
                <c:pt idx="59">
                  <c:v>21.054038450739469</c:v>
                </c:pt>
                <c:pt idx="60">
                  <c:v>23.751327983554695</c:v>
                </c:pt>
                <c:pt idx="61">
                  <c:v>26.724497054719233</c:v>
                </c:pt>
                <c:pt idx="62">
                  <c:v>29.993997804548133</c:v>
                </c:pt>
                <c:pt idx="63">
                  <c:v>33.581094069342605</c:v>
                </c:pt>
                <c:pt idx="64">
                  <c:v>37.507841798152235</c:v>
                </c:pt>
                <c:pt idx="65">
                  <c:v>41.797065666702665</c:v>
                </c:pt>
                <c:pt idx="66">
                  <c:v>46.472331900804178</c:v>
                </c:pt>
                <c:pt idx="67">
                  <c:v>51.557917341247347</c:v>
                </c:pt>
                <c:pt idx="68">
                  <c:v>57.078774801575264</c:v>
                </c:pt>
                <c:pt idx="69">
                  <c:v>63.060494789079542</c:v>
                </c:pt>
                <c:pt idx="70">
                  <c:v>69.529263677790439</c:v>
                </c:pt>
                <c:pt idx="71">
                  <c:v>76.511818440010586</c:v>
                </c:pt>
                <c:pt idx="72">
                  <c:v>84.035398059988225</c:v>
                </c:pt>
                <c:pt idx="73">
                  <c:v>92.127691769545962</c:v>
                </c:pt>
                <c:pt idx="74">
                  <c:v>100.8167842607988</c:v>
                </c:pt>
                <c:pt idx="75">
                  <c:v>110.13109804544271</c:v>
                </c:pt>
                <c:pt idx="76">
                  <c:v>120.09933314340428</c:v>
                </c:pt>
                <c:pt idx="77">
                  <c:v>130.75040429586988</c:v>
                </c:pt>
                <c:pt idx="78">
                  <c:v>142.11337590880734</c:v>
                </c:pt>
                <c:pt idx="79">
                  <c:v>154.21739494302523</c:v>
                </c:pt>
                <c:pt idx="80">
                  <c:v>167.0916219755525</c:v>
                </c:pt>
                <c:pt idx="81">
                  <c:v>180.76516066465618</c:v>
                </c:pt>
                <c:pt idx="82">
                  <c:v>195.26698585712165</c:v>
                </c:pt>
                <c:pt idx="83">
                  <c:v>210.62587058151027</c:v>
                </c:pt>
                <c:pt idx="84">
                  <c:v>226.87031217498176</c:v>
                </c:pt>
                <c:pt idx="85">
                  <c:v>244.02845779392953</c:v>
                </c:pt>
                <c:pt idx="86">
                  <c:v>262.12802956015895</c:v>
                </c:pt>
                <c:pt idx="87">
                  <c:v>281.19624959464755</c:v>
                </c:pt>
                <c:pt idx="88">
                  <c:v>301.25976519010533</c:v>
                </c:pt>
                <c:pt idx="89">
                  <c:v>322.34457437163405</c:v>
                </c:pt>
                <c:pt idx="90">
                  <c:v>344.47595209179758</c:v>
                </c:pt>
                <c:pt idx="91">
                  <c:v>367.67837730242729</c:v>
                </c:pt>
                <c:pt idx="92">
                  <c:v>391.97546114050965</c:v>
                </c:pt>
                <c:pt idx="93">
                  <c:v>417.38987645962658</c:v>
                </c:pt>
                <c:pt idx="94">
                  <c:v>443.94328893166892</c:v>
                </c:pt>
                <c:pt idx="95">
                  <c:v>471.65628993598267</c:v>
                </c:pt>
                <c:pt idx="96">
                  <c:v>500.54833144481017</c:v>
                </c:pt>
                <c:pt idx="97">
                  <c:v>530.63766310488336</c:v>
                </c:pt>
                <c:pt idx="98">
                  <c:v>561.94127170540401</c:v>
                </c:pt>
                <c:pt idx="99">
                  <c:v>594.47482321245252</c:v>
                </c:pt>
                <c:pt idx="100">
                  <c:v>628.25260753916041</c:v>
                </c:pt>
                <c:pt idx="101">
                  <c:v>663.28748620984879</c:v>
                </c:pt>
                <c:pt idx="102">
                  <c:v>699.5908430647961</c:v>
                </c:pt>
                <c:pt idx="103">
                  <c:v>737.17253814045512</c:v>
                </c:pt>
                <c:pt idx="104">
                  <c:v>776.04086484783738</c:v>
                </c:pt>
                <c:pt idx="105">
                  <c:v>816.20251055945164</c:v>
                </c:pt>
                <c:pt idx="106">
                  <c:v>857.66252070275448</c:v>
                </c:pt>
                <c:pt idx="107">
                  <c:v>900.42426644550244</c:v>
                </c:pt>
                <c:pt idx="108">
                  <c:v>944.48941604582888</c:v>
                </c:pt>
                <c:pt idx="109">
                  <c:v>989.85790992730995</c:v>
                </c:pt>
                <c:pt idx="110">
                  <c:v>1036.5279395267726</c:v>
                </c:pt>
                <c:pt idx="111">
                  <c:v>1084.4959299502514</c:v>
                </c:pt>
                <c:pt idx="112">
                  <c:v>1133.7565264602538</c:v>
                </c:pt>
                <c:pt idx="113">
                  <c:v>1184.3025848054947</c:v>
                </c:pt>
                <c:pt idx="114">
                  <c:v>1236.1251653924967</c:v>
                </c:pt>
                <c:pt idx="115">
                  <c:v>1289.2135312869432</c:v>
                </c:pt>
                <c:pt idx="116">
                  <c:v>1343.5551500215288</c:v>
                </c:pt>
                <c:pt idx="117">
                  <c:v>1399.1356991762016</c:v>
                </c:pt>
                <c:pt idx="118">
                  <c:v>1455.9390756862524</c:v>
                </c:pt>
                <c:pt idx="119">
                  <c:v>1513.9474088236805</c:v>
                </c:pt>
                <c:pt idx="120">
                  <c:v>1573.1410767876034</c:v>
                </c:pt>
                <c:pt idx="121">
                  <c:v>1633.4987268303805</c:v>
                </c:pt>
                <c:pt idx="122">
                  <c:v>1694.9972988373461</c:v>
                </c:pt>
                <c:pt idx="123">
                  <c:v>1757.6120522698905</c:v>
                </c:pt>
                <c:pt idx="124">
                  <c:v>1821.3165963738754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(2)'!$A$8:$A$104</c:f>
              <c:numCache>
                <c:formatCode>d/m;@</c:formatCode>
                <c:ptCount val="97"/>
                <c:pt idx="0">
                  <c:v>44049</c:v>
                </c:pt>
                <c:pt idx="1">
                  <c:v>44050</c:v>
                </c:pt>
                <c:pt idx="2">
                  <c:v>44051</c:v>
                </c:pt>
                <c:pt idx="3">
                  <c:v>44052</c:v>
                </c:pt>
                <c:pt idx="4">
                  <c:v>44053</c:v>
                </c:pt>
                <c:pt idx="5">
                  <c:v>44054</c:v>
                </c:pt>
                <c:pt idx="6">
                  <c:v>44055</c:v>
                </c:pt>
                <c:pt idx="7">
                  <c:v>44056</c:v>
                </c:pt>
                <c:pt idx="8">
                  <c:v>44057</c:v>
                </c:pt>
                <c:pt idx="9">
                  <c:v>44058</c:v>
                </c:pt>
                <c:pt idx="10">
                  <c:v>44059</c:v>
                </c:pt>
                <c:pt idx="11">
                  <c:v>44060</c:v>
                </c:pt>
                <c:pt idx="12">
                  <c:v>44061</c:v>
                </c:pt>
                <c:pt idx="13">
                  <c:v>44062</c:v>
                </c:pt>
                <c:pt idx="14">
                  <c:v>44063</c:v>
                </c:pt>
                <c:pt idx="15">
                  <c:v>44064</c:v>
                </c:pt>
                <c:pt idx="16">
                  <c:v>44065</c:v>
                </c:pt>
                <c:pt idx="17">
                  <c:v>44066</c:v>
                </c:pt>
                <c:pt idx="18">
                  <c:v>44067</c:v>
                </c:pt>
                <c:pt idx="19">
                  <c:v>44068</c:v>
                </c:pt>
                <c:pt idx="20">
                  <c:v>44069</c:v>
                </c:pt>
                <c:pt idx="21">
                  <c:v>44070</c:v>
                </c:pt>
                <c:pt idx="22">
                  <c:v>44071</c:v>
                </c:pt>
                <c:pt idx="23">
                  <c:v>44072</c:v>
                </c:pt>
                <c:pt idx="24">
                  <c:v>44073</c:v>
                </c:pt>
                <c:pt idx="25">
                  <c:v>44074</c:v>
                </c:pt>
                <c:pt idx="26">
                  <c:v>44075</c:v>
                </c:pt>
                <c:pt idx="27">
                  <c:v>44076</c:v>
                </c:pt>
                <c:pt idx="28">
                  <c:v>44077</c:v>
                </c:pt>
                <c:pt idx="29">
                  <c:v>44078</c:v>
                </c:pt>
                <c:pt idx="30">
                  <c:v>44079</c:v>
                </c:pt>
                <c:pt idx="31">
                  <c:v>44080</c:v>
                </c:pt>
                <c:pt idx="32">
                  <c:v>44081</c:v>
                </c:pt>
                <c:pt idx="33">
                  <c:v>44082</c:v>
                </c:pt>
                <c:pt idx="34">
                  <c:v>44083</c:v>
                </c:pt>
                <c:pt idx="35">
                  <c:v>44084</c:v>
                </c:pt>
                <c:pt idx="36">
                  <c:v>44085</c:v>
                </c:pt>
                <c:pt idx="37">
                  <c:v>44086</c:v>
                </c:pt>
                <c:pt idx="38">
                  <c:v>44087</c:v>
                </c:pt>
                <c:pt idx="39">
                  <c:v>44088</c:v>
                </c:pt>
                <c:pt idx="40">
                  <c:v>44089</c:v>
                </c:pt>
                <c:pt idx="41">
                  <c:v>44090</c:v>
                </c:pt>
                <c:pt idx="42">
                  <c:v>44091</c:v>
                </c:pt>
                <c:pt idx="43">
                  <c:v>44092</c:v>
                </c:pt>
                <c:pt idx="44">
                  <c:v>44093</c:v>
                </c:pt>
                <c:pt idx="45">
                  <c:v>44094</c:v>
                </c:pt>
                <c:pt idx="46">
                  <c:v>44095</c:v>
                </c:pt>
                <c:pt idx="47">
                  <c:v>44096</c:v>
                </c:pt>
                <c:pt idx="48">
                  <c:v>44097</c:v>
                </c:pt>
                <c:pt idx="49">
                  <c:v>44098</c:v>
                </c:pt>
                <c:pt idx="50">
                  <c:v>44099</c:v>
                </c:pt>
                <c:pt idx="51">
                  <c:v>44100</c:v>
                </c:pt>
                <c:pt idx="52">
                  <c:v>44101</c:v>
                </c:pt>
                <c:pt idx="53">
                  <c:v>44102</c:v>
                </c:pt>
                <c:pt idx="54">
                  <c:v>44103</c:v>
                </c:pt>
                <c:pt idx="55">
                  <c:v>44104</c:v>
                </c:pt>
                <c:pt idx="56">
                  <c:v>44105</c:v>
                </c:pt>
                <c:pt idx="57">
                  <c:v>44106</c:v>
                </c:pt>
                <c:pt idx="58">
                  <c:v>44107</c:v>
                </c:pt>
                <c:pt idx="59">
                  <c:v>44108</c:v>
                </c:pt>
                <c:pt idx="60">
                  <c:v>44109</c:v>
                </c:pt>
                <c:pt idx="61">
                  <c:v>44110</c:v>
                </c:pt>
                <c:pt idx="62">
                  <c:v>44111</c:v>
                </c:pt>
                <c:pt idx="63">
                  <c:v>44112</c:v>
                </c:pt>
                <c:pt idx="64">
                  <c:v>44113</c:v>
                </c:pt>
                <c:pt idx="65">
                  <c:v>44114</c:v>
                </c:pt>
                <c:pt idx="66">
                  <c:v>44115</c:v>
                </c:pt>
                <c:pt idx="67">
                  <c:v>44116</c:v>
                </c:pt>
                <c:pt idx="68">
                  <c:v>44117</c:v>
                </c:pt>
                <c:pt idx="69">
                  <c:v>44118</c:v>
                </c:pt>
                <c:pt idx="70">
                  <c:v>44119</c:v>
                </c:pt>
                <c:pt idx="71">
                  <c:v>44120</c:v>
                </c:pt>
                <c:pt idx="72">
                  <c:v>44121</c:v>
                </c:pt>
                <c:pt idx="73">
                  <c:v>44122</c:v>
                </c:pt>
                <c:pt idx="74">
                  <c:v>44123</c:v>
                </c:pt>
                <c:pt idx="75">
                  <c:v>44124</c:v>
                </c:pt>
                <c:pt idx="76">
                  <c:v>44125</c:v>
                </c:pt>
                <c:pt idx="77">
                  <c:v>44126</c:v>
                </c:pt>
                <c:pt idx="78">
                  <c:v>44127</c:v>
                </c:pt>
                <c:pt idx="79">
                  <c:v>44128</c:v>
                </c:pt>
                <c:pt idx="80">
                  <c:v>44129</c:v>
                </c:pt>
                <c:pt idx="81">
                  <c:v>44130</c:v>
                </c:pt>
                <c:pt idx="82">
                  <c:v>44131</c:v>
                </c:pt>
                <c:pt idx="83">
                  <c:v>44132</c:v>
                </c:pt>
                <c:pt idx="84">
                  <c:v>44133</c:v>
                </c:pt>
                <c:pt idx="85">
                  <c:v>44134</c:v>
                </c:pt>
                <c:pt idx="86">
                  <c:v>44135</c:v>
                </c:pt>
                <c:pt idx="87">
                  <c:v>44136</c:v>
                </c:pt>
                <c:pt idx="88">
                  <c:v>44137</c:v>
                </c:pt>
                <c:pt idx="89">
                  <c:v>44138</c:v>
                </c:pt>
                <c:pt idx="90">
                  <c:v>44139</c:v>
                </c:pt>
                <c:pt idx="91">
                  <c:v>44140</c:v>
                </c:pt>
                <c:pt idx="92">
                  <c:v>44141</c:v>
                </c:pt>
                <c:pt idx="93">
                  <c:v>44142</c:v>
                </c:pt>
                <c:pt idx="94">
                  <c:v>44143</c:v>
                </c:pt>
                <c:pt idx="95">
                  <c:v>44144</c:v>
                </c:pt>
                <c:pt idx="96">
                  <c:v>44145</c:v>
                </c:pt>
              </c:numCache>
            </c:numRef>
          </c:xVal>
          <c:yVal>
            <c:numRef>
              <c:f>'Analisi-dead (2)'!$J$8:$J$104</c:f>
              <c:numCache>
                <c:formatCode>0</c:formatCode>
                <c:ptCount val="97"/>
                <c:pt idx="0">
                  <c:v>6</c:v>
                </c:pt>
                <c:pt idx="1">
                  <c:v>2.9999999981186334</c:v>
                </c:pt>
                <c:pt idx="2">
                  <c:v>12.999999990246209</c:v>
                </c:pt>
                <c:pt idx="3">
                  <c:v>1.9999999596939626</c:v>
                </c:pt>
                <c:pt idx="4">
                  <c:v>3.9999998599338706</c:v>
                </c:pt>
                <c:pt idx="5">
                  <c:v>5.9999995754285385</c:v>
                </c:pt>
                <c:pt idx="6">
                  <c:v>9.9999988477264008</c:v>
                </c:pt>
                <c:pt idx="7">
                  <c:v>5.999997145598523</c:v>
                </c:pt>
                <c:pt idx="8">
                  <c:v>2.9999934508716453</c:v>
                </c:pt>
                <c:pt idx="9">
                  <c:v>157.99998592331815</c:v>
                </c:pt>
                <c:pt idx="10">
                  <c:v>3.9999713990124985</c:v>
                </c:pt>
                <c:pt idx="11">
                  <c:v>3.9999446672488768</c:v>
                </c:pt>
                <c:pt idx="12">
                  <c:v>4.9998974617584038</c:v>
                </c:pt>
                <c:pt idx="13">
                  <c:v>6.999817092900674</c:v>
                </c:pt>
                <c:pt idx="14">
                  <c:v>5.9996846390663583</c:v>
                </c:pt>
                <c:pt idx="15">
                  <c:v>8.9994726080331358</c:v>
                </c:pt>
                <c:pt idx="16">
                  <c:v>2.9991419727592716</c:v>
                </c:pt>
                <c:pt idx="17">
                  <c:v>6.9986384813364921</c:v>
                </c:pt>
                <c:pt idx="18">
                  <c:v>3.9978881377749489</c:v>
                </c:pt>
                <c:pt idx="19">
                  <c:v>3.9967917491311109</c:v>
                </c:pt>
                <c:pt idx="20">
                  <c:v>12.995218435339877</c:v>
                </c:pt>
                <c:pt idx="21">
                  <c:v>4.9929980010513608</c:v>
                </c:pt>
                <c:pt idx="22">
                  <c:v>8.9899120738284584</c:v>
                </c:pt>
                <c:pt idx="23">
                  <c:v>0.98568392021430329</c:v>
                </c:pt>
                <c:pt idx="24">
                  <c:v>3.9799668603655705</c:v>
                </c:pt>
                <c:pt idx="25">
                  <c:v>5.9723312130641304</c:v>
                </c:pt>
                <c:pt idx="26">
                  <c:v>7.962249715825001</c:v>
                </c:pt>
                <c:pt idx="27">
                  <c:v>5.9490813793403445</c:v>
                </c:pt>
                <c:pt idx="28">
                  <c:v>9.9320537514377687</c:v>
                </c:pt>
                <c:pt idx="29">
                  <c:v>10.910243582865125</c:v>
                </c:pt>
                <c:pt idx="30">
                  <c:v>14.882555905305276</c:v>
                </c:pt>
                <c:pt idx="31">
                  <c:v>7.8477015508232961</c:v>
                </c:pt>
                <c:pt idx="32">
                  <c:v>11.804173161198966</c:v>
                </c:pt>
                <c:pt idx="33">
                  <c:v>9.75021975504065</c:v>
                </c:pt>
                <c:pt idx="34">
                  <c:v>13.68381993995656</c:v>
                </c:pt>
                <c:pt idx="35">
                  <c:v>9.6026538761256806</c:v>
                </c:pt>
                <c:pt idx="36">
                  <c:v>9.5040741161230731</c:v>
                </c:pt>
                <c:pt idx="37">
                  <c:v>5.3850754635848164</c:v>
                </c:pt>
                <c:pt idx="38">
                  <c:v>6.2422640100345781</c:v>
                </c:pt>
                <c:pt idx="39">
                  <c:v>13.071825524742092</c:v>
                </c:pt>
                <c:pt idx="40">
                  <c:v>7.8694933866685695</c:v>
                </c:pt>
                <c:pt idx="41">
                  <c:v>10.63051626022137</c:v>
                </c:pt>
                <c:pt idx="42">
                  <c:v>11.349625727557909</c:v>
                </c:pt>
                <c:pt idx="43">
                  <c:v>8.0210040994371354</c:v>
                </c:pt>
                <c:pt idx="44">
                  <c:v>21.63825263402931</c:v>
                </c:pt>
                <c:pt idx="45">
                  <c:v>12.194360398597208</c:v>
                </c:pt>
                <c:pt idx="46">
                  <c:v>13.681674012512683</c:v>
                </c:pt>
                <c:pt idx="47">
                  <c:v>10.091868511652148</c:v>
                </c:pt>
                <c:pt idx="48">
                  <c:v>15.415919573824038</c:v>
                </c:pt>
                <c:pt idx="49">
                  <c:v>17.644077342542204</c:v>
                </c:pt>
                <c:pt idx="50">
                  <c:v>13.765842082211078</c:v>
                </c:pt>
                <c:pt idx="51">
                  <c:v>9.7699418916892284</c:v>
                </c:pt>
                <c:pt idx="52">
                  <c:v>8.6443126953205134</c:v>
                </c:pt>
                <c:pt idx="53">
                  <c:v>6.376080720954489</c:v>
                </c:pt>
                <c:pt idx="54">
                  <c:v>12.95154766332084</c:v>
                </c:pt>
                <c:pt idx="55">
                  <c:v>6.3561787184877652</c:v>
                </c:pt>
                <c:pt idx="56">
                  <c:v>9.5745936611437212</c:v>
                </c:pt>
                <c:pt idx="57">
                  <c:v>6.5905611212241908</c:v>
                </c:pt>
                <c:pt idx="58">
                  <c:v>8.3869962000969416</c:v>
                </c:pt>
                <c:pt idx="59">
                  <c:v>-3.0540384507394691</c:v>
                </c:pt>
                <c:pt idx="60">
                  <c:v>-7.7513279835546953</c:v>
                </c:pt>
                <c:pt idx="61">
                  <c:v>1.2755029452807669</c:v>
                </c:pt>
                <c:pt idx="62">
                  <c:v>1.0060021954518668</c:v>
                </c:pt>
                <c:pt idx="63">
                  <c:v>-11.581094069342605</c:v>
                </c:pt>
                <c:pt idx="64">
                  <c:v>-9.507841798152235</c:v>
                </c:pt>
                <c:pt idx="65">
                  <c:v>-12.797065666702665</c:v>
                </c:pt>
                <c:pt idx="66">
                  <c:v>-20.472331900804178</c:v>
                </c:pt>
                <c:pt idx="67">
                  <c:v>-12.557917341247347</c:v>
                </c:pt>
                <c:pt idx="68">
                  <c:v>-16.078774801575264</c:v>
                </c:pt>
                <c:pt idx="69">
                  <c:v>-20.060494789079542</c:v>
                </c:pt>
                <c:pt idx="70">
                  <c:v>13.470736322209561</c:v>
                </c:pt>
                <c:pt idx="71">
                  <c:v>-21.511818440010586</c:v>
                </c:pt>
                <c:pt idx="72">
                  <c:v>-37.035398059988225</c:v>
                </c:pt>
                <c:pt idx="73">
                  <c:v>-23.127691769545962</c:v>
                </c:pt>
                <c:pt idx="74">
                  <c:v>-27.816784260798798</c:v>
                </c:pt>
                <c:pt idx="75">
                  <c:v>-21.131098045442712</c:v>
                </c:pt>
                <c:pt idx="76">
                  <c:v>6.9006668565957199</c:v>
                </c:pt>
                <c:pt idx="77">
                  <c:v>5.2495957041301153</c:v>
                </c:pt>
                <c:pt idx="78">
                  <c:v>-51.113375908807342</c:v>
                </c:pt>
                <c:pt idx="79">
                  <c:v>-3.2173949430252264</c:v>
                </c:pt>
                <c:pt idx="80">
                  <c:v>-39.091621975552499</c:v>
                </c:pt>
                <c:pt idx="81">
                  <c:v>-39.765160664656179</c:v>
                </c:pt>
                <c:pt idx="82">
                  <c:v>25.733014142878346</c:v>
                </c:pt>
                <c:pt idx="83">
                  <c:v>-5.6258705815102701</c:v>
                </c:pt>
                <c:pt idx="84">
                  <c:v>-9.8703121749817626</c:v>
                </c:pt>
                <c:pt idx="85">
                  <c:v>-45.028457793929533</c:v>
                </c:pt>
                <c:pt idx="86">
                  <c:v>34.87197043984105</c:v>
                </c:pt>
                <c:pt idx="87">
                  <c:v>-73.196249594647554</c:v>
                </c:pt>
                <c:pt idx="88">
                  <c:v>-68.259765190105327</c:v>
                </c:pt>
                <c:pt idx="89">
                  <c:v>30.655425628365947</c:v>
                </c:pt>
                <c:pt idx="90">
                  <c:v>-9.4759520917975806</c:v>
                </c:pt>
                <c:pt idx="91">
                  <c:v>77.321622697572707</c:v>
                </c:pt>
                <c:pt idx="92">
                  <c:v>54.024538859490349</c:v>
                </c:pt>
                <c:pt idx="93">
                  <c:v>7.6101235403734222</c:v>
                </c:pt>
                <c:pt idx="94">
                  <c:v>-112.94328893166892</c:v>
                </c:pt>
                <c:pt idx="95">
                  <c:v>-115.65628993598267</c:v>
                </c:pt>
                <c:pt idx="96">
                  <c:v>79.451668555189826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0" i="0" baseline="0">
                <a:effectLst/>
              </a:rPr>
              <a:t>Variazione TI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</c:numCache>
            </c:numRef>
          </c:cat>
          <c:val>
            <c:numRef>
              <c:f>Terapia_inten!$C$12:$C$121</c:f>
              <c:numCache>
                <c:formatCode>General</c:formatCode>
                <c:ptCount val="1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-1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-5</c:v>
                </c:pt>
                <c:pt idx="13">
                  <c:v>5</c:v>
                </c:pt>
                <c:pt idx="14">
                  <c:v>-4</c:v>
                </c:pt>
                <c:pt idx="15">
                  <c:v>1</c:v>
                </c:pt>
                <c:pt idx="16">
                  <c:v>3</c:v>
                </c:pt>
                <c:pt idx="17">
                  <c:v>-2</c:v>
                </c:pt>
                <c:pt idx="18">
                  <c:v>7</c:v>
                </c:pt>
                <c:pt idx="19">
                  <c:v>5</c:v>
                </c:pt>
                <c:pt idx="20">
                  <c:v>7</c:v>
                </c:pt>
                <c:pt idx="21">
                  <c:v>8</c:v>
                </c:pt>
                <c:pt idx="22">
                  <c:v>13</c:v>
                </c:pt>
                <c:pt idx="23">
                  <c:v>2</c:v>
                </c:pt>
                <c:pt idx="24">
                  <c:v>11</c:v>
                </c:pt>
                <c:pt idx="25">
                  <c:v>1</c:v>
                </c:pt>
                <c:pt idx="26">
                  <c:v>0</c:v>
                </c:pt>
                <c:pt idx="27">
                  <c:v>12</c:v>
                </c:pt>
                <c:pt idx="28">
                  <c:v>9</c:v>
                </c:pt>
                <c:pt idx="29">
                  <c:v>1</c:v>
                </c:pt>
                <c:pt idx="30">
                  <c:v>7</c:v>
                </c:pt>
                <c:pt idx="31">
                  <c:v>14</c:v>
                </c:pt>
                <c:pt idx="32">
                  <c:v>11</c:v>
                </c:pt>
                <c:pt idx="33">
                  <c:v>7</c:v>
                </c:pt>
                <c:pt idx="34">
                  <c:v>5</c:v>
                </c:pt>
                <c:pt idx="35">
                  <c:v>10</c:v>
                </c:pt>
                <c:pt idx="36">
                  <c:v>4</c:v>
                </c:pt>
                <c:pt idx="37">
                  <c:v>6</c:v>
                </c:pt>
                <c:pt idx="38">
                  <c:v>5</c:v>
                </c:pt>
                <c:pt idx="39">
                  <c:v>-4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7</c:v>
                </c:pt>
                <c:pt idx="44">
                  <c:v>5</c:v>
                </c:pt>
                <c:pt idx="45">
                  <c:v>2</c:v>
                </c:pt>
                <c:pt idx="46">
                  <c:v>-2</c:v>
                </c:pt>
                <c:pt idx="47">
                  <c:v>3</c:v>
                </c:pt>
                <c:pt idx="48">
                  <c:v>7</c:v>
                </c:pt>
                <c:pt idx="49">
                  <c:v>10</c:v>
                </c:pt>
                <c:pt idx="50">
                  <c:v>7</c:v>
                </c:pt>
                <c:pt idx="51">
                  <c:v>9</c:v>
                </c:pt>
                <c:pt idx="52">
                  <c:v>11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20</c:v>
                </c:pt>
                <c:pt idx="57">
                  <c:v>-4</c:v>
                </c:pt>
                <c:pt idx="58">
                  <c:v>18</c:v>
                </c:pt>
                <c:pt idx="59">
                  <c:v>21</c:v>
                </c:pt>
                <c:pt idx="60">
                  <c:v>29</c:v>
                </c:pt>
                <c:pt idx="61">
                  <c:v>3</c:v>
                </c:pt>
                <c:pt idx="62">
                  <c:v>30</c:v>
                </c:pt>
                <c:pt idx="63">
                  <c:v>32</c:v>
                </c:pt>
                <c:pt idx="64">
                  <c:v>62</c:v>
                </c:pt>
                <c:pt idx="65">
                  <c:v>25</c:v>
                </c:pt>
                <c:pt idx="66">
                  <c:v>47</c:v>
                </c:pt>
                <c:pt idx="67">
                  <c:v>52</c:v>
                </c:pt>
                <c:pt idx="68">
                  <c:v>67</c:v>
                </c:pt>
                <c:pt idx="69">
                  <c:v>45</c:v>
                </c:pt>
                <c:pt idx="70">
                  <c:v>47</c:v>
                </c:pt>
                <c:pt idx="71">
                  <c:v>73</c:v>
                </c:pt>
                <c:pt idx="72">
                  <c:v>56</c:v>
                </c:pt>
                <c:pt idx="73">
                  <c:v>66</c:v>
                </c:pt>
                <c:pt idx="74">
                  <c:v>57</c:v>
                </c:pt>
                <c:pt idx="75">
                  <c:v>79</c:v>
                </c:pt>
                <c:pt idx="76">
                  <c:v>80</c:v>
                </c:pt>
                <c:pt idx="77">
                  <c:v>76</c:v>
                </c:pt>
                <c:pt idx="78">
                  <c:v>127</c:v>
                </c:pt>
                <c:pt idx="79">
                  <c:v>125</c:v>
                </c:pt>
                <c:pt idx="80">
                  <c:v>115</c:v>
                </c:pt>
                <c:pt idx="81">
                  <c:v>95</c:v>
                </c:pt>
                <c:pt idx="82">
                  <c:v>97</c:v>
                </c:pt>
                <c:pt idx="83">
                  <c:v>96</c:v>
                </c:pt>
                <c:pt idx="84">
                  <c:v>83</c:v>
                </c:pt>
                <c:pt idx="85">
                  <c:v>203</c:v>
                </c:pt>
                <c:pt idx="86">
                  <c:v>67</c:v>
                </c:pt>
                <c:pt idx="87">
                  <c:v>99</c:v>
                </c:pt>
                <c:pt idx="88">
                  <c:v>124</c:v>
                </c:pt>
                <c:pt idx="89">
                  <c:v>119</c:v>
                </c:pt>
                <c:pt idx="90">
                  <c:v>115</c:v>
                </c:pt>
                <c:pt idx="91">
                  <c:v>100</c:v>
                </c:pt>
                <c:pt idx="92">
                  <c:v>122</c:v>
                </c:pt>
                <c:pt idx="93">
                  <c:v>110</c:v>
                </c:pt>
                <c:pt idx="94">
                  <c:v>89</c:v>
                </c:pt>
                <c:pt idx="95">
                  <c:v>60</c:v>
                </c:pt>
                <c:pt idx="96">
                  <c:v>76</c:v>
                </c:pt>
                <c:pt idx="97">
                  <c:v>116</c:v>
                </c:pt>
                <c:pt idx="98">
                  <c:v>70</c:v>
                </c:pt>
                <c:pt idx="99">
                  <c:v>120</c:v>
                </c:pt>
                <c:pt idx="100">
                  <c:v>58</c:v>
                </c:pt>
                <c:pt idx="101">
                  <c:v>42</c:v>
                </c:pt>
                <c:pt idx="102">
                  <c:v>36</c:v>
                </c:pt>
                <c:pt idx="103">
                  <c:v>10</c:v>
                </c:pt>
                <c:pt idx="104">
                  <c:v>43</c:v>
                </c:pt>
                <c:pt idx="105">
                  <c:v>9</c:v>
                </c:pt>
                <c:pt idx="106">
                  <c:v>6</c:v>
                </c:pt>
                <c:pt idx="107">
                  <c:v>32</c:v>
                </c:pt>
                <c:pt idx="108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5-4F5D-A89E-11ADF1CDCB33}"/>
            </c:ext>
          </c:extLst>
        </c:ser>
        <c:ser>
          <c:idx val="1"/>
          <c:order val="1"/>
          <c:tx>
            <c:strRef>
              <c:f>Terapia_inten!$E$1</c:f>
              <c:strCache>
                <c:ptCount val="1"/>
                <c:pt idx="0">
                  <c:v>d1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Terapia_inten!$A$12:$A$121</c:f>
              <c:numCache>
                <c:formatCode>d/m;@</c:formatCode>
                <c:ptCount val="110"/>
                <c:pt idx="0">
                  <c:v>44053</c:v>
                </c:pt>
                <c:pt idx="1">
                  <c:v>44054</c:v>
                </c:pt>
                <c:pt idx="2">
                  <c:v>44055</c:v>
                </c:pt>
                <c:pt idx="3">
                  <c:v>44056</c:v>
                </c:pt>
                <c:pt idx="4">
                  <c:v>44057</c:v>
                </c:pt>
                <c:pt idx="5">
                  <c:v>44058</c:v>
                </c:pt>
                <c:pt idx="6">
                  <c:v>44059</c:v>
                </c:pt>
                <c:pt idx="7">
                  <c:v>44060</c:v>
                </c:pt>
                <c:pt idx="8">
                  <c:v>44061</c:v>
                </c:pt>
                <c:pt idx="9">
                  <c:v>44062</c:v>
                </c:pt>
                <c:pt idx="10">
                  <c:v>44063</c:v>
                </c:pt>
                <c:pt idx="11">
                  <c:v>44064</c:v>
                </c:pt>
                <c:pt idx="12">
                  <c:v>44065</c:v>
                </c:pt>
                <c:pt idx="13">
                  <c:v>44066</c:v>
                </c:pt>
                <c:pt idx="14">
                  <c:v>44067</c:v>
                </c:pt>
                <c:pt idx="15">
                  <c:v>44068</c:v>
                </c:pt>
                <c:pt idx="16">
                  <c:v>44069</c:v>
                </c:pt>
                <c:pt idx="17">
                  <c:v>44070</c:v>
                </c:pt>
                <c:pt idx="18">
                  <c:v>44071</c:v>
                </c:pt>
                <c:pt idx="19">
                  <c:v>44072</c:v>
                </c:pt>
                <c:pt idx="20">
                  <c:v>44073</c:v>
                </c:pt>
                <c:pt idx="21">
                  <c:v>44074</c:v>
                </c:pt>
                <c:pt idx="22">
                  <c:v>44075</c:v>
                </c:pt>
                <c:pt idx="23">
                  <c:v>44076</c:v>
                </c:pt>
                <c:pt idx="24">
                  <c:v>44077</c:v>
                </c:pt>
                <c:pt idx="25">
                  <c:v>44078</c:v>
                </c:pt>
                <c:pt idx="26">
                  <c:v>44079</c:v>
                </c:pt>
                <c:pt idx="27">
                  <c:v>44080</c:v>
                </c:pt>
                <c:pt idx="28">
                  <c:v>44081</c:v>
                </c:pt>
                <c:pt idx="29">
                  <c:v>44082</c:v>
                </c:pt>
                <c:pt idx="30">
                  <c:v>44083</c:v>
                </c:pt>
                <c:pt idx="31">
                  <c:v>44084</c:v>
                </c:pt>
                <c:pt idx="32">
                  <c:v>44085</c:v>
                </c:pt>
                <c:pt idx="33">
                  <c:v>44086</c:v>
                </c:pt>
                <c:pt idx="34">
                  <c:v>44087</c:v>
                </c:pt>
                <c:pt idx="35">
                  <c:v>44088</c:v>
                </c:pt>
                <c:pt idx="36">
                  <c:v>44089</c:v>
                </c:pt>
                <c:pt idx="37">
                  <c:v>44090</c:v>
                </c:pt>
                <c:pt idx="38">
                  <c:v>44091</c:v>
                </c:pt>
                <c:pt idx="39">
                  <c:v>44092</c:v>
                </c:pt>
                <c:pt idx="40">
                  <c:v>44093</c:v>
                </c:pt>
                <c:pt idx="41">
                  <c:v>44094</c:v>
                </c:pt>
                <c:pt idx="42">
                  <c:v>44095</c:v>
                </c:pt>
                <c:pt idx="43">
                  <c:v>44096</c:v>
                </c:pt>
                <c:pt idx="44">
                  <c:v>44097</c:v>
                </c:pt>
                <c:pt idx="45">
                  <c:v>44098</c:v>
                </c:pt>
                <c:pt idx="46">
                  <c:v>44099</c:v>
                </c:pt>
                <c:pt idx="47">
                  <c:v>44100</c:v>
                </c:pt>
                <c:pt idx="48">
                  <c:v>44101</c:v>
                </c:pt>
                <c:pt idx="49">
                  <c:v>44102</c:v>
                </c:pt>
                <c:pt idx="50">
                  <c:v>44103</c:v>
                </c:pt>
                <c:pt idx="51">
                  <c:v>44104</c:v>
                </c:pt>
                <c:pt idx="52">
                  <c:v>44105</c:v>
                </c:pt>
                <c:pt idx="53">
                  <c:v>44106</c:v>
                </c:pt>
                <c:pt idx="54">
                  <c:v>44107</c:v>
                </c:pt>
                <c:pt idx="55">
                  <c:v>44108</c:v>
                </c:pt>
                <c:pt idx="56">
                  <c:v>44109</c:v>
                </c:pt>
                <c:pt idx="57">
                  <c:v>44110</c:v>
                </c:pt>
                <c:pt idx="58">
                  <c:v>44111</c:v>
                </c:pt>
                <c:pt idx="59">
                  <c:v>44112</c:v>
                </c:pt>
                <c:pt idx="60">
                  <c:v>44113</c:v>
                </c:pt>
                <c:pt idx="61">
                  <c:v>44114</c:v>
                </c:pt>
                <c:pt idx="62">
                  <c:v>44115</c:v>
                </c:pt>
                <c:pt idx="63">
                  <c:v>44116</c:v>
                </c:pt>
                <c:pt idx="64">
                  <c:v>44117</c:v>
                </c:pt>
                <c:pt idx="65">
                  <c:v>44118</c:v>
                </c:pt>
                <c:pt idx="66">
                  <c:v>44119</c:v>
                </c:pt>
                <c:pt idx="67">
                  <c:v>44120</c:v>
                </c:pt>
                <c:pt idx="68">
                  <c:v>44121</c:v>
                </c:pt>
                <c:pt idx="69">
                  <c:v>44122</c:v>
                </c:pt>
                <c:pt idx="70">
                  <c:v>44123</c:v>
                </c:pt>
                <c:pt idx="71">
                  <c:v>44124</c:v>
                </c:pt>
                <c:pt idx="72">
                  <c:v>44125</c:v>
                </c:pt>
                <c:pt idx="73">
                  <c:v>44126</c:v>
                </c:pt>
                <c:pt idx="74">
                  <c:v>44127</c:v>
                </c:pt>
                <c:pt idx="75">
                  <c:v>44128</c:v>
                </c:pt>
                <c:pt idx="76">
                  <c:v>44129</c:v>
                </c:pt>
                <c:pt idx="77">
                  <c:v>44130</c:v>
                </c:pt>
                <c:pt idx="78">
                  <c:v>44131</c:v>
                </c:pt>
                <c:pt idx="79">
                  <c:v>44132</c:v>
                </c:pt>
                <c:pt idx="80">
                  <c:v>44133</c:v>
                </c:pt>
                <c:pt idx="81">
                  <c:v>44134</c:v>
                </c:pt>
                <c:pt idx="82">
                  <c:v>44135</c:v>
                </c:pt>
                <c:pt idx="83">
                  <c:v>44136</c:v>
                </c:pt>
                <c:pt idx="84">
                  <c:v>44137</c:v>
                </c:pt>
                <c:pt idx="85">
                  <c:v>44138</c:v>
                </c:pt>
                <c:pt idx="86">
                  <c:v>44139</c:v>
                </c:pt>
                <c:pt idx="87">
                  <c:v>44140</c:v>
                </c:pt>
                <c:pt idx="88">
                  <c:v>44141</c:v>
                </c:pt>
                <c:pt idx="89">
                  <c:v>44142</c:v>
                </c:pt>
                <c:pt idx="90">
                  <c:v>44143</c:v>
                </c:pt>
                <c:pt idx="91">
                  <c:v>44144</c:v>
                </c:pt>
                <c:pt idx="92">
                  <c:v>44145</c:v>
                </c:pt>
                <c:pt idx="93">
                  <c:v>44146</c:v>
                </c:pt>
                <c:pt idx="94">
                  <c:v>44147</c:v>
                </c:pt>
                <c:pt idx="95">
                  <c:v>44148</c:v>
                </c:pt>
                <c:pt idx="96">
                  <c:v>44149</c:v>
                </c:pt>
                <c:pt idx="97">
                  <c:v>44150</c:v>
                </c:pt>
                <c:pt idx="98">
                  <c:v>44151</c:v>
                </c:pt>
                <c:pt idx="99">
                  <c:v>44152</c:v>
                </c:pt>
                <c:pt idx="100">
                  <c:v>44153</c:v>
                </c:pt>
                <c:pt idx="101">
                  <c:v>44154</c:v>
                </c:pt>
                <c:pt idx="102">
                  <c:v>44155</c:v>
                </c:pt>
                <c:pt idx="103">
                  <c:v>44156</c:v>
                </c:pt>
                <c:pt idx="104">
                  <c:v>44157</c:v>
                </c:pt>
                <c:pt idx="105">
                  <c:v>44158</c:v>
                </c:pt>
                <c:pt idx="106">
                  <c:v>44159</c:v>
                </c:pt>
                <c:pt idx="107">
                  <c:v>44160</c:v>
                </c:pt>
                <c:pt idx="108">
                  <c:v>44161</c:v>
                </c:pt>
              </c:numCache>
            </c:numRef>
          </c:cat>
          <c:val>
            <c:numRef>
              <c:f>Terapia_inten!$E$12:$E$121</c:f>
              <c:numCache>
                <c:formatCode>0</c:formatCode>
                <c:ptCount val="110"/>
                <c:pt idx="0">
                  <c:v>0.42857142857142855</c:v>
                </c:pt>
                <c:pt idx="1">
                  <c:v>0.7142857142857143</c:v>
                </c:pt>
                <c:pt idx="2">
                  <c:v>1.1428571428571428</c:v>
                </c:pt>
                <c:pt idx="3">
                  <c:v>1.7142857142857142</c:v>
                </c:pt>
                <c:pt idx="4">
                  <c:v>1.8571428571428572</c:v>
                </c:pt>
                <c:pt idx="5">
                  <c:v>2</c:v>
                </c:pt>
                <c:pt idx="6">
                  <c:v>1.7142857142857142</c:v>
                </c:pt>
                <c:pt idx="7">
                  <c:v>1.5714285714285714</c:v>
                </c:pt>
                <c:pt idx="8">
                  <c:v>1.7142857142857142</c:v>
                </c:pt>
                <c:pt idx="9">
                  <c:v>1.2857142857142858</c:v>
                </c:pt>
                <c:pt idx="10">
                  <c:v>1.8571428571428572</c:v>
                </c:pt>
                <c:pt idx="11">
                  <c:v>1.8571428571428572</c:v>
                </c:pt>
                <c:pt idx="12">
                  <c:v>1.8571428571428572</c:v>
                </c:pt>
                <c:pt idx="13">
                  <c:v>1.2857142857142858</c:v>
                </c:pt>
                <c:pt idx="14">
                  <c:v>1.8571428571428572</c:v>
                </c:pt>
                <c:pt idx="15">
                  <c:v>1</c:v>
                </c:pt>
                <c:pt idx="16">
                  <c:v>1.1428571428571428</c:v>
                </c:pt>
                <c:pt idx="17">
                  <c:v>0.42857142857142855</c:v>
                </c:pt>
                <c:pt idx="18">
                  <c:v>-0.14285714285714285</c:v>
                </c:pt>
                <c:pt idx="19">
                  <c:v>0.7142857142857143</c:v>
                </c:pt>
                <c:pt idx="20">
                  <c:v>2.1428571428571428</c:v>
                </c:pt>
                <c:pt idx="21">
                  <c:v>2.4285714285714284</c:v>
                </c:pt>
                <c:pt idx="22">
                  <c:v>4.1428571428571432</c:v>
                </c:pt>
                <c:pt idx="23">
                  <c:v>5.8571428571428568</c:v>
                </c:pt>
                <c:pt idx="24">
                  <c:v>5.7142857142857144</c:v>
                </c:pt>
                <c:pt idx="25">
                  <c:v>7.5714285714285712</c:v>
                </c:pt>
                <c:pt idx="26">
                  <c:v>6.7142857142857144</c:v>
                </c:pt>
                <c:pt idx="27">
                  <c:v>6</c:v>
                </c:pt>
                <c:pt idx="28">
                  <c:v>6.7142857142857144</c:v>
                </c:pt>
                <c:pt idx="29">
                  <c:v>6.8571428571428568</c:v>
                </c:pt>
                <c:pt idx="30">
                  <c:v>5.1428571428571432</c:v>
                </c:pt>
                <c:pt idx="31">
                  <c:v>5.8571428571428568</c:v>
                </c:pt>
                <c:pt idx="32">
                  <c:v>6.2857142857142856</c:v>
                </c:pt>
                <c:pt idx="33">
                  <c:v>7.7142857142857144</c:v>
                </c:pt>
                <c:pt idx="34">
                  <c:v>8.7142857142857135</c:v>
                </c:pt>
                <c:pt idx="35">
                  <c:v>7.7142857142857144</c:v>
                </c:pt>
                <c:pt idx="36">
                  <c:v>7.8571428571428568</c:v>
                </c:pt>
                <c:pt idx="37">
                  <c:v>8.2857142857142865</c:v>
                </c:pt>
                <c:pt idx="38">
                  <c:v>8.1428571428571423</c:v>
                </c:pt>
                <c:pt idx="39">
                  <c:v>6.8571428571428568</c:v>
                </c:pt>
                <c:pt idx="40">
                  <c:v>4.7142857142857144</c:v>
                </c:pt>
                <c:pt idx="41">
                  <c:v>4.7142857142857144</c:v>
                </c:pt>
                <c:pt idx="42">
                  <c:v>5</c:v>
                </c:pt>
                <c:pt idx="43">
                  <c:v>5</c:v>
                </c:pt>
                <c:pt idx="44">
                  <c:v>5.4285714285714288</c:v>
                </c:pt>
                <c:pt idx="45">
                  <c:v>5.2857142857142856</c:v>
                </c:pt>
                <c:pt idx="46">
                  <c:v>4.8571428571428568</c:v>
                </c:pt>
                <c:pt idx="47">
                  <c:v>5.1428571428571432</c:v>
                </c:pt>
                <c:pt idx="48">
                  <c:v>4.5714285714285712</c:v>
                </c:pt>
                <c:pt idx="49">
                  <c:v>4.5714285714285712</c:v>
                </c:pt>
                <c:pt idx="50">
                  <c:v>4.5714285714285712</c:v>
                </c:pt>
                <c:pt idx="51">
                  <c:v>4.5714285714285712</c:v>
                </c:pt>
                <c:pt idx="52">
                  <c:v>5.1428571428571432</c:v>
                </c:pt>
                <c:pt idx="53">
                  <c:v>6.4285714285714288</c:v>
                </c:pt>
                <c:pt idx="54">
                  <c:v>7.1428571428571432</c:v>
                </c:pt>
                <c:pt idx="55">
                  <c:v>7.1428571428571432</c:v>
                </c:pt>
                <c:pt idx="56">
                  <c:v>7</c:v>
                </c:pt>
                <c:pt idx="57">
                  <c:v>8.4285714285714288</c:v>
                </c:pt>
                <c:pt idx="58">
                  <c:v>6.8571428571428568</c:v>
                </c:pt>
                <c:pt idx="59">
                  <c:v>8.1428571428571423</c:v>
                </c:pt>
                <c:pt idx="60">
                  <c:v>9.5714285714285712</c:v>
                </c:pt>
                <c:pt idx="61">
                  <c:v>13.285714285714286</c:v>
                </c:pt>
                <c:pt idx="62">
                  <c:v>13.285714285714286</c:v>
                </c:pt>
                <c:pt idx="63">
                  <c:v>16.714285714285715</c:v>
                </c:pt>
                <c:pt idx="64">
                  <c:v>18.428571428571427</c:v>
                </c:pt>
                <c:pt idx="65">
                  <c:v>27.857142857142858</c:v>
                </c:pt>
                <c:pt idx="66">
                  <c:v>28.857142857142858</c:v>
                </c:pt>
                <c:pt idx="67">
                  <c:v>32.571428571428569</c:v>
                </c:pt>
                <c:pt idx="68">
                  <c:v>35.857142857142854</c:v>
                </c:pt>
                <c:pt idx="69">
                  <c:v>45</c:v>
                </c:pt>
                <c:pt idx="70">
                  <c:v>47.142857142857146</c:v>
                </c:pt>
                <c:pt idx="71">
                  <c:v>49.285714285714285</c:v>
                </c:pt>
                <c:pt idx="72">
                  <c:v>50.857142857142854</c:v>
                </c:pt>
                <c:pt idx="73">
                  <c:v>55.285714285714285</c:v>
                </c:pt>
                <c:pt idx="74">
                  <c:v>58</c:v>
                </c:pt>
                <c:pt idx="75">
                  <c:v>58.714285714285715</c:v>
                </c:pt>
                <c:pt idx="76">
                  <c:v>60.428571428571431</c:v>
                </c:pt>
                <c:pt idx="77">
                  <c:v>65.428571428571431</c:v>
                </c:pt>
                <c:pt idx="78">
                  <c:v>69.571428571428569</c:v>
                </c:pt>
                <c:pt idx="79">
                  <c:v>77.285714285714292</c:v>
                </c:pt>
                <c:pt idx="80">
                  <c:v>87.142857142857139</c:v>
                </c:pt>
                <c:pt idx="81">
                  <c:v>94.142857142857139</c:v>
                </c:pt>
                <c:pt idx="82">
                  <c:v>99.571428571428569</c:v>
                </c:pt>
                <c:pt idx="83">
                  <c:v>102.14285714285714</c:v>
                </c:pt>
                <c:pt idx="84">
                  <c:v>104.42857142857143</c:v>
                </c:pt>
                <c:pt idx="85">
                  <c:v>105.42857142857143</c:v>
                </c:pt>
                <c:pt idx="86">
                  <c:v>116.28571428571429</c:v>
                </c:pt>
                <c:pt idx="87">
                  <c:v>108</c:v>
                </c:pt>
                <c:pt idx="88">
                  <c:v>105.71428571428571</c:v>
                </c:pt>
                <c:pt idx="89">
                  <c:v>109.85714285714286</c:v>
                </c:pt>
                <c:pt idx="90">
                  <c:v>113</c:v>
                </c:pt>
                <c:pt idx="91">
                  <c:v>115.71428571428571</c:v>
                </c:pt>
                <c:pt idx="92">
                  <c:v>118.14285714285714</c:v>
                </c:pt>
                <c:pt idx="93">
                  <c:v>106.57142857142857</c:v>
                </c:pt>
                <c:pt idx="94">
                  <c:v>112.71428571428571</c:v>
                </c:pt>
                <c:pt idx="95">
                  <c:v>111.28571428571429</c:v>
                </c:pt>
                <c:pt idx="96">
                  <c:v>102.14285714285714</c:v>
                </c:pt>
                <c:pt idx="97">
                  <c:v>96</c:v>
                </c:pt>
                <c:pt idx="98">
                  <c:v>96.142857142857139</c:v>
                </c:pt>
                <c:pt idx="99">
                  <c:v>91.857142857142861</c:v>
                </c:pt>
                <c:pt idx="100">
                  <c:v>91.571428571428569</c:v>
                </c:pt>
                <c:pt idx="101">
                  <c:v>84.142857142857139</c:v>
                </c:pt>
                <c:pt idx="102">
                  <c:v>77.428571428571431</c:v>
                </c:pt>
                <c:pt idx="103">
                  <c:v>74</c:v>
                </c:pt>
                <c:pt idx="104">
                  <c:v>64.571428571428569</c:v>
                </c:pt>
                <c:pt idx="105">
                  <c:v>54.142857142857146</c:v>
                </c:pt>
                <c:pt idx="106">
                  <c:v>45.428571428571431</c:v>
                </c:pt>
                <c:pt idx="107">
                  <c:v>29.142857142857142</c:v>
                </c:pt>
                <c:pt idx="108">
                  <c:v>25.428571428571427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5-4F5D-A89E-11ADF1CDC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134864"/>
        <c:axId val="405134536"/>
      </c:lineChart>
      <c:dateAx>
        <c:axId val="405134864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536"/>
        <c:crosses val="autoZero"/>
        <c:auto val="1"/>
        <c:lblOffset val="100"/>
        <c:baseTimeUnit val="days"/>
      </c:dateAx>
      <c:valAx>
        <c:axId val="40513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51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Guariti!$A$3:$A$115</c:f>
              <c:numCache>
                <c:formatCode>d/m;@</c:formatCode>
                <c:ptCount val="113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</c:numCache>
            </c:numRef>
          </c:xVal>
          <c:yVal>
            <c:numRef>
              <c:f>Guariti!$B$3:$B$115</c:f>
              <c:numCache>
                <c:formatCode>General</c:formatCode>
                <c:ptCount val="113"/>
                <c:pt idx="0">
                  <c:v>200229</c:v>
                </c:pt>
                <c:pt idx="1">
                  <c:v>200460</c:v>
                </c:pt>
                <c:pt idx="2">
                  <c:v>200589</c:v>
                </c:pt>
                <c:pt idx="3">
                  <c:v>200766</c:v>
                </c:pt>
                <c:pt idx="4">
                  <c:v>200976</c:v>
                </c:pt>
                <c:pt idx="5">
                  <c:v>201323</c:v>
                </c:pt>
                <c:pt idx="6">
                  <c:v>201642</c:v>
                </c:pt>
                <c:pt idx="7">
                  <c:v>201947</c:v>
                </c:pt>
                <c:pt idx="8">
                  <c:v>202098</c:v>
                </c:pt>
                <c:pt idx="9">
                  <c:v>202248</c:v>
                </c:pt>
                <c:pt idx="10">
                  <c:v>202461</c:v>
                </c:pt>
                <c:pt idx="11">
                  <c:v>202697</c:v>
                </c:pt>
                <c:pt idx="12">
                  <c:v>202923</c:v>
                </c:pt>
                <c:pt idx="13">
                  <c:v>203326</c:v>
                </c:pt>
                <c:pt idx="14">
                  <c:v>203640</c:v>
                </c:pt>
                <c:pt idx="15">
                  <c:v>203786</c:v>
                </c:pt>
                <c:pt idx="16">
                  <c:v>203968</c:v>
                </c:pt>
                <c:pt idx="17">
                  <c:v>204142</c:v>
                </c:pt>
                <c:pt idx="18">
                  <c:v>204506</c:v>
                </c:pt>
                <c:pt idx="19">
                  <c:v>204686</c:v>
                </c:pt>
                <c:pt idx="20">
                  <c:v>204960</c:v>
                </c:pt>
                <c:pt idx="21">
                  <c:v>205203</c:v>
                </c:pt>
                <c:pt idx="22">
                  <c:v>205470</c:v>
                </c:pt>
                <c:pt idx="23">
                  <c:v>205662</c:v>
                </c:pt>
                <c:pt idx="24">
                  <c:v>206015</c:v>
                </c:pt>
                <c:pt idx="25">
                  <c:v>206329</c:v>
                </c:pt>
                <c:pt idx="26">
                  <c:v>206554</c:v>
                </c:pt>
                <c:pt idx="27">
                  <c:v>206902</c:v>
                </c:pt>
                <c:pt idx="28">
                  <c:v>207224</c:v>
                </c:pt>
                <c:pt idx="29">
                  <c:v>207536</c:v>
                </c:pt>
                <c:pt idx="30">
                  <c:v>207653</c:v>
                </c:pt>
                <c:pt idx="31">
                  <c:v>207944</c:v>
                </c:pt>
                <c:pt idx="32">
                  <c:v>208201</c:v>
                </c:pt>
                <c:pt idx="33">
                  <c:v>208490</c:v>
                </c:pt>
                <c:pt idx="34">
                  <c:v>209027</c:v>
                </c:pt>
                <c:pt idx="35">
                  <c:v>209610</c:v>
                </c:pt>
                <c:pt idx="36">
                  <c:v>210015</c:v>
                </c:pt>
                <c:pt idx="37">
                  <c:v>210238</c:v>
                </c:pt>
                <c:pt idx="38">
                  <c:v>210801</c:v>
                </c:pt>
                <c:pt idx="39">
                  <c:v>211272</c:v>
                </c:pt>
                <c:pt idx="40">
                  <c:v>211885</c:v>
                </c:pt>
                <c:pt idx="41">
                  <c:v>212432</c:v>
                </c:pt>
                <c:pt idx="42">
                  <c:v>213191</c:v>
                </c:pt>
                <c:pt idx="43">
                  <c:v>213634</c:v>
                </c:pt>
                <c:pt idx="44">
                  <c:v>213950</c:v>
                </c:pt>
                <c:pt idx="45">
                  <c:v>214645</c:v>
                </c:pt>
                <c:pt idx="46">
                  <c:v>215265</c:v>
                </c:pt>
                <c:pt idx="47">
                  <c:v>215954</c:v>
                </c:pt>
                <c:pt idx="48">
                  <c:v>216807</c:v>
                </c:pt>
                <c:pt idx="49">
                  <c:v>217716</c:v>
                </c:pt>
                <c:pt idx="50">
                  <c:v>218351</c:v>
                </c:pt>
                <c:pt idx="51">
                  <c:v>218703</c:v>
                </c:pt>
                <c:pt idx="52">
                  <c:v>219670</c:v>
                </c:pt>
                <c:pt idx="53">
                  <c:v>220665</c:v>
                </c:pt>
                <c:pt idx="54">
                  <c:v>221762</c:v>
                </c:pt>
                <c:pt idx="55">
                  <c:v>222716</c:v>
                </c:pt>
                <c:pt idx="56">
                  <c:v>223693</c:v>
                </c:pt>
                <c:pt idx="57">
                  <c:v>224417</c:v>
                </c:pt>
                <c:pt idx="58">
                  <c:v>225190</c:v>
                </c:pt>
                <c:pt idx="59">
                  <c:v>226506</c:v>
                </c:pt>
                <c:pt idx="60">
                  <c:v>227704</c:v>
                </c:pt>
                <c:pt idx="61">
                  <c:v>228844</c:v>
                </c:pt>
                <c:pt idx="62">
                  <c:v>229970</c:v>
                </c:pt>
                <c:pt idx="63">
                  <c:v>231217</c:v>
                </c:pt>
                <c:pt idx="64">
                  <c:v>231914</c:v>
                </c:pt>
                <c:pt idx="65">
                  <c:v>232681</c:v>
                </c:pt>
                <c:pt idx="66">
                  <c:v>234099</c:v>
                </c:pt>
                <c:pt idx="67">
                  <c:v>235303</c:v>
                </c:pt>
                <c:pt idx="68">
                  <c:v>236363</c:v>
                </c:pt>
                <c:pt idx="69">
                  <c:v>237549</c:v>
                </c:pt>
                <c:pt idx="70">
                  <c:v>238525</c:v>
                </c:pt>
                <c:pt idx="71">
                  <c:v>239709</c:v>
                </c:pt>
                <c:pt idx="72">
                  <c:v>240600</c:v>
                </c:pt>
                <c:pt idx="73">
                  <c:v>242028</c:v>
                </c:pt>
                <c:pt idx="74">
                  <c:v>244065</c:v>
                </c:pt>
                <c:pt idx="75">
                  <c:v>245964</c:v>
                </c:pt>
                <c:pt idx="76">
                  <c:v>247872</c:v>
                </c:pt>
                <c:pt idx="77">
                  <c:v>249127</c:v>
                </c:pt>
                <c:pt idx="78">
                  <c:v>251461</c:v>
                </c:pt>
                <c:pt idx="79">
                  <c:v>252959</c:v>
                </c:pt>
                <c:pt idx="80">
                  <c:v>255005</c:v>
                </c:pt>
                <c:pt idx="81">
                  <c:v>257374</c:v>
                </c:pt>
                <c:pt idx="82">
                  <c:v>259456</c:v>
                </c:pt>
                <c:pt idx="83">
                  <c:v>261808</c:v>
                </c:pt>
                <c:pt idx="84">
                  <c:v>264117</c:v>
                </c:pt>
                <c:pt idx="85">
                  <c:v>266203</c:v>
                </c:pt>
                <c:pt idx="86">
                  <c:v>268626</c:v>
                </c:pt>
                <c:pt idx="87">
                  <c:v>271988</c:v>
                </c:pt>
                <c:pt idx="88">
                  <c:v>275404</c:v>
                </c:pt>
                <c:pt idx="89">
                  <c:v>279282</c:v>
                </c:pt>
                <c:pt idx="90">
                  <c:v>283567</c:v>
                </c:pt>
                <c:pt idx="91">
                  <c:v>289426</c:v>
                </c:pt>
                <c:pt idx="92">
                  <c:v>292380</c:v>
                </c:pt>
                <c:pt idx="93">
                  <c:v>296017</c:v>
                </c:pt>
                <c:pt idx="94">
                  <c:v>302275</c:v>
                </c:pt>
                <c:pt idx="95">
                  <c:v>307378</c:v>
                </c:pt>
                <c:pt idx="96">
                  <c:v>312339</c:v>
                </c:pt>
                <c:pt idx="97">
                  <c:v>322925</c:v>
                </c:pt>
                <c:pt idx="98">
                  <c:v>328891</c:v>
                </c:pt>
                <c:pt idx="99">
                  <c:v>335074</c:v>
                </c:pt>
                <c:pt idx="100">
                  <c:v>345289</c:v>
                </c:pt>
                <c:pt idx="101">
                  <c:v>363023</c:v>
                </c:pt>
                <c:pt idx="102">
                  <c:v>372113</c:v>
                </c:pt>
                <c:pt idx="103">
                  <c:v>387758</c:v>
                </c:pt>
                <c:pt idx="104">
                  <c:v>399238</c:v>
                </c:pt>
                <c:pt idx="105">
                  <c:v>411434</c:v>
                </c:pt>
                <c:pt idx="106">
                  <c:v>420810</c:v>
                </c:pt>
                <c:pt idx="107">
                  <c:v>442364</c:v>
                </c:pt>
                <c:pt idx="108">
                  <c:v>457798</c:v>
                </c:pt>
                <c:pt idx="109">
                  <c:v>481967</c:v>
                </c:pt>
                <c:pt idx="110">
                  <c:v>498987</c:v>
                </c:pt>
                <c:pt idx="111">
                  <c:v>520022</c:v>
                </c:pt>
                <c:pt idx="112">
                  <c:v>539524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Benford Guariti/giorno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55510013303131E-2"/>
          <c:y val="0.17171296296296296"/>
          <c:w val="0.72017276093912908"/>
          <c:h val="0.72088764946048411"/>
        </c:manualLayout>
      </c:layout>
      <c:barChart>
        <c:barDir val="col"/>
        <c:grouping val="clustered"/>
        <c:varyColors val="0"/>
        <c:ser>
          <c:idx val="1"/>
          <c:order val="1"/>
          <c:tx>
            <c:v>Benford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Guariti!$T$1:$AB$1</c:f>
              <c:numCache>
                <c:formatCode>General</c:formatCode>
                <c:ptCount val="9"/>
                <c:pt idx="0">
                  <c:v>30.102999566398118</c:v>
                </c:pt>
                <c:pt idx="1">
                  <c:v>17.609125905568124</c:v>
                </c:pt>
                <c:pt idx="2">
                  <c:v>12.493873660829994</c:v>
                </c:pt>
                <c:pt idx="3">
                  <c:v>9.6910013008056417</c:v>
                </c:pt>
                <c:pt idx="4">
                  <c:v>7.9181246047624816</c:v>
                </c:pt>
                <c:pt idx="5">
                  <c:v>6.6946789630613219</c:v>
                </c:pt>
                <c:pt idx="6">
                  <c:v>5.799194697768673</c:v>
                </c:pt>
                <c:pt idx="7">
                  <c:v>5.1152522447381292</c:v>
                </c:pt>
                <c:pt idx="8">
                  <c:v>4.5757490560675143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412328"/>
        <c:axId val="457407408"/>
      </c:barChar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Guariti!$T$2:$AB$2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Guariti!$T$124:$AB$124</c:f>
              <c:numCache>
                <c:formatCode>0</c:formatCode>
                <c:ptCount val="9"/>
                <c:pt idx="0">
                  <c:v>30.76923076923077</c:v>
                </c:pt>
                <c:pt idx="1">
                  <c:v>23.931623931623932</c:v>
                </c:pt>
                <c:pt idx="2">
                  <c:v>15.384615384615385</c:v>
                </c:pt>
                <c:pt idx="3">
                  <c:v>5.1282051282051286</c:v>
                </c:pt>
                <c:pt idx="4">
                  <c:v>5.982905982905983</c:v>
                </c:pt>
                <c:pt idx="5">
                  <c:v>6.8376068376068373</c:v>
                </c:pt>
                <c:pt idx="6">
                  <c:v>3.4188034188034186</c:v>
                </c:pt>
                <c:pt idx="7">
                  <c:v>1.7094017094017093</c:v>
                </c:pt>
                <c:pt idx="8">
                  <c:v>6.8376068376068373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B-4238-BFA4-0CD74C4B1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412328"/>
        <c:axId val="457407408"/>
      </c:scatterChart>
      <c:catAx>
        <c:axId val="45741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07408"/>
        <c:crosses val="autoZero"/>
        <c:auto val="1"/>
        <c:lblAlgn val="ctr"/>
        <c:lblOffset val="100"/>
        <c:noMultiLvlLbl val="0"/>
      </c:catAx>
      <c:valAx>
        <c:axId val="45740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741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</c:numCache>
            </c:numRef>
          </c:cat>
          <c:val>
            <c:numRef>
              <c:f>Guariti!$C$2:$C$117</c:f>
              <c:numCache>
                <c:formatCode>General</c:formatCode>
                <c:ptCount val="116"/>
                <c:pt idx="2">
                  <c:v>231</c:v>
                </c:pt>
                <c:pt idx="3">
                  <c:v>129</c:v>
                </c:pt>
                <c:pt idx="4">
                  <c:v>177</c:v>
                </c:pt>
                <c:pt idx="5">
                  <c:v>210</c:v>
                </c:pt>
                <c:pt idx="6">
                  <c:v>347</c:v>
                </c:pt>
                <c:pt idx="7">
                  <c:v>319</c:v>
                </c:pt>
                <c:pt idx="8">
                  <c:v>305</c:v>
                </c:pt>
                <c:pt idx="9">
                  <c:v>151</c:v>
                </c:pt>
                <c:pt idx="10">
                  <c:v>150</c:v>
                </c:pt>
                <c:pt idx="11">
                  <c:v>213</c:v>
                </c:pt>
                <c:pt idx="12">
                  <c:v>236</c:v>
                </c:pt>
                <c:pt idx="13">
                  <c:v>226</c:v>
                </c:pt>
                <c:pt idx="14">
                  <c:v>403</c:v>
                </c:pt>
                <c:pt idx="15">
                  <c:v>314</c:v>
                </c:pt>
                <c:pt idx="16">
                  <c:v>146</c:v>
                </c:pt>
                <c:pt idx="17">
                  <c:v>182</c:v>
                </c:pt>
                <c:pt idx="18">
                  <c:v>174</c:v>
                </c:pt>
                <c:pt idx="19">
                  <c:v>364</c:v>
                </c:pt>
                <c:pt idx="20">
                  <c:v>180</c:v>
                </c:pt>
                <c:pt idx="21">
                  <c:v>274</c:v>
                </c:pt>
                <c:pt idx="22">
                  <c:v>243</c:v>
                </c:pt>
                <c:pt idx="23">
                  <c:v>267</c:v>
                </c:pt>
                <c:pt idx="24">
                  <c:v>192</c:v>
                </c:pt>
                <c:pt idx="25">
                  <c:v>353</c:v>
                </c:pt>
                <c:pt idx="26">
                  <c:v>314</c:v>
                </c:pt>
                <c:pt idx="27">
                  <c:v>225</c:v>
                </c:pt>
                <c:pt idx="28">
                  <c:v>348</c:v>
                </c:pt>
                <c:pt idx="29">
                  <c:v>322</c:v>
                </c:pt>
                <c:pt idx="30">
                  <c:v>312</c:v>
                </c:pt>
                <c:pt idx="31">
                  <c:v>117</c:v>
                </c:pt>
                <c:pt idx="32">
                  <c:v>291</c:v>
                </c:pt>
                <c:pt idx="33">
                  <c:v>257</c:v>
                </c:pt>
                <c:pt idx="34">
                  <c:v>289</c:v>
                </c:pt>
                <c:pt idx="35">
                  <c:v>537</c:v>
                </c:pt>
                <c:pt idx="36">
                  <c:v>583</c:v>
                </c:pt>
                <c:pt idx="37">
                  <c:v>405</c:v>
                </c:pt>
                <c:pt idx="38">
                  <c:v>223</c:v>
                </c:pt>
                <c:pt idx="39">
                  <c:v>563</c:v>
                </c:pt>
                <c:pt idx="40">
                  <c:v>471</c:v>
                </c:pt>
                <c:pt idx="41">
                  <c:v>613</c:v>
                </c:pt>
                <c:pt idx="42">
                  <c:v>547</c:v>
                </c:pt>
                <c:pt idx="43">
                  <c:v>759</c:v>
                </c:pt>
                <c:pt idx="44">
                  <c:v>443</c:v>
                </c:pt>
                <c:pt idx="45">
                  <c:v>316</c:v>
                </c:pt>
                <c:pt idx="46">
                  <c:v>695</c:v>
                </c:pt>
                <c:pt idx="47">
                  <c:v>620</c:v>
                </c:pt>
                <c:pt idx="48">
                  <c:v>689</c:v>
                </c:pt>
                <c:pt idx="49">
                  <c:v>853</c:v>
                </c:pt>
                <c:pt idx="50">
                  <c:v>909</c:v>
                </c:pt>
                <c:pt idx="51">
                  <c:v>635</c:v>
                </c:pt>
                <c:pt idx="52">
                  <c:v>352</c:v>
                </c:pt>
                <c:pt idx="53">
                  <c:v>967</c:v>
                </c:pt>
                <c:pt idx="54">
                  <c:v>995</c:v>
                </c:pt>
                <c:pt idx="55">
                  <c:v>1097</c:v>
                </c:pt>
                <c:pt idx="56">
                  <c:v>954</c:v>
                </c:pt>
                <c:pt idx="57">
                  <c:v>977</c:v>
                </c:pt>
                <c:pt idx="58">
                  <c:v>724</c:v>
                </c:pt>
                <c:pt idx="59">
                  <c:v>773</c:v>
                </c:pt>
                <c:pt idx="60">
                  <c:v>1316</c:v>
                </c:pt>
                <c:pt idx="61">
                  <c:v>1198</c:v>
                </c:pt>
                <c:pt idx="62">
                  <c:v>1140</c:v>
                </c:pt>
                <c:pt idx="63">
                  <c:v>1126</c:v>
                </c:pt>
                <c:pt idx="64">
                  <c:v>1247</c:v>
                </c:pt>
                <c:pt idx="65">
                  <c:v>697</c:v>
                </c:pt>
                <c:pt idx="66">
                  <c:v>767</c:v>
                </c:pt>
                <c:pt idx="67">
                  <c:v>1418</c:v>
                </c:pt>
                <c:pt idx="68">
                  <c:v>1204</c:v>
                </c:pt>
                <c:pt idx="69">
                  <c:v>1060</c:v>
                </c:pt>
                <c:pt idx="70">
                  <c:v>1186</c:v>
                </c:pt>
                <c:pt idx="71">
                  <c:v>976</c:v>
                </c:pt>
                <c:pt idx="72">
                  <c:v>1184</c:v>
                </c:pt>
                <c:pt idx="73">
                  <c:v>891</c:v>
                </c:pt>
                <c:pt idx="74">
                  <c:v>1428</c:v>
                </c:pt>
                <c:pt idx="75">
                  <c:v>2037</c:v>
                </c:pt>
                <c:pt idx="76">
                  <c:v>1899</c:v>
                </c:pt>
                <c:pt idx="77">
                  <c:v>1908</c:v>
                </c:pt>
                <c:pt idx="78">
                  <c:v>1255</c:v>
                </c:pt>
                <c:pt idx="79">
                  <c:v>2334</c:v>
                </c:pt>
                <c:pt idx="80">
                  <c:v>1498</c:v>
                </c:pt>
                <c:pt idx="81">
                  <c:v>2046</c:v>
                </c:pt>
                <c:pt idx="82">
                  <c:v>2369</c:v>
                </c:pt>
                <c:pt idx="83">
                  <c:v>2082</c:v>
                </c:pt>
                <c:pt idx="84">
                  <c:v>2352</c:v>
                </c:pt>
                <c:pt idx="85">
                  <c:v>2309</c:v>
                </c:pt>
                <c:pt idx="86">
                  <c:v>2086</c:v>
                </c:pt>
                <c:pt idx="87">
                  <c:v>2423</c:v>
                </c:pt>
                <c:pt idx="88">
                  <c:v>3362</c:v>
                </c:pt>
                <c:pt idx="89">
                  <c:v>3416</c:v>
                </c:pt>
                <c:pt idx="90">
                  <c:v>3878</c:v>
                </c:pt>
                <c:pt idx="91">
                  <c:v>4285</c:v>
                </c:pt>
                <c:pt idx="92">
                  <c:v>5859</c:v>
                </c:pt>
                <c:pt idx="93">
                  <c:v>2954</c:v>
                </c:pt>
                <c:pt idx="94">
                  <c:v>3637</c:v>
                </c:pt>
                <c:pt idx="95">
                  <c:v>6258</c:v>
                </c:pt>
                <c:pt idx="96">
                  <c:v>5103</c:v>
                </c:pt>
                <c:pt idx="97">
                  <c:v>4961</c:v>
                </c:pt>
                <c:pt idx="98">
                  <c:v>10586</c:v>
                </c:pt>
                <c:pt idx="99">
                  <c:v>5966</c:v>
                </c:pt>
                <c:pt idx="100">
                  <c:v>6183</c:v>
                </c:pt>
                <c:pt idx="101">
                  <c:v>10215</c:v>
                </c:pt>
                <c:pt idx="102">
                  <c:v>17734</c:v>
                </c:pt>
                <c:pt idx="103">
                  <c:v>9090</c:v>
                </c:pt>
                <c:pt idx="104">
                  <c:v>15645</c:v>
                </c:pt>
                <c:pt idx="105">
                  <c:v>11480</c:v>
                </c:pt>
                <c:pt idx="106">
                  <c:v>12196</c:v>
                </c:pt>
                <c:pt idx="107">
                  <c:v>9376</c:v>
                </c:pt>
                <c:pt idx="108">
                  <c:v>21554</c:v>
                </c:pt>
                <c:pt idx="109">
                  <c:v>15434</c:v>
                </c:pt>
                <c:pt idx="110">
                  <c:v>24169</c:v>
                </c:pt>
                <c:pt idx="111">
                  <c:v>17020</c:v>
                </c:pt>
                <c:pt idx="112">
                  <c:v>21035</c:v>
                </c:pt>
                <c:pt idx="113">
                  <c:v>19502</c:v>
                </c:pt>
                <c:pt idx="114">
                  <c:v>13574</c:v>
                </c:pt>
                <c:pt idx="115">
                  <c:v>31395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C-4784-ACC7-AD99A1557357}"/>
            </c:ext>
          </c:extLst>
        </c:ser>
        <c:ser>
          <c:idx val="1"/>
          <c:order val="1"/>
          <c:tx>
            <c:strRef>
              <c:f>Guariti!$E$1</c:f>
              <c:strCache>
                <c:ptCount val="1"/>
                <c:pt idx="0">
                  <c:v>di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Guariti!$A$2:$A$117</c:f>
              <c:numCache>
                <c:formatCode>d/m;@</c:formatCode>
                <c:ptCount val="116"/>
                <c:pt idx="1">
                  <c:v>44044</c:v>
                </c:pt>
                <c:pt idx="2">
                  <c:v>44045</c:v>
                </c:pt>
                <c:pt idx="3">
                  <c:v>44046</c:v>
                </c:pt>
                <c:pt idx="4">
                  <c:v>44047</c:v>
                </c:pt>
                <c:pt idx="5">
                  <c:v>44048</c:v>
                </c:pt>
                <c:pt idx="6">
                  <c:v>44049</c:v>
                </c:pt>
                <c:pt idx="7">
                  <c:v>44050</c:v>
                </c:pt>
                <c:pt idx="8">
                  <c:v>44051</c:v>
                </c:pt>
                <c:pt idx="9">
                  <c:v>44052</c:v>
                </c:pt>
                <c:pt idx="10">
                  <c:v>44053</c:v>
                </c:pt>
                <c:pt idx="11">
                  <c:v>44054</c:v>
                </c:pt>
                <c:pt idx="12">
                  <c:v>44055</c:v>
                </c:pt>
                <c:pt idx="13">
                  <c:v>44056</c:v>
                </c:pt>
                <c:pt idx="14">
                  <c:v>44057</c:v>
                </c:pt>
                <c:pt idx="15">
                  <c:v>44058</c:v>
                </c:pt>
                <c:pt idx="16">
                  <c:v>44059</c:v>
                </c:pt>
                <c:pt idx="17">
                  <c:v>44060</c:v>
                </c:pt>
                <c:pt idx="18">
                  <c:v>44061</c:v>
                </c:pt>
                <c:pt idx="19">
                  <c:v>44062</c:v>
                </c:pt>
                <c:pt idx="20">
                  <c:v>44063</c:v>
                </c:pt>
                <c:pt idx="21">
                  <c:v>44064</c:v>
                </c:pt>
                <c:pt idx="22">
                  <c:v>44065</c:v>
                </c:pt>
                <c:pt idx="23">
                  <c:v>44066</c:v>
                </c:pt>
                <c:pt idx="24">
                  <c:v>44067</c:v>
                </c:pt>
                <c:pt idx="25">
                  <c:v>44068</c:v>
                </c:pt>
                <c:pt idx="26">
                  <c:v>44069</c:v>
                </c:pt>
                <c:pt idx="27">
                  <c:v>44070</c:v>
                </c:pt>
                <c:pt idx="28">
                  <c:v>44071</c:v>
                </c:pt>
                <c:pt idx="29">
                  <c:v>44072</c:v>
                </c:pt>
                <c:pt idx="30">
                  <c:v>44073</c:v>
                </c:pt>
                <c:pt idx="31">
                  <c:v>44074</c:v>
                </c:pt>
                <c:pt idx="32">
                  <c:v>44075</c:v>
                </c:pt>
                <c:pt idx="33">
                  <c:v>44076</c:v>
                </c:pt>
                <c:pt idx="34">
                  <c:v>44077</c:v>
                </c:pt>
                <c:pt idx="35">
                  <c:v>44078</c:v>
                </c:pt>
                <c:pt idx="36">
                  <c:v>44079</c:v>
                </c:pt>
                <c:pt idx="37">
                  <c:v>44080</c:v>
                </c:pt>
                <c:pt idx="38">
                  <c:v>44081</c:v>
                </c:pt>
                <c:pt idx="39">
                  <c:v>44082</c:v>
                </c:pt>
                <c:pt idx="40">
                  <c:v>44083</c:v>
                </c:pt>
                <c:pt idx="41">
                  <c:v>44084</c:v>
                </c:pt>
                <c:pt idx="42">
                  <c:v>44085</c:v>
                </c:pt>
                <c:pt idx="43">
                  <c:v>44086</c:v>
                </c:pt>
                <c:pt idx="44">
                  <c:v>44087</c:v>
                </c:pt>
                <c:pt idx="45">
                  <c:v>44088</c:v>
                </c:pt>
                <c:pt idx="46">
                  <c:v>44089</c:v>
                </c:pt>
                <c:pt idx="47">
                  <c:v>44090</c:v>
                </c:pt>
                <c:pt idx="48">
                  <c:v>44091</c:v>
                </c:pt>
                <c:pt idx="49">
                  <c:v>44092</c:v>
                </c:pt>
                <c:pt idx="50">
                  <c:v>44093</c:v>
                </c:pt>
                <c:pt idx="51">
                  <c:v>44094</c:v>
                </c:pt>
                <c:pt idx="52">
                  <c:v>44095</c:v>
                </c:pt>
                <c:pt idx="53">
                  <c:v>44096</c:v>
                </c:pt>
                <c:pt idx="54">
                  <c:v>44097</c:v>
                </c:pt>
                <c:pt idx="55">
                  <c:v>44098</c:v>
                </c:pt>
                <c:pt idx="56">
                  <c:v>44099</c:v>
                </c:pt>
                <c:pt idx="57">
                  <c:v>44100</c:v>
                </c:pt>
                <c:pt idx="58">
                  <c:v>44101</c:v>
                </c:pt>
                <c:pt idx="59">
                  <c:v>44102</c:v>
                </c:pt>
                <c:pt idx="60">
                  <c:v>44103</c:v>
                </c:pt>
                <c:pt idx="61">
                  <c:v>44104</c:v>
                </c:pt>
                <c:pt idx="62">
                  <c:v>44105</c:v>
                </c:pt>
                <c:pt idx="63">
                  <c:v>44106</c:v>
                </c:pt>
                <c:pt idx="64">
                  <c:v>44107</c:v>
                </c:pt>
                <c:pt idx="65">
                  <c:v>44108</c:v>
                </c:pt>
                <c:pt idx="66">
                  <c:v>44109</c:v>
                </c:pt>
                <c:pt idx="67">
                  <c:v>44110</c:v>
                </c:pt>
                <c:pt idx="68">
                  <c:v>44111</c:v>
                </c:pt>
                <c:pt idx="69">
                  <c:v>44112</c:v>
                </c:pt>
                <c:pt idx="70">
                  <c:v>44113</c:v>
                </c:pt>
                <c:pt idx="71">
                  <c:v>44114</c:v>
                </c:pt>
                <c:pt idx="72">
                  <c:v>44115</c:v>
                </c:pt>
                <c:pt idx="73">
                  <c:v>44116</c:v>
                </c:pt>
                <c:pt idx="74">
                  <c:v>44117</c:v>
                </c:pt>
                <c:pt idx="75">
                  <c:v>44118</c:v>
                </c:pt>
                <c:pt idx="76">
                  <c:v>44119</c:v>
                </c:pt>
                <c:pt idx="77">
                  <c:v>44120</c:v>
                </c:pt>
                <c:pt idx="78">
                  <c:v>44121</c:v>
                </c:pt>
                <c:pt idx="79">
                  <c:v>44122</c:v>
                </c:pt>
                <c:pt idx="80">
                  <c:v>44123</c:v>
                </c:pt>
                <c:pt idx="81">
                  <c:v>44124</c:v>
                </c:pt>
                <c:pt idx="82">
                  <c:v>44125</c:v>
                </c:pt>
                <c:pt idx="83">
                  <c:v>44126</c:v>
                </c:pt>
                <c:pt idx="84">
                  <c:v>44127</c:v>
                </c:pt>
                <c:pt idx="85">
                  <c:v>44128</c:v>
                </c:pt>
                <c:pt idx="86">
                  <c:v>44129</c:v>
                </c:pt>
                <c:pt idx="87">
                  <c:v>44130</c:v>
                </c:pt>
                <c:pt idx="88">
                  <c:v>44131</c:v>
                </c:pt>
                <c:pt idx="89">
                  <c:v>44132</c:v>
                </c:pt>
                <c:pt idx="90">
                  <c:v>44133</c:v>
                </c:pt>
                <c:pt idx="91">
                  <c:v>44134</c:v>
                </c:pt>
                <c:pt idx="92">
                  <c:v>44135</c:v>
                </c:pt>
                <c:pt idx="93">
                  <c:v>44136</c:v>
                </c:pt>
                <c:pt idx="94">
                  <c:v>44137</c:v>
                </c:pt>
                <c:pt idx="95">
                  <c:v>44138</c:v>
                </c:pt>
                <c:pt idx="96">
                  <c:v>44139</c:v>
                </c:pt>
                <c:pt idx="97">
                  <c:v>44140</c:v>
                </c:pt>
                <c:pt idx="98">
                  <c:v>44141</c:v>
                </c:pt>
                <c:pt idx="99">
                  <c:v>44142</c:v>
                </c:pt>
                <c:pt idx="100">
                  <c:v>44143</c:v>
                </c:pt>
                <c:pt idx="101">
                  <c:v>44144</c:v>
                </c:pt>
                <c:pt idx="102">
                  <c:v>44145</c:v>
                </c:pt>
                <c:pt idx="103">
                  <c:v>44146</c:v>
                </c:pt>
                <c:pt idx="104">
                  <c:v>44147</c:v>
                </c:pt>
                <c:pt idx="105">
                  <c:v>44148</c:v>
                </c:pt>
                <c:pt idx="106">
                  <c:v>44149</c:v>
                </c:pt>
                <c:pt idx="107">
                  <c:v>44150</c:v>
                </c:pt>
                <c:pt idx="108">
                  <c:v>44151</c:v>
                </c:pt>
                <c:pt idx="109">
                  <c:v>44152</c:v>
                </c:pt>
                <c:pt idx="110">
                  <c:v>44153</c:v>
                </c:pt>
                <c:pt idx="111">
                  <c:v>44154</c:v>
                </c:pt>
                <c:pt idx="112">
                  <c:v>44155</c:v>
                </c:pt>
                <c:pt idx="113">
                  <c:v>44156</c:v>
                </c:pt>
                <c:pt idx="114">
                  <c:v>44157</c:v>
                </c:pt>
                <c:pt idx="115">
                  <c:v>44158</c:v>
                </c:pt>
              </c:numCache>
            </c:numRef>
          </c:cat>
          <c:val>
            <c:numRef>
              <c:f>Guariti!$E$2:$E$117</c:f>
              <c:numCache>
                <c:formatCode>General</c:formatCode>
                <c:ptCount val="116"/>
                <c:pt idx="10" formatCode="0">
                  <c:v>234</c:v>
                </c:pt>
                <c:pt idx="11" formatCode="0">
                  <c:v>237</c:v>
                </c:pt>
                <c:pt idx="12" formatCode="0">
                  <c:v>242.14285714285714</c:v>
                </c:pt>
                <c:pt idx="13" formatCode="0">
                  <c:v>245.85714285714286</c:v>
                </c:pt>
                <c:pt idx="14" formatCode="0">
                  <c:v>228.57142857142858</c:v>
                </c:pt>
                <c:pt idx="15" formatCode="0">
                  <c:v>240.57142857142858</c:v>
                </c:pt>
                <c:pt idx="16" formatCode="0">
                  <c:v>241.85714285714286</c:v>
                </c:pt>
                <c:pt idx="17" formatCode="0">
                  <c:v>241.14285714285714</c:v>
                </c:pt>
                <c:pt idx="18" formatCode="0">
                  <c:v>245.71428571428572</c:v>
                </c:pt>
                <c:pt idx="19" formatCode="0">
                  <c:v>240.14285714285714</c:v>
                </c:pt>
                <c:pt idx="20" formatCode="0">
                  <c:v>258.42857142857144</c:v>
                </c:pt>
                <c:pt idx="21" formatCode="0">
                  <c:v>251.85714285714286</c:v>
                </c:pt>
                <c:pt idx="22" formatCode="0">
                  <c:v>233.42857142857142</c:v>
                </c:pt>
                <c:pt idx="23" formatCode="0">
                  <c:v>223.28571428571428</c:v>
                </c:pt>
                <c:pt idx="24" formatCode="0">
                  <c:v>240.57142857142858</c:v>
                </c:pt>
                <c:pt idx="25" formatCode="0">
                  <c:v>242</c:v>
                </c:pt>
                <c:pt idx="26" formatCode="0">
                  <c:v>267.57142857142856</c:v>
                </c:pt>
                <c:pt idx="27" formatCode="0">
                  <c:v>260.42857142857144</c:v>
                </c:pt>
                <c:pt idx="28" formatCode="0">
                  <c:v>266.85714285714283</c:v>
                </c:pt>
                <c:pt idx="29" formatCode="0">
                  <c:v>277.42857142857144</c:v>
                </c:pt>
                <c:pt idx="30" formatCode="0">
                  <c:v>288.71428571428572</c:v>
                </c:pt>
                <c:pt idx="31" formatCode="0">
                  <c:v>295.14285714285717</c:v>
                </c:pt>
                <c:pt idx="32" formatCode="0">
                  <c:v>284.42857142857144</c:v>
                </c:pt>
                <c:pt idx="33" formatCode="0">
                  <c:v>275.57142857142856</c:v>
                </c:pt>
                <c:pt idx="34" formatCode="0">
                  <c:v>267.42857142857144</c:v>
                </c:pt>
                <c:pt idx="35" formatCode="0">
                  <c:v>276.57142857142856</c:v>
                </c:pt>
                <c:pt idx="36" formatCode="0">
                  <c:v>303.57142857142856</c:v>
                </c:pt>
                <c:pt idx="37" formatCode="0">
                  <c:v>340.85714285714283</c:v>
                </c:pt>
                <c:pt idx="38" formatCode="0">
                  <c:v>354.14285714285717</c:v>
                </c:pt>
                <c:pt idx="39" formatCode="0">
                  <c:v>369.28571428571428</c:v>
                </c:pt>
                <c:pt idx="40" formatCode="0">
                  <c:v>408.14285714285717</c:v>
                </c:pt>
                <c:pt idx="41" formatCode="0">
                  <c:v>438.71428571428572</c:v>
                </c:pt>
                <c:pt idx="42" formatCode="0">
                  <c:v>485</c:v>
                </c:pt>
                <c:pt idx="43" formatCode="0">
                  <c:v>486.42857142857144</c:v>
                </c:pt>
                <c:pt idx="44" formatCode="0">
                  <c:v>511.57142857142856</c:v>
                </c:pt>
                <c:pt idx="45" formatCode="0">
                  <c:v>517</c:v>
                </c:pt>
                <c:pt idx="46" formatCode="0">
                  <c:v>530.28571428571433</c:v>
                </c:pt>
                <c:pt idx="47" formatCode="0">
                  <c:v>549.14285714285711</c:v>
                </c:pt>
                <c:pt idx="48" formatCode="0">
                  <c:v>570.42857142857144</c:v>
                </c:pt>
                <c:pt idx="49" formatCode="0">
                  <c:v>581.28571428571433</c:v>
                </c:pt>
                <c:pt idx="50" formatCode="0">
                  <c:v>625</c:v>
                </c:pt>
                <c:pt idx="51" formatCode="0">
                  <c:v>646.42857142857144</c:v>
                </c:pt>
                <c:pt idx="52" formatCode="0">
                  <c:v>673.85714285714289</c:v>
                </c:pt>
                <c:pt idx="53" formatCode="0">
                  <c:v>679</c:v>
                </c:pt>
                <c:pt idx="54" formatCode="0">
                  <c:v>717.85714285714289</c:v>
                </c:pt>
                <c:pt idx="55" formatCode="0">
                  <c:v>771.42857142857144</c:v>
                </c:pt>
                <c:pt idx="56" formatCode="0">
                  <c:v>829.71428571428567</c:v>
                </c:pt>
                <c:pt idx="57" formatCode="0">
                  <c:v>844.14285714285711</c:v>
                </c:pt>
                <c:pt idx="58" formatCode="0">
                  <c:v>853.85714285714289</c:v>
                </c:pt>
                <c:pt idx="59" formatCode="0">
                  <c:v>866.57142857142856</c:v>
                </c:pt>
                <c:pt idx="60" formatCode="0">
                  <c:v>926.71428571428567</c:v>
                </c:pt>
                <c:pt idx="61" formatCode="0">
                  <c:v>976.57142857142856</c:v>
                </c:pt>
                <c:pt idx="62" formatCode="0">
                  <c:v>1005.5714285714286</c:v>
                </c:pt>
                <c:pt idx="63" formatCode="0">
                  <c:v>1011.7142857142857</c:v>
                </c:pt>
                <c:pt idx="64" formatCode="0">
                  <c:v>1036.2857142857142</c:v>
                </c:pt>
                <c:pt idx="65" formatCode="0">
                  <c:v>1074.8571428571429</c:v>
                </c:pt>
                <c:pt idx="66" formatCode="0">
                  <c:v>1071</c:v>
                </c:pt>
                <c:pt idx="67" formatCode="0">
                  <c:v>1070.1428571428571</c:v>
                </c:pt>
                <c:pt idx="68" formatCode="0">
                  <c:v>1084.7142857142858</c:v>
                </c:pt>
                <c:pt idx="69" formatCode="0">
                  <c:v>1085.5714285714287</c:v>
                </c:pt>
                <c:pt idx="70" formatCode="0">
                  <c:v>1074.1428571428571</c:v>
                </c:pt>
                <c:pt idx="71" formatCode="0">
                  <c:v>1082.7142857142858</c:v>
                </c:pt>
                <c:pt idx="72" formatCode="0">
                  <c:v>1044</c:v>
                </c:pt>
                <c:pt idx="73" formatCode="0">
                  <c:v>1113.5714285714287</c:v>
                </c:pt>
                <c:pt idx="74" formatCode="0">
                  <c:v>1131.2857142857142</c:v>
                </c:pt>
                <c:pt idx="75" formatCode="0">
                  <c:v>1132.7142857142858</c:v>
                </c:pt>
                <c:pt idx="76" formatCode="0">
                  <c:v>1251.7142857142858</c:v>
                </c:pt>
                <c:pt idx="77" formatCode="0">
                  <c:v>1371.5714285714287</c:v>
                </c:pt>
                <c:pt idx="78" formatCode="0">
                  <c:v>1474.7142857142858</c:v>
                </c:pt>
                <c:pt idx="79" formatCode="0">
                  <c:v>1514.5714285714287</c:v>
                </c:pt>
                <c:pt idx="80" formatCode="0">
                  <c:v>1678.8571428571429</c:v>
                </c:pt>
                <c:pt idx="81" formatCode="0">
                  <c:v>1765.5714285714287</c:v>
                </c:pt>
                <c:pt idx="82" formatCode="0">
                  <c:v>1853.8571428571429</c:v>
                </c:pt>
                <c:pt idx="83" formatCode="0">
                  <c:v>1901.2857142857142</c:v>
                </c:pt>
                <c:pt idx="84" formatCode="0">
                  <c:v>1927.4285714285713</c:v>
                </c:pt>
                <c:pt idx="85" formatCode="0">
                  <c:v>1990.8571428571429</c:v>
                </c:pt>
                <c:pt idx="86" formatCode="0">
                  <c:v>2141.4285714285716</c:v>
                </c:pt>
                <c:pt idx="87" formatCode="0">
                  <c:v>2106</c:v>
                </c:pt>
                <c:pt idx="88" formatCode="0">
                  <c:v>2238.1428571428573</c:v>
                </c:pt>
                <c:pt idx="89" formatCode="0">
                  <c:v>2426.1428571428573</c:v>
                </c:pt>
                <c:pt idx="90" formatCode="0">
                  <c:v>2575.7142857142858</c:v>
                </c:pt>
                <c:pt idx="91" formatCode="0">
                  <c:v>2832.2857142857142</c:v>
                </c:pt>
                <c:pt idx="92" formatCode="0">
                  <c:v>3108.4285714285716</c:v>
                </c:pt>
                <c:pt idx="93" formatCode="0">
                  <c:v>3615.5714285714284</c:v>
                </c:pt>
                <c:pt idx="94" formatCode="0">
                  <c:v>3739.5714285714284</c:v>
                </c:pt>
                <c:pt idx="95" formatCode="0">
                  <c:v>3913</c:v>
                </c:pt>
                <c:pt idx="96" formatCode="0">
                  <c:v>4326.7142857142853</c:v>
                </c:pt>
                <c:pt idx="97" formatCode="0">
                  <c:v>4567.7142857142853</c:v>
                </c:pt>
                <c:pt idx="98" formatCode="0">
                  <c:v>4722.4285714285716</c:v>
                </c:pt>
                <c:pt idx="99" formatCode="0">
                  <c:v>5622.5714285714284</c:v>
                </c:pt>
                <c:pt idx="100" formatCode="0">
                  <c:v>5637.8571428571431</c:v>
                </c:pt>
                <c:pt idx="101" formatCode="0">
                  <c:v>6099.1428571428569</c:v>
                </c:pt>
                <c:pt idx="102" formatCode="0">
                  <c:v>7038.8571428571431</c:v>
                </c:pt>
                <c:pt idx="103" formatCode="0">
                  <c:v>8678.2857142857138</c:v>
                </c:pt>
                <c:pt idx="104" formatCode="0">
                  <c:v>9247.8571428571431</c:v>
                </c:pt>
                <c:pt idx="105" formatCode="0">
                  <c:v>10774.142857142857</c:v>
                </c:pt>
                <c:pt idx="106" formatCode="0">
                  <c:v>10901.857142857143</c:v>
                </c:pt>
                <c:pt idx="107" formatCode="0">
                  <c:v>11791.857142857143</c:v>
                </c:pt>
                <c:pt idx="108" formatCode="0">
                  <c:v>12248</c:v>
                </c:pt>
                <c:pt idx="109" formatCode="0">
                  <c:v>13867.857142857143</c:v>
                </c:pt>
                <c:pt idx="110" formatCode="0">
                  <c:v>13539.285714285714</c:v>
                </c:pt>
                <c:pt idx="111" formatCode="0">
                  <c:v>15693.428571428571</c:v>
                </c:pt>
                <c:pt idx="112" formatCode="0">
                  <c:v>15889.857142857143</c:v>
                </c:pt>
                <c:pt idx="113" formatCode="0">
                  <c:v>17254.857142857141</c:v>
                </c:pt>
                <c:pt idx="114" formatCode="0">
                  <c:v>18298.571428571428</c:v>
                </c:pt>
                <c:pt idx="115" formatCode="0">
                  <c:v>18898.285714285714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C-4784-ACC7-AD99A1557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650968"/>
        <c:axId val="516650640"/>
      </c:lineChart>
      <c:dateAx>
        <c:axId val="516650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640"/>
        <c:crosses val="autoZero"/>
        <c:auto val="1"/>
        <c:lblOffset val="100"/>
        <c:baseTimeUnit val="days"/>
      </c:dateAx>
      <c:valAx>
        <c:axId val="516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6650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292136207665148E-2"/>
          <c:y val="6.4145169395574075E-2"/>
          <c:w val="0.75214017434750247"/>
          <c:h val="0.805716753363649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invertIfNegative val="0"/>
          <c:cat>
            <c:numRef>
              <c:f>Deceduti!$A$3:$A$123</c:f>
              <c:numCache>
                <c:formatCode>d/m;@</c:formatCode>
                <c:ptCount val="121"/>
                <c:pt idx="0">
                  <c:v>44044</c:v>
                </c:pt>
                <c:pt idx="1">
                  <c:v>44045</c:v>
                </c:pt>
                <c:pt idx="2">
                  <c:v>44046</c:v>
                </c:pt>
                <c:pt idx="3">
                  <c:v>44047</c:v>
                </c:pt>
                <c:pt idx="4">
                  <c:v>44048</c:v>
                </c:pt>
                <c:pt idx="5">
                  <c:v>44049</c:v>
                </c:pt>
                <c:pt idx="6">
                  <c:v>44050</c:v>
                </c:pt>
                <c:pt idx="7">
                  <c:v>44051</c:v>
                </c:pt>
                <c:pt idx="8">
                  <c:v>44052</c:v>
                </c:pt>
                <c:pt idx="9">
                  <c:v>44053</c:v>
                </c:pt>
                <c:pt idx="10">
                  <c:v>44054</c:v>
                </c:pt>
                <c:pt idx="11">
                  <c:v>44055</c:v>
                </c:pt>
                <c:pt idx="12">
                  <c:v>44056</c:v>
                </c:pt>
                <c:pt idx="13">
                  <c:v>44057</c:v>
                </c:pt>
                <c:pt idx="14">
                  <c:v>44058</c:v>
                </c:pt>
                <c:pt idx="15">
                  <c:v>44059</c:v>
                </c:pt>
                <c:pt idx="16">
                  <c:v>44060</c:v>
                </c:pt>
                <c:pt idx="17">
                  <c:v>44061</c:v>
                </c:pt>
                <c:pt idx="18">
                  <c:v>44062</c:v>
                </c:pt>
                <c:pt idx="19">
                  <c:v>44063</c:v>
                </c:pt>
                <c:pt idx="20">
                  <c:v>44064</c:v>
                </c:pt>
                <c:pt idx="21">
                  <c:v>44065</c:v>
                </c:pt>
                <c:pt idx="22">
                  <c:v>44066</c:v>
                </c:pt>
                <c:pt idx="23">
                  <c:v>44067</c:v>
                </c:pt>
                <c:pt idx="24">
                  <c:v>44068</c:v>
                </c:pt>
                <c:pt idx="25">
                  <c:v>44069</c:v>
                </c:pt>
                <c:pt idx="26">
                  <c:v>44070</c:v>
                </c:pt>
                <c:pt idx="27">
                  <c:v>44071</c:v>
                </c:pt>
                <c:pt idx="28">
                  <c:v>44072</c:v>
                </c:pt>
                <c:pt idx="29">
                  <c:v>44073</c:v>
                </c:pt>
                <c:pt idx="30">
                  <c:v>44074</c:v>
                </c:pt>
                <c:pt idx="31">
                  <c:v>44075</c:v>
                </c:pt>
                <c:pt idx="32">
                  <c:v>44076</c:v>
                </c:pt>
                <c:pt idx="33">
                  <c:v>44077</c:v>
                </c:pt>
                <c:pt idx="34">
                  <c:v>44078</c:v>
                </c:pt>
                <c:pt idx="35">
                  <c:v>44079</c:v>
                </c:pt>
                <c:pt idx="36">
                  <c:v>44080</c:v>
                </c:pt>
                <c:pt idx="37">
                  <c:v>44081</c:v>
                </c:pt>
                <c:pt idx="38">
                  <c:v>44082</c:v>
                </c:pt>
                <c:pt idx="39">
                  <c:v>44083</c:v>
                </c:pt>
                <c:pt idx="40">
                  <c:v>44084</c:v>
                </c:pt>
                <c:pt idx="41">
                  <c:v>44085</c:v>
                </c:pt>
                <c:pt idx="42">
                  <c:v>44086</c:v>
                </c:pt>
                <c:pt idx="43">
                  <c:v>44087</c:v>
                </c:pt>
                <c:pt idx="44">
                  <c:v>44088</c:v>
                </c:pt>
                <c:pt idx="45">
                  <c:v>44089</c:v>
                </c:pt>
                <c:pt idx="46">
                  <c:v>44090</c:v>
                </c:pt>
                <c:pt idx="47">
                  <c:v>44091</c:v>
                </c:pt>
                <c:pt idx="48">
                  <c:v>44092</c:v>
                </c:pt>
                <c:pt idx="49">
                  <c:v>44093</c:v>
                </c:pt>
                <c:pt idx="50">
                  <c:v>44094</c:v>
                </c:pt>
                <c:pt idx="51">
                  <c:v>44095</c:v>
                </c:pt>
                <c:pt idx="52">
                  <c:v>44096</c:v>
                </c:pt>
                <c:pt idx="53">
                  <c:v>44097</c:v>
                </c:pt>
                <c:pt idx="54">
                  <c:v>44098</c:v>
                </c:pt>
                <c:pt idx="55">
                  <c:v>44099</c:v>
                </c:pt>
                <c:pt idx="56">
                  <c:v>44100</c:v>
                </c:pt>
                <c:pt idx="57">
                  <c:v>44101</c:v>
                </c:pt>
                <c:pt idx="58">
                  <c:v>44102</c:v>
                </c:pt>
                <c:pt idx="59">
                  <c:v>44103</c:v>
                </c:pt>
                <c:pt idx="60">
                  <c:v>44104</c:v>
                </c:pt>
                <c:pt idx="61">
                  <c:v>44105</c:v>
                </c:pt>
                <c:pt idx="62">
                  <c:v>44106</c:v>
                </c:pt>
                <c:pt idx="63">
                  <c:v>44107</c:v>
                </c:pt>
                <c:pt idx="64">
                  <c:v>44108</c:v>
                </c:pt>
                <c:pt idx="65">
                  <c:v>44109</c:v>
                </c:pt>
                <c:pt idx="66">
                  <c:v>44110</c:v>
                </c:pt>
                <c:pt idx="67">
                  <c:v>44111</c:v>
                </c:pt>
                <c:pt idx="68">
                  <c:v>44112</c:v>
                </c:pt>
                <c:pt idx="69">
                  <c:v>44113</c:v>
                </c:pt>
                <c:pt idx="70">
                  <c:v>44114</c:v>
                </c:pt>
                <c:pt idx="71">
                  <c:v>44115</c:v>
                </c:pt>
                <c:pt idx="72">
                  <c:v>44116</c:v>
                </c:pt>
                <c:pt idx="73">
                  <c:v>44117</c:v>
                </c:pt>
                <c:pt idx="74">
                  <c:v>44118</c:v>
                </c:pt>
                <c:pt idx="75">
                  <c:v>44119</c:v>
                </c:pt>
                <c:pt idx="76">
                  <c:v>44120</c:v>
                </c:pt>
                <c:pt idx="77">
                  <c:v>44121</c:v>
                </c:pt>
                <c:pt idx="78">
                  <c:v>44122</c:v>
                </c:pt>
                <c:pt idx="79">
                  <c:v>44123</c:v>
                </c:pt>
                <c:pt idx="80">
                  <c:v>44124</c:v>
                </c:pt>
                <c:pt idx="81">
                  <c:v>44125</c:v>
                </c:pt>
                <c:pt idx="82">
                  <c:v>44126</c:v>
                </c:pt>
                <c:pt idx="83">
                  <c:v>44127</c:v>
                </c:pt>
                <c:pt idx="84">
                  <c:v>44128</c:v>
                </c:pt>
                <c:pt idx="85">
                  <c:v>44129</c:v>
                </c:pt>
                <c:pt idx="86">
                  <c:v>44130</c:v>
                </c:pt>
                <c:pt idx="87">
                  <c:v>44131</c:v>
                </c:pt>
                <c:pt idx="88">
                  <c:v>44132</c:v>
                </c:pt>
                <c:pt idx="89">
                  <c:v>44133</c:v>
                </c:pt>
                <c:pt idx="90">
                  <c:v>44134</c:v>
                </c:pt>
                <c:pt idx="91">
                  <c:v>44135</c:v>
                </c:pt>
                <c:pt idx="92">
                  <c:v>44136</c:v>
                </c:pt>
                <c:pt idx="93">
                  <c:v>44137</c:v>
                </c:pt>
                <c:pt idx="94">
                  <c:v>44138</c:v>
                </c:pt>
                <c:pt idx="95">
                  <c:v>44139</c:v>
                </c:pt>
                <c:pt idx="96">
                  <c:v>44140</c:v>
                </c:pt>
                <c:pt idx="97">
                  <c:v>44141</c:v>
                </c:pt>
                <c:pt idx="98">
                  <c:v>44142</c:v>
                </c:pt>
                <c:pt idx="99">
                  <c:v>44143</c:v>
                </c:pt>
                <c:pt idx="100">
                  <c:v>44144</c:v>
                </c:pt>
                <c:pt idx="101">
                  <c:v>44145</c:v>
                </c:pt>
                <c:pt idx="102">
                  <c:v>44146</c:v>
                </c:pt>
                <c:pt idx="103">
                  <c:v>44147</c:v>
                </c:pt>
                <c:pt idx="104">
                  <c:v>44148</c:v>
                </c:pt>
                <c:pt idx="105">
                  <c:v>44149</c:v>
                </c:pt>
                <c:pt idx="106">
                  <c:v>44150</c:v>
                </c:pt>
                <c:pt idx="107">
                  <c:v>44151</c:v>
                </c:pt>
                <c:pt idx="108">
                  <c:v>44152</c:v>
                </c:pt>
                <c:pt idx="109">
                  <c:v>44153</c:v>
                </c:pt>
                <c:pt idx="110">
                  <c:v>44154</c:v>
                </c:pt>
                <c:pt idx="111">
                  <c:v>44155</c:v>
                </c:pt>
                <c:pt idx="112">
                  <c:v>44156</c:v>
                </c:pt>
                <c:pt idx="113">
                  <c:v>44157</c:v>
                </c:pt>
                <c:pt idx="114">
                  <c:v>44158</c:v>
                </c:pt>
                <c:pt idx="115">
                  <c:v>44159</c:v>
                </c:pt>
                <c:pt idx="116">
                  <c:v>44160</c:v>
                </c:pt>
                <c:pt idx="117">
                  <c:v>44161</c:v>
                </c:pt>
              </c:numCache>
            </c:numRef>
          </c:cat>
          <c:val>
            <c:numRef>
              <c:f>Deceduti!$C$3:$C$123</c:f>
              <c:numCache>
                <c:formatCode>General</c:formatCode>
                <c:ptCount val="121"/>
                <c:pt idx="1">
                  <c:v>8</c:v>
                </c:pt>
                <c:pt idx="2">
                  <c:v>12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3</c:v>
                </c:pt>
                <c:pt idx="7">
                  <c:v>13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10</c:v>
                </c:pt>
                <c:pt idx="12">
                  <c:v>6</c:v>
                </c:pt>
                <c:pt idx="13">
                  <c:v>3</c:v>
                </c:pt>
                <c:pt idx="14">
                  <c:v>158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3</c:v>
                </c:pt>
                <c:pt idx="22">
                  <c:v>7</c:v>
                </c:pt>
                <c:pt idx="23">
                  <c:v>4</c:v>
                </c:pt>
                <c:pt idx="24">
                  <c:v>4</c:v>
                </c:pt>
                <c:pt idx="25">
                  <c:v>13</c:v>
                </c:pt>
                <c:pt idx="26">
                  <c:v>5</c:v>
                </c:pt>
                <c:pt idx="27">
                  <c:v>9</c:v>
                </c:pt>
                <c:pt idx="28">
                  <c:v>1</c:v>
                </c:pt>
                <c:pt idx="29">
                  <c:v>4</c:v>
                </c:pt>
                <c:pt idx="30">
                  <c:v>6</c:v>
                </c:pt>
                <c:pt idx="31">
                  <c:v>8</c:v>
                </c:pt>
                <c:pt idx="32">
                  <c:v>6</c:v>
                </c:pt>
                <c:pt idx="33">
                  <c:v>10</c:v>
                </c:pt>
                <c:pt idx="34">
                  <c:v>11</c:v>
                </c:pt>
                <c:pt idx="35">
                  <c:v>15</c:v>
                </c:pt>
                <c:pt idx="36">
                  <c:v>8</c:v>
                </c:pt>
                <c:pt idx="37">
                  <c:v>12</c:v>
                </c:pt>
                <c:pt idx="38">
                  <c:v>10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6</c:v>
                </c:pt>
                <c:pt idx="43">
                  <c:v>7</c:v>
                </c:pt>
                <c:pt idx="44">
                  <c:v>14</c:v>
                </c:pt>
                <c:pt idx="45">
                  <c:v>9</c:v>
                </c:pt>
                <c:pt idx="46">
                  <c:v>12</c:v>
                </c:pt>
                <c:pt idx="47">
                  <c:v>13</c:v>
                </c:pt>
                <c:pt idx="48">
                  <c:v>10</c:v>
                </c:pt>
                <c:pt idx="49">
                  <c:v>24</c:v>
                </c:pt>
                <c:pt idx="50">
                  <c:v>15</c:v>
                </c:pt>
                <c:pt idx="51">
                  <c:v>17</c:v>
                </c:pt>
                <c:pt idx="52">
                  <c:v>14</c:v>
                </c:pt>
                <c:pt idx="53">
                  <c:v>20</c:v>
                </c:pt>
                <c:pt idx="54">
                  <c:v>23</c:v>
                </c:pt>
                <c:pt idx="55">
                  <c:v>20</c:v>
                </c:pt>
                <c:pt idx="56">
                  <c:v>17</c:v>
                </c:pt>
                <c:pt idx="57">
                  <c:v>17</c:v>
                </c:pt>
                <c:pt idx="58">
                  <c:v>16</c:v>
                </c:pt>
                <c:pt idx="59">
                  <c:v>24</c:v>
                </c:pt>
                <c:pt idx="60">
                  <c:v>19</c:v>
                </c:pt>
                <c:pt idx="61">
                  <c:v>24</c:v>
                </c:pt>
                <c:pt idx="62">
                  <c:v>23</c:v>
                </c:pt>
                <c:pt idx="63">
                  <c:v>27</c:v>
                </c:pt>
                <c:pt idx="64">
                  <c:v>18</c:v>
                </c:pt>
                <c:pt idx="65">
                  <c:v>16</c:v>
                </c:pt>
                <c:pt idx="66">
                  <c:v>28</c:v>
                </c:pt>
                <c:pt idx="67">
                  <c:v>31</c:v>
                </c:pt>
                <c:pt idx="68">
                  <c:v>22</c:v>
                </c:pt>
                <c:pt idx="69">
                  <c:v>28</c:v>
                </c:pt>
                <c:pt idx="70">
                  <c:v>29</c:v>
                </c:pt>
                <c:pt idx="71">
                  <c:v>26</c:v>
                </c:pt>
                <c:pt idx="72">
                  <c:v>39</c:v>
                </c:pt>
                <c:pt idx="73">
                  <c:v>41</c:v>
                </c:pt>
                <c:pt idx="74">
                  <c:v>43</c:v>
                </c:pt>
                <c:pt idx="75">
                  <c:v>83</c:v>
                </c:pt>
                <c:pt idx="76">
                  <c:v>55</c:v>
                </c:pt>
                <c:pt idx="77">
                  <c:v>47</c:v>
                </c:pt>
                <c:pt idx="78">
                  <c:v>69</c:v>
                </c:pt>
                <c:pt idx="79">
                  <c:v>73</c:v>
                </c:pt>
                <c:pt idx="80">
                  <c:v>89</c:v>
                </c:pt>
                <c:pt idx="81">
                  <c:v>127</c:v>
                </c:pt>
                <c:pt idx="82">
                  <c:v>136</c:v>
                </c:pt>
                <c:pt idx="83">
                  <c:v>91</c:v>
                </c:pt>
                <c:pt idx="84">
                  <c:v>151</c:v>
                </c:pt>
                <c:pt idx="85">
                  <c:v>128</c:v>
                </c:pt>
                <c:pt idx="86">
                  <c:v>141</c:v>
                </c:pt>
                <c:pt idx="87">
                  <c:v>221</c:v>
                </c:pt>
                <c:pt idx="88">
                  <c:v>205</c:v>
                </c:pt>
                <c:pt idx="89">
                  <c:v>217</c:v>
                </c:pt>
                <c:pt idx="90">
                  <c:v>199</c:v>
                </c:pt>
                <c:pt idx="91">
                  <c:v>297</c:v>
                </c:pt>
                <c:pt idx="92">
                  <c:v>208</c:v>
                </c:pt>
                <c:pt idx="93">
                  <c:v>233</c:v>
                </c:pt>
                <c:pt idx="94">
                  <c:v>353</c:v>
                </c:pt>
                <c:pt idx="95">
                  <c:v>335</c:v>
                </c:pt>
                <c:pt idx="96">
                  <c:v>445</c:v>
                </c:pt>
                <c:pt idx="97">
                  <c:v>446</c:v>
                </c:pt>
                <c:pt idx="98">
                  <c:v>425</c:v>
                </c:pt>
                <c:pt idx="99">
                  <c:v>331</c:v>
                </c:pt>
                <c:pt idx="100">
                  <c:v>356</c:v>
                </c:pt>
                <c:pt idx="101">
                  <c:v>580</c:v>
                </c:pt>
                <c:pt idx="102">
                  <c:v>623</c:v>
                </c:pt>
                <c:pt idx="103">
                  <c:v>636</c:v>
                </c:pt>
                <c:pt idx="104">
                  <c:v>550</c:v>
                </c:pt>
                <c:pt idx="105">
                  <c:v>544</c:v>
                </c:pt>
                <c:pt idx="106">
                  <c:v>546</c:v>
                </c:pt>
                <c:pt idx="107">
                  <c:v>504</c:v>
                </c:pt>
                <c:pt idx="108">
                  <c:v>731</c:v>
                </c:pt>
                <c:pt idx="109">
                  <c:v>753</c:v>
                </c:pt>
                <c:pt idx="110">
                  <c:v>653</c:v>
                </c:pt>
                <c:pt idx="111">
                  <c:v>699</c:v>
                </c:pt>
                <c:pt idx="112">
                  <c:v>692</c:v>
                </c:pt>
                <c:pt idx="113">
                  <c:v>562</c:v>
                </c:pt>
                <c:pt idx="114">
                  <c:v>630</c:v>
                </c:pt>
                <c:pt idx="115">
                  <c:v>853</c:v>
                </c:pt>
                <c:pt idx="116">
                  <c:v>722</c:v>
                </c:pt>
                <c:pt idx="117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9668616"/>
        <c:axId val="449667960"/>
      </c:barChart>
      <c:lineChart>
        <c:grouping val="standard"/>
        <c:varyColors val="0"/>
        <c:ser>
          <c:idx val="1"/>
          <c:order val="1"/>
          <c:tx>
            <c:strRef>
              <c:f>Deceduti!$E$1</c:f>
              <c:strCache>
                <c:ptCount val="1"/>
                <c:pt idx="0">
                  <c:v>d1 media</c:v>
                </c:pt>
              </c:strCache>
            </c:strRef>
          </c:tx>
          <c:val>
            <c:numRef>
              <c:f>Deceduti!$E:$E</c:f>
              <c:numCache>
                <c:formatCode>General</c:formatCode>
                <c:ptCount val="1048576"/>
                <c:pt idx="0">
                  <c:v>0</c:v>
                </c:pt>
                <c:pt idx="11" formatCode="0">
                  <c:v>7.2857142857142856</c:v>
                </c:pt>
                <c:pt idx="12" formatCode="0">
                  <c:v>6.1428571428571432</c:v>
                </c:pt>
                <c:pt idx="13" formatCode="0">
                  <c:v>6.2857142857142856</c:v>
                </c:pt>
                <c:pt idx="14" formatCode="0">
                  <c:v>6.2857142857142856</c:v>
                </c:pt>
                <c:pt idx="15" formatCode="0">
                  <c:v>6.2857142857142856</c:v>
                </c:pt>
                <c:pt idx="16" formatCode="0">
                  <c:v>6.2857142857142856</c:v>
                </c:pt>
                <c:pt idx="17" formatCode="0">
                  <c:v>27</c:v>
                </c:pt>
                <c:pt idx="18" formatCode="0">
                  <c:v>27.285714285714285</c:v>
                </c:pt>
                <c:pt idx="19" formatCode="0">
                  <c:v>27.285714285714285</c:v>
                </c:pt>
                <c:pt idx="20" formatCode="0">
                  <c:v>27.142857142857142</c:v>
                </c:pt>
                <c:pt idx="21" formatCode="0">
                  <c:v>26.714285714285715</c:v>
                </c:pt>
                <c:pt idx="22" formatCode="0">
                  <c:v>26.714285714285715</c:v>
                </c:pt>
                <c:pt idx="23" formatCode="0">
                  <c:v>27.571428571428573</c:v>
                </c:pt>
                <c:pt idx="24" formatCode="0">
                  <c:v>5.4285714285714288</c:v>
                </c:pt>
                <c:pt idx="25" formatCode="0">
                  <c:v>5.8571428571428568</c:v>
                </c:pt>
                <c:pt idx="26" formatCode="0">
                  <c:v>5.8571428571428568</c:v>
                </c:pt>
                <c:pt idx="27" formatCode="0">
                  <c:v>5.7142857142857144</c:v>
                </c:pt>
                <c:pt idx="28" formatCode="0">
                  <c:v>6.5714285714285712</c:v>
                </c:pt>
                <c:pt idx="29" formatCode="0">
                  <c:v>6.4285714285714288</c:v>
                </c:pt>
                <c:pt idx="30" formatCode="0">
                  <c:v>6.4285714285714288</c:v>
                </c:pt>
                <c:pt idx="31" formatCode="0">
                  <c:v>6.1428571428571432</c:v>
                </c:pt>
                <c:pt idx="32" formatCode="0">
                  <c:v>5.7142857142857144</c:v>
                </c:pt>
                <c:pt idx="33" formatCode="0">
                  <c:v>6</c:v>
                </c:pt>
                <c:pt idx="34" formatCode="0">
                  <c:v>6.5714285714285712</c:v>
                </c:pt>
                <c:pt idx="35" formatCode="0">
                  <c:v>5.5714285714285712</c:v>
                </c:pt>
                <c:pt idx="36" formatCode="0">
                  <c:v>6.2857142857142856</c:v>
                </c:pt>
                <c:pt idx="37" formatCode="0">
                  <c:v>6.5714285714285712</c:v>
                </c:pt>
                <c:pt idx="38" formatCode="0">
                  <c:v>8.5714285714285712</c:v>
                </c:pt>
                <c:pt idx="39" formatCode="0">
                  <c:v>9.1428571428571423</c:v>
                </c:pt>
                <c:pt idx="40" formatCode="0">
                  <c:v>10</c:v>
                </c:pt>
                <c:pt idx="41" formatCode="0">
                  <c:v>10.285714285714286</c:v>
                </c:pt>
                <c:pt idx="42" formatCode="0">
                  <c:v>11.428571428571429</c:v>
                </c:pt>
                <c:pt idx="43" formatCode="0">
                  <c:v>11.428571428571429</c:v>
                </c:pt>
                <c:pt idx="44" formatCode="0">
                  <c:v>11.285714285714286</c:v>
                </c:pt>
                <c:pt idx="45" formatCode="0">
                  <c:v>10</c:v>
                </c:pt>
                <c:pt idx="46" formatCode="0">
                  <c:v>9.8571428571428577</c:v>
                </c:pt>
                <c:pt idx="47" formatCode="0">
                  <c:v>10.142857142857142</c:v>
                </c:pt>
                <c:pt idx="48" formatCode="0">
                  <c:v>10</c:v>
                </c:pt>
                <c:pt idx="49" formatCode="0">
                  <c:v>9.7142857142857135</c:v>
                </c:pt>
                <c:pt idx="50" formatCode="0">
                  <c:v>10.142857142857142</c:v>
                </c:pt>
                <c:pt idx="51" formatCode="0">
                  <c:v>10.142857142857142</c:v>
                </c:pt>
                <c:pt idx="52" formatCode="0">
                  <c:v>12.714285714285714</c:v>
                </c:pt>
                <c:pt idx="53" formatCode="0">
                  <c:v>13.857142857142858</c:v>
                </c:pt>
                <c:pt idx="54" formatCode="0">
                  <c:v>14.285714285714286</c:v>
                </c:pt>
                <c:pt idx="55" formatCode="0">
                  <c:v>15</c:v>
                </c:pt>
                <c:pt idx="56" formatCode="0">
                  <c:v>16.142857142857142</c:v>
                </c:pt>
                <c:pt idx="57" formatCode="0">
                  <c:v>17.571428571428573</c:v>
                </c:pt>
                <c:pt idx="58" formatCode="0">
                  <c:v>19</c:v>
                </c:pt>
                <c:pt idx="59" formatCode="0">
                  <c:v>18</c:v>
                </c:pt>
                <c:pt idx="60" formatCode="0">
                  <c:v>18.285714285714285</c:v>
                </c:pt>
                <c:pt idx="61" formatCode="0">
                  <c:v>18.142857142857142</c:v>
                </c:pt>
                <c:pt idx="62" formatCode="0">
                  <c:v>19.571428571428573</c:v>
                </c:pt>
                <c:pt idx="63" formatCode="0">
                  <c:v>19.428571428571427</c:v>
                </c:pt>
                <c:pt idx="64" formatCode="0">
                  <c:v>19.571428571428573</c:v>
                </c:pt>
                <c:pt idx="65" formatCode="0">
                  <c:v>20</c:v>
                </c:pt>
                <c:pt idx="66" formatCode="0">
                  <c:v>21.428571428571427</c:v>
                </c:pt>
                <c:pt idx="67" formatCode="0">
                  <c:v>21.571428571428573</c:v>
                </c:pt>
                <c:pt idx="68" formatCode="0">
                  <c:v>21.571428571428573</c:v>
                </c:pt>
                <c:pt idx="69" formatCode="0">
                  <c:v>22.142857142857142</c:v>
                </c:pt>
                <c:pt idx="70" formatCode="0">
                  <c:v>23.857142857142858</c:v>
                </c:pt>
                <c:pt idx="71" formatCode="0">
                  <c:v>23.571428571428573</c:v>
                </c:pt>
                <c:pt idx="72" formatCode="0">
                  <c:v>24.285714285714285</c:v>
                </c:pt>
                <c:pt idx="73" formatCode="0">
                  <c:v>24.571428571428573</c:v>
                </c:pt>
                <c:pt idx="74" formatCode="0">
                  <c:v>25.714285714285715</c:v>
                </c:pt>
                <c:pt idx="75" formatCode="0">
                  <c:v>29</c:v>
                </c:pt>
                <c:pt idx="76" formatCode="0">
                  <c:v>30.857142857142858</c:v>
                </c:pt>
                <c:pt idx="77" formatCode="0">
                  <c:v>32.571428571428569</c:v>
                </c:pt>
                <c:pt idx="78" formatCode="0">
                  <c:v>41.285714285714285</c:v>
                </c:pt>
                <c:pt idx="79" formatCode="0">
                  <c:v>45.142857142857146</c:v>
                </c:pt>
                <c:pt idx="80" formatCode="0">
                  <c:v>47.714285714285715</c:v>
                </c:pt>
                <c:pt idx="81" formatCode="0">
                  <c:v>53.857142857142854</c:v>
                </c:pt>
                <c:pt idx="82" formatCode="0">
                  <c:v>58.714285714285715</c:v>
                </c:pt>
                <c:pt idx="83" formatCode="0">
                  <c:v>65.571428571428569</c:v>
                </c:pt>
                <c:pt idx="84" formatCode="0">
                  <c:v>77.571428571428569</c:v>
                </c:pt>
                <c:pt idx="85" formatCode="0">
                  <c:v>85.142857142857139</c:v>
                </c:pt>
                <c:pt idx="86" formatCode="0">
                  <c:v>90.285714285714292</c:v>
                </c:pt>
                <c:pt idx="87" formatCode="0">
                  <c:v>105.14285714285714</c:v>
                </c:pt>
                <c:pt idx="88" formatCode="0">
                  <c:v>113.57142857142857</c:v>
                </c:pt>
                <c:pt idx="89" formatCode="0">
                  <c:v>123.28571428571429</c:v>
                </c:pt>
                <c:pt idx="90" formatCode="0">
                  <c:v>142.14285714285714</c:v>
                </c:pt>
                <c:pt idx="91" formatCode="0">
                  <c:v>153.28571428571428</c:v>
                </c:pt>
                <c:pt idx="92" formatCode="0">
                  <c:v>164.85714285714286</c:v>
                </c:pt>
                <c:pt idx="93" formatCode="0">
                  <c:v>180.28571428571428</c:v>
                </c:pt>
                <c:pt idx="94" formatCode="0">
                  <c:v>201.14285714285714</c:v>
                </c:pt>
                <c:pt idx="95" formatCode="0">
                  <c:v>212.57142857142858</c:v>
                </c:pt>
                <c:pt idx="96" formatCode="0">
                  <c:v>225.71428571428572</c:v>
                </c:pt>
                <c:pt idx="97" formatCode="0">
                  <c:v>244.57142857142858</c:v>
                </c:pt>
                <c:pt idx="98" formatCode="0">
                  <c:v>263.14285714285717</c:v>
                </c:pt>
                <c:pt idx="99" formatCode="0">
                  <c:v>295.71428571428572</c:v>
                </c:pt>
                <c:pt idx="100" formatCode="0">
                  <c:v>331</c:v>
                </c:pt>
                <c:pt idx="101" formatCode="0">
                  <c:v>349.28571428571428</c:v>
                </c:pt>
                <c:pt idx="102" formatCode="0">
                  <c:v>366.85714285714283</c:v>
                </c:pt>
                <c:pt idx="103" formatCode="0">
                  <c:v>384.42857142857144</c:v>
                </c:pt>
                <c:pt idx="104" formatCode="0">
                  <c:v>416.85714285714283</c:v>
                </c:pt>
                <c:pt idx="105" formatCode="0">
                  <c:v>458</c:v>
                </c:pt>
                <c:pt idx="106" formatCode="0">
                  <c:v>485.28571428571428</c:v>
                </c:pt>
                <c:pt idx="107" formatCode="0">
                  <c:v>500.14285714285717</c:v>
                </c:pt>
                <c:pt idx="108" formatCode="0">
                  <c:v>517.14285714285711</c:v>
                </c:pt>
                <c:pt idx="109" formatCode="0">
                  <c:v>547.85714285714289</c:v>
                </c:pt>
                <c:pt idx="110" formatCode="0">
                  <c:v>569</c:v>
                </c:pt>
                <c:pt idx="111" formatCode="0">
                  <c:v>590.57142857142856</c:v>
                </c:pt>
                <c:pt idx="112" formatCode="0">
                  <c:v>609.14285714285711</c:v>
                </c:pt>
                <c:pt idx="113" formatCode="0">
                  <c:v>611.57142857142856</c:v>
                </c:pt>
                <c:pt idx="114" formatCode="0">
                  <c:v>632.85714285714289</c:v>
                </c:pt>
                <c:pt idx="115" formatCode="0">
                  <c:v>654</c:v>
                </c:pt>
                <c:pt idx="116" formatCode="0">
                  <c:v>656.28571428571433</c:v>
                </c:pt>
                <c:pt idx="117" formatCode="0">
                  <c:v>674.28571428571433</c:v>
                </c:pt>
                <c:pt idx="118" formatCode="0">
                  <c:v>691.71428571428567</c:v>
                </c:pt>
                <c:pt idx="119" formatCode="0">
                  <c:v>687.28571428571433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24-4C97-86C6-71320CDC3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668616"/>
        <c:axId val="449667960"/>
      </c:line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between"/>
      </c:valAx>
      <c:dateAx>
        <c:axId val="449668616"/>
        <c:scaling>
          <c:orientation val="minMax"/>
          <c:max val="44165"/>
          <c:min val="44044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auto val="1"/>
        <c:lblOffset val="100"/>
        <c:baseTimeUnit val="days"/>
      </c:date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030266159412138"/>
          <c:y val="0.43695186743202014"/>
          <c:w val="0.13401588662500613"/>
          <c:h val="0.14177703914884265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5" Type="http://schemas.openxmlformats.org/officeDocument/2006/relationships/image" Target="../media/image1.png"/><Relationship Id="rId4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5" Type="http://schemas.openxmlformats.org/officeDocument/2006/relationships/image" Target="../media/image1.png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5" Type="http://schemas.openxmlformats.org/officeDocument/2006/relationships/image" Target="../media/image1.png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477036" y="1562315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15</xdr:col>
      <xdr:colOff>41910</xdr:colOff>
      <xdr:row>91</xdr:row>
      <xdr:rowOff>140973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6</xdr:col>
      <xdr:colOff>143827</xdr:colOff>
      <xdr:row>107</xdr:row>
      <xdr:rowOff>36195</xdr:rowOff>
    </xdr:from>
    <xdr:to>
      <xdr:col>13</xdr:col>
      <xdr:colOff>596265</xdr:colOff>
      <xdr:row>122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6A2D273-07CE-47E1-942D-6E5074873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2641580" y="449576"/>
    <xdr:ext cx="5989320" cy="3241081"/>
    <xdr:graphicFrame macro="">
      <xdr:nvGraphicFramePr>
        <xdr:cNvPr id="2" name="Grafico 4">
          <a:extLst>
            <a:ext uri="{FF2B5EF4-FFF2-40B4-BE49-F238E27FC236}">
              <a16:creationId xmlns:a16="http://schemas.microsoft.com/office/drawing/2014/main" id="{DED6EA6D-041E-45BD-B5DC-DA8D3CCA78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240030</xdr:colOff>
      <xdr:row>1</xdr:row>
      <xdr:rowOff>133350</xdr:rowOff>
    </xdr:from>
    <xdr:to>
      <xdr:col>30</xdr:col>
      <xdr:colOff>118110</xdr:colOff>
      <xdr:row>17</xdr:row>
      <xdr:rowOff>72390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843855D-ABBC-4483-87B0-D9B36985D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529590</xdr:colOff>
      <xdr:row>66</xdr:row>
      <xdr:rowOff>47625</xdr:rowOff>
    </xdr:from>
    <xdr:to>
      <xdr:col>20</xdr:col>
      <xdr:colOff>236220</xdr:colOff>
      <xdr:row>82</xdr:row>
      <xdr:rowOff>5715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CC8F6FA-15FB-45F1-B72C-DF945B080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544830</xdr:colOff>
      <xdr:row>84</xdr:row>
      <xdr:rowOff>15240</xdr:rowOff>
    </xdr:from>
    <xdr:to>
      <xdr:col>20</xdr:col>
      <xdr:colOff>335280</xdr:colOff>
      <xdr:row>102</xdr:row>
      <xdr:rowOff>129540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7B70060-BF0F-4E07-A51E-617B9AE8F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11</xdr:col>
      <xdr:colOff>541020</xdr:colOff>
      <xdr:row>22</xdr:row>
      <xdr:rowOff>38100</xdr:rowOff>
    </xdr:from>
    <xdr:to>
      <xdr:col>14</xdr:col>
      <xdr:colOff>131201</xdr:colOff>
      <xdr:row>25</xdr:row>
      <xdr:rowOff>74225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81D1900B-F0DB-4DF3-B245-39E3826FA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08670" y="4114800"/>
          <a:ext cx="1979051" cy="5790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3563719" y="289560"/>
    <xdr:ext cx="4815722" cy="2689860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4C5A8A8-3EA4-4980-B217-35EC31C41D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415290</xdr:colOff>
      <xdr:row>0</xdr:row>
      <xdr:rowOff>87630</xdr:rowOff>
    </xdr:from>
    <xdr:to>
      <xdr:col>30</xdr:col>
      <xdr:colOff>293370</xdr:colOff>
      <xdr:row>17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D20BC40-CA2E-4D37-AE26-73A5D010A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93</xdr:row>
      <xdr:rowOff>106680</xdr:rowOff>
    </xdr:from>
    <xdr:to>
      <xdr:col>19</xdr:col>
      <xdr:colOff>586740</xdr:colOff>
      <xdr:row>112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CB3A4E3-D7A4-49D1-824F-724AA5C8E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293370</xdr:colOff>
      <xdr:row>113</xdr:row>
      <xdr:rowOff>137160</xdr:rowOff>
    </xdr:from>
    <xdr:to>
      <xdr:col>19</xdr:col>
      <xdr:colOff>438150</xdr:colOff>
      <xdr:row>130</xdr:row>
      <xdr:rowOff>148590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0659C09-0381-47A1-BD2A-9E645161E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12</xdr:col>
      <xdr:colOff>541020</xdr:colOff>
      <xdr:row>27</xdr:row>
      <xdr:rowOff>129540</xdr:rowOff>
    </xdr:from>
    <xdr:to>
      <xdr:col>15</xdr:col>
      <xdr:colOff>77861</xdr:colOff>
      <xdr:row>30</xdr:row>
      <xdr:rowOff>165665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D1A5F16B-3CA4-4BD9-B04C-CDEF32F78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18320" y="4861560"/>
          <a:ext cx="194476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93</xdr:row>
      <xdr:rowOff>110490</xdr:rowOff>
    </xdr:from>
    <xdr:to>
      <xdr:col>15</xdr:col>
      <xdr:colOff>72390</xdr:colOff>
      <xdr:row>116</xdr:row>
      <xdr:rowOff>15240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228600</xdr:colOff>
      <xdr:row>1</xdr:row>
      <xdr:rowOff>38100</xdr:rowOff>
    </xdr:from>
    <xdr:to>
      <xdr:col>24</xdr:col>
      <xdr:colOff>83820</xdr:colOff>
      <xdr:row>16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156210</xdr:colOff>
      <xdr:row>17</xdr:row>
      <xdr:rowOff>156210</xdr:rowOff>
    </xdr:from>
    <xdr:to>
      <xdr:col>24</xdr:col>
      <xdr:colOff>15240</xdr:colOff>
      <xdr:row>33</xdr:row>
      <xdr:rowOff>95250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548A7D9-0F4F-4660-96A2-2AACCBC87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22860</xdr:rowOff>
    </xdr:from>
    <xdr:to>
      <xdr:col>3</xdr:col>
      <xdr:colOff>449580</xdr:colOff>
      <xdr:row>21</xdr:row>
      <xdr:rowOff>91440</xdr:rowOff>
    </xdr:to>
    <xdr:cxnSp macro="">
      <xdr:nvCxnSpPr>
        <xdr:cNvPr id="3" name="Connettore diritto 2">
          <a:extLst>
            <a:ext uri="{FF2B5EF4-FFF2-40B4-BE49-F238E27FC236}">
              <a16:creationId xmlns:a16="http://schemas.microsoft.com/office/drawing/2014/main" id="{45EEA674-61DF-4493-AD67-307457F58859}"/>
            </a:ext>
          </a:extLst>
        </xdr:cNvPr>
        <xdr:cNvCxnSpPr/>
      </xdr:nvCxnSpPr>
      <xdr:spPr>
        <a:xfrm flipV="1">
          <a:off x="76200" y="198120"/>
          <a:ext cx="2667000" cy="357378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10660380" y="259076"/>
    <xdr:ext cx="59893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22</xdr:col>
      <xdr:colOff>369570</xdr:colOff>
      <xdr:row>4</xdr:row>
      <xdr:rowOff>19050</xdr:rowOff>
    </xdr:from>
    <xdr:to>
      <xdr:col>29</xdr:col>
      <xdr:colOff>247650</xdr:colOff>
      <xdr:row>19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643890</xdr:colOff>
      <xdr:row>20</xdr:row>
      <xdr:rowOff>156210</xdr:rowOff>
    </xdr:from>
    <xdr:to>
      <xdr:col>22</xdr:col>
      <xdr:colOff>7620</xdr:colOff>
      <xdr:row>36</xdr:row>
      <xdr:rowOff>114300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369570</xdr:colOff>
      <xdr:row>21</xdr:row>
      <xdr:rowOff>11430</xdr:rowOff>
    </xdr:from>
    <xdr:to>
      <xdr:col>29</xdr:col>
      <xdr:colOff>247650</xdr:colOff>
      <xdr:row>36</xdr:row>
      <xdr:rowOff>125730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415290</xdr:colOff>
      <xdr:row>0</xdr:row>
      <xdr:rowOff>87630</xdr:rowOff>
    </xdr:from>
    <xdr:to>
      <xdr:col>28</xdr:col>
      <xdr:colOff>293370</xdr:colOff>
      <xdr:row>17</xdr:row>
      <xdr:rowOff>15240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22860</xdr:colOff>
      <xdr:row>19</xdr:row>
      <xdr:rowOff>114300</xdr:rowOff>
    </xdr:from>
    <xdr:to>
      <xdr:col>21</xdr:col>
      <xdr:colOff>114300</xdr:colOff>
      <xdr:row>38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392430</xdr:colOff>
      <xdr:row>19</xdr:row>
      <xdr:rowOff>106680</xdr:rowOff>
    </xdr:from>
    <xdr:to>
      <xdr:col>28</xdr:col>
      <xdr:colOff>270510</xdr:colOff>
      <xdr:row>36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5692136" y="1441704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7</xdr:col>
      <xdr:colOff>319087</xdr:colOff>
      <xdr:row>98</xdr:row>
      <xdr:rowOff>171450</xdr:rowOff>
    </xdr:from>
    <xdr:to>
      <xdr:col>14</xdr:col>
      <xdr:colOff>90487</xdr:colOff>
      <xdr:row>114</xdr:row>
      <xdr:rowOff>19050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4093D14-39EA-44FA-945A-292BD11F6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5696821" y="1058795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6</xdr:col>
      <xdr:colOff>22860</xdr:colOff>
      <xdr:row>101</xdr:row>
      <xdr:rowOff>99060</xdr:rowOff>
    </xdr:from>
    <xdr:to>
      <xdr:col>14</xdr:col>
      <xdr:colOff>220980</xdr:colOff>
      <xdr:row>117</xdr:row>
      <xdr:rowOff>38100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8C21AA0-D8E1-4398-B99B-9CF526D32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80962</xdr:colOff>
      <xdr:row>79</xdr:row>
      <xdr:rowOff>76200</xdr:rowOff>
    </xdr:from>
    <xdr:to>
      <xdr:col>12</xdr:col>
      <xdr:colOff>538162</xdr:colOff>
      <xdr:row>94</xdr:row>
      <xdr:rowOff>104775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8DE374BA-7053-4D86-A1C4-FA93575BD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5701262" y="13822439"/>
    <xdr:ext cx="6433588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60835" y="1041828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6</xdr:col>
      <xdr:colOff>7620</xdr:colOff>
      <xdr:row>99</xdr:row>
      <xdr:rowOff>171450</xdr:rowOff>
    </xdr:from>
    <xdr:to>
      <xdr:col>13</xdr:col>
      <xdr:colOff>240030</xdr:colOff>
      <xdr:row>115</xdr:row>
      <xdr:rowOff>110490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7536B68-926B-4681-BB15-F02D33F4B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341940" y="1213367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64800" y="15597300"/>
    <xdr:ext cx="5756404" cy="3841319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230556" y="1335024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201399" y="1699349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15</xdr:col>
      <xdr:colOff>102866</xdr:colOff>
      <xdr:row>80</xdr:row>
      <xdr:rowOff>87633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414479" y="141816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277502" y="1775214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651510</xdr:colOff>
      <xdr:row>66</xdr:row>
      <xdr:rowOff>87630</xdr:rowOff>
    </xdr:from>
    <xdr:to>
      <xdr:col>12</xdr:col>
      <xdr:colOff>529590</xdr:colOff>
      <xdr:row>82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80</xdr:row>
      <xdr:rowOff>80010</xdr:rowOff>
    </xdr:from>
    <xdr:to>
      <xdr:col>12</xdr:col>
      <xdr:colOff>430530</xdr:colOff>
      <xdr:row>96</xdr:row>
      <xdr:rowOff>19050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11430</xdr:colOff>
      <xdr:row>98</xdr:row>
      <xdr:rowOff>171450</xdr:rowOff>
    </xdr:from>
    <xdr:to>
      <xdr:col>14</xdr:col>
      <xdr:colOff>175260</xdr:colOff>
      <xdr:row>114</xdr:row>
      <xdr:rowOff>110490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63AA008-1E35-475D-B3A0-32AFA09CC0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621033</xdr:colOff>
      <xdr:row>61</xdr:row>
      <xdr:rowOff>64766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49530</xdr:colOff>
      <xdr:row>44</xdr:row>
      <xdr:rowOff>152400</xdr:rowOff>
    </xdr:from>
    <xdr:ext cx="5863590" cy="275844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11426</xdr:colOff>
      <xdr:row>76</xdr:row>
      <xdr:rowOff>148590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20</xdr:col>
      <xdr:colOff>506730</xdr:colOff>
      <xdr:row>77</xdr:row>
      <xdr:rowOff>26670</xdr:rowOff>
    </xdr:from>
    <xdr:to>
      <xdr:col>29</xdr:col>
      <xdr:colOff>198120</xdr:colOff>
      <xdr:row>95</xdr:row>
      <xdr:rowOff>45720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workbookViewId="0">
      <pane ySplit="1" topLeftCell="A112" activePane="bottomLeft" state="frozen"/>
      <selection pane="bottomLeft" activeCell="B120" sqref="B120:P120"/>
    </sheetView>
  </sheetViews>
  <sheetFormatPr defaultRowHeight="13.8"/>
  <cols>
    <col min="1" max="1" width="18.5" bestFit="1" customWidth="1"/>
    <col min="2" max="2" width="6.59765625" customWidth="1"/>
    <col min="3" max="3" width="19.69921875" customWidth="1"/>
    <col min="4" max="4" width="14.8984375" customWidth="1"/>
    <col min="5" max="5" width="12.19921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4" width="10.69921875" customWidth="1"/>
    <col min="15" max="15" width="23.69921875" customWidth="1"/>
    <col min="16" max="16" width="8.6992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35</v>
      </c>
      <c r="J1" s="1" t="s">
        <v>8</v>
      </c>
      <c r="K1" s="1" t="s">
        <v>9</v>
      </c>
      <c r="L1" s="1"/>
      <c r="M1" s="1"/>
      <c r="N1" s="1" t="s">
        <v>10</v>
      </c>
      <c r="O1" s="1" t="s">
        <v>11</v>
      </c>
    </row>
    <row r="3" spans="1:18">
      <c r="A3" s="2">
        <v>44044</v>
      </c>
      <c r="B3" s="3" t="s">
        <v>12</v>
      </c>
      <c r="C3" s="3">
        <v>705</v>
      </c>
      <c r="D3" s="3">
        <v>43</v>
      </c>
      <c r="E3" s="3">
        <v>748</v>
      </c>
      <c r="F3" s="3">
        <v>11709</v>
      </c>
      <c r="G3" s="3">
        <v>12457</v>
      </c>
      <c r="H3" s="3">
        <v>35</v>
      </c>
      <c r="I3" s="3">
        <v>295</v>
      </c>
      <c r="J3" s="3">
        <v>200229</v>
      </c>
      <c r="K3" s="3">
        <v>35146</v>
      </c>
      <c r="L3" s="3">
        <v>222815</v>
      </c>
      <c r="M3" s="3">
        <v>25017</v>
      </c>
      <c r="N3" s="3">
        <v>247832</v>
      </c>
      <c r="O3">
        <v>6873496</v>
      </c>
      <c r="P3">
        <v>4093572</v>
      </c>
      <c r="R3">
        <v>4093572</v>
      </c>
    </row>
    <row r="4" spans="1:18">
      <c r="A4" s="2">
        <v>44045</v>
      </c>
      <c r="B4" s="3" t="s">
        <v>12</v>
      </c>
      <c r="C4" s="3">
        <v>708</v>
      </c>
      <c r="D4" s="3">
        <v>42</v>
      </c>
      <c r="E4" s="3">
        <v>750</v>
      </c>
      <c r="F4" s="3">
        <v>11706</v>
      </c>
      <c r="G4" s="3">
        <v>12456</v>
      </c>
      <c r="H4" s="3">
        <v>-1</v>
      </c>
      <c r="I4" s="3">
        <v>239</v>
      </c>
      <c r="J4" s="3">
        <v>200460</v>
      </c>
      <c r="K4" s="3">
        <v>35154</v>
      </c>
      <c r="L4" s="3">
        <v>222877</v>
      </c>
      <c r="M4" s="3">
        <v>25193</v>
      </c>
      <c r="N4" s="3">
        <v>248070</v>
      </c>
      <c r="O4">
        <v>6916765</v>
      </c>
      <c r="P4">
        <v>4118068</v>
      </c>
      <c r="R4">
        <v>4118068</v>
      </c>
    </row>
    <row r="5" spans="1:18">
      <c r="A5" s="2">
        <v>44046</v>
      </c>
      <c r="B5" s="3" t="s">
        <v>12</v>
      </c>
      <c r="C5" s="3">
        <v>734</v>
      </c>
      <c r="D5" s="3">
        <v>41</v>
      </c>
      <c r="E5" s="3">
        <v>775</v>
      </c>
      <c r="F5" s="3">
        <v>11699</v>
      </c>
      <c r="G5" s="3">
        <v>12474</v>
      </c>
      <c r="H5" s="3">
        <v>18</v>
      </c>
      <c r="I5" s="3">
        <v>159</v>
      </c>
      <c r="J5" s="3">
        <v>200589</v>
      </c>
      <c r="K5" s="3">
        <v>35166</v>
      </c>
      <c r="L5" s="3">
        <v>222891</v>
      </c>
      <c r="M5" s="3">
        <v>25338</v>
      </c>
      <c r="N5" s="3">
        <v>248229</v>
      </c>
      <c r="O5">
        <v>6940801</v>
      </c>
      <c r="P5">
        <v>4131535</v>
      </c>
      <c r="R5">
        <v>4131535</v>
      </c>
    </row>
    <row r="6" spans="1:18">
      <c r="A6" s="2">
        <v>44047</v>
      </c>
      <c r="B6" s="3" t="s">
        <v>12</v>
      </c>
      <c r="C6" s="3">
        <v>761</v>
      </c>
      <c r="D6" s="3">
        <v>41</v>
      </c>
      <c r="E6" s="3">
        <v>802</v>
      </c>
      <c r="F6" s="3">
        <v>11680</v>
      </c>
      <c r="G6" s="3">
        <v>12482</v>
      </c>
      <c r="H6" s="3">
        <v>8</v>
      </c>
      <c r="I6" s="3">
        <v>190</v>
      </c>
      <c r="J6" s="3">
        <v>200766</v>
      </c>
      <c r="K6" s="3">
        <v>35171</v>
      </c>
      <c r="L6" s="3">
        <v>222954</v>
      </c>
      <c r="M6" s="3">
        <v>25465</v>
      </c>
      <c r="N6" s="3">
        <v>248419</v>
      </c>
      <c r="O6">
        <v>6984589</v>
      </c>
      <c r="P6">
        <v>4155026</v>
      </c>
      <c r="R6">
        <v>4155026</v>
      </c>
    </row>
    <row r="7" spans="1:18">
      <c r="A7" s="2">
        <v>44048</v>
      </c>
      <c r="B7" s="3" t="s">
        <v>12</v>
      </c>
      <c r="C7" s="3">
        <v>764</v>
      </c>
      <c r="D7" s="3">
        <v>41</v>
      </c>
      <c r="E7" s="3">
        <v>805</v>
      </c>
      <c r="F7" s="3">
        <v>11841</v>
      </c>
      <c r="G7" s="3">
        <v>12646</v>
      </c>
      <c r="H7" s="3">
        <v>164</v>
      </c>
      <c r="I7" s="3">
        <v>384</v>
      </c>
      <c r="J7" s="3">
        <v>200976</v>
      </c>
      <c r="K7" s="3">
        <v>35181</v>
      </c>
      <c r="L7" s="3">
        <v>223044</v>
      </c>
      <c r="M7" s="3">
        <v>25759</v>
      </c>
      <c r="N7" s="3">
        <v>248803</v>
      </c>
      <c r="O7" s="3">
        <v>7041040</v>
      </c>
      <c r="P7">
        <v>4184765</v>
      </c>
      <c r="R7">
        <v>4184765</v>
      </c>
    </row>
    <row r="8" spans="1:18">
      <c r="A8" s="2">
        <v>44049</v>
      </c>
      <c r="B8" s="3" t="s">
        <v>12</v>
      </c>
      <c r="C8" s="3">
        <v>762</v>
      </c>
      <c r="D8" s="3">
        <v>42</v>
      </c>
      <c r="E8" s="3">
        <v>804</v>
      </c>
      <c r="F8" s="3">
        <v>11890</v>
      </c>
      <c r="G8" s="3">
        <v>12694</v>
      </c>
      <c r="H8" s="3">
        <v>48</v>
      </c>
      <c r="I8" s="3">
        <v>402</v>
      </c>
      <c r="J8" s="3">
        <v>201323</v>
      </c>
      <c r="K8" s="3">
        <v>35187</v>
      </c>
      <c r="L8" s="3">
        <v>223113</v>
      </c>
      <c r="M8" s="3">
        <v>26091</v>
      </c>
      <c r="N8" s="3">
        <v>249204</v>
      </c>
      <c r="O8" s="3">
        <v>7099713</v>
      </c>
      <c r="P8">
        <v>4216934</v>
      </c>
      <c r="R8">
        <v>4216934</v>
      </c>
    </row>
    <row r="9" spans="1:18">
      <c r="A9" s="2">
        <v>44050</v>
      </c>
      <c r="B9" s="3" t="s">
        <v>12</v>
      </c>
      <c r="C9" s="3">
        <v>779</v>
      </c>
      <c r="D9" s="3">
        <v>42</v>
      </c>
      <c r="E9" s="3">
        <v>821</v>
      </c>
      <c r="F9" s="3">
        <v>12103</v>
      </c>
      <c r="G9" s="3">
        <v>12924</v>
      </c>
      <c r="H9" s="3">
        <v>230</v>
      </c>
      <c r="I9" s="3">
        <v>552</v>
      </c>
      <c r="J9" s="3">
        <v>201642</v>
      </c>
      <c r="K9" s="3">
        <v>35190</v>
      </c>
      <c r="L9" s="3">
        <v>223201</v>
      </c>
      <c r="M9" s="3">
        <v>26555</v>
      </c>
      <c r="N9" s="3">
        <v>249756</v>
      </c>
      <c r="O9" s="3">
        <v>7158909</v>
      </c>
      <c r="P9">
        <v>4247326</v>
      </c>
      <c r="R9">
        <v>4247326</v>
      </c>
    </row>
    <row r="10" spans="1:18">
      <c r="A10" s="2">
        <v>44051</v>
      </c>
      <c r="B10" s="3" t="s">
        <v>12</v>
      </c>
      <c r="C10" s="3">
        <v>771</v>
      </c>
      <c r="D10" s="3">
        <v>43</v>
      </c>
      <c r="E10" s="3">
        <v>814</v>
      </c>
      <c r="F10" s="3">
        <v>12139</v>
      </c>
      <c r="G10" s="3">
        <v>12953</v>
      </c>
      <c r="H10" s="3">
        <v>29</v>
      </c>
      <c r="I10" s="3">
        <v>347</v>
      </c>
      <c r="J10" s="3">
        <v>201947</v>
      </c>
      <c r="K10" s="3">
        <v>35203</v>
      </c>
      <c r="L10" s="3">
        <v>223232</v>
      </c>
      <c r="M10" s="3">
        <v>26871</v>
      </c>
      <c r="N10" s="3">
        <v>250103</v>
      </c>
      <c r="O10" s="3">
        <v>7212207</v>
      </c>
      <c r="P10">
        <v>4273957</v>
      </c>
      <c r="R10">
        <v>4273957</v>
      </c>
    </row>
    <row r="11" spans="1:18">
      <c r="A11" s="2">
        <v>44052</v>
      </c>
      <c r="B11" s="3" t="s">
        <v>12</v>
      </c>
      <c r="C11" s="3">
        <v>763</v>
      </c>
      <c r="D11" s="3">
        <v>45</v>
      </c>
      <c r="E11" s="3">
        <v>808</v>
      </c>
      <c r="F11" s="3">
        <v>12455</v>
      </c>
      <c r="G11" s="3">
        <v>13263</v>
      </c>
      <c r="H11" s="3">
        <v>310</v>
      </c>
      <c r="I11" s="3">
        <v>463</v>
      </c>
      <c r="J11" s="3">
        <v>202098</v>
      </c>
      <c r="K11" s="3">
        <v>35205</v>
      </c>
      <c r="L11" s="3">
        <v>223440</v>
      </c>
      <c r="M11" s="3">
        <v>27126</v>
      </c>
      <c r="N11" s="3">
        <v>250566</v>
      </c>
      <c r="O11" s="3">
        <v>7249844</v>
      </c>
      <c r="P11">
        <v>4296730</v>
      </c>
      <c r="R11">
        <v>4296730</v>
      </c>
    </row>
    <row r="12" spans="1:18">
      <c r="A12" s="2">
        <v>44053</v>
      </c>
      <c r="B12" s="3" t="s">
        <v>12</v>
      </c>
      <c r="C12" s="3">
        <v>779</v>
      </c>
      <c r="D12" s="3">
        <v>46</v>
      </c>
      <c r="E12" s="3">
        <v>825</v>
      </c>
      <c r="F12" s="3">
        <v>12543</v>
      </c>
      <c r="G12" s="3">
        <v>13368</v>
      </c>
      <c r="H12" s="3">
        <v>105</v>
      </c>
      <c r="I12" s="3">
        <v>259</v>
      </c>
      <c r="J12" s="3">
        <v>202248</v>
      </c>
      <c r="K12" s="3">
        <v>35209</v>
      </c>
      <c r="L12" s="3">
        <v>223556</v>
      </c>
      <c r="M12" s="3">
        <v>27269</v>
      </c>
      <c r="N12" s="3">
        <v>250825</v>
      </c>
      <c r="O12" s="3">
        <v>7276276</v>
      </c>
      <c r="P12">
        <v>4307634</v>
      </c>
      <c r="R12">
        <v>4307634</v>
      </c>
    </row>
    <row r="13" spans="1:18">
      <c r="A13" s="2">
        <v>44054</v>
      </c>
      <c r="B13" s="3" t="s">
        <v>12</v>
      </c>
      <c r="C13" s="3">
        <v>801</v>
      </c>
      <c r="D13" s="3">
        <v>49</v>
      </c>
      <c r="E13" s="3">
        <v>850</v>
      </c>
      <c r="F13" s="3">
        <v>12711</v>
      </c>
      <c r="G13" s="3">
        <v>13561</v>
      </c>
      <c r="H13" s="3">
        <v>193</v>
      </c>
      <c r="I13" s="3">
        <v>412</v>
      </c>
      <c r="J13" s="3">
        <v>202461</v>
      </c>
      <c r="K13" s="3">
        <v>35215</v>
      </c>
      <c r="L13" s="3">
        <v>223674</v>
      </c>
      <c r="M13" s="3">
        <v>27563</v>
      </c>
      <c r="N13" s="3">
        <v>251237</v>
      </c>
      <c r="O13" s="3">
        <v>7316918</v>
      </c>
      <c r="P13">
        <v>4329697</v>
      </c>
      <c r="R13">
        <v>4329697</v>
      </c>
    </row>
    <row r="14" spans="1:18">
      <c r="A14" s="2">
        <v>44055</v>
      </c>
      <c r="B14" s="3" t="s">
        <v>12</v>
      </c>
      <c r="C14" s="3">
        <v>779</v>
      </c>
      <c r="D14" s="3">
        <v>53</v>
      </c>
      <c r="E14" s="3">
        <v>832</v>
      </c>
      <c r="F14" s="3">
        <v>12959</v>
      </c>
      <c r="G14" s="3">
        <v>13791</v>
      </c>
      <c r="H14" s="3">
        <v>230</v>
      </c>
      <c r="I14" s="3">
        <v>481</v>
      </c>
      <c r="J14" s="3">
        <v>202697</v>
      </c>
      <c r="K14" s="3">
        <v>35225</v>
      </c>
      <c r="L14" s="3">
        <v>223844</v>
      </c>
      <c r="M14" s="3">
        <v>27869</v>
      </c>
      <c r="N14" s="3">
        <v>251713</v>
      </c>
      <c r="O14" s="3">
        <v>7369576</v>
      </c>
      <c r="P14">
        <v>4357027</v>
      </c>
      <c r="R14">
        <v>4357027</v>
      </c>
    </row>
    <row r="15" spans="1:18">
      <c r="A15" s="2">
        <v>44056</v>
      </c>
      <c r="B15" s="3" t="s">
        <v>12</v>
      </c>
      <c r="C15" s="3">
        <v>786</v>
      </c>
      <c r="D15" s="3">
        <v>55</v>
      </c>
      <c r="E15" s="3">
        <v>841</v>
      </c>
      <c r="F15" s="3">
        <v>13240</v>
      </c>
      <c r="G15" s="3">
        <v>14081</v>
      </c>
      <c r="H15" s="3">
        <v>290</v>
      </c>
      <c r="I15" s="3">
        <v>523</v>
      </c>
      <c r="J15" s="3">
        <v>202923</v>
      </c>
      <c r="K15" s="3">
        <v>35231</v>
      </c>
      <c r="L15" s="3">
        <v>224058</v>
      </c>
      <c r="M15" s="3">
        <v>28177</v>
      </c>
      <c r="N15" s="3">
        <v>252235</v>
      </c>
      <c r="O15" s="3">
        <v>7420764</v>
      </c>
      <c r="P15">
        <v>4382656</v>
      </c>
      <c r="R15">
        <v>4382656</v>
      </c>
    </row>
    <row r="16" spans="1:18">
      <c r="A16" s="2">
        <v>44057</v>
      </c>
      <c r="B16" s="3" t="s">
        <v>12</v>
      </c>
      <c r="C16" s="22">
        <v>771</v>
      </c>
      <c r="D16" s="22">
        <v>56</v>
      </c>
      <c r="E16" s="22">
        <v>827</v>
      </c>
      <c r="F16" s="22">
        <v>13422</v>
      </c>
      <c r="G16" s="22">
        <v>14249</v>
      </c>
      <c r="H16" s="22">
        <v>168</v>
      </c>
      <c r="I16" s="22">
        <v>574</v>
      </c>
      <c r="J16" s="22">
        <v>203326</v>
      </c>
      <c r="K16" s="22">
        <v>35234</v>
      </c>
      <c r="L16" s="22">
        <v>224319</v>
      </c>
      <c r="M16" s="22">
        <v>28490</v>
      </c>
      <c r="N16" s="22">
        <v>252809</v>
      </c>
      <c r="O16" s="22">
        <v>7467487</v>
      </c>
      <c r="P16">
        <v>4407524</v>
      </c>
      <c r="R16">
        <v>4407524</v>
      </c>
    </row>
    <row r="17" spans="1:18">
      <c r="A17" s="2">
        <v>44058</v>
      </c>
      <c r="B17" s="3" t="s">
        <v>12</v>
      </c>
      <c r="C17" s="22">
        <v>764</v>
      </c>
      <c r="D17" s="22">
        <v>55</v>
      </c>
      <c r="E17" s="22">
        <v>819</v>
      </c>
      <c r="F17" s="22">
        <v>13587</v>
      </c>
      <c r="G17" s="22">
        <v>14406</v>
      </c>
      <c r="H17" s="22">
        <v>157</v>
      </c>
      <c r="I17" s="22">
        <v>629</v>
      </c>
      <c r="J17" s="22">
        <v>203640</v>
      </c>
      <c r="K17" s="22">
        <v>35392</v>
      </c>
      <c r="L17" s="22">
        <v>224521</v>
      </c>
      <c r="M17" s="22">
        <v>28917</v>
      </c>
      <c r="N17" s="22">
        <v>253438</v>
      </c>
      <c r="O17" s="22">
        <v>7520610</v>
      </c>
      <c r="P17" s="22">
        <v>4433461</v>
      </c>
      <c r="R17">
        <v>4433461</v>
      </c>
    </row>
    <row r="18" spans="1:18">
      <c r="A18" s="2">
        <v>44059</v>
      </c>
      <c r="B18" s="3" t="s">
        <v>12</v>
      </c>
      <c r="C18" s="22">
        <v>787</v>
      </c>
      <c r="D18" s="22">
        <v>56</v>
      </c>
      <c r="E18" s="22">
        <v>843</v>
      </c>
      <c r="F18" s="22">
        <v>13890</v>
      </c>
      <c r="G18" s="22">
        <v>14733</v>
      </c>
      <c r="H18" s="22">
        <v>327</v>
      </c>
      <c r="I18" s="22">
        <v>479</v>
      </c>
      <c r="J18" s="22">
        <v>203786</v>
      </c>
      <c r="K18" s="22">
        <v>35396</v>
      </c>
      <c r="L18" s="22">
        <v>224694</v>
      </c>
      <c r="M18" s="22">
        <v>29221</v>
      </c>
      <c r="N18" s="22">
        <v>253915</v>
      </c>
      <c r="O18" s="22">
        <v>7557417</v>
      </c>
      <c r="P18" s="22">
        <v>4455931</v>
      </c>
      <c r="R18">
        <v>4455931</v>
      </c>
    </row>
    <row r="19" spans="1:18">
      <c r="A19" s="2">
        <v>44060</v>
      </c>
      <c r="B19" s="3" t="s">
        <v>12</v>
      </c>
      <c r="C19" s="22">
        <v>810</v>
      </c>
      <c r="D19" s="22">
        <v>58</v>
      </c>
      <c r="E19" s="22">
        <v>868</v>
      </c>
      <c r="F19" s="22">
        <v>13999</v>
      </c>
      <c r="G19" s="22">
        <v>14867</v>
      </c>
      <c r="H19" s="22">
        <v>134</v>
      </c>
      <c r="I19" s="22">
        <v>320</v>
      </c>
      <c r="J19" s="22">
        <v>203968</v>
      </c>
      <c r="K19" s="22">
        <v>35400</v>
      </c>
      <c r="L19" s="22">
        <v>224812</v>
      </c>
      <c r="M19" s="22">
        <v>29423</v>
      </c>
      <c r="N19" s="22">
        <v>254235</v>
      </c>
      <c r="O19" s="22">
        <v>7588083</v>
      </c>
      <c r="P19" s="22">
        <v>4477310</v>
      </c>
      <c r="R19">
        <v>4477310</v>
      </c>
    </row>
    <row r="20" spans="1:18">
      <c r="A20" s="2">
        <v>44061</v>
      </c>
      <c r="B20" s="3" t="s">
        <v>12</v>
      </c>
      <c r="C20" s="20">
        <v>843</v>
      </c>
      <c r="D20" s="20">
        <v>58</v>
      </c>
      <c r="E20" s="20">
        <v>901</v>
      </c>
      <c r="F20" s="20">
        <v>14188</v>
      </c>
      <c r="G20" s="20">
        <v>15089</v>
      </c>
      <c r="H20" s="20">
        <v>222</v>
      </c>
      <c r="I20" s="20">
        <v>403</v>
      </c>
      <c r="J20" s="20">
        <v>204142</v>
      </c>
      <c r="K20" s="20">
        <v>35405</v>
      </c>
      <c r="L20" s="20">
        <v>224974</v>
      </c>
      <c r="M20" s="20">
        <v>29662</v>
      </c>
      <c r="N20" s="20">
        <v>254636</v>
      </c>
      <c r="O20" s="20">
        <v>7642059</v>
      </c>
      <c r="P20" s="20">
        <v>4509997</v>
      </c>
      <c r="R20">
        <v>4509997</v>
      </c>
    </row>
    <row r="21" spans="1:18">
      <c r="A21" s="2">
        <v>44062</v>
      </c>
      <c r="B21" s="3" t="s">
        <v>12</v>
      </c>
      <c r="C21" s="22">
        <v>866</v>
      </c>
      <c r="D21" s="22">
        <v>66</v>
      </c>
      <c r="E21" s="22">
        <v>932</v>
      </c>
      <c r="F21" s="22">
        <v>14428</v>
      </c>
      <c r="G21" s="22">
        <v>15360</v>
      </c>
      <c r="H21" s="22">
        <v>271</v>
      </c>
      <c r="I21" s="22">
        <v>642</v>
      </c>
      <c r="J21" s="22">
        <v>204506</v>
      </c>
      <c r="K21" s="22">
        <v>35412</v>
      </c>
      <c r="L21" s="22">
        <v>225215</v>
      </c>
      <c r="M21" s="22">
        <v>30063</v>
      </c>
      <c r="N21" s="22">
        <v>255278</v>
      </c>
      <c r="O21" s="22">
        <v>7713154</v>
      </c>
      <c r="P21" s="22">
        <v>4551287</v>
      </c>
      <c r="R21">
        <v>4551287</v>
      </c>
    </row>
    <row r="22" spans="1:18">
      <c r="A22" s="2">
        <v>44063</v>
      </c>
      <c r="B22" s="3" t="s">
        <v>12</v>
      </c>
      <c r="C22" s="20">
        <v>883</v>
      </c>
      <c r="D22" s="20">
        <v>68</v>
      </c>
      <c r="E22" s="20">
        <v>951</v>
      </c>
      <c r="F22" s="20">
        <v>15063</v>
      </c>
      <c r="G22" s="20">
        <v>16014</v>
      </c>
      <c r="H22" s="20">
        <v>654</v>
      </c>
      <c r="I22" s="20">
        <v>845</v>
      </c>
      <c r="J22" s="20">
        <v>204686</v>
      </c>
      <c r="K22" s="20">
        <v>35418</v>
      </c>
      <c r="L22" s="20">
        <v>225516</v>
      </c>
      <c r="M22" s="20">
        <v>30602</v>
      </c>
      <c r="N22" s="20">
        <v>256118</v>
      </c>
      <c r="O22" s="20">
        <v>7790596</v>
      </c>
      <c r="P22" s="20">
        <v>4600949</v>
      </c>
      <c r="R22">
        <v>4600949</v>
      </c>
    </row>
    <row r="23" spans="1:18">
      <c r="A23" s="2">
        <v>44064</v>
      </c>
      <c r="B23" s="3" t="s">
        <v>12</v>
      </c>
      <c r="C23" s="22">
        <v>919</v>
      </c>
      <c r="D23" s="22">
        <v>69</v>
      </c>
      <c r="E23" s="22">
        <v>988</v>
      </c>
      <c r="F23" s="22">
        <v>15690</v>
      </c>
      <c r="G23" s="22">
        <v>16678</v>
      </c>
      <c r="H23" s="22">
        <v>664</v>
      </c>
      <c r="I23" s="22">
        <v>947</v>
      </c>
      <c r="J23" s="22">
        <v>204960</v>
      </c>
      <c r="K23" s="22">
        <v>35427</v>
      </c>
      <c r="L23" s="22">
        <v>225880</v>
      </c>
      <c r="M23" s="22">
        <v>31185</v>
      </c>
      <c r="N23" s="22">
        <v>257065</v>
      </c>
      <c r="O23" s="22">
        <v>7862592</v>
      </c>
      <c r="P23" s="22">
        <v>4645892</v>
      </c>
      <c r="R23">
        <v>4645892</v>
      </c>
    </row>
    <row r="24" spans="1:18">
      <c r="A24" s="2">
        <v>44065</v>
      </c>
      <c r="B24" s="3" t="s">
        <v>12</v>
      </c>
      <c r="C24" s="22">
        <v>924</v>
      </c>
      <c r="D24" s="22">
        <v>64</v>
      </c>
      <c r="E24" s="22">
        <v>988</v>
      </c>
      <c r="F24" s="22">
        <v>16515</v>
      </c>
      <c r="G24" s="22">
        <v>17503</v>
      </c>
      <c r="H24" s="22">
        <v>825</v>
      </c>
      <c r="I24" s="22">
        <v>1071</v>
      </c>
      <c r="J24" s="22">
        <v>205203</v>
      </c>
      <c r="K24" s="22">
        <v>35430</v>
      </c>
      <c r="L24" s="22">
        <v>226320</v>
      </c>
      <c r="M24" s="22">
        <v>31816</v>
      </c>
      <c r="N24" s="22">
        <v>258136</v>
      </c>
      <c r="O24" s="22">
        <v>7940266</v>
      </c>
      <c r="P24" s="22">
        <v>4692505</v>
      </c>
      <c r="R24">
        <v>4692505</v>
      </c>
    </row>
    <row r="25" spans="1:18">
      <c r="A25" s="2">
        <v>44066</v>
      </c>
      <c r="B25" s="3" t="s">
        <v>12</v>
      </c>
      <c r="C25" s="22">
        <v>971</v>
      </c>
      <c r="D25" s="22">
        <v>69</v>
      </c>
      <c r="E25" s="22">
        <v>1040</v>
      </c>
      <c r="F25" s="22">
        <v>17398</v>
      </c>
      <c r="G25" s="22">
        <v>18438</v>
      </c>
      <c r="H25" s="22">
        <v>935</v>
      </c>
      <c r="I25" s="22">
        <v>1210</v>
      </c>
      <c r="J25" s="22">
        <v>205470</v>
      </c>
      <c r="K25" s="22">
        <v>35437</v>
      </c>
      <c r="L25" s="22">
        <v>226810</v>
      </c>
      <c r="M25" s="22">
        <v>32535</v>
      </c>
      <c r="N25" s="22">
        <v>259345</v>
      </c>
      <c r="O25" s="22">
        <v>8007637</v>
      </c>
      <c r="P25" s="22">
        <v>4739968</v>
      </c>
      <c r="R25">
        <v>4739968</v>
      </c>
    </row>
    <row r="26" spans="1:18">
      <c r="A26" s="2">
        <v>44067</v>
      </c>
      <c r="B26" s="3" t="s">
        <v>12</v>
      </c>
      <c r="C26" s="20">
        <v>1045</v>
      </c>
      <c r="D26" s="20">
        <v>65</v>
      </c>
      <c r="E26" s="20">
        <v>1110</v>
      </c>
      <c r="F26" s="20">
        <v>18085</v>
      </c>
      <c r="G26" s="20">
        <v>19195</v>
      </c>
      <c r="H26" s="20">
        <v>757</v>
      </c>
      <c r="I26" s="20">
        <v>953</v>
      </c>
      <c r="J26" s="20">
        <v>205662</v>
      </c>
      <c r="K26" s="20">
        <v>35441</v>
      </c>
      <c r="L26" s="20">
        <v>227128</v>
      </c>
      <c r="M26" s="20">
        <v>33170</v>
      </c>
      <c r="N26" s="20">
        <v>260298</v>
      </c>
      <c r="O26" s="20">
        <v>8053551</v>
      </c>
      <c r="P26" s="20">
        <v>4773326</v>
      </c>
      <c r="R26">
        <v>4773326</v>
      </c>
    </row>
    <row r="27" spans="1:18">
      <c r="A27" s="2">
        <v>44068</v>
      </c>
      <c r="B27" s="3" t="s">
        <v>12</v>
      </c>
      <c r="C27" s="20">
        <v>1058</v>
      </c>
      <c r="D27" s="20">
        <v>66</v>
      </c>
      <c r="E27" s="20">
        <v>1124</v>
      </c>
      <c r="F27" s="20">
        <v>18590</v>
      </c>
      <c r="G27" s="20">
        <v>19714</v>
      </c>
      <c r="H27" s="20">
        <v>519</v>
      </c>
      <c r="I27" s="20">
        <v>878</v>
      </c>
      <c r="J27" s="20">
        <v>206015</v>
      </c>
      <c r="K27" s="20">
        <v>35445</v>
      </c>
      <c r="L27" s="20">
        <v>227292</v>
      </c>
      <c r="M27" s="20">
        <v>33882</v>
      </c>
      <c r="N27" s="20">
        <v>261174</v>
      </c>
      <c r="O27" s="20">
        <v>8125892</v>
      </c>
      <c r="P27" s="20">
        <v>4819124</v>
      </c>
      <c r="R27">
        <v>4819124</v>
      </c>
    </row>
    <row r="28" spans="1:18">
      <c r="A28" s="2">
        <v>44069</v>
      </c>
      <c r="B28" t="s">
        <v>12</v>
      </c>
      <c r="C28">
        <v>1055</v>
      </c>
      <c r="D28">
        <v>69</v>
      </c>
      <c r="E28">
        <v>1124</v>
      </c>
      <c r="F28">
        <v>19629</v>
      </c>
      <c r="G28">
        <v>20753</v>
      </c>
      <c r="H28">
        <v>1039</v>
      </c>
      <c r="I28">
        <v>1367</v>
      </c>
      <c r="J28">
        <v>206329</v>
      </c>
      <c r="K28">
        <v>35458</v>
      </c>
      <c r="L28">
        <v>227723</v>
      </c>
      <c r="M28">
        <v>34817</v>
      </c>
      <c r="N28">
        <v>262540</v>
      </c>
      <c r="O28">
        <v>8219421</v>
      </c>
      <c r="P28">
        <v>4877178</v>
      </c>
      <c r="R28">
        <v>4877178</v>
      </c>
    </row>
    <row r="29" spans="1:18">
      <c r="A29" s="2">
        <v>44070</v>
      </c>
      <c r="B29" t="s">
        <v>12</v>
      </c>
      <c r="C29">
        <v>1131</v>
      </c>
      <c r="D29">
        <v>67</v>
      </c>
      <c r="E29">
        <v>1198</v>
      </c>
      <c r="F29">
        <v>20734</v>
      </c>
      <c r="G29">
        <v>21932</v>
      </c>
      <c r="H29">
        <v>1179</v>
      </c>
      <c r="I29">
        <v>1411</v>
      </c>
      <c r="J29">
        <v>206554</v>
      </c>
      <c r="K29">
        <v>35463</v>
      </c>
      <c r="L29">
        <v>228123</v>
      </c>
      <c r="M29">
        <v>35826</v>
      </c>
      <c r="N29">
        <v>263949</v>
      </c>
      <c r="O29">
        <v>8313445</v>
      </c>
      <c r="P29">
        <v>4934818</v>
      </c>
      <c r="R29">
        <v>4934818</v>
      </c>
    </row>
    <row r="30" spans="1:18">
      <c r="A30" s="2">
        <v>44071</v>
      </c>
      <c r="B30" t="s">
        <v>12</v>
      </c>
      <c r="C30">
        <v>1178</v>
      </c>
      <c r="D30">
        <v>74</v>
      </c>
      <c r="E30">
        <v>1252</v>
      </c>
      <c r="F30">
        <v>21783</v>
      </c>
      <c r="G30">
        <v>23035</v>
      </c>
      <c r="H30">
        <v>1103</v>
      </c>
      <c r="I30">
        <v>1462</v>
      </c>
      <c r="J30">
        <v>206902</v>
      </c>
      <c r="K30">
        <v>35472</v>
      </c>
      <c r="L30">
        <v>228553</v>
      </c>
      <c r="M30">
        <v>36856</v>
      </c>
      <c r="N30">
        <v>265409</v>
      </c>
      <c r="O30">
        <v>8410510</v>
      </c>
      <c r="P30">
        <v>4999953</v>
      </c>
      <c r="R30">
        <v>4999953</v>
      </c>
    </row>
    <row r="31" spans="1:18">
      <c r="A31" s="2">
        <v>44072</v>
      </c>
      <c r="B31" t="s">
        <v>12</v>
      </c>
      <c r="C31">
        <v>1168</v>
      </c>
      <c r="D31">
        <v>79</v>
      </c>
      <c r="E31">
        <v>1247</v>
      </c>
      <c r="F31">
        <v>22909</v>
      </c>
      <c r="G31">
        <v>24156</v>
      </c>
      <c r="H31">
        <v>1121</v>
      </c>
      <c r="I31">
        <v>1444</v>
      </c>
      <c r="J31">
        <v>207224</v>
      </c>
      <c r="K31">
        <v>35473</v>
      </c>
      <c r="L31">
        <v>229002</v>
      </c>
      <c r="M31">
        <v>37851</v>
      </c>
      <c r="N31">
        <v>266853</v>
      </c>
      <c r="O31">
        <v>8509618</v>
      </c>
      <c r="P31">
        <v>5064247</v>
      </c>
      <c r="R31">
        <v>5064247</v>
      </c>
    </row>
    <row r="32" spans="1:18">
      <c r="A32" s="2">
        <v>44073</v>
      </c>
      <c r="B32" t="s">
        <v>12</v>
      </c>
      <c r="C32">
        <v>1251</v>
      </c>
      <c r="D32">
        <v>86</v>
      </c>
      <c r="E32">
        <v>1337</v>
      </c>
      <c r="F32">
        <v>23868</v>
      </c>
      <c r="G32">
        <v>25205</v>
      </c>
      <c r="H32">
        <v>1049</v>
      </c>
      <c r="I32">
        <v>1365</v>
      </c>
      <c r="J32">
        <v>207536</v>
      </c>
      <c r="K32">
        <v>35477</v>
      </c>
      <c r="L32">
        <v>229527</v>
      </c>
      <c r="M32">
        <v>38691</v>
      </c>
      <c r="N32">
        <v>268218</v>
      </c>
      <c r="O32">
        <v>8586341</v>
      </c>
      <c r="P32">
        <v>5117788</v>
      </c>
      <c r="R32">
        <v>5117788</v>
      </c>
    </row>
    <row r="33" spans="1:18">
      <c r="A33" s="2">
        <v>44074</v>
      </c>
      <c r="B33" t="s">
        <v>12</v>
      </c>
      <c r="C33">
        <v>1288</v>
      </c>
      <c r="D33">
        <v>94</v>
      </c>
      <c r="E33">
        <v>1382</v>
      </c>
      <c r="F33">
        <v>24696</v>
      </c>
      <c r="G33">
        <v>26078</v>
      </c>
      <c r="H33">
        <v>873</v>
      </c>
      <c r="I33">
        <v>996</v>
      </c>
      <c r="J33">
        <v>207653</v>
      </c>
      <c r="K33">
        <v>35483</v>
      </c>
      <c r="L33">
        <v>229832</v>
      </c>
      <c r="M33">
        <v>39382</v>
      </c>
      <c r="N33">
        <v>269214</v>
      </c>
      <c r="O33">
        <v>8644859</v>
      </c>
      <c r="P33">
        <v>5160371</v>
      </c>
      <c r="R33">
        <v>5160371</v>
      </c>
    </row>
    <row r="34" spans="1:18">
      <c r="A34" s="2">
        <v>44075</v>
      </c>
      <c r="B34" t="s">
        <v>12</v>
      </c>
      <c r="C34">
        <v>1380</v>
      </c>
      <c r="D34">
        <v>107</v>
      </c>
      <c r="E34">
        <v>1487</v>
      </c>
      <c r="F34">
        <v>25267</v>
      </c>
      <c r="G34">
        <v>26754</v>
      </c>
      <c r="H34">
        <v>676</v>
      </c>
      <c r="I34">
        <v>978</v>
      </c>
      <c r="J34">
        <v>207944</v>
      </c>
      <c r="K34">
        <v>35491</v>
      </c>
      <c r="L34">
        <v>230102</v>
      </c>
      <c r="M34">
        <v>40087</v>
      </c>
      <c r="N34">
        <v>270189</v>
      </c>
      <c r="O34">
        <v>8725909</v>
      </c>
      <c r="P34">
        <v>5214766</v>
      </c>
      <c r="R34">
        <v>5214766</v>
      </c>
    </row>
    <row r="35" spans="1:18">
      <c r="A35" s="2">
        <v>44076</v>
      </c>
      <c r="B35" t="s">
        <v>12</v>
      </c>
      <c r="C35">
        <v>1437</v>
      </c>
      <c r="D35">
        <v>109</v>
      </c>
      <c r="E35">
        <v>1546</v>
      </c>
      <c r="F35">
        <v>26271</v>
      </c>
      <c r="G35">
        <v>27817</v>
      </c>
      <c r="H35">
        <v>1063</v>
      </c>
      <c r="I35">
        <v>1326</v>
      </c>
      <c r="J35">
        <v>208201</v>
      </c>
      <c r="K35">
        <v>35497</v>
      </c>
      <c r="L35">
        <v>230504</v>
      </c>
      <c r="M35">
        <v>41011</v>
      </c>
      <c r="N35">
        <v>271515</v>
      </c>
      <c r="O35">
        <v>8828868</v>
      </c>
      <c r="P35">
        <v>5280948</v>
      </c>
      <c r="R35">
        <v>5280948</v>
      </c>
    </row>
    <row r="36" spans="1:18">
      <c r="A36" s="2">
        <v>44077</v>
      </c>
      <c r="B36" t="s">
        <v>12</v>
      </c>
      <c r="C36">
        <v>1505</v>
      </c>
      <c r="D36">
        <v>120</v>
      </c>
      <c r="E36">
        <v>1625</v>
      </c>
      <c r="F36">
        <v>27290</v>
      </c>
      <c r="G36">
        <v>28915</v>
      </c>
      <c r="H36">
        <v>1098</v>
      </c>
      <c r="I36">
        <v>1397</v>
      </c>
      <c r="J36">
        <v>208490</v>
      </c>
      <c r="K36">
        <v>35507</v>
      </c>
      <c r="L36">
        <v>230950</v>
      </c>
      <c r="M36">
        <v>41962</v>
      </c>
      <c r="N36">
        <v>272912</v>
      </c>
      <c r="O36">
        <v>8921658</v>
      </c>
      <c r="P36">
        <v>5342150</v>
      </c>
      <c r="R36">
        <v>5342150</v>
      </c>
    </row>
    <row r="37" spans="1:18">
      <c r="A37" s="2">
        <v>44078</v>
      </c>
      <c r="B37" t="s">
        <v>12</v>
      </c>
      <c r="C37">
        <v>1607</v>
      </c>
      <c r="D37">
        <v>121</v>
      </c>
      <c r="E37">
        <v>1728</v>
      </c>
      <c r="F37">
        <v>28371</v>
      </c>
      <c r="G37">
        <v>30099</v>
      </c>
      <c r="H37">
        <v>1184</v>
      </c>
      <c r="I37">
        <v>1733</v>
      </c>
      <c r="J37">
        <v>209027</v>
      </c>
      <c r="K37">
        <v>35518</v>
      </c>
      <c r="L37">
        <v>231587</v>
      </c>
      <c r="M37">
        <v>43057</v>
      </c>
      <c r="N37">
        <v>274644</v>
      </c>
      <c r="O37">
        <v>9034743</v>
      </c>
      <c r="P37">
        <v>5414708</v>
      </c>
      <c r="R37">
        <v>5414708</v>
      </c>
    </row>
    <row r="38" spans="1:18">
      <c r="A38" s="2">
        <v>44079</v>
      </c>
      <c r="B38" t="s">
        <v>12</v>
      </c>
      <c r="C38">
        <v>1620</v>
      </c>
      <c r="D38">
        <v>121</v>
      </c>
      <c r="E38">
        <v>1741</v>
      </c>
      <c r="F38">
        <v>29453</v>
      </c>
      <c r="G38">
        <v>31194</v>
      </c>
      <c r="H38">
        <v>1095</v>
      </c>
      <c r="I38">
        <v>1694</v>
      </c>
      <c r="J38">
        <v>209610</v>
      </c>
      <c r="K38">
        <v>35533</v>
      </c>
      <c r="L38">
        <v>232219</v>
      </c>
      <c r="M38">
        <v>44118</v>
      </c>
      <c r="N38">
        <v>276337</v>
      </c>
      <c r="O38">
        <v>9142401</v>
      </c>
      <c r="P38">
        <v>5484345</v>
      </c>
      <c r="R38">
        <v>5484345</v>
      </c>
    </row>
    <row r="39" spans="1:18">
      <c r="A39" s="2">
        <v>44080</v>
      </c>
      <c r="B39" t="s">
        <v>12</v>
      </c>
      <c r="C39">
        <v>1683</v>
      </c>
      <c r="D39">
        <v>133</v>
      </c>
      <c r="E39">
        <v>1816</v>
      </c>
      <c r="F39">
        <v>30262</v>
      </c>
      <c r="G39">
        <v>32078</v>
      </c>
      <c r="H39">
        <v>884</v>
      </c>
      <c r="I39">
        <v>1297</v>
      </c>
      <c r="J39">
        <v>210015</v>
      </c>
      <c r="K39">
        <v>35541</v>
      </c>
      <c r="L39">
        <v>232733</v>
      </c>
      <c r="M39">
        <v>44901</v>
      </c>
      <c r="N39">
        <v>277634</v>
      </c>
      <c r="O39">
        <v>9219257</v>
      </c>
      <c r="P39">
        <v>5538028</v>
      </c>
      <c r="R39" s="20">
        <v>5538028</v>
      </c>
    </row>
    <row r="40" spans="1:18">
      <c r="A40" s="2">
        <v>44081</v>
      </c>
      <c r="B40" t="s">
        <v>12</v>
      </c>
      <c r="C40">
        <v>1719</v>
      </c>
      <c r="D40">
        <v>142</v>
      </c>
      <c r="E40">
        <v>1861</v>
      </c>
      <c r="F40">
        <v>31132</v>
      </c>
      <c r="G40">
        <v>32993</v>
      </c>
      <c r="H40">
        <v>915</v>
      </c>
      <c r="I40">
        <v>1108</v>
      </c>
      <c r="J40">
        <v>210238</v>
      </c>
      <c r="K40">
        <v>35553</v>
      </c>
      <c r="L40">
        <v>233115</v>
      </c>
      <c r="M40">
        <v>45669</v>
      </c>
      <c r="N40">
        <v>278784</v>
      </c>
      <c r="O40">
        <v>9271810</v>
      </c>
      <c r="P40">
        <v>5578731</v>
      </c>
      <c r="R40" s="20">
        <v>5578731</v>
      </c>
    </row>
    <row r="41" spans="1:18">
      <c r="A41" s="2">
        <v>44082</v>
      </c>
      <c r="B41" t="s">
        <v>12</v>
      </c>
      <c r="C41">
        <v>1760</v>
      </c>
      <c r="D41">
        <v>143</v>
      </c>
      <c r="E41">
        <v>1903</v>
      </c>
      <c r="F41">
        <v>31886</v>
      </c>
      <c r="G41">
        <v>33789</v>
      </c>
      <c r="H41">
        <v>796</v>
      </c>
      <c r="I41">
        <v>1370</v>
      </c>
      <c r="J41">
        <v>210801</v>
      </c>
      <c r="K41">
        <v>35563</v>
      </c>
      <c r="L41">
        <v>233555</v>
      </c>
      <c r="M41">
        <v>46598</v>
      </c>
      <c r="N41">
        <v>280153</v>
      </c>
      <c r="O41">
        <v>9364213</v>
      </c>
      <c r="P41">
        <v>5636663</v>
      </c>
      <c r="R41">
        <v>5636663</v>
      </c>
    </row>
    <row r="42" spans="1:18">
      <c r="A42" s="2">
        <v>44083</v>
      </c>
      <c r="B42" t="s">
        <v>12</v>
      </c>
      <c r="C42">
        <v>1778</v>
      </c>
      <c r="D42">
        <v>150</v>
      </c>
      <c r="E42">
        <v>1928</v>
      </c>
      <c r="F42">
        <v>32806</v>
      </c>
      <c r="G42">
        <v>34734</v>
      </c>
      <c r="H42">
        <v>945</v>
      </c>
      <c r="I42">
        <v>1434</v>
      </c>
      <c r="J42">
        <v>211272</v>
      </c>
      <c r="K42">
        <v>35577</v>
      </c>
      <c r="L42">
        <v>234029</v>
      </c>
      <c r="M42">
        <v>47554</v>
      </c>
      <c r="N42">
        <v>281583</v>
      </c>
      <c r="O42">
        <v>9460203</v>
      </c>
      <c r="P42">
        <v>5699709</v>
      </c>
      <c r="R42">
        <v>5699709</v>
      </c>
    </row>
    <row r="43" spans="1:18">
      <c r="A43" s="2">
        <v>44084</v>
      </c>
      <c r="B43" t="s">
        <v>12</v>
      </c>
      <c r="C43">
        <v>1836</v>
      </c>
      <c r="D43">
        <v>164</v>
      </c>
      <c r="E43">
        <v>2000</v>
      </c>
      <c r="F43">
        <v>33708</v>
      </c>
      <c r="G43">
        <v>35708</v>
      </c>
      <c r="H43">
        <v>974</v>
      </c>
      <c r="I43">
        <v>1597</v>
      </c>
      <c r="J43">
        <v>211885</v>
      </c>
      <c r="K43">
        <v>35587</v>
      </c>
      <c r="L43">
        <v>234651</v>
      </c>
      <c r="M43">
        <v>48529</v>
      </c>
      <c r="N43">
        <v>283180</v>
      </c>
      <c r="O43">
        <v>9554389</v>
      </c>
      <c r="P43">
        <v>5757488</v>
      </c>
      <c r="R43" s="20">
        <v>5757488</v>
      </c>
    </row>
    <row r="44" spans="1:18">
      <c r="A44" s="2">
        <v>44085</v>
      </c>
      <c r="B44" t="s">
        <v>12</v>
      </c>
      <c r="C44">
        <v>1849</v>
      </c>
      <c r="D44">
        <v>175</v>
      </c>
      <c r="E44">
        <v>2024</v>
      </c>
      <c r="F44">
        <v>34743</v>
      </c>
      <c r="G44">
        <v>36767</v>
      </c>
      <c r="H44">
        <v>1059</v>
      </c>
      <c r="I44">
        <v>1616</v>
      </c>
      <c r="J44">
        <v>212432</v>
      </c>
      <c r="K44">
        <v>35597</v>
      </c>
      <c r="L44">
        <v>235322</v>
      </c>
      <c r="M44">
        <v>49474</v>
      </c>
      <c r="N44">
        <v>284796</v>
      </c>
      <c r="O44">
        <v>9653269</v>
      </c>
      <c r="P44">
        <v>5818910</v>
      </c>
      <c r="R44">
        <v>5818910</v>
      </c>
    </row>
    <row r="45" spans="1:18">
      <c r="A45" s="2">
        <v>44086</v>
      </c>
      <c r="B45" t="s">
        <v>12</v>
      </c>
      <c r="C45">
        <v>1951</v>
      </c>
      <c r="D45">
        <v>182</v>
      </c>
      <c r="E45">
        <v>2133</v>
      </c>
      <c r="F45">
        <v>35370</v>
      </c>
      <c r="G45">
        <v>37503</v>
      </c>
      <c r="H45">
        <v>736</v>
      </c>
      <c r="I45">
        <v>1501</v>
      </c>
      <c r="J45">
        <v>213191</v>
      </c>
      <c r="K45">
        <v>35603</v>
      </c>
      <c r="L45">
        <v>235946</v>
      </c>
      <c r="M45">
        <v>50351</v>
      </c>
      <c r="N45">
        <v>286297</v>
      </c>
      <c r="O45">
        <v>9745975</v>
      </c>
      <c r="P45">
        <v>5875462</v>
      </c>
      <c r="R45" s="20">
        <v>5875462</v>
      </c>
    </row>
    <row r="46" spans="1:18">
      <c r="A46" s="2">
        <v>44087</v>
      </c>
      <c r="B46" t="s">
        <v>12</v>
      </c>
      <c r="C46">
        <v>2042</v>
      </c>
      <c r="D46">
        <v>187</v>
      </c>
      <c r="E46">
        <v>2229</v>
      </c>
      <c r="F46">
        <v>36280</v>
      </c>
      <c r="G46">
        <v>38509</v>
      </c>
      <c r="H46">
        <v>1006</v>
      </c>
      <c r="I46">
        <v>1458</v>
      </c>
      <c r="J46">
        <v>213634</v>
      </c>
      <c r="K46">
        <v>35610</v>
      </c>
      <c r="L46">
        <v>236567</v>
      </c>
      <c r="M46">
        <v>51186</v>
      </c>
      <c r="N46">
        <v>287753</v>
      </c>
      <c r="O46">
        <v>9818118</v>
      </c>
      <c r="P46">
        <v>5924322</v>
      </c>
      <c r="R46" s="20">
        <v>5924322</v>
      </c>
    </row>
    <row r="47" spans="1:18">
      <c r="A47" s="2">
        <v>44088</v>
      </c>
      <c r="B47" t="s">
        <v>12</v>
      </c>
      <c r="C47">
        <v>2122</v>
      </c>
      <c r="D47">
        <v>197</v>
      </c>
      <c r="E47">
        <v>2319</v>
      </c>
      <c r="F47">
        <v>36868</v>
      </c>
      <c r="G47">
        <v>39187</v>
      </c>
      <c r="H47">
        <v>678</v>
      </c>
      <c r="I47">
        <v>1008</v>
      </c>
      <c r="J47">
        <v>213950</v>
      </c>
      <c r="K47">
        <v>35624</v>
      </c>
      <c r="L47">
        <v>237003</v>
      </c>
      <c r="M47">
        <v>51758</v>
      </c>
      <c r="N47">
        <v>288761</v>
      </c>
      <c r="O47">
        <v>9863427</v>
      </c>
      <c r="P47">
        <v>5956171</v>
      </c>
      <c r="R47" s="20">
        <v>5956171</v>
      </c>
    </row>
    <row r="48" spans="1:18">
      <c r="A48" s="2">
        <v>44089</v>
      </c>
      <c r="B48" t="s">
        <v>12</v>
      </c>
      <c r="C48">
        <v>2222</v>
      </c>
      <c r="D48">
        <v>201</v>
      </c>
      <c r="E48">
        <v>2423</v>
      </c>
      <c r="F48">
        <v>37289</v>
      </c>
      <c r="G48">
        <v>39712</v>
      </c>
      <c r="H48">
        <v>525</v>
      </c>
      <c r="I48">
        <v>1229</v>
      </c>
      <c r="J48">
        <v>214645</v>
      </c>
      <c r="K48">
        <v>35633</v>
      </c>
      <c r="L48">
        <v>237475</v>
      </c>
      <c r="M48">
        <v>52515</v>
      </c>
      <c r="N48">
        <v>289990</v>
      </c>
      <c r="O48">
        <v>9943944</v>
      </c>
      <c r="P48">
        <v>6006675</v>
      </c>
      <c r="R48" s="20">
        <v>6006675</v>
      </c>
    </row>
    <row r="49" spans="1:18">
      <c r="A49" s="2">
        <v>44090</v>
      </c>
      <c r="B49" t="s">
        <v>12</v>
      </c>
      <c r="C49">
        <v>2285</v>
      </c>
      <c r="D49">
        <v>207</v>
      </c>
      <c r="E49">
        <v>2492</v>
      </c>
      <c r="F49">
        <v>38040</v>
      </c>
      <c r="G49">
        <v>40532</v>
      </c>
      <c r="H49">
        <v>820</v>
      </c>
      <c r="I49">
        <v>1452</v>
      </c>
      <c r="J49">
        <v>215265</v>
      </c>
      <c r="K49">
        <v>35645</v>
      </c>
      <c r="L49">
        <v>238097</v>
      </c>
      <c r="M49">
        <v>53345</v>
      </c>
      <c r="N49">
        <v>291442</v>
      </c>
      <c r="O49">
        <v>10044551</v>
      </c>
      <c r="P49">
        <v>6064792</v>
      </c>
      <c r="R49" s="20">
        <v>6064792</v>
      </c>
    </row>
    <row r="50" spans="1:18">
      <c r="A50" s="2">
        <v>44091</v>
      </c>
      <c r="B50" t="s">
        <v>12</v>
      </c>
      <c r="C50">
        <v>2348</v>
      </c>
      <c r="D50">
        <v>212</v>
      </c>
      <c r="E50">
        <v>2560</v>
      </c>
      <c r="F50">
        <v>38853</v>
      </c>
      <c r="G50">
        <v>41413</v>
      </c>
      <c r="H50">
        <v>881</v>
      </c>
      <c r="I50">
        <v>1585</v>
      </c>
      <c r="J50">
        <v>215954</v>
      </c>
      <c r="K50">
        <v>35658</v>
      </c>
      <c r="L50">
        <v>238845</v>
      </c>
      <c r="M50">
        <v>54180</v>
      </c>
      <c r="N50">
        <v>293025</v>
      </c>
      <c r="O50">
        <v>10146324</v>
      </c>
      <c r="P50">
        <v>6127243</v>
      </c>
      <c r="R50" s="20">
        <v>6127243</v>
      </c>
    </row>
    <row r="51" spans="1:18">
      <c r="A51" s="2">
        <v>44092</v>
      </c>
      <c r="B51" t="s">
        <v>12</v>
      </c>
      <c r="C51">
        <v>2387</v>
      </c>
      <c r="D51">
        <v>208</v>
      </c>
      <c r="E51">
        <v>2595</v>
      </c>
      <c r="F51">
        <v>39862</v>
      </c>
      <c r="G51">
        <v>42457</v>
      </c>
      <c r="H51">
        <v>1044</v>
      </c>
      <c r="I51">
        <v>1907</v>
      </c>
      <c r="J51">
        <v>216807</v>
      </c>
      <c r="K51">
        <v>35668</v>
      </c>
      <c r="L51">
        <v>239692</v>
      </c>
      <c r="M51">
        <v>55240</v>
      </c>
      <c r="N51">
        <v>294932</v>
      </c>
      <c r="O51">
        <v>10246163</v>
      </c>
      <c r="P51">
        <v>6187258</v>
      </c>
      <c r="R51" s="20">
        <v>6187258</v>
      </c>
    </row>
    <row r="52" spans="1:18">
      <c r="A52" s="2">
        <v>44093</v>
      </c>
      <c r="B52" t="s">
        <v>12</v>
      </c>
      <c r="C52">
        <v>2380</v>
      </c>
      <c r="D52">
        <v>215</v>
      </c>
      <c r="E52">
        <v>2595</v>
      </c>
      <c r="F52">
        <v>40566</v>
      </c>
      <c r="G52">
        <v>43161</v>
      </c>
      <c r="H52">
        <v>704</v>
      </c>
      <c r="I52">
        <v>1638</v>
      </c>
      <c r="J52">
        <v>217716</v>
      </c>
      <c r="K52">
        <v>35692</v>
      </c>
      <c r="L52">
        <v>240377</v>
      </c>
      <c r="M52">
        <v>56192</v>
      </c>
      <c r="N52">
        <v>296569</v>
      </c>
      <c r="O52">
        <v>10349386</v>
      </c>
      <c r="P52">
        <v>6248028</v>
      </c>
      <c r="R52">
        <v>6248028</v>
      </c>
    </row>
    <row r="53" spans="1:18">
      <c r="A53" s="2">
        <v>44094</v>
      </c>
      <c r="B53" t="s">
        <v>12</v>
      </c>
      <c r="C53">
        <v>2365</v>
      </c>
      <c r="D53">
        <v>222</v>
      </c>
      <c r="E53">
        <v>2587</v>
      </c>
      <c r="F53">
        <v>41511</v>
      </c>
      <c r="G53">
        <v>44098</v>
      </c>
      <c r="H53">
        <v>937</v>
      </c>
      <c r="I53">
        <v>1587</v>
      </c>
      <c r="J53">
        <v>218351</v>
      </c>
      <c r="K53">
        <v>35707</v>
      </c>
      <c r="L53">
        <v>241017</v>
      </c>
      <c r="M53">
        <v>57139</v>
      </c>
      <c r="N53">
        <v>298156</v>
      </c>
      <c r="O53">
        <v>10432814</v>
      </c>
      <c r="P53">
        <v>6302761</v>
      </c>
      <c r="R53">
        <v>6302761</v>
      </c>
    </row>
    <row r="54" spans="1:18">
      <c r="A54" s="2">
        <v>44095</v>
      </c>
      <c r="B54" t="s">
        <v>12</v>
      </c>
      <c r="C54">
        <v>2475</v>
      </c>
      <c r="D54">
        <v>232</v>
      </c>
      <c r="E54">
        <v>2707</v>
      </c>
      <c r="F54">
        <v>42372</v>
      </c>
      <c r="G54">
        <v>45079</v>
      </c>
      <c r="H54">
        <v>981</v>
      </c>
      <c r="I54">
        <v>1350</v>
      </c>
      <c r="J54">
        <v>218703</v>
      </c>
      <c r="K54">
        <v>35724</v>
      </c>
      <c r="L54">
        <v>241638</v>
      </c>
      <c r="M54">
        <v>57868</v>
      </c>
      <c r="N54">
        <v>299506</v>
      </c>
      <c r="O54">
        <v>10488676</v>
      </c>
      <c r="P54">
        <v>6342654</v>
      </c>
      <c r="R54">
        <v>6342654</v>
      </c>
    </row>
    <row r="55" spans="1:18">
      <c r="A55" s="2">
        <v>44096</v>
      </c>
      <c r="B55" t="s">
        <v>12</v>
      </c>
      <c r="C55">
        <v>2604</v>
      </c>
      <c r="D55">
        <v>239</v>
      </c>
      <c r="E55">
        <v>2843</v>
      </c>
      <c r="F55">
        <v>42646</v>
      </c>
      <c r="G55">
        <v>45489</v>
      </c>
      <c r="H55">
        <v>410</v>
      </c>
      <c r="I55">
        <v>1392</v>
      </c>
      <c r="J55">
        <v>219670</v>
      </c>
      <c r="K55">
        <v>35738</v>
      </c>
      <c r="L55">
        <v>242173</v>
      </c>
      <c r="M55">
        <v>58724</v>
      </c>
      <c r="N55">
        <v>300897</v>
      </c>
      <c r="O55">
        <v>10575979</v>
      </c>
      <c r="P55">
        <v>6391999</v>
      </c>
      <c r="R55">
        <v>6391999</v>
      </c>
    </row>
    <row r="56" spans="1:18">
      <c r="A56" s="2">
        <v>44097</v>
      </c>
      <c r="B56" t="s">
        <v>12</v>
      </c>
      <c r="C56">
        <v>2658</v>
      </c>
      <c r="D56">
        <v>244</v>
      </c>
      <c r="E56">
        <v>2902</v>
      </c>
      <c r="F56">
        <v>43212</v>
      </c>
      <c r="G56">
        <v>46114</v>
      </c>
      <c r="H56">
        <v>625</v>
      </c>
      <c r="I56">
        <v>1640</v>
      </c>
      <c r="J56">
        <v>220665</v>
      </c>
      <c r="K56">
        <v>35758</v>
      </c>
      <c r="L56">
        <v>242958</v>
      </c>
      <c r="M56">
        <v>59579</v>
      </c>
      <c r="N56">
        <v>302537</v>
      </c>
      <c r="O56">
        <v>10679675</v>
      </c>
      <c r="P56">
        <v>6455762</v>
      </c>
      <c r="R56">
        <v>6455762</v>
      </c>
    </row>
    <row r="57" spans="1:18">
      <c r="A57" s="2">
        <v>44098</v>
      </c>
      <c r="B57" t="s">
        <v>12</v>
      </c>
      <c r="C57">
        <v>2731</v>
      </c>
      <c r="D57">
        <v>246</v>
      </c>
      <c r="E57">
        <v>2977</v>
      </c>
      <c r="F57">
        <v>43803</v>
      </c>
      <c r="G57">
        <v>46780</v>
      </c>
      <c r="H57">
        <v>666</v>
      </c>
      <c r="I57">
        <v>1786</v>
      </c>
      <c r="J57">
        <v>221762</v>
      </c>
      <c r="K57">
        <v>35781</v>
      </c>
      <c r="L57">
        <v>243680</v>
      </c>
      <c r="M57">
        <v>60643</v>
      </c>
      <c r="N57">
        <v>304323</v>
      </c>
      <c r="O57">
        <v>10787694</v>
      </c>
      <c r="P57">
        <v>6520661</v>
      </c>
      <c r="R57">
        <v>6520661</v>
      </c>
    </row>
    <row r="58" spans="1:18">
      <c r="A58" s="2">
        <v>44099</v>
      </c>
      <c r="B58" t="s">
        <v>12</v>
      </c>
      <c r="C58">
        <v>2737</v>
      </c>
      <c r="D58">
        <v>244</v>
      </c>
      <c r="E58">
        <v>2981</v>
      </c>
      <c r="F58">
        <v>44737</v>
      </c>
      <c r="G58">
        <v>47718</v>
      </c>
      <c r="H58">
        <v>938</v>
      </c>
      <c r="I58">
        <v>1912</v>
      </c>
      <c r="J58">
        <v>222716</v>
      </c>
      <c r="K58">
        <v>35801</v>
      </c>
      <c r="L58">
        <v>244489</v>
      </c>
      <c r="M58">
        <v>61746</v>
      </c>
      <c r="N58">
        <v>306235</v>
      </c>
      <c r="O58">
        <v>10894963</v>
      </c>
      <c r="P58">
        <v>6584670</v>
      </c>
      <c r="R58">
        <v>6584670</v>
      </c>
    </row>
    <row r="59" spans="1:18">
      <c r="A59" s="2">
        <v>44100</v>
      </c>
      <c r="B59" t="s">
        <v>12</v>
      </c>
      <c r="C59">
        <v>2746</v>
      </c>
      <c r="D59">
        <v>247</v>
      </c>
      <c r="E59">
        <v>2993</v>
      </c>
      <c r="F59">
        <v>45600</v>
      </c>
      <c r="G59">
        <v>48593</v>
      </c>
      <c r="H59">
        <v>875</v>
      </c>
      <c r="I59">
        <v>1869</v>
      </c>
      <c r="J59">
        <v>223693</v>
      </c>
      <c r="K59">
        <v>35818</v>
      </c>
      <c r="L59">
        <v>245365</v>
      </c>
      <c r="M59">
        <v>62739</v>
      </c>
      <c r="N59">
        <v>308104</v>
      </c>
      <c r="O59">
        <v>10999350</v>
      </c>
      <c r="P59">
        <v>6646695</v>
      </c>
      <c r="R59">
        <v>6646695</v>
      </c>
    </row>
    <row r="60" spans="1:18">
      <c r="A60" s="2">
        <v>44101</v>
      </c>
      <c r="B60" t="s">
        <v>12</v>
      </c>
      <c r="C60">
        <v>2846</v>
      </c>
      <c r="D60">
        <v>254</v>
      </c>
      <c r="E60">
        <v>3100</v>
      </c>
      <c r="F60">
        <v>46518</v>
      </c>
      <c r="G60">
        <v>49618</v>
      </c>
      <c r="H60">
        <v>1025</v>
      </c>
      <c r="I60">
        <v>1766</v>
      </c>
      <c r="J60">
        <v>224417</v>
      </c>
      <c r="K60">
        <v>35835</v>
      </c>
      <c r="L60">
        <v>246156</v>
      </c>
      <c r="M60">
        <v>63714</v>
      </c>
      <c r="N60">
        <v>309870</v>
      </c>
      <c r="O60">
        <v>11087064</v>
      </c>
      <c r="P60">
        <v>6700432</v>
      </c>
      <c r="R60">
        <v>6700432</v>
      </c>
    </row>
    <row r="61" spans="1:18">
      <c r="A61" s="2">
        <v>44102</v>
      </c>
      <c r="B61" t="s">
        <v>12</v>
      </c>
      <c r="C61">
        <v>2977</v>
      </c>
      <c r="D61">
        <v>264</v>
      </c>
      <c r="E61">
        <v>3241</v>
      </c>
      <c r="F61">
        <v>47082</v>
      </c>
      <c r="G61">
        <v>50323</v>
      </c>
      <c r="H61">
        <v>705</v>
      </c>
      <c r="I61">
        <v>1494</v>
      </c>
      <c r="J61">
        <v>225190</v>
      </c>
      <c r="K61">
        <v>35851</v>
      </c>
      <c r="L61">
        <v>246842</v>
      </c>
      <c r="M61">
        <v>64522</v>
      </c>
      <c r="N61">
        <v>311364</v>
      </c>
      <c r="O61">
        <v>11138173</v>
      </c>
      <c r="P61">
        <v>6732777</v>
      </c>
      <c r="R61">
        <v>6732777</v>
      </c>
    </row>
    <row r="62" spans="1:18">
      <c r="A62" s="2">
        <v>44103</v>
      </c>
      <c r="B62" t="s">
        <v>12</v>
      </c>
      <c r="C62">
        <v>3048</v>
      </c>
      <c r="D62">
        <v>271</v>
      </c>
      <c r="E62">
        <v>3319</v>
      </c>
      <c r="F62">
        <v>47311</v>
      </c>
      <c r="G62">
        <v>50630</v>
      </c>
      <c r="H62">
        <v>307</v>
      </c>
      <c r="I62">
        <v>1648</v>
      </c>
      <c r="J62">
        <v>226506</v>
      </c>
      <c r="K62">
        <v>35875</v>
      </c>
      <c r="L62">
        <v>247628</v>
      </c>
      <c r="M62">
        <v>65383</v>
      </c>
      <c r="N62">
        <v>313011</v>
      </c>
      <c r="O62">
        <v>11228358</v>
      </c>
      <c r="P62">
        <v>6786395</v>
      </c>
      <c r="R62">
        <v>6786395</v>
      </c>
    </row>
    <row r="63" spans="1:18">
      <c r="A63" s="2">
        <v>44104</v>
      </c>
      <c r="B63" t="s">
        <v>12</v>
      </c>
      <c r="C63">
        <v>3047</v>
      </c>
      <c r="D63">
        <v>280</v>
      </c>
      <c r="E63">
        <v>3327</v>
      </c>
      <c r="F63">
        <v>47936</v>
      </c>
      <c r="G63">
        <v>51263</v>
      </c>
      <c r="H63">
        <v>633</v>
      </c>
      <c r="I63">
        <v>1851</v>
      </c>
      <c r="J63">
        <v>227704</v>
      </c>
      <c r="K63">
        <v>35894</v>
      </c>
      <c r="L63">
        <v>248613</v>
      </c>
      <c r="M63">
        <v>66248</v>
      </c>
      <c r="N63">
        <v>314861</v>
      </c>
      <c r="O63">
        <v>11333922</v>
      </c>
      <c r="P63">
        <v>6848755</v>
      </c>
      <c r="R63">
        <v>6848755</v>
      </c>
    </row>
    <row r="64" spans="1:18">
      <c r="A64" s="2">
        <v>44105</v>
      </c>
      <c r="B64" t="s">
        <v>12</v>
      </c>
      <c r="C64">
        <v>3097</v>
      </c>
      <c r="D64">
        <v>291</v>
      </c>
      <c r="E64">
        <v>3388</v>
      </c>
      <c r="F64">
        <v>49259</v>
      </c>
      <c r="G64">
        <v>52647</v>
      </c>
      <c r="H64">
        <v>1384</v>
      </c>
      <c r="I64">
        <v>2548</v>
      </c>
      <c r="J64">
        <v>228844</v>
      </c>
      <c r="K64">
        <v>35918</v>
      </c>
      <c r="L64">
        <v>249940</v>
      </c>
      <c r="M64">
        <v>67469</v>
      </c>
      <c r="N64">
        <v>317409</v>
      </c>
      <c r="O64">
        <v>11452158</v>
      </c>
      <c r="P64">
        <v>6916588</v>
      </c>
      <c r="R64">
        <v>6916588</v>
      </c>
    </row>
    <row r="65" spans="1:19">
      <c r="A65" s="2">
        <v>44106</v>
      </c>
      <c r="B65" t="s">
        <v>12</v>
      </c>
      <c r="C65">
        <v>3142</v>
      </c>
      <c r="D65">
        <v>294</v>
      </c>
      <c r="E65">
        <v>3436</v>
      </c>
      <c r="F65">
        <v>50561</v>
      </c>
      <c r="G65">
        <v>53997</v>
      </c>
      <c r="H65">
        <v>1350</v>
      </c>
      <c r="I65">
        <v>2499</v>
      </c>
      <c r="J65">
        <v>229970</v>
      </c>
      <c r="K65">
        <v>35941</v>
      </c>
      <c r="L65">
        <v>251377</v>
      </c>
      <c r="M65">
        <v>68531</v>
      </c>
      <c r="N65">
        <v>319908</v>
      </c>
      <c r="O65">
        <v>11572459</v>
      </c>
      <c r="P65">
        <v>6988317</v>
      </c>
      <c r="R65">
        <v>6988317</v>
      </c>
    </row>
    <row r="66" spans="1:19">
      <c r="A66" s="2">
        <v>44107</v>
      </c>
      <c r="B66" t="s">
        <v>12</v>
      </c>
      <c r="C66">
        <v>3205</v>
      </c>
      <c r="D66">
        <v>297</v>
      </c>
      <c r="E66">
        <v>3502</v>
      </c>
      <c r="F66">
        <v>52064</v>
      </c>
      <c r="G66">
        <v>55566</v>
      </c>
      <c r="H66">
        <v>1569</v>
      </c>
      <c r="I66">
        <v>2844</v>
      </c>
      <c r="J66">
        <v>231217</v>
      </c>
      <c r="K66">
        <v>35968</v>
      </c>
      <c r="L66">
        <v>252951</v>
      </c>
      <c r="M66">
        <v>69800</v>
      </c>
      <c r="N66">
        <v>322751</v>
      </c>
      <c r="O66">
        <v>11691391</v>
      </c>
      <c r="P66">
        <v>7057949</v>
      </c>
      <c r="R66">
        <v>7057949</v>
      </c>
    </row>
    <row r="67" spans="1:19">
      <c r="A67" s="2">
        <v>44108</v>
      </c>
      <c r="B67" t="s">
        <v>12</v>
      </c>
      <c r="C67">
        <v>3287</v>
      </c>
      <c r="D67">
        <v>303</v>
      </c>
      <c r="E67">
        <v>3590</v>
      </c>
      <c r="F67">
        <v>53839</v>
      </c>
      <c r="G67">
        <v>57429</v>
      </c>
      <c r="H67">
        <v>1863</v>
      </c>
      <c r="I67">
        <v>2578</v>
      </c>
      <c r="J67">
        <v>231914</v>
      </c>
      <c r="K67">
        <v>35986</v>
      </c>
      <c r="L67">
        <v>254348</v>
      </c>
      <c r="M67">
        <v>70981</v>
      </c>
      <c r="N67">
        <v>325329</v>
      </c>
      <c r="O67">
        <v>11784105</v>
      </c>
      <c r="P67">
        <v>7117315</v>
      </c>
      <c r="R67">
        <v>7117315</v>
      </c>
    </row>
    <row r="68" spans="1:19">
      <c r="A68" s="2">
        <v>44109</v>
      </c>
      <c r="B68" t="s">
        <v>12</v>
      </c>
      <c r="C68">
        <v>3487</v>
      </c>
      <c r="D68">
        <v>323</v>
      </c>
      <c r="E68">
        <v>3810</v>
      </c>
      <c r="F68">
        <v>55093</v>
      </c>
      <c r="G68">
        <v>58903</v>
      </c>
      <c r="H68">
        <v>1474</v>
      </c>
      <c r="I68">
        <v>2257</v>
      </c>
      <c r="J68">
        <v>232681</v>
      </c>
      <c r="K68">
        <v>36002</v>
      </c>
      <c r="L68">
        <v>255576</v>
      </c>
      <c r="M68">
        <v>72010</v>
      </c>
      <c r="N68">
        <v>327586</v>
      </c>
      <c r="O68">
        <v>11844346</v>
      </c>
      <c r="P68">
        <v>7153866</v>
      </c>
      <c r="R68">
        <v>7153866</v>
      </c>
    </row>
    <row r="69" spans="1:19">
      <c r="A69" s="2">
        <v>44110</v>
      </c>
      <c r="B69" t="s">
        <v>12</v>
      </c>
      <c r="C69">
        <v>3625</v>
      </c>
      <c r="D69">
        <v>319</v>
      </c>
      <c r="E69">
        <v>3944</v>
      </c>
      <c r="F69">
        <v>56190</v>
      </c>
      <c r="G69">
        <v>60134</v>
      </c>
      <c r="H69">
        <v>1231</v>
      </c>
      <c r="I69">
        <v>2677</v>
      </c>
      <c r="J69">
        <v>234099</v>
      </c>
      <c r="K69">
        <v>36030</v>
      </c>
      <c r="L69">
        <v>256986</v>
      </c>
      <c r="M69">
        <v>73277</v>
      </c>
      <c r="N69">
        <v>330263</v>
      </c>
      <c r="O69">
        <v>11944088</v>
      </c>
      <c r="P69">
        <v>7216379</v>
      </c>
      <c r="R69">
        <v>7216379</v>
      </c>
    </row>
    <row r="70" spans="1:19">
      <c r="A70" s="2">
        <v>44111</v>
      </c>
      <c r="B70" t="s">
        <v>12</v>
      </c>
      <c r="C70">
        <v>3782</v>
      </c>
      <c r="D70">
        <v>337</v>
      </c>
      <c r="E70">
        <v>4119</v>
      </c>
      <c r="F70">
        <v>58457</v>
      </c>
      <c r="G70">
        <v>62576</v>
      </c>
      <c r="H70">
        <v>2442</v>
      </c>
      <c r="I70">
        <v>3678</v>
      </c>
      <c r="J70">
        <v>235303</v>
      </c>
      <c r="K70">
        <v>36061</v>
      </c>
      <c r="L70">
        <v>258884</v>
      </c>
      <c r="M70">
        <v>75056</v>
      </c>
      <c r="N70">
        <v>333940</v>
      </c>
      <c r="O70">
        <v>12069402</v>
      </c>
      <c r="P70">
        <v>7296766</v>
      </c>
      <c r="R70">
        <v>7296766</v>
      </c>
    </row>
    <row r="71" spans="1:19">
      <c r="A71" s="2">
        <v>44112</v>
      </c>
      <c r="B71" t="s">
        <v>12</v>
      </c>
      <c r="C71">
        <v>3925</v>
      </c>
      <c r="D71">
        <v>358</v>
      </c>
      <c r="E71">
        <v>4283</v>
      </c>
      <c r="F71">
        <v>61669</v>
      </c>
      <c r="G71">
        <v>65952</v>
      </c>
      <c r="H71">
        <v>3376</v>
      </c>
      <c r="I71">
        <v>4458</v>
      </c>
      <c r="J71">
        <v>236363</v>
      </c>
      <c r="K71">
        <v>36083</v>
      </c>
      <c r="L71">
        <v>261304</v>
      </c>
      <c r="M71">
        <v>77094</v>
      </c>
      <c r="N71">
        <v>338398</v>
      </c>
      <c r="O71">
        <v>12197500</v>
      </c>
      <c r="P71">
        <v>7365751</v>
      </c>
      <c r="R71">
        <v>7365751</v>
      </c>
    </row>
    <row r="72" spans="1:19">
      <c r="A72" s="2">
        <v>44113</v>
      </c>
      <c r="B72" t="s">
        <v>12</v>
      </c>
      <c r="C72">
        <v>4086</v>
      </c>
      <c r="D72">
        <v>387</v>
      </c>
      <c r="E72">
        <v>4473</v>
      </c>
      <c r="F72">
        <v>65637</v>
      </c>
      <c r="G72">
        <v>70110</v>
      </c>
      <c r="H72">
        <v>4158</v>
      </c>
      <c r="I72">
        <v>5372</v>
      </c>
      <c r="J72">
        <v>237549</v>
      </c>
      <c r="K72">
        <v>36111</v>
      </c>
      <c r="L72">
        <v>264137</v>
      </c>
      <c r="M72">
        <v>79633</v>
      </c>
      <c r="N72">
        <v>343770</v>
      </c>
      <c r="O72">
        <v>12326971</v>
      </c>
      <c r="P72">
        <v>7443593</v>
      </c>
      <c r="R72">
        <v>7443593</v>
      </c>
    </row>
    <row r="73" spans="1:19">
      <c r="A73" s="2">
        <v>44114</v>
      </c>
      <c r="B73" t="s">
        <v>12</v>
      </c>
      <c r="C73">
        <v>4336</v>
      </c>
      <c r="D73">
        <v>390</v>
      </c>
      <c r="E73">
        <v>4726</v>
      </c>
      <c r="F73">
        <v>70103</v>
      </c>
      <c r="G73">
        <v>74829</v>
      </c>
      <c r="H73">
        <v>4719</v>
      </c>
      <c r="I73">
        <v>5724</v>
      </c>
      <c r="J73">
        <v>238525</v>
      </c>
      <c r="K73">
        <v>36140</v>
      </c>
      <c r="L73">
        <v>267320</v>
      </c>
      <c r="M73">
        <v>82174</v>
      </c>
      <c r="N73">
        <v>349494</v>
      </c>
      <c r="O73">
        <v>12460055</v>
      </c>
      <c r="P73">
        <v>7523702</v>
      </c>
      <c r="R73">
        <v>7523702</v>
      </c>
    </row>
    <row r="74" spans="1:19">
      <c r="A74" s="2">
        <v>44115</v>
      </c>
      <c r="B74" t="s">
        <v>12</v>
      </c>
      <c r="C74">
        <v>4519</v>
      </c>
      <c r="D74">
        <v>420</v>
      </c>
      <c r="E74">
        <v>4939</v>
      </c>
      <c r="F74">
        <v>74136</v>
      </c>
      <c r="G74">
        <v>79075</v>
      </c>
      <c r="H74">
        <v>4246</v>
      </c>
      <c r="I74">
        <v>5456</v>
      </c>
      <c r="J74">
        <v>239709</v>
      </c>
      <c r="K74">
        <v>36166</v>
      </c>
      <c r="L74">
        <v>270510</v>
      </c>
      <c r="M74">
        <v>84440</v>
      </c>
      <c r="N74">
        <v>354950</v>
      </c>
      <c r="O74">
        <v>12564713</v>
      </c>
      <c r="P74">
        <v>7592410</v>
      </c>
      <c r="R74">
        <v>7592410</v>
      </c>
    </row>
    <row r="75" spans="1:19" s="20" customFormat="1">
      <c r="A75" s="2">
        <v>44116</v>
      </c>
      <c r="B75" t="s">
        <v>12</v>
      </c>
      <c r="C75">
        <v>4821</v>
      </c>
      <c r="D75">
        <v>452</v>
      </c>
      <c r="E75">
        <v>5273</v>
      </c>
      <c r="F75">
        <v>77491</v>
      </c>
      <c r="G75">
        <v>82764</v>
      </c>
      <c r="H75">
        <v>3689</v>
      </c>
      <c r="I75">
        <v>4619</v>
      </c>
      <c r="J75">
        <v>240600</v>
      </c>
      <c r="K75">
        <v>36205</v>
      </c>
      <c r="L75">
        <v>272960</v>
      </c>
      <c r="M75">
        <v>86609</v>
      </c>
      <c r="N75">
        <v>359569</v>
      </c>
      <c r="O75">
        <v>12650155</v>
      </c>
      <c r="P75">
        <v>7652059</v>
      </c>
      <c r="Q75"/>
      <c r="R75">
        <v>7652059</v>
      </c>
      <c r="S75"/>
    </row>
    <row r="76" spans="1:19" s="20" customFormat="1">
      <c r="A76" s="2">
        <v>44117</v>
      </c>
      <c r="B76" t="s">
        <v>12</v>
      </c>
      <c r="C76">
        <v>5076</v>
      </c>
      <c r="D76">
        <v>514</v>
      </c>
      <c r="E76">
        <v>5590</v>
      </c>
      <c r="F76">
        <v>81603</v>
      </c>
      <c r="G76">
        <v>87193</v>
      </c>
      <c r="H76">
        <v>4429</v>
      </c>
      <c r="I76">
        <v>5901</v>
      </c>
      <c r="J76">
        <v>242028</v>
      </c>
      <c r="K76">
        <v>36246</v>
      </c>
      <c r="L76">
        <v>276267</v>
      </c>
      <c r="M76">
        <v>89200</v>
      </c>
      <c r="N76">
        <v>365467</v>
      </c>
      <c r="O76">
        <v>12762699</v>
      </c>
      <c r="P76">
        <v>7722319</v>
      </c>
      <c r="Q76"/>
      <c r="R76">
        <v>7722319</v>
      </c>
      <c r="S76"/>
    </row>
    <row r="77" spans="1:19" s="20" customFormat="1">
      <c r="A77" s="2">
        <v>44118</v>
      </c>
      <c r="B77" t="s">
        <v>12</v>
      </c>
      <c r="C77">
        <v>5470</v>
      </c>
      <c r="D77">
        <v>539</v>
      </c>
      <c r="E77">
        <v>6009</v>
      </c>
      <c r="F77">
        <v>86436</v>
      </c>
      <c r="G77">
        <v>92445</v>
      </c>
      <c r="H77">
        <v>5252</v>
      </c>
      <c r="I77">
        <v>7332</v>
      </c>
      <c r="J77">
        <v>244065</v>
      </c>
      <c r="K77">
        <v>36289</v>
      </c>
      <c r="L77">
        <v>280479</v>
      </c>
      <c r="M77">
        <v>92320</v>
      </c>
      <c r="N77">
        <v>372799</v>
      </c>
      <c r="O77">
        <v>12914895</v>
      </c>
      <c r="P77">
        <v>7809920</v>
      </c>
      <c r="Q77"/>
      <c r="R77">
        <v>7809920</v>
      </c>
      <c r="S77"/>
    </row>
    <row r="78" spans="1:19" s="20" customFormat="1">
      <c r="A78" s="2">
        <v>44119</v>
      </c>
      <c r="B78" t="s">
        <v>12</v>
      </c>
      <c r="C78">
        <v>5796</v>
      </c>
      <c r="D78">
        <v>586</v>
      </c>
      <c r="E78">
        <v>6382</v>
      </c>
      <c r="F78">
        <v>92884</v>
      </c>
      <c r="G78">
        <v>99266</v>
      </c>
      <c r="H78">
        <v>6821</v>
      </c>
      <c r="I78">
        <v>8804</v>
      </c>
      <c r="J78">
        <v>245964</v>
      </c>
      <c r="K78">
        <v>36372</v>
      </c>
      <c r="L78">
        <v>285569</v>
      </c>
      <c r="M78">
        <v>96033</v>
      </c>
      <c r="N78">
        <v>381602</v>
      </c>
      <c r="O78">
        <v>13077827</v>
      </c>
      <c r="P78">
        <v>7908462</v>
      </c>
      <c r="Q78"/>
      <c r="R78">
        <v>7908462</v>
      </c>
      <c r="S78"/>
    </row>
    <row r="79" spans="1:19">
      <c r="A79" s="2">
        <v>44120</v>
      </c>
      <c r="B79" t="s">
        <v>12</v>
      </c>
      <c r="C79">
        <v>6178</v>
      </c>
      <c r="D79">
        <v>638</v>
      </c>
      <c r="E79">
        <v>6816</v>
      </c>
      <c r="F79">
        <v>100496</v>
      </c>
      <c r="G79">
        <v>107312</v>
      </c>
      <c r="H79">
        <v>8046</v>
      </c>
      <c r="I79">
        <v>10010</v>
      </c>
      <c r="J79">
        <v>247872</v>
      </c>
      <c r="K79">
        <v>36427</v>
      </c>
      <c r="L79">
        <v>291410</v>
      </c>
      <c r="M79">
        <v>100201</v>
      </c>
      <c r="N79">
        <v>391611</v>
      </c>
      <c r="O79">
        <v>13228204</v>
      </c>
      <c r="P79">
        <v>8000864</v>
      </c>
      <c r="R79">
        <v>8000864</v>
      </c>
    </row>
    <row r="80" spans="1:19">
      <c r="A80" s="2">
        <v>44121</v>
      </c>
      <c r="B80" t="s">
        <v>12</v>
      </c>
      <c r="C80">
        <v>6617</v>
      </c>
      <c r="D80">
        <v>705</v>
      </c>
      <c r="E80">
        <v>7322</v>
      </c>
      <c r="F80">
        <v>109613</v>
      </c>
      <c r="G80">
        <v>116935</v>
      </c>
      <c r="H80">
        <v>9623</v>
      </c>
      <c r="I80">
        <v>10925</v>
      </c>
      <c r="J80">
        <v>249127</v>
      </c>
      <c r="K80">
        <v>36474</v>
      </c>
      <c r="L80">
        <v>297983</v>
      </c>
      <c r="M80">
        <v>104553</v>
      </c>
      <c r="N80">
        <v>402536</v>
      </c>
      <c r="O80">
        <v>13394041</v>
      </c>
      <c r="P80">
        <v>8104190</v>
      </c>
      <c r="R80">
        <v>8104190</v>
      </c>
    </row>
    <row r="81" spans="1:19">
      <c r="A81" s="2">
        <v>44122</v>
      </c>
      <c r="B81" t="s">
        <v>12</v>
      </c>
      <c r="C81">
        <v>7131</v>
      </c>
      <c r="D81">
        <v>750</v>
      </c>
      <c r="E81">
        <v>7881</v>
      </c>
      <c r="F81">
        <v>118356</v>
      </c>
      <c r="G81">
        <v>126237</v>
      </c>
      <c r="H81">
        <v>9302</v>
      </c>
      <c r="I81">
        <v>11705</v>
      </c>
      <c r="J81">
        <v>251461</v>
      </c>
      <c r="K81">
        <v>36543</v>
      </c>
      <c r="L81">
        <v>305260</v>
      </c>
      <c r="M81">
        <v>108981</v>
      </c>
      <c r="N81">
        <v>414241</v>
      </c>
      <c r="O81">
        <v>13540582</v>
      </c>
      <c r="P81">
        <v>8199744</v>
      </c>
      <c r="R81">
        <v>8199744</v>
      </c>
    </row>
    <row r="82" spans="1:19">
      <c r="A82" s="2">
        <v>44123</v>
      </c>
      <c r="B82" t="s">
        <v>12</v>
      </c>
      <c r="C82">
        <v>7676</v>
      </c>
      <c r="D82">
        <v>797</v>
      </c>
      <c r="E82">
        <v>8473</v>
      </c>
      <c r="F82">
        <v>125530</v>
      </c>
      <c r="G82">
        <v>134003</v>
      </c>
      <c r="H82">
        <v>7766</v>
      </c>
      <c r="I82">
        <v>9338</v>
      </c>
      <c r="J82">
        <v>252959</v>
      </c>
      <c r="K82">
        <v>36616</v>
      </c>
      <c r="L82">
        <v>310881</v>
      </c>
      <c r="M82">
        <v>112697</v>
      </c>
      <c r="N82">
        <v>423578</v>
      </c>
      <c r="O82">
        <v>13639444</v>
      </c>
      <c r="P82">
        <v>8265568</v>
      </c>
      <c r="R82">
        <v>8265568</v>
      </c>
    </row>
    <row r="83" spans="1:19" s="20" customFormat="1">
      <c r="A83" s="2">
        <v>44124</v>
      </c>
      <c r="B83" t="s">
        <v>12</v>
      </c>
      <c r="C83">
        <v>8454</v>
      </c>
      <c r="D83">
        <v>870</v>
      </c>
      <c r="E83">
        <v>9324</v>
      </c>
      <c r="F83">
        <v>133415</v>
      </c>
      <c r="G83">
        <v>142739</v>
      </c>
      <c r="H83">
        <v>8736</v>
      </c>
      <c r="I83">
        <v>10874</v>
      </c>
      <c r="J83">
        <v>255005</v>
      </c>
      <c r="K83">
        <v>36705</v>
      </c>
      <c r="L83">
        <v>315734</v>
      </c>
      <c r="M83">
        <v>118715</v>
      </c>
      <c r="N83">
        <v>434449</v>
      </c>
      <c r="O83">
        <v>13784181</v>
      </c>
      <c r="P83">
        <v>8353248</v>
      </c>
      <c r="Q83"/>
      <c r="R83">
        <v>8353248</v>
      </c>
      <c r="S83"/>
    </row>
    <row r="84" spans="1:19" s="20" customFormat="1">
      <c r="A84" s="2">
        <v>44125</v>
      </c>
      <c r="B84" t="s">
        <v>12</v>
      </c>
      <c r="C84">
        <v>9057</v>
      </c>
      <c r="D84">
        <v>926</v>
      </c>
      <c r="E84">
        <v>9983</v>
      </c>
      <c r="F84">
        <v>145459</v>
      </c>
      <c r="G84">
        <v>155442</v>
      </c>
      <c r="H84">
        <v>12703</v>
      </c>
      <c r="I84">
        <v>15199</v>
      </c>
      <c r="J84">
        <v>257374</v>
      </c>
      <c r="K84">
        <v>36832</v>
      </c>
      <c r="L84">
        <v>324455</v>
      </c>
      <c r="M84">
        <v>125193</v>
      </c>
      <c r="N84">
        <v>449648</v>
      </c>
      <c r="O84">
        <v>13962029</v>
      </c>
      <c r="P84">
        <v>8459736</v>
      </c>
      <c r="Q84"/>
      <c r="R84">
        <v>8459736</v>
      </c>
      <c r="S84"/>
    </row>
    <row r="85" spans="1:19">
      <c r="A85" s="2">
        <v>44126</v>
      </c>
      <c r="B85" t="s">
        <v>12</v>
      </c>
      <c r="C85">
        <v>9694</v>
      </c>
      <c r="D85">
        <v>992</v>
      </c>
      <c r="E85">
        <v>10686</v>
      </c>
      <c r="F85">
        <v>158616</v>
      </c>
      <c r="G85">
        <v>169302</v>
      </c>
      <c r="H85">
        <v>13860</v>
      </c>
      <c r="I85">
        <v>16079</v>
      </c>
      <c r="J85">
        <v>259456</v>
      </c>
      <c r="K85">
        <v>36968</v>
      </c>
      <c r="L85">
        <v>333450</v>
      </c>
      <c r="M85">
        <v>132276</v>
      </c>
      <c r="N85">
        <v>465726</v>
      </c>
      <c r="O85">
        <v>14132421</v>
      </c>
      <c r="P85">
        <v>8564608</v>
      </c>
      <c r="R85">
        <v>8564608</v>
      </c>
    </row>
    <row r="86" spans="1:19" s="20" customFormat="1">
      <c r="A86" s="2">
        <v>44127</v>
      </c>
      <c r="B86" t="s">
        <v>12</v>
      </c>
      <c r="C86">
        <v>10549</v>
      </c>
      <c r="D86">
        <v>1049</v>
      </c>
      <c r="E86">
        <v>11598</v>
      </c>
      <c r="F86">
        <v>174404</v>
      </c>
      <c r="G86">
        <v>186002</v>
      </c>
      <c r="H86">
        <v>16700</v>
      </c>
      <c r="I86">
        <v>19143</v>
      </c>
      <c r="J86">
        <v>261808</v>
      </c>
      <c r="K86">
        <v>37059</v>
      </c>
      <c r="L86">
        <v>344414</v>
      </c>
      <c r="M86">
        <v>140455</v>
      </c>
      <c r="N86">
        <v>484869</v>
      </c>
      <c r="O86">
        <v>14314453</v>
      </c>
      <c r="P86">
        <v>8679107</v>
      </c>
      <c r="Q86"/>
      <c r="R86">
        <v>8679107</v>
      </c>
      <c r="S86"/>
    </row>
    <row r="87" spans="1:19" s="20" customFormat="1">
      <c r="A87" s="2">
        <v>44128</v>
      </c>
      <c r="B87" t="s">
        <v>12</v>
      </c>
      <c r="C87">
        <v>11287</v>
      </c>
      <c r="D87">
        <v>1128</v>
      </c>
      <c r="E87">
        <v>12415</v>
      </c>
      <c r="F87">
        <v>190767</v>
      </c>
      <c r="G87">
        <v>203182</v>
      </c>
      <c r="H87">
        <v>17180</v>
      </c>
      <c r="I87">
        <v>19644</v>
      </c>
      <c r="J87">
        <v>264117</v>
      </c>
      <c r="K87">
        <v>37210</v>
      </c>
      <c r="L87">
        <v>355768</v>
      </c>
      <c r="M87">
        <v>148741</v>
      </c>
      <c r="N87">
        <v>504509</v>
      </c>
      <c r="O87">
        <v>14492122</v>
      </c>
      <c r="P87">
        <v>8788780</v>
      </c>
      <c r="Q87"/>
      <c r="R87">
        <v>8788780</v>
      </c>
      <c r="S87"/>
    </row>
    <row r="88" spans="1:19" s="20" customFormat="1">
      <c r="A88" s="2">
        <v>44129</v>
      </c>
      <c r="B88" t="s">
        <v>12</v>
      </c>
      <c r="C88">
        <v>12006</v>
      </c>
      <c r="D88">
        <v>1208</v>
      </c>
      <c r="E88">
        <v>13214</v>
      </c>
      <c r="F88">
        <v>209027</v>
      </c>
      <c r="G88">
        <v>222241</v>
      </c>
      <c r="H88">
        <v>19059</v>
      </c>
      <c r="I88">
        <v>21273</v>
      </c>
      <c r="J88">
        <v>266203</v>
      </c>
      <c r="K88">
        <v>37338</v>
      </c>
      <c r="L88">
        <v>369359</v>
      </c>
      <c r="M88">
        <v>156423</v>
      </c>
      <c r="N88">
        <v>525782</v>
      </c>
      <c r="O88">
        <v>14654002</v>
      </c>
      <c r="P88">
        <v>8890656</v>
      </c>
      <c r="Q88"/>
      <c r="R88">
        <v>8890656</v>
      </c>
      <c r="S88"/>
    </row>
    <row r="89" spans="1:19" s="20" customFormat="1">
      <c r="A89" s="2">
        <v>44130</v>
      </c>
      <c r="B89" t="s">
        <v>12</v>
      </c>
      <c r="C89">
        <v>12997</v>
      </c>
      <c r="D89">
        <v>1284</v>
      </c>
      <c r="E89">
        <v>14281</v>
      </c>
      <c r="F89">
        <v>222403</v>
      </c>
      <c r="G89">
        <v>236684</v>
      </c>
      <c r="H89">
        <v>14443</v>
      </c>
      <c r="I89">
        <v>17012</v>
      </c>
      <c r="J89">
        <v>268626</v>
      </c>
      <c r="K89">
        <v>37479</v>
      </c>
      <c r="L89">
        <v>378783</v>
      </c>
      <c r="M89">
        <v>164006</v>
      </c>
      <c r="N89">
        <v>542789</v>
      </c>
      <c r="O89">
        <v>14778688</v>
      </c>
      <c r="P89">
        <v>8969472</v>
      </c>
      <c r="Q89"/>
      <c r="R89">
        <v>8969472</v>
      </c>
      <c r="S89"/>
    </row>
    <row r="90" spans="1:19">
      <c r="A90" s="2">
        <v>44131</v>
      </c>
      <c r="B90" t="s">
        <v>12</v>
      </c>
      <c r="C90">
        <v>13955</v>
      </c>
      <c r="D90">
        <v>1411</v>
      </c>
      <c r="E90">
        <v>15366</v>
      </c>
      <c r="F90">
        <v>239724</v>
      </c>
      <c r="G90">
        <v>255090</v>
      </c>
      <c r="H90">
        <v>18406</v>
      </c>
      <c r="I90">
        <v>21994</v>
      </c>
      <c r="J90">
        <v>271988</v>
      </c>
      <c r="K90">
        <v>37700</v>
      </c>
      <c r="L90">
        <v>391879</v>
      </c>
      <c r="M90">
        <v>172899</v>
      </c>
      <c r="N90">
        <v>564778</v>
      </c>
      <c r="O90">
        <v>14953086</v>
      </c>
      <c r="P90">
        <v>9075818</v>
      </c>
      <c r="R90">
        <v>9075818</v>
      </c>
    </row>
    <row r="91" spans="1:19" s="20" customFormat="1">
      <c r="A91" s="2">
        <v>44132</v>
      </c>
      <c r="B91" t="s">
        <v>12</v>
      </c>
      <c r="C91">
        <v>14981</v>
      </c>
      <c r="D91">
        <v>1536</v>
      </c>
      <c r="E91">
        <v>16517</v>
      </c>
      <c r="F91">
        <v>259940</v>
      </c>
      <c r="G91">
        <v>276457</v>
      </c>
      <c r="H91">
        <v>21367</v>
      </c>
      <c r="I91">
        <v>24991</v>
      </c>
      <c r="J91">
        <v>275404</v>
      </c>
      <c r="K91">
        <v>37905</v>
      </c>
      <c r="L91">
        <v>406130</v>
      </c>
      <c r="M91">
        <v>183636</v>
      </c>
      <c r="N91">
        <v>589766</v>
      </c>
      <c r="O91">
        <v>15152038</v>
      </c>
      <c r="P91">
        <v>9197638</v>
      </c>
      <c r="Q91"/>
      <c r="R91">
        <v>9197638</v>
      </c>
      <c r="S91"/>
    </row>
    <row r="92" spans="1:19" s="20" customFormat="1">
      <c r="A92" s="2">
        <v>44133</v>
      </c>
      <c r="B92" t="s">
        <v>12</v>
      </c>
      <c r="C92">
        <v>15964</v>
      </c>
      <c r="D92">
        <v>1651</v>
      </c>
      <c r="E92">
        <v>17615</v>
      </c>
      <c r="F92">
        <v>281576</v>
      </c>
      <c r="G92">
        <v>299191</v>
      </c>
      <c r="H92">
        <v>22734</v>
      </c>
      <c r="I92">
        <v>26831</v>
      </c>
      <c r="J92">
        <v>279282</v>
      </c>
      <c r="K92">
        <v>38122</v>
      </c>
      <c r="L92">
        <v>421834</v>
      </c>
      <c r="M92">
        <v>194761</v>
      </c>
      <c r="N92">
        <v>616595</v>
      </c>
      <c r="O92">
        <v>15353490</v>
      </c>
      <c r="P92">
        <v>9316495</v>
      </c>
      <c r="Q92"/>
      <c r="R92">
        <v>9316495</v>
      </c>
      <c r="S92"/>
    </row>
    <row r="93" spans="1:19" s="20" customFormat="1">
      <c r="A93" s="2">
        <v>44134</v>
      </c>
      <c r="B93" t="s">
        <v>12</v>
      </c>
      <c r="C93">
        <v>16994</v>
      </c>
      <c r="D93">
        <v>1746</v>
      </c>
      <c r="E93">
        <v>18740</v>
      </c>
      <c r="F93">
        <v>307046</v>
      </c>
      <c r="G93">
        <v>325786</v>
      </c>
      <c r="H93">
        <v>26595</v>
      </c>
      <c r="I93">
        <v>31084</v>
      </c>
      <c r="J93">
        <v>283567</v>
      </c>
      <c r="K93">
        <v>38321</v>
      </c>
      <c r="L93">
        <v>439297</v>
      </c>
      <c r="M93">
        <v>208377</v>
      </c>
      <c r="N93">
        <v>647674</v>
      </c>
      <c r="O93">
        <v>15568575</v>
      </c>
      <c r="P93">
        <v>9446183</v>
      </c>
      <c r="Q93"/>
      <c r="R93">
        <v>9446183</v>
      </c>
      <c r="S93"/>
    </row>
    <row r="94" spans="1:19" s="20" customFormat="1">
      <c r="A94" s="2">
        <v>44135</v>
      </c>
      <c r="B94" t="s">
        <v>12</v>
      </c>
      <c r="C94">
        <v>17966</v>
      </c>
      <c r="D94">
        <v>1843</v>
      </c>
      <c r="E94">
        <v>19809</v>
      </c>
      <c r="F94">
        <v>331577</v>
      </c>
      <c r="G94">
        <v>351386</v>
      </c>
      <c r="H94">
        <v>25600</v>
      </c>
      <c r="I94">
        <v>31758</v>
      </c>
      <c r="J94">
        <v>289426</v>
      </c>
      <c r="K94">
        <v>38618</v>
      </c>
      <c r="L94">
        <v>460502</v>
      </c>
      <c r="M94">
        <v>218928</v>
      </c>
      <c r="N94">
        <v>679430</v>
      </c>
      <c r="O94">
        <v>15784461</v>
      </c>
      <c r="P94">
        <v>9578462</v>
      </c>
      <c r="Q94"/>
      <c r="R94">
        <v>9578462</v>
      </c>
      <c r="S94"/>
    </row>
    <row r="95" spans="1:19" s="20" customFormat="1">
      <c r="A95" s="2">
        <v>44136</v>
      </c>
      <c r="B95" t="s">
        <v>12</v>
      </c>
      <c r="C95">
        <v>18902</v>
      </c>
      <c r="D95">
        <v>1939</v>
      </c>
      <c r="E95">
        <v>20841</v>
      </c>
      <c r="F95">
        <v>357288</v>
      </c>
      <c r="G95">
        <v>378129</v>
      </c>
      <c r="H95">
        <v>26743</v>
      </c>
      <c r="I95">
        <v>29907</v>
      </c>
      <c r="J95">
        <v>292380</v>
      </c>
      <c r="K95">
        <v>38826</v>
      </c>
      <c r="L95">
        <v>474270</v>
      </c>
      <c r="M95">
        <v>235065</v>
      </c>
      <c r="N95">
        <v>709335</v>
      </c>
      <c r="O95">
        <v>15967918</v>
      </c>
      <c r="P95">
        <v>9695940</v>
      </c>
      <c r="Q95"/>
      <c r="R95">
        <v>9695940</v>
      </c>
      <c r="S95"/>
    </row>
    <row r="96" spans="1:19" s="20" customFormat="1">
      <c r="A96" s="2">
        <v>44137</v>
      </c>
      <c r="B96" t="s">
        <v>12</v>
      </c>
      <c r="C96">
        <v>19840</v>
      </c>
      <c r="D96">
        <v>2022</v>
      </c>
      <c r="E96">
        <v>21862</v>
      </c>
      <c r="F96">
        <v>374650</v>
      </c>
      <c r="G96">
        <v>396512</v>
      </c>
      <c r="H96">
        <v>18383</v>
      </c>
      <c r="I96">
        <v>22253</v>
      </c>
      <c r="J96">
        <v>296017</v>
      </c>
      <c r="K96">
        <v>39059</v>
      </c>
      <c r="L96">
        <v>487976</v>
      </c>
      <c r="M96">
        <v>243612</v>
      </c>
      <c r="N96">
        <v>731588</v>
      </c>
      <c r="O96">
        <v>16103649</v>
      </c>
      <c r="P96">
        <v>9783603</v>
      </c>
      <c r="Q96"/>
      <c r="R96">
        <v>9783603</v>
      </c>
      <c r="S96"/>
    </row>
    <row r="97" spans="1:19" s="20" customFormat="1">
      <c r="A97" s="2">
        <v>44138</v>
      </c>
      <c r="B97" t="s">
        <v>12</v>
      </c>
      <c r="C97">
        <v>21114</v>
      </c>
      <c r="D97">
        <v>2225</v>
      </c>
      <c r="E97">
        <v>23339</v>
      </c>
      <c r="F97">
        <v>394803</v>
      </c>
      <c r="G97">
        <v>418142</v>
      </c>
      <c r="H97">
        <v>21630</v>
      </c>
      <c r="I97">
        <v>28244</v>
      </c>
      <c r="J97">
        <v>302275</v>
      </c>
      <c r="K97">
        <v>39412</v>
      </c>
      <c r="L97">
        <v>503468</v>
      </c>
      <c r="M97">
        <v>256361</v>
      </c>
      <c r="N97">
        <v>759829</v>
      </c>
      <c r="O97">
        <v>16285936</v>
      </c>
      <c r="P97">
        <v>9893535</v>
      </c>
      <c r="Q97"/>
      <c r="R97">
        <v>9893535</v>
      </c>
      <c r="S97"/>
    </row>
    <row r="98" spans="1:19" s="20" customFormat="1">
      <c r="A98" s="2">
        <v>44139</v>
      </c>
      <c r="B98" t="s">
        <v>12</v>
      </c>
      <c r="C98">
        <v>22116</v>
      </c>
      <c r="D98">
        <v>2292</v>
      </c>
      <c r="E98">
        <v>24408</v>
      </c>
      <c r="F98">
        <v>418827</v>
      </c>
      <c r="G98">
        <v>443235</v>
      </c>
      <c r="H98">
        <v>25093</v>
      </c>
      <c r="I98">
        <v>30550</v>
      </c>
      <c r="J98">
        <v>307378</v>
      </c>
      <c r="K98">
        <v>39747</v>
      </c>
      <c r="L98">
        <v>520799</v>
      </c>
      <c r="M98">
        <v>269578</v>
      </c>
      <c r="N98">
        <v>790377</v>
      </c>
      <c r="O98">
        <v>16497767</v>
      </c>
      <c r="P98">
        <v>10021035</v>
      </c>
      <c r="Q98"/>
      <c r="R98">
        <v>10021035</v>
      </c>
      <c r="S98"/>
    </row>
    <row r="99" spans="1:19" s="20" customFormat="1">
      <c r="A99" s="2">
        <v>44140</v>
      </c>
      <c r="B99" t="s">
        <v>12</v>
      </c>
      <c r="C99">
        <v>23256</v>
      </c>
      <c r="D99">
        <v>2391</v>
      </c>
      <c r="E99">
        <v>25647</v>
      </c>
      <c r="F99">
        <v>446701</v>
      </c>
      <c r="G99">
        <v>472348</v>
      </c>
      <c r="H99">
        <v>29113</v>
      </c>
      <c r="I99">
        <v>34505</v>
      </c>
      <c r="J99">
        <v>312339</v>
      </c>
      <c r="K99">
        <v>40192</v>
      </c>
      <c r="L99">
        <v>541173</v>
      </c>
      <c r="M99">
        <v>283706</v>
      </c>
      <c r="N99">
        <v>824879</v>
      </c>
      <c r="O99">
        <v>16717651</v>
      </c>
      <c r="P99">
        <v>10155585</v>
      </c>
      <c r="Q99"/>
      <c r="R99">
        <v>10155585</v>
      </c>
      <c r="S99"/>
    </row>
    <row r="100" spans="1:19">
      <c r="A100" s="2">
        <v>44141</v>
      </c>
      <c r="B100" t="s">
        <v>12</v>
      </c>
      <c r="C100">
        <v>24005</v>
      </c>
      <c r="D100">
        <v>2515</v>
      </c>
      <c r="E100">
        <v>26520</v>
      </c>
      <c r="F100">
        <v>472598</v>
      </c>
      <c r="G100">
        <v>499118</v>
      </c>
      <c r="H100">
        <v>26770</v>
      </c>
      <c r="I100">
        <v>37809</v>
      </c>
      <c r="J100">
        <v>322925</v>
      </c>
      <c r="K100">
        <v>40638</v>
      </c>
      <c r="L100">
        <v>562010</v>
      </c>
      <c r="M100">
        <v>300671</v>
      </c>
      <c r="N100">
        <v>862681</v>
      </c>
      <c r="O100">
        <v>16951896</v>
      </c>
      <c r="P100">
        <v>10290151</v>
      </c>
      <c r="R100">
        <v>10290151</v>
      </c>
    </row>
    <row r="101" spans="1:19">
      <c r="A101" s="2">
        <v>44142</v>
      </c>
      <c r="B101" t="s">
        <v>12</v>
      </c>
      <c r="C101">
        <v>25109</v>
      </c>
      <c r="D101">
        <v>2634</v>
      </c>
      <c r="E101">
        <v>27743</v>
      </c>
      <c r="F101">
        <v>504793</v>
      </c>
      <c r="G101">
        <v>532536</v>
      </c>
      <c r="H101">
        <v>33418</v>
      </c>
      <c r="I101">
        <v>39811</v>
      </c>
      <c r="J101">
        <v>328891</v>
      </c>
      <c r="K101">
        <v>41063</v>
      </c>
      <c r="L101">
        <v>583660</v>
      </c>
      <c r="M101">
        <v>318830</v>
      </c>
      <c r="N101">
        <v>902490</v>
      </c>
      <c r="O101">
        <v>17183569</v>
      </c>
      <c r="P101">
        <v>10427797</v>
      </c>
      <c r="R101">
        <v>10427797</v>
      </c>
    </row>
    <row r="102" spans="1:19">
      <c r="A102" s="2">
        <v>44143</v>
      </c>
      <c r="B102" t="s">
        <v>12</v>
      </c>
      <c r="C102">
        <v>26440</v>
      </c>
      <c r="D102">
        <v>2749</v>
      </c>
      <c r="E102">
        <v>29189</v>
      </c>
      <c r="F102">
        <v>529447</v>
      </c>
      <c r="G102">
        <v>558636</v>
      </c>
      <c r="H102">
        <v>26100</v>
      </c>
      <c r="I102">
        <v>32616</v>
      </c>
      <c r="J102">
        <v>335074</v>
      </c>
      <c r="K102">
        <v>41394</v>
      </c>
      <c r="L102">
        <v>601403</v>
      </c>
      <c r="M102">
        <v>333701</v>
      </c>
      <c r="N102">
        <v>935104</v>
      </c>
      <c r="O102">
        <v>17374713</v>
      </c>
      <c r="P102">
        <v>10547046</v>
      </c>
      <c r="R102">
        <v>10547046</v>
      </c>
    </row>
    <row r="103" spans="1:19">
      <c r="A103" s="2">
        <v>44144</v>
      </c>
      <c r="B103" t="s">
        <v>12</v>
      </c>
      <c r="C103">
        <v>27636</v>
      </c>
      <c r="D103">
        <v>2849</v>
      </c>
      <c r="E103">
        <v>30485</v>
      </c>
      <c r="F103">
        <v>542849</v>
      </c>
      <c r="G103">
        <v>573334</v>
      </c>
      <c r="H103">
        <v>14698</v>
      </c>
      <c r="I103">
        <v>25271</v>
      </c>
      <c r="J103">
        <v>345289</v>
      </c>
      <c r="K103">
        <v>41750</v>
      </c>
      <c r="L103">
        <v>614843</v>
      </c>
      <c r="M103">
        <v>345530</v>
      </c>
      <c r="N103">
        <v>960373</v>
      </c>
      <c r="O103">
        <v>17522438</v>
      </c>
      <c r="P103">
        <v>10635747</v>
      </c>
      <c r="R103">
        <v>10635747</v>
      </c>
    </row>
    <row r="104" spans="1:19">
      <c r="A104" s="2">
        <v>44145</v>
      </c>
      <c r="B104" t="s">
        <v>12</v>
      </c>
      <c r="C104">
        <v>28633</v>
      </c>
      <c r="D104">
        <v>2971</v>
      </c>
      <c r="E104">
        <v>31604</v>
      </c>
      <c r="F104">
        <v>558506</v>
      </c>
      <c r="G104">
        <v>590110</v>
      </c>
      <c r="H104">
        <v>16776</v>
      </c>
      <c r="I104">
        <v>35098</v>
      </c>
      <c r="J104">
        <v>363023</v>
      </c>
      <c r="K104">
        <v>42330</v>
      </c>
      <c r="L104">
        <v>636202</v>
      </c>
      <c r="M104">
        <v>359261</v>
      </c>
      <c r="N104">
        <v>995463</v>
      </c>
      <c r="O104">
        <v>17740196</v>
      </c>
      <c r="P104">
        <v>10765561</v>
      </c>
      <c r="R104">
        <v>10765561</v>
      </c>
    </row>
    <row r="105" spans="1:19">
      <c r="A105" s="2">
        <v>44146</v>
      </c>
      <c r="B105" t="s">
        <v>12</v>
      </c>
      <c r="C105">
        <v>29444</v>
      </c>
      <c r="D105">
        <v>3081</v>
      </c>
      <c r="E105">
        <v>32525</v>
      </c>
      <c r="F105">
        <v>580833</v>
      </c>
      <c r="G105">
        <v>613358</v>
      </c>
      <c r="H105">
        <v>23248</v>
      </c>
      <c r="I105">
        <v>32961</v>
      </c>
      <c r="J105">
        <v>372113</v>
      </c>
      <c r="K105">
        <v>42953</v>
      </c>
      <c r="L105">
        <v>657205</v>
      </c>
      <c r="M105">
        <v>371219</v>
      </c>
      <c r="N105">
        <v>1028424</v>
      </c>
      <c r="O105">
        <v>17965836</v>
      </c>
      <c r="P105">
        <v>10891971</v>
      </c>
      <c r="R105">
        <v>10891971</v>
      </c>
    </row>
    <row r="106" spans="1:19">
      <c r="A106" s="2">
        <v>44147</v>
      </c>
      <c r="B106" t="s">
        <v>12</v>
      </c>
      <c r="C106">
        <v>29873</v>
      </c>
      <c r="D106">
        <v>3170</v>
      </c>
      <c r="E106">
        <v>33043</v>
      </c>
      <c r="F106">
        <v>602011</v>
      </c>
      <c r="G106">
        <v>635054</v>
      </c>
      <c r="H106">
        <v>21696</v>
      </c>
      <c r="I106">
        <v>37978</v>
      </c>
      <c r="J106">
        <v>387758</v>
      </c>
      <c r="K106">
        <v>43589</v>
      </c>
      <c r="L106">
        <v>674591</v>
      </c>
      <c r="M106">
        <v>391810</v>
      </c>
      <c r="N106">
        <v>1066401</v>
      </c>
      <c r="O106">
        <v>18200508</v>
      </c>
      <c r="P106">
        <v>11025449</v>
      </c>
    </row>
    <row r="107" spans="1:19">
      <c r="A107" s="2">
        <v>44148</v>
      </c>
      <c r="B107" t="s">
        <v>12</v>
      </c>
      <c r="C107">
        <v>30914</v>
      </c>
      <c r="D107">
        <v>3230</v>
      </c>
      <c r="E107">
        <v>34144</v>
      </c>
      <c r="F107">
        <v>629782</v>
      </c>
      <c r="G107">
        <v>663926</v>
      </c>
      <c r="H107">
        <v>28872</v>
      </c>
      <c r="I107">
        <v>40902</v>
      </c>
      <c r="J107">
        <v>399238</v>
      </c>
      <c r="K107">
        <v>44139</v>
      </c>
      <c r="L107">
        <v>697312</v>
      </c>
      <c r="M107">
        <v>409991</v>
      </c>
      <c r="N107">
        <v>1107303</v>
      </c>
      <c r="O107">
        <v>18455416</v>
      </c>
      <c r="P107">
        <v>11170324</v>
      </c>
    </row>
    <row r="108" spans="1:19">
      <c r="A108" s="2">
        <v>44149</v>
      </c>
      <c r="B108" t="s">
        <v>12</v>
      </c>
      <c r="C108">
        <v>31398</v>
      </c>
      <c r="D108">
        <v>3306</v>
      </c>
      <c r="E108">
        <v>34704</v>
      </c>
      <c r="F108">
        <v>653731</v>
      </c>
      <c r="G108">
        <v>688435</v>
      </c>
      <c r="H108">
        <v>24509</v>
      </c>
      <c r="I108">
        <v>37255</v>
      </c>
      <c r="J108">
        <v>411434</v>
      </c>
      <c r="K108">
        <v>44683</v>
      </c>
      <c r="L108">
        <v>718482</v>
      </c>
      <c r="M108">
        <v>426070</v>
      </c>
      <c r="N108">
        <v>1144552</v>
      </c>
      <c r="O108">
        <v>18683111</v>
      </c>
      <c r="P108">
        <v>11305441</v>
      </c>
    </row>
    <row r="109" spans="1:19">
      <c r="A109" s="2">
        <v>44150</v>
      </c>
      <c r="B109" t="s">
        <v>12</v>
      </c>
      <c r="C109">
        <v>32047</v>
      </c>
      <c r="D109">
        <v>3422</v>
      </c>
      <c r="E109">
        <v>35469</v>
      </c>
      <c r="F109">
        <v>677021</v>
      </c>
      <c r="G109">
        <v>712490</v>
      </c>
      <c r="H109">
        <v>24055</v>
      </c>
      <c r="I109">
        <v>33979</v>
      </c>
      <c r="J109">
        <v>420810</v>
      </c>
      <c r="K109">
        <v>45229</v>
      </c>
      <c r="L109">
        <v>736846</v>
      </c>
      <c r="M109">
        <v>441683</v>
      </c>
      <c r="N109">
        <v>1178529</v>
      </c>
      <c r="O109">
        <v>18878386</v>
      </c>
      <c r="P109">
        <v>11416172</v>
      </c>
    </row>
    <row r="110" spans="1:19">
      <c r="A110" s="2">
        <v>44151</v>
      </c>
      <c r="B110" t="s">
        <v>12</v>
      </c>
      <c r="C110">
        <v>32536</v>
      </c>
      <c r="D110">
        <v>3492</v>
      </c>
      <c r="E110">
        <v>36028</v>
      </c>
      <c r="F110">
        <v>681756</v>
      </c>
      <c r="G110">
        <v>717784</v>
      </c>
      <c r="H110">
        <v>5294</v>
      </c>
      <c r="I110">
        <v>27354</v>
      </c>
      <c r="J110">
        <v>442364</v>
      </c>
      <c r="K110">
        <v>45733</v>
      </c>
      <c r="L110">
        <v>751766</v>
      </c>
      <c r="M110">
        <v>454115</v>
      </c>
      <c r="N110">
        <v>1205881</v>
      </c>
      <c r="O110">
        <v>19031049</v>
      </c>
      <c r="P110">
        <v>11505254</v>
      </c>
    </row>
    <row r="111" spans="1:19">
      <c r="A111" s="2">
        <v>44152</v>
      </c>
      <c r="B111" t="s">
        <v>12</v>
      </c>
      <c r="C111">
        <v>33074</v>
      </c>
      <c r="D111">
        <v>3612</v>
      </c>
      <c r="E111">
        <v>36686</v>
      </c>
      <c r="F111">
        <v>697124</v>
      </c>
      <c r="G111">
        <v>733810</v>
      </c>
      <c r="H111">
        <v>16026</v>
      </c>
      <c r="I111">
        <v>32191</v>
      </c>
      <c r="J111">
        <v>457798</v>
      </c>
      <c r="K111">
        <v>46464</v>
      </c>
      <c r="L111">
        <v>770282</v>
      </c>
      <c r="M111">
        <v>467790</v>
      </c>
      <c r="N111">
        <v>1238072</v>
      </c>
      <c r="O111">
        <v>19239507</v>
      </c>
      <c r="P111">
        <v>11620187</v>
      </c>
    </row>
    <row r="112" spans="1:19">
      <c r="A112" s="2">
        <v>44153</v>
      </c>
      <c r="B112" t="s">
        <v>12</v>
      </c>
      <c r="C112">
        <v>33504</v>
      </c>
      <c r="D112">
        <v>3670</v>
      </c>
      <c r="E112">
        <v>37174</v>
      </c>
      <c r="F112">
        <v>705994</v>
      </c>
      <c r="G112">
        <v>743168</v>
      </c>
      <c r="H112">
        <v>9358</v>
      </c>
      <c r="I112">
        <v>34282</v>
      </c>
      <c r="J112">
        <v>481967</v>
      </c>
      <c r="K112">
        <v>47217</v>
      </c>
      <c r="L112">
        <v>784687</v>
      </c>
      <c r="M112">
        <v>487665</v>
      </c>
      <c r="N112">
        <v>1272352</v>
      </c>
      <c r="O112">
        <v>19474341</v>
      </c>
      <c r="P112">
        <v>11744424</v>
      </c>
    </row>
    <row r="113" spans="1:16">
      <c r="A113" s="2">
        <v>44154</v>
      </c>
      <c r="B113" t="s">
        <v>12</v>
      </c>
      <c r="C113">
        <v>33610</v>
      </c>
      <c r="D113">
        <v>3712</v>
      </c>
      <c r="E113">
        <v>37322</v>
      </c>
      <c r="F113">
        <v>724349</v>
      </c>
      <c r="G113">
        <v>761671</v>
      </c>
      <c r="H113">
        <v>18503</v>
      </c>
      <c r="I113">
        <v>36176</v>
      </c>
      <c r="J113">
        <v>498987</v>
      </c>
      <c r="K113">
        <v>47870</v>
      </c>
      <c r="L113">
        <v>802852</v>
      </c>
      <c r="M113">
        <v>505676</v>
      </c>
      <c r="N113">
        <v>1308528</v>
      </c>
      <c r="O113">
        <v>19724527</v>
      </c>
      <c r="P113">
        <v>11882821</v>
      </c>
    </row>
    <row r="114" spans="1:16">
      <c r="A114" s="2">
        <v>44155</v>
      </c>
      <c r="B114" t="s">
        <v>12</v>
      </c>
      <c r="C114">
        <v>33957</v>
      </c>
      <c r="D114">
        <v>3748</v>
      </c>
      <c r="E114">
        <v>37705</v>
      </c>
      <c r="F114">
        <v>739471</v>
      </c>
      <c r="G114">
        <v>777176</v>
      </c>
      <c r="H114">
        <v>15505</v>
      </c>
      <c r="I114">
        <v>37242</v>
      </c>
      <c r="J114">
        <v>520022</v>
      </c>
      <c r="K114">
        <v>48569</v>
      </c>
      <c r="L114">
        <v>825417</v>
      </c>
      <c r="M114">
        <v>520350</v>
      </c>
      <c r="N114">
        <v>1345767</v>
      </c>
      <c r="O114">
        <v>19962604</v>
      </c>
      <c r="P114">
        <v>11999674</v>
      </c>
    </row>
    <row r="115" spans="1:16">
      <c r="A115" s="2">
        <v>44156</v>
      </c>
      <c r="B115" t="s">
        <v>12</v>
      </c>
      <c r="C115">
        <v>34063</v>
      </c>
      <c r="D115">
        <v>3758</v>
      </c>
      <c r="E115">
        <v>37821</v>
      </c>
      <c r="F115">
        <v>753925</v>
      </c>
      <c r="G115">
        <v>791746</v>
      </c>
      <c r="H115">
        <v>14570</v>
      </c>
      <c r="I115">
        <v>34767</v>
      </c>
      <c r="J115">
        <v>539524</v>
      </c>
      <c r="K115">
        <v>49261</v>
      </c>
      <c r="L115">
        <v>844177</v>
      </c>
      <c r="M115">
        <v>536354</v>
      </c>
      <c r="N115">
        <v>1380531</v>
      </c>
      <c r="O115">
        <v>20199829</v>
      </c>
      <c r="P115">
        <v>12120989</v>
      </c>
    </row>
    <row r="116" spans="1:16">
      <c r="A116" s="2">
        <v>44157</v>
      </c>
      <c r="B116" t="s">
        <v>12</v>
      </c>
      <c r="C116">
        <v>34279</v>
      </c>
      <c r="D116">
        <v>3801</v>
      </c>
      <c r="E116">
        <v>38080</v>
      </c>
      <c r="F116">
        <v>767867</v>
      </c>
      <c r="G116">
        <v>805947</v>
      </c>
      <c r="H116">
        <v>14201</v>
      </c>
      <c r="I116">
        <v>28337</v>
      </c>
      <c r="J116">
        <v>553098</v>
      </c>
      <c r="K116">
        <v>49823</v>
      </c>
      <c r="L116">
        <v>858957</v>
      </c>
      <c r="M116">
        <v>549911</v>
      </c>
      <c r="N116">
        <v>1408868</v>
      </c>
      <c r="O116">
        <v>20388576</v>
      </c>
      <c r="P116">
        <v>12225850</v>
      </c>
    </row>
    <row r="117" spans="1:16">
      <c r="A117" s="2">
        <v>44158</v>
      </c>
      <c r="B117" t="s">
        <v>12</v>
      </c>
      <c r="C117">
        <v>34697</v>
      </c>
      <c r="D117">
        <v>3810</v>
      </c>
      <c r="E117">
        <v>38507</v>
      </c>
      <c r="F117">
        <v>758342</v>
      </c>
      <c r="G117">
        <v>796849</v>
      </c>
      <c r="H117">
        <v>-9098</v>
      </c>
      <c r="I117">
        <v>22930</v>
      </c>
      <c r="J117">
        <v>584493</v>
      </c>
      <c r="K117">
        <v>50453</v>
      </c>
      <c r="L117">
        <v>870461</v>
      </c>
      <c r="M117">
        <v>561334</v>
      </c>
      <c r="N117">
        <v>1431795</v>
      </c>
      <c r="O117">
        <v>20537521</v>
      </c>
      <c r="P117">
        <v>12303705</v>
      </c>
    </row>
    <row r="118" spans="1:16">
      <c r="A118" s="2">
        <v>44159</v>
      </c>
      <c r="B118" t="s">
        <v>12</v>
      </c>
      <c r="C118">
        <v>34577</v>
      </c>
      <c r="D118">
        <v>3816</v>
      </c>
      <c r="E118">
        <v>38393</v>
      </c>
      <c r="F118">
        <v>759993</v>
      </c>
      <c r="G118">
        <v>798386</v>
      </c>
      <c r="H118">
        <v>1537</v>
      </c>
      <c r="I118">
        <v>23232</v>
      </c>
      <c r="J118">
        <v>605330</v>
      </c>
      <c r="K118">
        <v>51306</v>
      </c>
      <c r="L118">
        <v>882238</v>
      </c>
      <c r="M118">
        <v>572784</v>
      </c>
      <c r="N118">
        <v>1455022</v>
      </c>
      <c r="O118">
        <v>20726180</v>
      </c>
      <c r="P118">
        <v>12398952</v>
      </c>
    </row>
    <row r="119" spans="1:16">
      <c r="A119" s="2">
        <v>44160</v>
      </c>
      <c r="B119" t="s">
        <v>12</v>
      </c>
      <c r="C119">
        <v>34313</v>
      </c>
      <c r="D119">
        <v>3848</v>
      </c>
      <c r="E119">
        <v>38161</v>
      </c>
      <c r="F119">
        <v>753536</v>
      </c>
      <c r="G119">
        <v>791697</v>
      </c>
      <c r="H119">
        <v>-6689</v>
      </c>
      <c r="I119">
        <v>25853</v>
      </c>
      <c r="J119">
        <v>637149</v>
      </c>
      <c r="K119">
        <v>52028</v>
      </c>
      <c r="L119">
        <v>896155</v>
      </c>
      <c r="M119">
        <v>584719</v>
      </c>
      <c r="N119">
        <v>1480874</v>
      </c>
      <c r="O119">
        <v>20956187</v>
      </c>
      <c r="P119">
        <v>12513129</v>
      </c>
    </row>
    <row r="120" spans="1:16">
      <c r="A120" s="2">
        <v>44161</v>
      </c>
      <c r="B120" t="s">
        <v>12</v>
      </c>
      <c r="C120">
        <v>34038</v>
      </c>
      <c r="D120">
        <v>3846</v>
      </c>
      <c r="E120">
        <v>37884</v>
      </c>
      <c r="F120">
        <v>757961</v>
      </c>
      <c r="G120">
        <v>795845</v>
      </c>
      <c r="H120">
        <v>4148</v>
      </c>
      <c r="I120">
        <v>29003</v>
      </c>
      <c r="J120">
        <v>661180</v>
      </c>
      <c r="K120">
        <v>52850</v>
      </c>
      <c r="L120">
        <v>914390</v>
      </c>
      <c r="M120">
        <v>595485</v>
      </c>
      <c r="N120">
        <v>1509875</v>
      </c>
      <c r="O120">
        <v>21188898</v>
      </c>
      <c r="P120">
        <v>12623390</v>
      </c>
    </row>
    <row r="121" spans="1:16">
      <c r="A121" s="2">
        <v>44162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20"/>
  <sheetViews>
    <sheetView zoomScaleNormal="100" workbookViewId="0">
      <pane ySplit="1" topLeftCell="A101" activePane="bottomLeft" state="frozen"/>
      <selection pane="bottomLeft" activeCell="A121" sqref="A121"/>
    </sheetView>
  </sheetViews>
  <sheetFormatPr defaultRowHeight="13.8"/>
  <cols>
    <col min="1" max="1" width="11" bestFit="1" customWidth="1"/>
    <col min="2" max="2" width="4.19921875" style="11" customWidth="1"/>
    <col min="3" max="3" width="12" customWidth="1"/>
    <col min="4" max="5" width="8.69921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5"/>
      <c r="C1" s="1" t="s">
        <v>11</v>
      </c>
      <c r="D1" s="4" t="s">
        <v>13</v>
      </c>
      <c r="E1" s="4" t="s">
        <v>14</v>
      </c>
      <c r="F1" s="4"/>
      <c r="G1" s="4" t="s">
        <v>16</v>
      </c>
      <c r="H1" s="4" t="s">
        <v>17</v>
      </c>
      <c r="I1" s="4" t="s">
        <v>18</v>
      </c>
      <c r="J1" s="4" t="s">
        <v>19</v>
      </c>
      <c r="K1" s="4" t="s">
        <v>46</v>
      </c>
      <c r="L1" s="4"/>
    </row>
    <row r="3" spans="1:14">
      <c r="A3" s="2">
        <f>Dati!A3</f>
        <v>44044</v>
      </c>
      <c r="B3" s="10">
        <v>1</v>
      </c>
      <c r="C3" s="3">
        <f>Dati!O3</f>
        <v>6873496</v>
      </c>
      <c r="G3" s="5">
        <f>C3/Casi_totali!B3</f>
        <v>27.734497562865165</v>
      </c>
      <c r="H3" s="5">
        <f>C3/Positivi!B3</f>
        <v>551.77779561692216</v>
      </c>
      <c r="I3" s="6">
        <f t="shared" ref="I3:I36" si="0">100/G3</f>
        <v>3.6056178689854481</v>
      </c>
      <c r="J3" s="6">
        <f t="shared" ref="J3:J36" si="1">100/H3</f>
        <v>0.18123237432596165</v>
      </c>
    </row>
    <row r="4" spans="1:14">
      <c r="A4" s="2">
        <f>Dati!A4</f>
        <v>44045</v>
      </c>
      <c r="B4" s="10">
        <v>2</v>
      </c>
      <c r="C4" s="3">
        <f>Dati!O4</f>
        <v>6916765</v>
      </c>
      <c r="D4">
        <f t="shared" ref="D4:D36" si="2">C4-C3</f>
        <v>43269</v>
      </c>
      <c r="G4" s="5">
        <f>C4/Casi_totali!B4</f>
        <v>27.882311444350385</v>
      </c>
      <c r="H4" s="5">
        <f>C4/Positivi!B4</f>
        <v>555.29584136159281</v>
      </c>
      <c r="I4" s="6">
        <f t="shared" si="0"/>
        <v>3.5865032280263969</v>
      </c>
      <c r="J4" s="6">
        <f t="shared" si="1"/>
        <v>0.18008418675493529</v>
      </c>
      <c r="K4" s="5">
        <f>'Nuovi positivi'!C4/D4*100</f>
        <v>0.55004737803046067</v>
      </c>
    </row>
    <row r="5" spans="1:14">
      <c r="A5" s="2">
        <f>Dati!A5</f>
        <v>44046</v>
      </c>
      <c r="B5" s="10">
        <v>3</v>
      </c>
      <c r="C5" s="3">
        <f>Dati!O5</f>
        <v>6940801</v>
      </c>
      <c r="D5">
        <f t="shared" si="2"/>
        <v>24036</v>
      </c>
      <c r="E5">
        <f t="shared" ref="E5:E36" si="3">D5-D4</f>
        <v>-19233</v>
      </c>
      <c r="G5" s="5">
        <f>C5/Casi_totali!B5</f>
        <v>27.96128171970237</v>
      </c>
      <c r="H5" s="5">
        <f>C5/Positivi!B5</f>
        <v>556.42143658810323</v>
      </c>
      <c r="I5" s="6">
        <f t="shared" si="0"/>
        <v>3.5763739660595371</v>
      </c>
      <c r="J5" s="6">
        <f t="shared" si="1"/>
        <v>0.17971989111919504</v>
      </c>
      <c r="K5" s="5">
        <f>'Nuovi positivi'!C5/D5*100</f>
        <v>0.66150773839241139</v>
      </c>
    </row>
    <row r="6" spans="1:14">
      <c r="A6" s="2">
        <f>Dati!A6</f>
        <v>44047</v>
      </c>
      <c r="B6" s="10">
        <v>4</v>
      </c>
      <c r="C6" s="3">
        <f>Dati!O6</f>
        <v>6984589</v>
      </c>
      <c r="D6">
        <f t="shared" si="2"/>
        <v>43788</v>
      </c>
      <c r="E6">
        <f t="shared" si="3"/>
        <v>19752</v>
      </c>
      <c r="G6" s="5">
        <f>C6/Casi_totali!B6</f>
        <v>28.116162612360569</v>
      </c>
      <c r="H6" s="5">
        <f>C6/Positivi!B6</f>
        <v>559.57290498317582</v>
      </c>
      <c r="I6" s="6">
        <f t="shared" si="0"/>
        <v>3.5566731270802046</v>
      </c>
      <c r="J6" s="6">
        <f t="shared" si="1"/>
        <v>0.17870772353247985</v>
      </c>
      <c r="K6" s="5">
        <f>'Nuovi positivi'!C6/D6*100</f>
        <v>0.43390883347035719</v>
      </c>
    </row>
    <row r="7" spans="1:14">
      <c r="A7" s="2">
        <f>Dati!A7</f>
        <v>44048</v>
      </c>
      <c r="B7" s="10">
        <v>5</v>
      </c>
      <c r="C7" s="3">
        <f>Dati!O7</f>
        <v>7041040</v>
      </c>
      <c r="D7">
        <f t="shared" si="2"/>
        <v>56451</v>
      </c>
      <c r="E7">
        <f t="shared" si="3"/>
        <v>12663</v>
      </c>
      <c r="G7" s="5">
        <f>C7/Casi_totali!B7</f>
        <v>28.299658766172435</v>
      </c>
      <c r="H7" s="5">
        <f>C7/Positivi!B7</f>
        <v>556.78000948916656</v>
      </c>
      <c r="I7" s="6">
        <f t="shared" si="0"/>
        <v>3.5336115119357365</v>
      </c>
      <c r="J7" s="6">
        <f t="shared" si="1"/>
        <v>0.17960414938702238</v>
      </c>
      <c r="K7" s="5">
        <f>'Nuovi positivi'!C7/D7*100</f>
        <v>0.68023595684753146</v>
      </c>
    </row>
    <row r="8" spans="1:14">
      <c r="A8" s="2">
        <f>Dati!A8</f>
        <v>44049</v>
      </c>
      <c r="B8" s="10">
        <v>6</v>
      </c>
      <c r="C8" s="3">
        <f>Dati!O8</f>
        <v>7099713</v>
      </c>
      <c r="D8">
        <f t="shared" si="2"/>
        <v>58673</v>
      </c>
      <c r="E8">
        <f t="shared" si="3"/>
        <v>2222</v>
      </c>
      <c r="G8" s="5">
        <f>C8/Casi_totali!B8</f>
        <v>28.489562767852842</v>
      </c>
      <c r="H8" s="5">
        <f>C8/Positivi!B8</f>
        <v>559.29675437214428</v>
      </c>
      <c r="I8" s="6">
        <f t="shared" si="0"/>
        <v>3.5100573783757176</v>
      </c>
      <c r="J8" s="6">
        <f t="shared" si="1"/>
        <v>0.17879595978034607</v>
      </c>
      <c r="K8" s="5">
        <f>'Nuovi positivi'!C8/D8*100</f>
        <v>0.68344894585243632</v>
      </c>
    </row>
    <row r="9" spans="1:14">
      <c r="A9" s="2">
        <f>Dati!A9</f>
        <v>44050</v>
      </c>
      <c r="B9" s="10">
        <v>7</v>
      </c>
      <c r="C9" s="3">
        <f>Dati!O9</f>
        <v>7158909</v>
      </c>
      <c r="D9">
        <f t="shared" si="2"/>
        <v>59196</v>
      </c>
      <c r="E9">
        <f t="shared" si="3"/>
        <v>523</v>
      </c>
      <c r="G9" s="5">
        <f>C9/Casi_totali!B9</f>
        <v>28.663611685004565</v>
      </c>
      <c r="H9" s="5">
        <f>C9/Positivi!B9</f>
        <v>553.92363045496745</v>
      </c>
      <c r="I9" s="6">
        <f t="shared" si="0"/>
        <v>3.48874388541606</v>
      </c>
      <c r="J9" s="6">
        <f t="shared" si="1"/>
        <v>0.18053030147470797</v>
      </c>
      <c r="K9" s="5">
        <f>'Nuovi positivi'!C9/D9*100</f>
        <v>0.9324954388810055</v>
      </c>
    </row>
    <row r="10" spans="1:14">
      <c r="A10" s="2">
        <f>Dati!A10</f>
        <v>44051</v>
      </c>
      <c r="B10" s="10">
        <v>8</v>
      </c>
      <c r="C10" s="3">
        <f>Dati!O10</f>
        <v>7212207</v>
      </c>
      <c r="D10">
        <f t="shared" si="2"/>
        <v>53298</v>
      </c>
      <c r="E10">
        <f t="shared" si="3"/>
        <v>-5898</v>
      </c>
      <c r="G10" s="5">
        <f>C10/Casi_totali!B10</f>
        <v>28.836947177762763</v>
      </c>
      <c r="H10" s="5">
        <f>C10/Positivi!B10</f>
        <v>556.79819346869454</v>
      </c>
      <c r="I10" s="6">
        <f t="shared" si="0"/>
        <v>3.4677734568627883</v>
      </c>
      <c r="J10" s="6">
        <f t="shared" si="1"/>
        <v>0.17959828385402693</v>
      </c>
      <c r="K10" s="5">
        <f>'Nuovi positivi'!C10/D10*100</f>
        <v>0.65105632481519005</v>
      </c>
    </row>
    <row r="11" spans="1:14">
      <c r="A11" s="2">
        <f>Dati!A11</f>
        <v>44052</v>
      </c>
      <c r="B11" s="10">
        <v>9</v>
      </c>
      <c r="C11" s="3">
        <f>Dati!O11</f>
        <v>7249844</v>
      </c>
      <c r="D11">
        <f t="shared" si="2"/>
        <v>37637</v>
      </c>
      <c r="E11">
        <f t="shared" si="3"/>
        <v>-15661</v>
      </c>
      <c r="G11" s="5">
        <f>C11/Casi_totali!B11</f>
        <v>28.933869718956284</v>
      </c>
      <c r="H11" s="5">
        <f>C11/Positivi!B11</f>
        <v>546.62172962376542</v>
      </c>
      <c r="I11" s="6">
        <f t="shared" si="0"/>
        <v>3.4561571255878056</v>
      </c>
      <c r="J11" s="6">
        <f t="shared" si="1"/>
        <v>0.18294186743880281</v>
      </c>
      <c r="K11" s="5">
        <f>'Nuovi positivi'!C11/D11*100</f>
        <v>1.2301724366979303</v>
      </c>
      <c r="M11" t="s">
        <v>31</v>
      </c>
      <c r="N11" s="14">
        <f>MATCH(MAX(J3:J67),J3:J67,0)</f>
        <v>65</v>
      </c>
    </row>
    <row r="12" spans="1:14">
      <c r="A12" s="2">
        <f>Dati!A12</f>
        <v>44053</v>
      </c>
      <c r="B12" s="10">
        <v>10</v>
      </c>
      <c r="C12" s="3">
        <f>Dati!O12</f>
        <v>7276276</v>
      </c>
      <c r="D12">
        <f t="shared" si="2"/>
        <v>26432</v>
      </c>
      <c r="E12">
        <f t="shared" si="3"/>
        <v>-11205</v>
      </c>
      <c r="G12" s="5">
        <f>C12/Casi_totali!B12</f>
        <v>29.009373068872719</v>
      </c>
      <c r="H12" s="5">
        <f>C12/Positivi!B12</f>
        <v>544.30550568521846</v>
      </c>
      <c r="I12" s="6">
        <f t="shared" si="0"/>
        <v>3.4471617074448524</v>
      </c>
      <c r="J12" s="6">
        <f t="shared" si="1"/>
        <v>0.18372035365343481</v>
      </c>
      <c r="K12" s="5">
        <f>'Nuovi positivi'!C12/D12*100</f>
        <v>0.9798728813559322</v>
      </c>
    </row>
    <row r="13" spans="1:14">
      <c r="A13" s="2">
        <f>Dati!A13</f>
        <v>44054</v>
      </c>
      <c r="B13" s="10">
        <v>11</v>
      </c>
      <c r="C13" s="3">
        <f>Dati!O13</f>
        <v>7316918</v>
      </c>
      <c r="D13">
        <f t="shared" si="2"/>
        <v>40642</v>
      </c>
      <c r="E13">
        <f t="shared" si="3"/>
        <v>14210</v>
      </c>
      <c r="G13" s="5">
        <f>C13/Casi_totali!B13</f>
        <v>29.123568582653032</v>
      </c>
      <c r="H13" s="5">
        <f>C13/Positivi!B13</f>
        <v>539.55593245335888</v>
      </c>
      <c r="I13" s="6">
        <f t="shared" si="0"/>
        <v>3.4336451495014706</v>
      </c>
      <c r="J13" s="6">
        <f t="shared" si="1"/>
        <v>0.1853375970593083</v>
      </c>
      <c r="K13" s="5">
        <f>'Nuovi positivi'!C13/D13*100</f>
        <v>1.0137296392894051</v>
      </c>
    </row>
    <row r="14" spans="1:14">
      <c r="A14" s="2">
        <f>Dati!A14</f>
        <v>44055</v>
      </c>
      <c r="B14" s="10">
        <v>12</v>
      </c>
      <c r="C14" s="3">
        <f>Dati!O14</f>
        <v>7369576</v>
      </c>
      <c r="D14">
        <f t="shared" si="2"/>
        <v>52658</v>
      </c>
      <c r="E14">
        <f t="shared" si="3"/>
        <v>12016</v>
      </c>
      <c r="G14" s="5">
        <f>C14/Casi_totali!B14</f>
        <v>29.277693245879234</v>
      </c>
      <c r="H14" s="5">
        <f>C14/Positivi!B14</f>
        <v>534.37575230222603</v>
      </c>
      <c r="I14" s="6">
        <f t="shared" si="0"/>
        <v>3.4155696338568191</v>
      </c>
      <c r="J14" s="6">
        <f t="shared" si="1"/>
        <v>0.18713423947320718</v>
      </c>
      <c r="K14" s="5">
        <f>'Nuovi positivi'!C14/D14*100</f>
        <v>0.90394621899806304</v>
      </c>
    </row>
    <row r="15" spans="1:14">
      <c r="A15" s="2">
        <f>Dati!A15</f>
        <v>44056</v>
      </c>
      <c r="B15" s="10">
        <v>13</v>
      </c>
      <c r="C15" s="3">
        <f>Dati!O15</f>
        <v>7420764</v>
      </c>
      <c r="D15">
        <f t="shared" si="2"/>
        <v>51188</v>
      </c>
      <c r="E15">
        <f t="shared" si="3"/>
        <v>-1470</v>
      </c>
      <c r="G15" s="5">
        <f>C15/Casi_totali!B15</f>
        <v>29.420040834935676</v>
      </c>
      <c r="H15" s="5">
        <f>C15/Positivi!B15</f>
        <v>527.00546836162209</v>
      </c>
      <c r="I15" s="6">
        <f t="shared" si="0"/>
        <v>3.3990435486157486</v>
      </c>
      <c r="J15" s="6">
        <f t="shared" si="1"/>
        <v>0.18975135174760979</v>
      </c>
      <c r="K15" s="5">
        <f>'Nuovi positivi'!C15/D15*100</f>
        <v>1.0197702586543722</v>
      </c>
    </row>
    <row r="16" spans="1:14">
      <c r="A16" s="2">
        <f>Dati!A16</f>
        <v>44057</v>
      </c>
      <c r="B16" s="10">
        <v>14</v>
      </c>
      <c r="C16" s="3">
        <f>Dati!O16</f>
        <v>7467487</v>
      </c>
      <c r="D16">
        <f t="shared" si="2"/>
        <v>46723</v>
      </c>
      <c r="E16">
        <f t="shared" si="3"/>
        <v>-4465</v>
      </c>
      <c r="G16" s="5">
        <f>C16/Casi_totali!B16</f>
        <v>29.538058376086294</v>
      </c>
      <c r="H16" s="5">
        <f>C16/Positivi!B16</f>
        <v>524.07095234753319</v>
      </c>
      <c r="I16" s="6">
        <f t="shared" si="0"/>
        <v>3.3854628739226462</v>
      </c>
      <c r="J16" s="6">
        <f t="shared" si="1"/>
        <v>0.19081385745967819</v>
      </c>
      <c r="K16" s="5">
        <f>'Nuovi positivi'!C16/D16*100</f>
        <v>1.2285170044731717</v>
      </c>
    </row>
    <row r="17" spans="1:11">
      <c r="A17" s="2">
        <f>Dati!A17</f>
        <v>44058</v>
      </c>
      <c r="B17" s="10">
        <v>15</v>
      </c>
      <c r="C17" s="3">
        <f>Dati!O17</f>
        <v>7520610</v>
      </c>
      <c r="D17">
        <f t="shared" si="2"/>
        <v>53123</v>
      </c>
      <c r="E17">
        <f t="shared" si="3"/>
        <v>6400</v>
      </c>
      <c r="G17" s="5">
        <f>C17/Casi_totali!B17</f>
        <v>29.674358225680443</v>
      </c>
      <c r="H17" s="5">
        <f>C17/Positivi!B17</f>
        <v>522.04706372344856</v>
      </c>
      <c r="I17" s="6">
        <f t="shared" si="0"/>
        <v>3.3699128129234199</v>
      </c>
      <c r="J17" s="6">
        <f t="shared" si="1"/>
        <v>0.19155361067785726</v>
      </c>
      <c r="K17" s="5">
        <f>'Nuovi positivi'!C17/D17*100</f>
        <v>1.1840445757957947</v>
      </c>
    </row>
    <row r="18" spans="1:11">
      <c r="A18" s="2">
        <f>Dati!A18</f>
        <v>44059</v>
      </c>
      <c r="B18" s="10">
        <v>16</v>
      </c>
      <c r="C18" s="3">
        <f>Dati!O18</f>
        <v>7557417</v>
      </c>
      <c r="D18">
        <f t="shared" si="2"/>
        <v>36807</v>
      </c>
      <c r="E18">
        <f t="shared" si="3"/>
        <v>-16316</v>
      </c>
      <c r="G18" s="5">
        <f>C18/Casi_totali!B18</f>
        <v>29.763570486186321</v>
      </c>
      <c r="H18" s="5">
        <f>C18/Positivi!B18</f>
        <v>512.95846059865607</v>
      </c>
      <c r="I18" s="6">
        <f t="shared" si="0"/>
        <v>3.3598119569159675</v>
      </c>
      <c r="J18" s="6">
        <f t="shared" si="1"/>
        <v>0.19494755946376918</v>
      </c>
      <c r="K18" s="5">
        <f>'Nuovi positivi'!C18/D18*100</f>
        <v>1.2959491401092185</v>
      </c>
    </row>
    <row r="19" spans="1:11">
      <c r="A19" s="2">
        <f>Dati!A19</f>
        <v>44060</v>
      </c>
      <c r="B19" s="10">
        <v>17</v>
      </c>
      <c r="C19" s="3">
        <f>Dati!O19</f>
        <v>7588083</v>
      </c>
      <c r="D19">
        <f t="shared" si="2"/>
        <v>30666</v>
      </c>
      <c r="E19">
        <f t="shared" si="3"/>
        <v>-6141</v>
      </c>
      <c r="G19" s="5">
        <f>C19/Casi_totali!B19</f>
        <v>29.846728420555785</v>
      </c>
      <c r="H19" s="5">
        <f>C19/Positivi!B19</f>
        <v>510.39772650837426</v>
      </c>
      <c r="I19" s="6">
        <f t="shared" si="0"/>
        <v>3.3504509637018995</v>
      </c>
      <c r="J19" s="6">
        <f t="shared" si="1"/>
        <v>0.19592563760833928</v>
      </c>
      <c r="K19" s="5">
        <f>'Nuovi positivi'!C19/D19*100</f>
        <v>1.043500945672732</v>
      </c>
    </row>
    <row r="20" spans="1:11">
      <c r="A20" s="2">
        <f>Dati!A20</f>
        <v>44061</v>
      </c>
      <c r="B20" s="10">
        <v>18</v>
      </c>
      <c r="C20" s="3">
        <f>Dati!O20</f>
        <v>7642059</v>
      </c>
      <c r="D20">
        <f t="shared" si="2"/>
        <v>53976</v>
      </c>
      <c r="E20">
        <f t="shared" si="3"/>
        <v>23310</v>
      </c>
      <c r="G20" s="5">
        <f>C20/Casi_totali!B20</f>
        <v>30.011699052765515</v>
      </c>
      <c r="H20" s="5">
        <f>C20/Positivi!B20</f>
        <v>506.46557094572205</v>
      </c>
      <c r="I20" s="6">
        <f t="shared" si="0"/>
        <v>3.3320339453019141</v>
      </c>
      <c r="J20" s="6">
        <f t="shared" si="1"/>
        <v>0.19744678757387243</v>
      </c>
      <c r="K20" s="5">
        <f>'Nuovi positivi'!C20/D20*100</f>
        <v>0.74292278049503491</v>
      </c>
    </row>
    <row r="21" spans="1:11">
      <c r="A21" s="2">
        <f>Dati!A21</f>
        <v>44062</v>
      </c>
      <c r="B21" s="10">
        <v>19</v>
      </c>
      <c r="C21" s="3">
        <f>Dati!O21</f>
        <v>7713154</v>
      </c>
      <c r="D21">
        <f t="shared" si="2"/>
        <v>71095</v>
      </c>
      <c r="E21">
        <f t="shared" si="3"/>
        <v>17119</v>
      </c>
      <c r="G21" s="5">
        <f>C21/Casi_totali!B21</f>
        <v>30.21472277282022</v>
      </c>
      <c r="H21" s="5">
        <f>C21/Positivi!B21</f>
        <v>502.15846354166666</v>
      </c>
      <c r="I21" s="6">
        <f t="shared" si="0"/>
        <v>3.3096447964088362</v>
      </c>
      <c r="J21" s="6">
        <f t="shared" si="1"/>
        <v>0.19914032573445312</v>
      </c>
      <c r="K21" s="5">
        <f>'Nuovi positivi'!C21/D21*100</f>
        <v>0.90301708980940998</v>
      </c>
    </row>
    <row r="22" spans="1:11">
      <c r="A22" s="2">
        <f>Dati!A22</f>
        <v>44063</v>
      </c>
      <c r="B22" s="10">
        <v>20</v>
      </c>
      <c r="C22" s="3">
        <f>Dati!O22</f>
        <v>7790596</v>
      </c>
      <c r="D22">
        <f t="shared" si="2"/>
        <v>77442</v>
      </c>
      <c r="E22">
        <f t="shared" si="3"/>
        <v>6347</v>
      </c>
      <c r="G22" s="5">
        <f>C22/Casi_totali!B22</f>
        <v>30.417994830507812</v>
      </c>
      <c r="H22" s="5">
        <f>C22/Positivi!B22</f>
        <v>486.48657424753338</v>
      </c>
      <c r="I22" s="6">
        <f t="shared" si="0"/>
        <v>3.2875276808090166</v>
      </c>
      <c r="J22" s="6">
        <f t="shared" si="1"/>
        <v>0.20555551847381126</v>
      </c>
      <c r="K22" s="5">
        <f>'Nuovi positivi'!C22/D22*100</f>
        <v>1.0846827303013868</v>
      </c>
    </row>
    <row r="23" spans="1:11">
      <c r="A23" s="2">
        <f>Dati!A23</f>
        <v>44064</v>
      </c>
      <c r="B23" s="10">
        <v>21</v>
      </c>
      <c r="C23" s="3">
        <f>Dati!O23</f>
        <v>7862592</v>
      </c>
      <c r="D23">
        <f t="shared" si="2"/>
        <v>71996</v>
      </c>
      <c r="E23">
        <f t="shared" si="3"/>
        <v>-5446</v>
      </c>
      <c r="G23" s="5">
        <f>C23/Casi_totali!B23</f>
        <v>30.586007430027426</v>
      </c>
      <c r="H23" s="5">
        <f>C23/Positivi!B23</f>
        <v>471.43494423791822</v>
      </c>
      <c r="I23" s="6">
        <f t="shared" si="0"/>
        <v>3.2694688977884137</v>
      </c>
      <c r="J23" s="6">
        <f t="shared" si="1"/>
        <v>0.21211834468836741</v>
      </c>
      <c r="K23" s="5">
        <f>'Nuovi positivi'!C23/D23*100</f>
        <v>1.315350852825157</v>
      </c>
    </row>
    <row r="24" spans="1:11">
      <c r="A24" s="2">
        <f>Dati!A24</f>
        <v>44065</v>
      </c>
      <c r="B24" s="10">
        <v>22</v>
      </c>
      <c r="C24" s="3">
        <f>Dati!O24</f>
        <v>7940266</v>
      </c>
      <c r="D24">
        <f t="shared" si="2"/>
        <v>77674</v>
      </c>
      <c r="E24">
        <f t="shared" si="3"/>
        <v>5678</v>
      </c>
      <c r="G24" s="5">
        <f>C24/Casi_totali!B24</f>
        <v>30.760010227167076</v>
      </c>
      <c r="H24" s="5">
        <f>C24/Positivi!B24</f>
        <v>453.65171684854027</v>
      </c>
      <c r="I24" s="6">
        <f t="shared" si="0"/>
        <v>3.250974211695175</v>
      </c>
      <c r="J24" s="6">
        <f t="shared" si="1"/>
        <v>0.22043342124810428</v>
      </c>
      <c r="K24" s="5">
        <f>'Nuovi positivi'!C24/D24*100</f>
        <v>1.3788397662023328</v>
      </c>
    </row>
    <row r="25" spans="1:11">
      <c r="A25" s="2">
        <f>Dati!A25</f>
        <v>44066</v>
      </c>
      <c r="B25" s="10">
        <v>23</v>
      </c>
      <c r="C25" s="3">
        <f>Dati!O25</f>
        <v>8007637</v>
      </c>
      <c r="D25">
        <f t="shared" si="2"/>
        <v>67371</v>
      </c>
      <c r="E25">
        <f t="shared" si="3"/>
        <v>-10303</v>
      </c>
      <c r="G25" s="5">
        <f>C25/Casi_totali!B25</f>
        <v>30.876388594343442</v>
      </c>
      <c r="H25" s="5">
        <f>C25/Positivi!B25</f>
        <v>434.30073760711576</v>
      </c>
      <c r="I25" s="6">
        <f t="shared" si="0"/>
        <v>3.2387207362171888</v>
      </c>
      <c r="J25" s="6">
        <f t="shared" si="1"/>
        <v>0.23025519263672914</v>
      </c>
      <c r="K25" s="5">
        <f>'Nuovi positivi'!C25/D25*100</f>
        <v>1.7945406777396804</v>
      </c>
    </row>
    <row r="26" spans="1:11">
      <c r="A26" s="2">
        <f>Dati!A26</f>
        <v>44067</v>
      </c>
      <c r="B26" s="10">
        <v>24</v>
      </c>
      <c r="C26" s="3">
        <f>Dati!O26</f>
        <v>8053551</v>
      </c>
      <c r="D26">
        <f t="shared" si="2"/>
        <v>45914</v>
      </c>
      <c r="E26">
        <f t="shared" si="3"/>
        <v>-21457</v>
      </c>
      <c r="G26" s="5">
        <f>C26/Casi_totali!B26</f>
        <v>30.939734458197911</v>
      </c>
      <c r="H26" s="5">
        <f>C26/Positivi!B26</f>
        <v>419.56504297994269</v>
      </c>
      <c r="I26" s="6">
        <f t="shared" si="0"/>
        <v>3.2320897949240033</v>
      </c>
      <c r="J26" s="6">
        <f t="shared" si="1"/>
        <v>0.23834206798963589</v>
      </c>
      <c r="K26" s="5">
        <f>'Nuovi positivi'!C26/D26*100</f>
        <v>2.0756196367121138</v>
      </c>
    </row>
    <row r="27" spans="1:11">
      <c r="A27" s="2">
        <f>Dati!A27</f>
        <v>44068</v>
      </c>
      <c r="B27" s="10">
        <v>25</v>
      </c>
      <c r="C27" s="3">
        <f>Dati!O27</f>
        <v>8125892</v>
      </c>
      <c r="D27">
        <f t="shared" si="2"/>
        <v>72341</v>
      </c>
      <c r="E27">
        <f t="shared" si="3"/>
        <v>26427</v>
      </c>
      <c r="G27" s="5">
        <f>C27/Casi_totali!B27</f>
        <v>31.112943861180668</v>
      </c>
      <c r="H27" s="5">
        <f>C27/Positivi!B27</f>
        <v>412.18890128842446</v>
      </c>
      <c r="I27" s="6">
        <f t="shared" si="0"/>
        <v>3.2140963724351739</v>
      </c>
      <c r="J27" s="6">
        <f t="shared" si="1"/>
        <v>0.24260721161442952</v>
      </c>
      <c r="K27" s="5">
        <f>'Nuovi positivi'!C27/D27*100</f>
        <v>1.2109315602493744</v>
      </c>
    </row>
    <row r="28" spans="1:11">
      <c r="A28" s="2">
        <f>Dati!A28</f>
        <v>44069</v>
      </c>
      <c r="B28" s="10">
        <v>26</v>
      </c>
      <c r="C28" s="3">
        <f>Dati!O28</f>
        <v>8219421</v>
      </c>
      <c r="D28">
        <f t="shared" si="2"/>
        <v>93529</v>
      </c>
      <c r="E28">
        <f t="shared" si="3"/>
        <v>21188</v>
      </c>
      <c r="G28" s="5">
        <f>C28/Casi_totali!B28</f>
        <v>31.307309362382874</v>
      </c>
      <c r="H28" s="5">
        <f>C28/Positivi!B28</f>
        <v>396.05941309690166</v>
      </c>
      <c r="I28" s="6">
        <f t="shared" si="0"/>
        <v>3.1941422637920605</v>
      </c>
      <c r="J28" s="6">
        <f t="shared" si="1"/>
        <v>0.25248737106908137</v>
      </c>
      <c r="K28" s="5">
        <f>'Nuovi positivi'!C28/D28*100</f>
        <v>1.4605095745704539</v>
      </c>
    </row>
    <row r="29" spans="1:11">
      <c r="A29" s="2">
        <f>Dati!A29</f>
        <v>44070</v>
      </c>
      <c r="B29" s="10">
        <v>27</v>
      </c>
      <c r="C29" s="3">
        <f>Dati!O29</f>
        <v>8313445</v>
      </c>
      <c r="D29">
        <f t="shared" si="2"/>
        <v>94024</v>
      </c>
      <c r="E29">
        <f t="shared" si="3"/>
        <v>495</v>
      </c>
      <c r="G29" s="5">
        <f>C29/Casi_totali!B29</f>
        <v>31.496406502771368</v>
      </c>
      <c r="H29" s="5">
        <f>C29/Positivi!B29</f>
        <v>379.05548969542224</v>
      </c>
      <c r="I29" s="6">
        <f t="shared" si="0"/>
        <v>3.174965372357669</v>
      </c>
      <c r="J29" s="6">
        <f t="shared" si="1"/>
        <v>0.26381361757971572</v>
      </c>
      <c r="K29" s="5">
        <f>'Nuovi positivi'!C29/D29*100</f>
        <v>1.498553560792989</v>
      </c>
    </row>
    <row r="30" spans="1:11">
      <c r="A30" s="2">
        <f>Dati!A30</f>
        <v>44071</v>
      </c>
      <c r="B30" s="10">
        <v>28</v>
      </c>
      <c r="C30" s="3">
        <f>Dati!O30</f>
        <v>8410510</v>
      </c>
      <c r="D30">
        <f t="shared" si="2"/>
        <v>97065</v>
      </c>
      <c r="E30">
        <f t="shared" si="3"/>
        <v>3041</v>
      </c>
      <c r="G30" s="5">
        <f>C30/Casi_totali!B30</f>
        <v>31.688865110075394</v>
      </c>
      <c r="H30" s="5">
        <f>C30/Positivi!B30</f>
        <v>365.11873236379421</v>
      </c>
      <c r="I30" s="6">
        <f t="shared" si="0"/>
        <v>3.1556825923754919</v>
      </c>
      <c r="J30" s="6">
        <f t="shared" si="1"/>
        <v>0.27388351003684674</v>
      </c>
      <c r="K30" s="5">
        <f>'Nuovi positivi'!C30/D30*100</f>
        <v>1.5041467058156905</v>
      </c>
    </row>
    <row r="31" spans="1:11">
      <c r="A31" s="2">
        <f>Dati!A31</f>
        <v>44072</v>
      </c>
      <c r="B31" s="10">
        <v>29</v>
      </c>
      <c r="C31" s="3">
        <f>Dati!O31</f>
        <v>8509618</v>
      </c>
      <c r="D31">
        <f t="shared" si="2"/>
        <v>99108</v>
      </c>
      <c r="E31">
        <f t="shared" si="3"/>
        <v>2043</v>
      </c>
      <c r="G31" s="5">
        <f>C31/Casi_totali!B31</f>
        <v>31.88878521133358</v>
      </c>
      <c r="H31" s="5">
        <f>C31/Positivi!B31</f>
        <v>352.27761218744826</v>
      </c>
      <c r="I31" s="6">
        <f t="shared" si="0"/>
        <v>3.1358986972153158</v>
      </c>
      <c r="J31" s="6">
        <f t="shared" si="1"/>
        <v>0.28386703139905928</v>
      </c>
      <c r="K31" s="5">
        <f>'Nuovi positivi'!C31/D31*100</f>
        <v>1.4569964079589941</v>
      </c>
    </row>
    <row r="32" spans="1:11">
      <c r="A32" s="2">
        <f>Dati!A32</f>
        <v>44073</v>
      </c>
      <c r="B32" s="10">
        <v>30</v>
      </c>
      <c r="C32" s="3">
        <f>Dati!O32</f>
        <v>8586341</v>
      </c>
      <c r="D32">
        <f t="shared" si="2"/>
        <v>76723</v>
      </c>
      <c r="E32">
        <f t="shared" si="3"/>
        <v>-22385</v>
      </c>
      <c r="G32" s="5">
        <f>C32/Casi_totali!B32</f>
        <v>32.012545765012042</v>
      </c>
      <c r="H32" s="5">
        <f>C32/Positivi!B32</f>
        <v>340.66022614560603</v>
      </c>
      <c r="I32" s="6">
        <f t="shared" si="0"/>
        <v>3.1237753077824419</v>
      </c>
      <c r="J32" s="6">
        <f t="shared" si="1"/>
        <v>0.29354762406943774</v>
      </c>
      <c r="K32" s="5">
        <f>'Nuovi positivi'!C32/D32*100</f>
        <v>1.779127510655214</v>
      </c>
    </row>
    <row r="33" spans="1:11">
      <c r="A33" s="2">
        <f>Dati!A33</f>
        <v>44074</v>
      </c>
      <c r="B33" s="10">
        <v>31</v>
      </c>
      <c r="C33" s="3">
        <f>Dati!O33</f>
        <v>8644859</v>
      </c>
      <c r="D33">
        <f t="shared" si="2"/>
        <v>58518</v>
      </c>
      <c r="E33">
        <f t="shared" si="3"/>
        <v>-18205</v>
      </c>
      <c r="G33" s="5">
        <f>C33/Casi_totali!B33</f>
        <v>32.111476371956883</v>
      </c>
      <c r="H33" s="5">
        <f>C33/Positivi!B33</f>
        <v>331.50007669299794</v>
      </c>
      <c r="I33" s="6">
        <f t="shared" si="0"/>
        <v>3.1141514280337019</v>
      </c>
      <c r="J33" s="6">
        <f t="shared" si="1"/>
        <v>0.30165905539928412</v>
      </c>
      <c r="K33" s="5">
        <f>'Nuovi positivi'!C33/D33*100</f>
        <v>1.7020403978263099</v>
      </c>
    </row>
    <row r="34" spans="1:11">
      <c r="A34" s="2">
        <f>Dati!A34</f>
        <v>44075</v>
      </c>
      <c r="B34" s="10">
        <v>32</v>
      </c>
      <c r="C34" s="3">
        <f>Dati!O34</f>
        <v>8725909</v>
      </c>
      <c r="D34">
        <f t="shared" si="2"/>
        <v>81050</v>
      </c>
      <c r="E34">
        <f t="shared" si="3"/>
        <v>22532</v>
      </c>
      <c r="G34" s="5">
        <f>C34/Casi_totali!B34</f>
        <v>32.295574579275986</v>
      </c>
      <c r="H34" s="5">
        <f>C34/Positivi!B34</f>
        <v>326.1534350003738</v>
      </c>
      <c r="I34" s="6">
        <f t="shared" si="0"/>
        <v>3.0963994696712978</v>
      </c>
      <c r="J34" s="6">
        <f t="shared" si="1"/>
        <v>0.30660416009380798</v>
      </c>
      <c r="K34" s="5">
        <f>'Nuovi positivi'!C34/D34*100</f>
        <v>1.202961135101789</v>
      </c>
    </row>
    <row r="35" spans="1:11">
      <c r="A35" s="2">
        <f>Dati!A35</f>
        <v>44076</v>
      </c>
      <c r="B35" s="10">
        <v>33</v>
      </c>
      <c r="C35" s="3">
        <f>Dati!O35</f>
        <v>8828868</v>
      </c>
      <c r="D35">
        <f t="shared" si="2"/>
        <v>102959</v>
      </c>
      <c r="E35">
        <f t="shared" si="3"/>
        <v>21909</v>
      </c>
      <c r="G35" s="5">
        <f>C35/Casi_totali!B35</f>
        <v>32.517054306391913</v>
      </c>
      <c r="H35" s="5">
        <f>C35/Positivi!B35</f>
        <v>317.39109177840891</v>
      </c>
      <c r="I35" s="6">
        <f t="shared" si="0"/>
        <v>3.075309314852142</v>
      </c>
      <c r="J35" s="6">
        <f t="shared" si="1"/>
        <v>0.31506870416456556</v>
      </c>
      <c r="K35" s="5">
        <f>'Nuovi positivi'!C35/D35*100</f>
        <v>1.287891296535514</v>
      </c>
    </row>
    <row r="36" spans="1:11">
      <c r="A36" s="2">
        <f>Dati!A36</f>
        <v>44077</v>
      </c>
      <c r="B36" s="10">
        <v>34</v>
      </c>
      <c r="C36" s="3">
        <f>Dati!O36</f>
        <v>8921658</v>
      </c>
      <c r="D36">
        <f t="shared" si="2"/>
        <v>92790</v>
      </c>
      <c r="E36">
        <f t="shared" si="3"/>
        <v>-10169</v>
      </c>
      <c r="G36" s="5">
        <f>C36/Casi_totali!B36</f>
        <v>32.690603564518966</v>
      </c>
      <c r="H36" s="5">
        <f>C36/Positivi!B36</f>
        <v>308.54774338578591</v>
      </c>
      <c r="I36" s="6">
        <f t="shared" si="0"/>
        <v>3.0589829827594825</v>
      </c>
      <c r="J36" s="6">
        <f t="shared" si="1"/>
        <v>0.32409895111424358</v>
      </c>
      <c r="K36" s="5">
        <f>'Nuovi positivi'!C36/D36*100</f>
        <v>1.5055501670438625</v>
      </c>
    </row>
    <row r="37" spans="1:11">
      <c r="A37" s="2">
        <f>Dati!A37</f>
        <v>44078</v>
      </c>
      <c r="B37" s="10">
        <v>35</v>
      </c>
      <c r="C37" s="3">
        <f>Dati!O37</f>
        <v>9034743</v>
      </c>
      <c r="D37">
        <f t="shared" ref="D37" si="4">C37-C36</f>
        <v>113085</v>
      </c>
      <c r="E37">
        <f t="shared" ref="E37" si="5">D37-D36</f>
        <v>20295</v>
      </c>
      <c r="G37" s="5">
        <f>C37/Casi_totali!B37</f>
        <v>32.896196530781666</v>
      </c>
      <c r="H37" s="5">
        <f>C37/Positivi!B37</f>
        <v>300.16754709458786</v>
      </c>
      <c r="I37" s="6">
        <f t="shared" ref="I37" si="6">100/G37</f>
        <v>3.0398651073970782</v>
      </c>
      <c r="J37" s="6">
        <f t="shared" ref="J37" si="7">100/H37</f>
        <v>0.33314727380734571</v>
      </c>
      <c r="K37" s="5">
        <f>'Nuovi positivi'!C37/D37*100</f>
        <v>1.5315912808949019</v>
      </c>
    </row>
    <row r="38" spans="1:11">
      <c r="A38" s="2">
        <f>Dati!A38</f>
        <v>44079</v>
      </c>
      <c r="B38" s="10">
        <v>36</v>
      </c>
      <c r="C38" s="3">
        <f>Dati!O38</f>
        <v>9142401</v>
      </c>
      <c r="D38">
        <f t="shared" ref="D38" si="8">C38-C37</f>
        <v>107658</v>
      </c>
      <c r="E38">
        <f t="shared" ref="E38" si="9">D38-D37</f>
        <v>-5427</v>
      </c>
      <c r="G38" s="5">
        <f>C38/Casi_totali!B38</f>
        <v>33.084244961767695</v>
      </c>
      <c r="H38" s="5">
        <f>C38/Positivi!B38</f>
        <v>293.08203500673204</v>
      </c>
      <c r="I38" s="6">
        <f t="shared" ref="I38" si="10">100/G38</f>
        <v>3.0225867362413879</v>
      </c>
      <c r="J38" s="6">
        <f t="shared" ref="J38" si="11">100/H38</f>
        <v>0.34120139775098468</v>
      </c>
      <c r="K38" s="5">
        <f>'Nuovi positivi'!C38/D38*100</f>
        <v>1.5725724052090879</v>
      </c>
    </row>
    <row r="39" spans="1:11">
      <c r="A39" s="2">
        <f>Dati!A39</f>
        <v>44080</v>
      </c>
      <c r="B39" s="10">
        <v>37</v>
      </c>
      <c r="C39" s="3">
        <f>Dati!O39</f>
        <v>9219257</v>
      </c>
      <c r="D39">
        <f t="shared" ref="D39" si="12">C39-C38</f>
        <v>76856</v>
      </c>
      <c r="E39">
        <f t="shared" ref="E39" si="13">D39-D38</f>
        <v>-30802</v>
      </c>
      <c r="G39" s="5">
        <f>C39/Casi_totali!B39</f>
        <v>33.206512891072421</v>
      </c>
      <c r="H39" s="5">
        <f>C39/Positivi!B39</f>
        <v>287.40124072573104</v>
      </c>
      <c r="I39" s="6">
        <f t="shared" ref="I39" si="14">100/G39</f>
        <v>3.0114574308970883</v>
      </c>
      <c r="J39" s="6">
        <f t="shared" ref="J39" si="15">100/H39</f>
        <v>0.34794560993364215</v>
      </c>
      <c r="K39" s="5">
        <f>'Nuovi positivi'!C39/D39*100</f>
        <v>1.6875715624024148</v>
      </c>
    </row>
    <row r="40" spans="1:11">
      <c r="A40" s="2">
        <f>Dati!A40</f>
        <v>44081</v>
      </c>
      <c r="B40" s="10">
        <v>38</v>
      </c>
      <c r="C40" s="3">
        <f>Dati!O40</f>
        <v>9271810</v>
      </c>
      <c r="D40">
        <f t="shared" ref="D40" si="16">C40-C39</f>
        <v>52553</v>
      </c>
      <c r="E40">
        <f t="shared" ref="E40" si="17">D40-D39</f>
        <v>-24303</v>
      </c>
      <c r="G40" s="5">
        <f>C40/Casi_totali!B40</f>
        <v>33.258042068411385</v>
      </c>
      <c r="H40" s="5">
        <f>C40/Positivi!B40</f>
        <v>281.02355045009546</v>
      </c>
      <c r="I40" s="6">
        <f t="shared" ref="I40" si="18">100/G40</f>
        <v>3.0067915541841348</v>
      </c>
      <c r="J40" s="6">
        <f t="shared" ref="J40" si="19">100/H40</f>
        <v>0.35584206320017348</v>
      </c>
      <c r="K40" s="5">
        <f>'Nuovi positivi'!C40/D40*100</f>
        <v>2.1882670827545523</v>
      </c>
    </row>
    <row r="41" spans="1:11">
      <c r="A41" s="2">
        <f>Dati!A41</f>
        <v>44082</v>
      </c>
      <c r="B41" s="10">
        <v>39</v>
      </c>
      <c r="C41" s="3">
        <f>Dati!O41</f>
        <v>9364213</v>
      </c>
      <c r="D41">
        <f t="shared" ref="D41" si="20">C41-C40</f>
        <v>92403</v>
      </c>
      <c r="E41">
        <f t="shared" ref="E41" si="21">D41-D40</f>
        <v>39850</v>
      </c>
      <c r="G41" s="5">
        <f>C41/Casi_totali!B41</f>
        <v>33.425353289095604</v>
      </c>
      <c r="H41" s="5">
        <f>C41/Positivi!B41</f>
        <v>277.13791470596942</v>
      </c>
      <c r="I41" s="6">
        <f t="shared" ref="I41" si="22">100/G41</f>
        <v>2.9917410037554677</v>
      </c>
      <c r="J41" s="6">
        <f t="shared" ref="J41" si="23">100/H41</f>
        <v>0.3608311771635267</v>
      </c>
      <c r="K41" s="5">
        <f>'Nuovi positivi'!C41/D41*100</f>
        <v>1.4815536292111728</v>
      </c>
    </row>
    <row r="42" spans="1:11">
      <c r="A42" s="2">
        <f>Dati!A42</f>
        <v>44083</v>
      </c>
      <c r="B42" s="10">
        <v>40</v>
      </c>
      <c r="C42" s="3">
        <f>Dati!O42</f>
        <v>9460203</v>
      </c>
      <c r="D42">
        <f t="shared" ref="D42" si="24">C42-C41</f>
        <v>95990</v>
      </c>
      <c r="E42">
        <f t="shared" ref="E42" si="25">D42-D41</f>
        <v>3587</v>
      </c>
      <c r="G42" s="5">
        <f>C42/Casi_totali!B42</f>
        <v>33.596499078424479</v>
      </c>
      <c r="H42" s="5">
        <f>C42/Positivi!B42</f>
        <v>272.36146139229572</v>
      </c>
      <c r="I42" s="6">
        <f t="shared" ref="I42" si="26">100/G42</f>
        <v>2.9765006099763398</v>
      </c>
      <c r="J42" s="6">
        <f t="shared" ref="J42" si="27">100/H42</f>
        <v>0.36715914024255081</v>
      </c>
      <c r="K42" s="5">
        <f>'Nuovi positivi'!C42/D42*100</f>
        <v>1.4897385144285864</v>
      </c>
    </row>
    <row r="43" spans="1:11">
      <c r="A43" s="2">
        <f>Dati!A43</f>
        <v>44084</v>
      </c>
      <c r="B43" s="10">
        <v>41</v>
      </c>
      <c r="C43" s="3">
        <f>Dati!O43</f>
        <v>9554389</v>
      </c>
      <c r="D43">
        <f t="shared" ref="D43" si="28">C43-C42</f>
        <v>94186</v>
      </c>
      <c r="E43">
        <f t="shared" ref="E43" si="29">D43-D42</f>
        <v>-1804</v>
      </c>
      <c r="G43" s="5">
        <f>C43/Casi_totali!B43</f>
        <v>33.739632036160749</v>
      </c>
      <c r="H43" s="5">
        <f>C43/Positivi!B43</f>
        <v>267.56998431723986</v>
      </c>
      <c r="I43" s="6">
        <f t="shared" ref="I43" si="30">100/G43</f>
        <v>2.9638734617148201</v>
      </c>
      <c r="J43" s="6">
        <f t="shared" ref="J43" si="31">100/H43</f>
        <v>0.37373399806099583</v>
      </c>
      <c r="K43" s="5">
        <f>'Nuovi positivi'!C43/D43*100</f>
        <v>1.6955810842375723</v>
      </c>
    </row>
    <row r="44" spans="1:11">
      <c r="A44" s="2">
        <f>Dati!A44</f>
        <v>44085</v>
      </c>
      <c r="B44" s="10">
        <v>42</v>
      </c>
      <c r="C44" s="3">
        <f>Dati!O44</f>
        <v>9653269</v>
      </c>
      <c r="D44">
        <f t="shared" ref="D44" si="32">C44-C43</f>
        <v>98880</v>
      </c>
      <c r="E44">
        <f t="shared" ref="E44" si="33">D44-D43</f>
        <v>4694</v>
      </c>
      <c r="G44" s="5">
        <f>C44/Casi_totali!B44</f>
        <v>33.895381255354707</v>
      </c>
      <c r="H44" s="5">
        <f>C44/Positivi!B44</f>
        <v>262.55253352190823</v>
      </c>
      <c r="I44" s="6">
        <f t="shared" ref="I44" si="34">100/G44</f>
        <v>2.9502544682013943</v>
      </c>
      <c r="J44" s="6">
        <f t="shared" ref="J44" si="35">100/H44</f>
        <v>0.38087615708212419</v>
      </c>
      <c r="K44" s="5">
        <f>'Nuovi positivi'!C44/D44*100</f>
        <v>1.6343042071197411</v>
      </c>
    </row>
    <row r="45" spans="1:11">
      <c r="A45" s="2">
        <f>Dati!A45</f>
        <v>44086</v>
      </c>
      <c r="B45" s="10">
        <v>43</v>
      </c>
      <c r="C45" s="3">
        <f>Dati!O45</f>
        <v>9745975</v>
      </c>
      <c r="D45">
        <f t="shared" ref="D45" si="36">C45-C44</f>
        <v>92706</v>
      </c>
      <c r="E45">
        <f t="shared" ref="E45" si="37">D45-D44</f>
        <v>-6174</v>
      </c>
      <c r="G45" s="5">
        <f>C45/Casi_totali!B45</f>
        <v>34.041484891563655</v>
      </c>
      <c r="H45" s="5">
        <f>C45/Positivi!B45</f>
        <v>259.87187691651337</v>
      </c>
      <c r="I45" s="6">
        <f t="shared" ref="I45" si="38">100/G45</f>
        <v>2.9375921854919596</v>
      </c>
      <c r="J45" s="6">
        <f t="shared" ref="J45" si="39">100/H45</f>
        <v>0.38480500924740724</v>
      </c>
      <c r="K45" s="5">
        <f>'Nuovi positivi'!C45/D45*100</f>
        <v>1.619096930080038</v>
      </c>
    </row>
    <row r="46" spans="1:11">
      <c r="A46" s="2">
        <f>Dati!A46</f>
        <v>44087</v>
      </c>
      <c r="B46" s="10">
        <v>44</v>
      </c>
      <c r="C46" s="3">
        <f>Dati!O46</f>
        <v>9818118</v>
      </c>
      <c r="D46">
        <f t="shared" ref="D46" si="40">C46-C45</f>
        <v>72143</v>
      </c>
      <c r="E46">
        <f t="shared" ref="E46" si="41">D46-D45</f>
        <v>-20563</v>
      </c>
      <c r="G46" s="5">
        <f>C46/Casi_totali!B46</f>
        <v>34.119950096089354</v>
      </c>
      <c r="H46" s="5">
        <f>C46/Positivi!B46</f>
        <v>254.95645173855462</v>
      </c>
      <c r="I46" s="6">
        <f t="shared" ref="I46" si="42">100/G46</f>
        <v>2.9308366430307724</v>
      </c>
      <c r="J46" s="6">
        <f t="shared" ref="J46" si="43">100/H46</f>
        <v>0.39222384575129371</v>
      </c>
      <c r="K46" s="5">
        <f>'Nuovi positivi'!C46/D46*100</f>
        <v>2.0182138253191577</v>
      </c>
    </row>
    <row r="47" spans="1:11">
      <c r="A47" s="2">
        <f>Dati!A47</f>
        <v>44088</v>
      </c>
      <c r="B47" s="10">
        <v>45</v>
      </c>
      <c r="C47" s="3">
        <f>Dati!O47</f>
        <v>9863427</v>
      </c>
      <c r="D47">
        <f t="shared" ref="D47" si="44">C47-C46</f>
        <v>45309</v>
      </c>
      <c r="E47">
        <f t="shared" ref="E47" si="45">D47-D46</f>
        <v>-26834</v>
      </c>
      <c r="G47" s="5">
        <f>C47/Casi_totali!B47</f>
        <v>34.157753297709874</v>
      </c>
      <c r="H47" s="5">
        <f>C47/Positivi!B47</f>
        <v>251.70150815321406</v>
      </c>
      <c r="I47" s="6">
        <f t="shared" ref="I47" si="46">100/G47</f>
        <v>2.9275930160987653</v>
      </c>
      <c r="J47" s="6">
        <f t="shared" ref="J47" si="47">100/H47</f>
        <v>0.39729599053148568</v>
      </c>
      <c r="K47" s="5">
        <f>'Nuovi positivi'!C47/D47*100</f>
        <v>2.2247235648546648</v>
      </c>
    </row>
    <row r="48" spans="1:11">
      <c r="A48" s="2">
        <f>Dati!A48</f>
        <v>44089</v>
      </c>
      <c r="B48" s="10">
        <v>46</v>
      </c>
      <c r="C48" s="3">
        <f>Dati!O48</f>
        <v>9943944</v>
      </c>
      <c r="D48">
        <f t="shared" ref="D48" si="48">C48-C47</f>
        <v>80517</v>
      </c>
      <c r="E48">
        <f t="shared" ref="E48" si="49">D48-D47</f>
        <v>35208</v>
      </c>
      <c r="G48" s="5">
        <f>C48/Casi_totali!B48</f>
        <v>34.290644504982929</v>
      </c>
      <c r="H48" s="5">
        <f>C48/Positivi!B48</f>
        <v>250.40149073327962</v>
      </c>
      <c r="I48" s="6">
        <f t="shared" ref="I48" si="50">100/G48</f>
        <v>2.9162473159543136</v>
      </c>
      <c r="J48" s="6">
        <f t="shared" ref="J48" si="51">100/H48</f>
        <v>0.39935864481939964</v>
      </c>
      <c r="K48" s="5">
        <f>'Nuovi positivi'!C48/D48*100</f>
        <v>1.5263857322056211</v>
      </c>
    </row>
    <row r="49" spans="1:11">
      <c r="A49" s="2">
        <f>Dati!A49</f>
        <v>44090</v>
      </c>
      <c r="B49" s="10">
        <v>47</v>
      </c>
      <c r="C49" s="3">
        <f>Dati!O49</f>
        <v>10044551</v>
      </c>
      <c r="D49">
        <f t="shared" ref="D49" si="52">C49-C48</f>
        <v>100607</v>
      </c>
      <c r="E49">
        <f t="shared" ref="E49" si="53">D49-D48</f>
        <v>20090</v>
      </c>
      <c r="G49" s="5">
        <f>C49/Casi_totali!B49</f>
        <v>34.46500847509968</v>
      </c>
      <c r="H49" s="5">
        <f>C49/Positivi!B49</f>
        <v>247.81779828283825</v>
      </c>
      <c r="I49" s="6">
        <f t="shared" ref="I49" si="54">100/G49</f>
        <v>2.9014935560584041</v>
      </c>
      <c r="J49" s="6">
        <f t="shared" ref="J49" si="55">100/H49</f>
        <v>0.4035222679440823</v>
      </c>
      <c r="K49" s="5">
        <f>'Nuovi positivi'!C49/D49*100</f>
        <v>1.4432395360163806</v>
      </c>
    </row>
    <row r="50" spans="1:11">
      <c r="A50" s="2">
        <f>Dati!A50</f>
        <v>44091</v>
      </c>
      <c r="B50" s="10">
        <v>48</v>
      </c>
      <c r="C50" s="3">
        <f>Dati!O50</f>
        <v>10146324</v>
      </c>
      <c r="D50">
        <f t="shared" ref="D50" si="56">C50-C49</f>
        <v>101773</v>
      </c>
      <c r="E50">
        <f t="shared" ref="E50" si="57">D50-D49</f>
        <v>1166</v>
      </c>
      <c r="G50" s="5">
        <f>C50/Casi_totali!B50</f>
        <v>34.626137701561298</v>
      </c>
      <c r="H50" s="5">
        <f>C50/Positivi!B50</f>
        <v>245.00335643397</v>
      </c>
      <c r="I50" s="6">
        <f t="shared" ref="I50" si="58">100/G50</f>
        <v>2.8879917495242613</v>
      </c>
      <c r="J50" s="6">
        <f t="shared" ref="J50" si="59">100/H50</f>
        <v>0.40815767365599603</v>
      </c>
      <c r="K50" s="5">
        <f>'Nuovi positivi'!C50/D50*100</f>
        <v>1.555422361530072</v>
      </c>
    </row>
    <row r="51" spans="1:11">
      <c r="A51" s="2">
        <f>Dati!A51</f>
        <v>44092</v>
      </c>
      <c r="B51" s="10">
        <v>49</v>
      </c>
      <c r="C51" s="3">
        <f>Dati!O51</f>
        <v>10246163</v>
      </c>
      <c r="D51">
        <f t="shared" ref="D51" si="60">C51-C50</f>
        <v>99839</v>
      </c>
      <c r="E51">
        <f t="shared" ref="E51" si="61">D51-D50</f>
        <v>-1934</v>
      </c>
      <c r="G51" s="5">
        <f>C51/Casi_totali!B51</f>
        <v>34.740763972712351</v>
      </c>
      <c r="H51" s="5">
        <f>C51/Positivi!B51</f>
        <v>241.33035777374755</v>
      </c>
      <c r="I51" s="6">
        <f t="shared" ref="I51" si="62">100/G51</f>
        <v>2.8784628938657333</v>
      </c>
      <c r="J51" s="6">
        <f t="shared" ref="J51" si="63">100/H51</f>
        <v>0.41436974992492315</v>
      </c>
      <c r="K51" s="5">
        <f>'Nuovi positivi'!C51/D51*100</f>
        <v>1.9100752211059806</v>
      </c>
    </row>
    <row r="52" spans="1:11">
      <c r="A52" s="2">
        <f>Dati!A52</f>
        <v>44093</v>
      </c>
      <c r="B52" s="10">
        <v>50</v>
      </c>
      <c r="C52" s="3">
        <f>Dati!O52</f>
        <v>10349386</v>
      </c>
      <c r="D52">
        <f t="shared" ref="D52" si="64">C52-C51</f>
        <v>103223</v>
      </c>
      <c r="E52">
        <f t="shared" ref="E52" si="65">D52-D51</f>
        <v>3384</v>
      </c>
      <c r="G52" s="5">
        <f>C52/Casi_totali!B52</f>
        <v>34.897059368983271</v>
      </c>
      <c r="H52" s="5">
        <f>C52/Positivi!B52</f>
        <v>239.78559347559138</v>
      </c>
      <c r="I52" s="6">
        <f t="shared" ref="I52" si="66">100/G52</f>
        <v>2.865570962374</v>
      </c>
      <c r="J52" s="6">
        <f t="shared" ref="J52" si="67">100/H52</f>
        <v>0.4170392330520864</v>
      </c>
      <c r="K52" s="5">
        <f>'Nuovi positivi'!C52/D52*100</f>
        <v>1.5858868662991774</v>
      </c>
    </row>
    <row r="53" spans="1:11">
      <c r="A53" s="2">
        <f>Dati!A53</f>
        <v>44094</v>
      </c>
      <c r="B53" s="10">
        <v>51</v>
      </c>
      <c r="C53" s="3">
        <f>Dati!O53</f>
        <v>10432814</v>
      </c>
      <c r="D53">
        <f t="shared" ref="D53" si="68">C53-C52</f>
        <v>83428</v>
      </c>
      <c r="E53">
        <f t="shared" ref="E53" si="69">D53-D52</f>
        <v>-19795</v>
      </c>
      <c r="G53" s="5">
        <f>C53/Casi_totali!B53</f>
        <v>34.991125451106136</v>
      </c>
      <c r="H53" s="5">
        <f>C53/Positivi!B53</f>
        <v>236.58247539570957</v>
      </c>
      <c r="I53" s="6">
        <f t="shared" ref="I53" si="70">100/G53</f>
        <v>2.8578674938516104</v>
      </c>
      <c r="J53" s="6">
        <f t="shared" ref="J53" si="71">100/H53</f>
        <v>0.42268557648971788</v>
      </c>
      <c r="K53" s="5">
        <f>'Nuovi positivi'!C53/D53*100</f>
        <v>1.9022390564318932</v>
      </c>
    </row>
    <row r="54" spans="1:11">
      <c r="A54" s="2">
        <f>Dati!A54</f>
        <v>44095</v>
      </c>
      <c r="B54" s="10">
        <v>52</v>
      </c>
      <c r="C54" s="3">
        <f>Dati!O54</f>
        <v>10488676</v>
      </c>
      <c r="D54">
        <f t="shared" ref="D54" si="72">C54-C53</f>
        <v>55862</v>
      </c>
      <c r="E54">
        <f t="shared" ref="E54" si="73">D54-D53</f>
        <v>-27566</v>
      </c>
      <c r="G54" s="5">
        <f>C54/Casi_totali!B54</f>
        <v>35.019919467389634</v>
      </c>
      <c r="H54" s="5">
        <f>C54/Positivi!B54</f>
        <v>232.67321812817499</v>
      </c>
      <c r="I54" s="6">
        <f t="shared" ref="I54" si="74">100/G54</f>
        <v>2.8555177030923637</v>
      </c>
      <c r="J54" s="6">
        <f t="shared" ref="J54" si="75">100/H54</f>
        <v>0.42978732492070493</v>
      </c>
      <c r="K54" s="5">
        <f>'Nuovi positivi'!C54/D54*100</f>
        <v>2.4166696502094447</v>
      </c>
    </row>
    <row r="55" spans="1:11">
      <c r="A55" s="2">
        <f>Dati!A55</f>
        <v>44096</v>
      </c>
      <c r="B55" s="10">
        <v>53</v>
      </c>
      <c r="C55" s="3">
        <f>Dati!O55</f>
        <v>10575979</v>
      </c>
      <c r="D55">
        <f t="shared" ref="D55" si="76">C55-C54</f>
        <v>87303</v>
      </c>
      <c r="E55">
        <f t="shared" ref="E55" si="77">D55-D54</f>
        <v>31441</v>
      </c>
      <c r="G55" s="5">
        <f>C55/Casi_totali!B55</f>
        <v>35.148170304124001</v>
      </c>
      <c r="H55" s="5">
        <f>C55/Positivi!B55</f>
        <v>232.49530655762931</v>
      </c>
      <c r="I55" s="6">
        <f t="shared" ref="I55" si="78">100/G55</f>
        <v>2.8450983119387816</v>
      </c>
      <c r="J55" s="6">
        <f t="shared" ref="J55" si="79">100/H55</f>
        <v>0.43011620957265517</v>
      </c>
      <c r="K55" s="5">
        <f>'Nuovi positivi'!C55/D55*100</f>
        <v>1.5933014902122493</v>
      </c>
    </row>
    <row r="56" spans="1:11">
      <c r="A56" s="2">
        <f>Dati!A56</f>
        <v>44097</v>
      </c>
      <c r="B56" s="10">
        <v>54</v>
      </c>
      <c r="C56" s="3">
        <f>Dati!O56</f>
        <v>10679675</v>
      </c>
      <c r="D56">
        <f t="shared" ref="D56" si="80">C56-C55</f>
        <v>103696</v>
      </c>
      <c r="E56">
        <f t="shared" ref="E56" si="81">D56-D55</f>
        <v>16393</v>
      </c>
      <c r="G56" s="5">
        <f>C56/Casi_totali!B56</f>
        <v>35.30039300978062</v>
      </c>
      <c r="H56" s="5">
        <f>C56/Positivi!B56</f>
        <v>231.59290020384265</v>
      </c>
      <c r="I56" s="6">
        <f t="shared" ref="I56" si="82">100/G56</f>
        <v>2.8328296507150266</v>
      </c>
      <c r="J56" s="6">
        <f t="shared" ref="J56" si="83">100/H56</f>
        <v>0.4317921659601065</v>
      </c>
      <c r="K56" s="5">
        <f>'Nuovi positivi'!C56/D56*100</f>
        <v>1.5815460577071438</v>
      </c>
    </row>
    <row r="57" spans="1:11">
      <c r="A57" s="2">
        <f>Dati!A57</f>
        <v>44098</v>
      </c>
      <c r="B57" s="10">
        <v>55</v>
      </c>
      <c r="C57" s="3">
        <f>Dati!O57</f>
        <v>10787694</v>
      </c>
      <c r="D57">
        <f t="shared" ref="D57" si="84">C57-C56</f>
        <v>108019</v>
      </c>
      <c r="E57">
        <f t="shared" ref="E57" si="85">D57-D56</f>
        <v>4323</v>
      </c>
      <c r="G57" s="5">
        <f>C57/Casi_totali!B57</f>
        <v>35.448171843731828</v>
      </c>
      <c r="H57" s="5">
        <f>C57/Positivi!B57</f>
        <v>230.60483112441213</v>
      </c>
      <c r="I57" s="6">
        <f t="shared" ref="I57" si="86">100/G57</f>
        <v>2.8210199510664649</v>
      </c>
      <c r="J57" s="6">
        <f t="shared" ref="J57" si="87">100/H57</f>
        <v>0.43364225941151097</v>
      </c>
      <c r="K57" s="5">
        <f>'Nuovi positivi'!C57/D57*100</f>
        <v>1.6534128255214362</v>
      </c>
    </row>
    <row r="58" spans="1:11">
      <c r="A58" s="2">
        <f>Dati!A58</f>
        <v>44099</v>
      </c>
      <c r="B58" s="10">
        <v>56</v>
      </c>
      <c r="C58" s="3">
        <f>Dati!O58</f>
        <v>10894963</v>
      </c>
      <c r="D58">
        <f t="shared" ref="D58" si="88">C58-C57</f>
        <v>107269</v>
      </c>
      <c r="E58">
        <f t="shared" ref="E58" si="89">D58-D57</f>
        <v>-750</v>
      </c>
      <c r="G58" s="5">
        <f>C58/Casi_totali!B58</f>
        <v>35.577131941156303</v>
      </c>
      <c r="H58" s="5">
        <f>C58/Positivi!B58</f>
        <v>228.31977450857119</v>
      </c>
      <c r="I58" s="6">
        <f t="shared" ref="I58" si="90">100/G58</f>
        <v>2.8107943092601597</v>
      </c>
      <c r="J58" s="6">
        <f t="shared" ref="J58" si="91">100/H58</f>
        <v>0.43798221251416825</v>
      </c>
      <c r="K58" s="5">
        <f>'Nuovi positivi'!C58/D58*100</f>
        <v>1.7824348134130086</v>
      </c>
    </row>
    <row r="59" spans="1:11">
      <c r="A59" s="2">
        <f>Dati!A59</f>
        <v>44100</v>
      </c>
      <c r="B59" s="10">
        <v>57</v>
      </c>
      <c r="C59" s="3">
        <f>Dati!O59</f>
        <v>10999350</v>
      </c>
      <c r="D59">
        <f t="shared" ref="D59" si="92">C59-C58</f>
        <v>104387</v>
      </c>
      <c r="E59">
        <f t="shared" ref="E59" si="93">D59-D58</f>
        <v>-2882</v>
      </c>
      <c r="G59" s="5">
        <f>C59/Casi_totali!B59</f>
        <v>35.70012073845195</v>
      </c>
      <c r="H59" s="5">
        <f>C59/Positivi!B59</f>
        <v>226.35667688761757</v>
      </c>
      <c r="I59" s="6">
        <f t="shared" ref="I59" si="94">100/G59</f>
        <v>2.8011109747394163</v>
      </c>
      <c r="J59" s="6">
        <f t="shared" ref="J59" si="95">100/H59</f>
        <v>0.44178065067481259</v>
      </c>
      <c r="K59" s="5">
        <f>'Nuovi positivi'!C59/D59*100</f>
        <v>1.7904528341651738</v>
      </c>
    </row>
    <row r="60" spans="1:11">
      <c r="A60" s="2">
        <f>Dati!A60</f>
        <v>44101</v>
      </c>
      <c r="B60" s="10">
        <v>58</v>
      </c>
      <c r="C60" s="3">
        <f>Dati!O60</f>
        <v>11087064</v>
      </c>
      <c r="D60">
        <f t="shared" ref="D60" si="96">C60-C59</f>
        <v>87714</v>
      </c>
      <c r="E60">
        <f t="shared" ref="E60" si="97">D60-D59</f>
        <v>-16673</v>
      </c>
      <c r="G60" s="5">
        <f>C60/Casi_totali!B60</f>
        <v>35.779726982282895</v>
      </c>
      <c r="H60" s="5">
        <f>C60/Positivi!B60</f>
        <v>223.44842597444475</v>
      </c>
      <c r="I60" s="6">
        <f t="shared" ref="I60" si="98">100/G60</f>
        <v>2.7948787884691564</v>
      </c>
      <c r="J60" s="6">
        <f t="shared" ref="J60" si="99">100/H60</f>
        <v>0.44753056354685067</v>
      </c>
      <c r="K60" s="5">
        <f>'Nuovi positivi'!C60/D60*100</f>
        <v>2.0133616070410651</v>
      </c>
    </row>
    <row r="61" spans="1:11">
      <c r="A61" s="2">
        <f>Dati!A61</f>
        <v>44102</v>
      </c>
      <c r="B61" s="10">
        <v>59</v>
      </c>
      <c r="C61" s="3">
        <f>Dati!O61</f>
        <v>11138173</v>
      </c>
      <c r="D61">
        <f t="shared" ref="D61" si="100">C61-C60</f>
        <v>51109</v>
      </c>
      <c r="E61">
        <f t="shared" ref="E61" si="101">D61-D60</f>
        <v>-36605</v>
      </c>
      <c r="G61" s="5">
        <f>C61/Casi_totali!B61</f>
        <v>35.772192674811471</v>
      </c>
      <c r="H61" s="5">
        <f>C61/Positivi!B61</f>
        <v>221.33364465552532</v>
      </c>
      <c r="I61" s="6">
        <f t="shared" ref="I61" si="102">100/G61</f>
        <v>2.7954674433589783</v>
      </c>
      <c r="J61" s="6">
        <f t="shared" ref="J61" si="103">100/H61</f>
        <v>0.45180659341527551</v>
      </c>
      <c r="K61" s="5">
        <f>'Nuovi positivi'!C61/D61*100</f>
        <v>2.9231642176524684</v>
      </c>
    </row>
    <row r="62" spans="1:11">
      <c r="A62" s="2">
        <f>Dati!A62</f>
        <v>44103</v>
      </c>
      <c r="B62" s="10">
        <v>60</v>
      </c>
      <c r="C62" s="3">
        <f>Dati!O62</f>
        <v>11228358</v>
      </c>
      <c r="D62">
        <f t="shared" ref="D62" si="104">C62-C61</f>
        <v>90185</v>
      </c>
      <c r="E62">
        <f t="shared" ref="E62" si="105">D62-D61</f>
        <v>39076</v>
      </c>
      <c r="G62" s="5">
        <f>C62/Casi_totali!B62</f>
        <v>35.872087562417931</v>
      </c>
      <c r="H62" s="5">
        <f>C62/Positivi!B62</f>
        <v>221.77282243729013</v>
      </c>
      <c r="I62" s="6">
        <f t="shared" ref="I62" si="106">100/G62</f>
        <v>2.7876827582447943</v>
      </c>
      <c r="J62" s="6">
        <f t="shared" ref="J62" si="107">100/H62</f>
        <v>0.45091187865581062</v>
      </c>
      <c r="K62" s="5">
        <f>'Nuovi positivi'!C62/D62*100</f>
        <v>1.82624604978655</v>
      </c>
    </row>
    <row r="63" spans="1:11">
      <c r="A63" s="2">
        <f>Dati!A63</f>
        <v>44104</v>
      </c>
      <c r="B63" s="10">
        <v>61</v>
      </c>
      <c r="C63" s="3">
        <f>Dati!O63</f>
        <v>11333922</v>
      </c>
      <c r="D63">
        <f t="shared" ref="D63" si="108">C63-C62</f>
        <v>105564</v>
      </c>
      <c r="E63">
        <f t="shared" ref="E63" si="109">D63-D62</f>
        <v>15379</v>
      </c>
      <c r="G63" s="5">
        <f>C63/Casi_totali!B63</f>
        <v>35.996588971006254</v>
      </c>
      <c r="H63" s="5">
        <f>C63/Positivi!B63</f>
        <v>221.09361527807582</v>
      </c>
      <c r="I63" s="6">
        <f t="shared" ref="I63" si="110">100/G63</f>
        <v>2.7780409993998547</v>
      </c>
      <c r="J63" s="6">
        <f t="shared" ref="J63" si="111">100/H63</f>
        <v>0.45229709539204521</v>
      </c>
      <c r="K63" s="5">
        <f>'Nuovi positivi'!C63/D63*100</f>
        <v>1.7524913796369974</v>
      </c>
    </row>
    <row r="64" spans="1:11">
      <c r="A64" s="2">
        <f>Dati!A64</f>
        <v>44105</v>
      </c>
      <c r="B64" s="10">
        <v>62</v>
      </c>
      <c r="C64" s="3">
        <f>Dati!O64</f>
        <v>11452158</v>
      </c>
      <c r="D64">
        <f t="shared" ref="D64" si="112">C64-C63</f>
        <v>118236</v>
      </c>
      <c r="E64">
        <f t="shared" ref="E64" si="113">D64-D63</f>
        <v>12672</v>
      </c>
      <c r="G64" s="5">
        <f>C64/Casi_totali!B64</f>
        <v>36.080130053023069</v>
      </c>
      <c r="H64" s="5">
        <f>C64/Positivi!B64</f>
        <v>217.52726651091231</v>
      </c>
      <c r="I64" s="6">
        <f t="shared" ref="I64" si="114">100/G64</f>
        <v>2.7716086348092648</v>
      </c>
      <c r="J64" s="6">
        <f t="shared" ref="J64" si="115">100/H64</f>
        <v>0.45971248388295027</v>
      </c>
      <c r="K64" s="5">
        <f>'Nuovi positivi'!C64/D64*100</f>
        <v>2.1550120098785479</v>
      </c>
    </row>
    <row r="65" spans="1:11">
      <c r="A65" s="2">
        <f>Dati!A65</f>
        <v>44106</v>
      </c>
      <c r="B65" s="10">
        <v>63</v>
      </c>
      <c r="C65" s="3">
        <f>Dati!O65</f>
        <v>11572459</v>
      </c>
      <c r="D65">
        <f t="shared" ref="D65" si="116">C65-C64</f>
        <v>120301</v>
      </c>
      <c r="E65">
        <f t="shared" ref="E65" si="117">D65-D64</f>
        <v>2065</v>
      </c>
      <c r="G65" s="5">
        <f>C65/Casi_totali!B65</f>
        <v>36.174334496167646</v>
      </c>
      <c r="H65" s="5">
        <f>C65/Positivi!B65</f>
        <v>214.31670277978407</v>
      </c>
      <c r="I65" s="6">
        <f t="shared" ref="I65" si="118">100/G65</f>
        <v>2.7643908697365012</v>
      </c>
      <c r="J65" s="6">
        <f t="shared" ref="J65" si="119">100/H65</f>
        <v>0.46659919037086239</v>
      </c>
      <c r="K65" s="5">
        <f>'Nuovi positivi'!C65/D65*100</f>
        <v>2.0772894655904772</v>
      </c>
    </row>
    <row r="66" spans="1:11">
      <c r="A66" s="2">
        <f>Dati!A66</f>
        <v>44107</v>
      </c>
      <c r="B66" s="10">
        <v>64</v>
      </c>
      <c r="C66" s="3">
        <f>Dati!O66</f>
        <v>11691391</v>
      </c>
      <c r="D66">
        <f t="shared" ref="D66" si="120">C66-C65</f>
        <v>118932</v>
      </c>
      <c r="E66">
        <f t="shared" ref="E66" si="121">D66-D65</f>
        <v>-1369</v>
      </c>
      <c r="G66" s="5">
        <f>C66/Casi_totali!B66</f>
        <v>36.224182109428014</v>
      </c>
      <c r="H66" s="5">
        <f>C66/Positivi!B66</f>
        <v>210.40548176942735</v>
      </c>
      <c r="I66" s="6">
        <f t="shared" ref="I66" si="122">100/G66</f>
        <v>2.7605868283765376</v>
      </c>
      <c r="J66" s="6">
        <f t="shared" ref="J66" si="123">100/H66</f>
        <v>0.47527278832775327</v>
      </c>
      <c r="K66" s="5">
        <f>'Nuovi positivi'!C66/D66*100</f>
        <v>2.3904415968788886</v>
      </c>
    </row>
    <row r="67" spans="1:11">
      <c r="A67" s="2">
        <f>Dati!A67</f>
        <v>44108</v>
      </c>
      <c r="B67" s="10">
        <v>65</v>
      </c>
      <c r="C67" s="3">
        <f>Dati!O67</f>
        <v>11784105</v>
      </c>
      <c r="D67">
        <f t="shared" ref="D67" si="124">C67-C66</f>
        <v>92714</v>
      </c>
      <c r="E67">
        <f t="shared" ref="E67" si="125">D67-D66</f>
        <v>-26218</v>
      </c>
      <c r="G67" s="5">
        <f>C67/Casi_totali!B67</f>
        <v>36.222116688029658</v>
      </c>
      <c r="H67" s="5">
        <f>C67/Positivi!B67</f>
        <v>205.19432690800815</v>
      </c>
      <c r="I67" s="6">
        <f t="shared" ref="I67" si="126">100/G67</f>
        <v>2.7607442398043802</v>
      </c>
      <c r="J67" s="6">
        <f t="shared" ref="J67" si="127">100/H67</f>
        <v>0.48734290809526898</v>
      </c>
      <c r="K67" s="5">
        <f>'Nuovi positivi'!C67/D67*100</f>
        <v>2.7805940850357014</v>
      </c>
    </row>
    <row r="68" spans="1:11">
      <c r="A68" s="2">
        <f>Dati!A68</f>
        <v>44109</v>
      </c>
      <c r="B68" s="10">
        <v>66</v>
      </c>
      <c r="C68" s="3">
        <f>Dati!O68</f>
        <v>11844346</v>
      </c>
      <c r="D68">
        <f t="shared" ref="D68" si="128">C68-C67</f>
        <v>60241</v>
      </c>
      <c r="E68">
        <f t="shared" ref="E68" si="129">D68-D67</f>
        <v>-32473</v>
      </c>
      <c r="G68" s="5">
        <f>C68/Casi_totali!B68</f>
        <v>36.156447467229981</v>
      </c>
      <c r="H68" s="5">
        <f>C68/Positivi!B68</f>
        <v>201.08221992088687</v>
      </c>
      <c r="I68" s="6">
        <f t="shared" ref="I68" si="130">100/G68</f>
        <v>2.7657584471105454</v>
      </c>
      <c r="J68" s="6">
        <f t="shared" ref="J68" si="131">100/H68</f>
        <v>0.4973090114051042</v>
      </c>
      <c r="K68" s="5">
        <f>'Nuovi positivi'!C68/D68*100</f>
        <v>3.7466177520293487</v>
      </c>
    </row>
    <row r="69" spans="1:11">
      <c r="A69" s="2">
        <f>Dati!A69</f>
        <v>44110</v>
      </c>
      <c r="B69" s="10">
        <v>67</v>
      </c>
      <c r="C69" s="3">
        <f>Dati!O69</f>
        <v>11944088</v>
      </c>
      <c r="D69">
        <f t="shared" ref="D69" si="132">C69-C68</f>
        <v>99742</v>
      </c>
      <c r="E69">
        <f t="shared" ref="E69" si="133">D69-D68</f>
        <v>39501</v>
      </c>
      <c r="G69" s="5">
        <f>C69/Casi_totali!B69</f>
        <v>36.165383346000006</v>
      </c>
      <c r="H69" s="5">
        <f>C69/Positivi!B69</f>
        <v>198.62453853061496</v>
      </c>
      <c r="I69" s="6">
        <f t="shared" ref="I69" si="134">100/G69</f>
        <v>2.7650750731240428</v>
      </c>
      <c r="J69" s="6">
        <f t="shared" ref="J69" si="135">100/H69</f>
        <v>0.50346246611712842</v>
      </c>
      <c r="K69" s="5">
        <f>'Nuovi positivi'!C69/D69*100</f>
        <v>2.6839245252752102</v>
      </c>
    </row>
    <row r="70" spans="1:11">
      <c r="A70" s="2">
        <f>Dati!A70</f>
        <v>44111</v>
      </c>
      <c r="B70" s="10">
        <v>68</v>
      </c>
      <c r="C70" s="3">
        <f>Dati!O70</f>
        <v>12069402</v>
      </c>
      <c r="D70">
        <f t="shared" ref="D70" si="136">C70-C69</f>
        <v>125314</v>
      </c>
      <c r="E70">
        <f t="shared" ref="E70" si="137">D70-D69</f>
        <v>25572</v>
      </c>
      <c r="G70" s="5">
        <f>C70/Casi_totali!B70</f>
        <v>36.142426783254479</v>
      </c>
      <c r="H70" s="5">
        <f>C70/Positivi!B70</f>
        <v>192.87589491178727</v>
      </c>
      <c r="I70" s="6">
        <f t="shared" ref="I70" si="138">100/G70</f>
        <v>2.7668313641388362</v>
      </c>
      <c r="J70" s="6">
        <f t="shared" ref="J70" si="139">100/H70</f>
        <v>0.51846810637345575</v>
      </c>
      <c r="K70" s="5">
        <f>'Nuovi positivi'!C70/D70*100</f>
        <v>2.9342292162088834</v>
      </c>
    </row>
    <row r="71" spans="1:11">
      <c r="A71" s="2">
        <f>Dati!A71</f>
        <v>44112</v>
      </c>
      <c r="B71" s="10">
        <v>69</v>
      </c>
      <c r="C71" s="3">
        <f>Dati!O71</f>
        <v>12197500</v>
      </c>
      <c r="D71">
        <f t="shared" ref="D71" si="140">C71-C70</f>
        <v>128098</v>
      </c>
      <c r="E71">
        <f t="shared" ref="E71" si="141">D71-D70</f>
        <v>2784</v>
      </c>
      <c r="G71" s="5">
        <f>C71/Casi_totali!B71</f>
        <v>36.044834780347401</v>
      </c>
      <c r="H71" s="5">
        <f>C71/Positivi!B71</f>
        <v>184.94511159631247</v>
      </c>
      <c r="I71" s="6">
        <f t="shared" ref="I71" si="142">100/G71</f>
        <v>2.7743226070916172</v>
      </c>
      <c r="J71" s="6">
        <f t="shared" ref="J71" si="143">100/H71</f>
        <v>0.54070096331215411</v>
      </c>
      <c r="K71" s="5">
        <f>'Nuovi positivi'!C71/D71*100</f>
        <v>3.4801480116785584</v>
      </c>
    </row>
    <row r="72" spans="1:11">
      <c r="A72" s="2">
        <f>Dati!A72</f>
        <v>44113</v>
      </c>
      <c r="B72" s="10">
        <v>70</v>
      </c>
      <c r="C72" s="3">
        <f>Dati!O72</f>
        <v>12326971</v>
      </c>
      <c r="D72">
        <f t="shared" ref="D72" si="144">C72-C71</f>
        <v>129471</v>
      </c>
      <c r="E72">
        <f t="shared" ref="E72" si="145">D72-D71</f>
        <v>1373</v>
      </c>
      <c r="G72" s="5">
        <f>C72/Casi_totali!B72</f>
        <v>35.858192977863105</v>
      </c>
      <c r="H72" s="5">
        <f>C72/Positivi!B72</f>
        <v>175.82329196976181</v>
      </c>
      <c r="I72" s="6">
        <f t="shared" ref="I72" si="146">100/G72</f>
        <v>2.7887629491462258</v>
      </c>
      <c r="J72" s="6">
        <f t="shared" ref="J72" si="147">100/H72</f>
        <v>0.56875285907624828</v>
      </c>
      <c r="K72" s="5">
        <f>'Nuovi positivi'!C72/D72*100</f>
        <v>4.1491917108850629</v>
      </c>
    </row>
    <row r="73" spans="1:11">
      <c r="A73" s="2">
        <f>Dati!A73</f>
        <v>44114</v>
      </c>
      <c r="B73" s="10">
        <v>71</v>
      </c>
      <c r="C73" s="3">
        <f>Dati!O73</f>
        <v>12460055</v>
      </c>
      <c r="D73">
        <f t="shared" ref="D73" si="148">C73-C72</f>
        <v>133084</v>
      </c>
      <c r="E73">
        <f t="shared" ref="E73" si="149">D73-D72</f>
        <v>3613</v>
      </c>
      <c r="G73" s="5">
        <f>C73/Casi_totali!B73</f>
        <v>35.651699313865187</v>
      </c>
      <c r="H73" s="5">
        <f>C73/Positivi!B73</f>
        <v>166.51371794357803</v>
      </c>
      <c r="I73" s="6">
        <f t="shared" ref="I73" si="150">100/G73</f>
        <v>2.8049153876126551</v>
      </c>
      <c r="J73" s="6">
        <f t="shared" ref="J73" si="151">100/H73</f>
        <v>0.60055112116278775</v>
      </c>
      <c r="K73" s="5">
        <f>'Nuovi positivi'!C73/D73*100</f>
        <v>4.3010429503170933</v>
      </c>
    </row>
    <row r="74" spans="1:11">
      <c r="A74" s="2">
        <f>Dati!A74</f>
        <v>44115</v>
      </c>
      <c r="B74" s="10">
        <v>72</v>
      </c>
      <c r="C74" s="3">
        <f>Dati!O74</f>
        <v>12564713</v>
      </c>
      <c r="D74">
        <f t="shared" ref="D74" si="152">C74-C73</f>
        <v>104658</v>
      </c>
      <c r="E74">
        <f t="shared" ref="E74" si="153">D74-D73</f>
        <v>-28426</v>
      </c>
      <c r="G74" s="5">
        <f>C74/Casi_totali!B74</f>
        <v>35.398543456824903</v>
      </c>
      <c r="H74" s="5">
        <f>C74/Positivi!B74</f>
        <v>158.8961492254189</v>
      </c>
      <c r="I74" s="6">
        <f t="shared" ref="I74" si="154">100/G74</f>
        <v>2.8249749914701594</v>
      </c>
      <c r="J74" s="6">
        <f t="shared" ref="J74" si="155">100/H74</f>
        <v>0.62934187195521307</v>
      </c>
      <c r="K74" s="5">
        <f>'Nuovi positivi'!C74/D74*100</f>
        <v>5.2131705173039808</v>
      </c>
    </row>
    <row r="75" spans="1:11">
      <c r="A75" s="2">
        <f>Dati!A75</f>
        <v>44116</v>
      </c>
      <c r="B75" s="10">
        <v>73</v>
      </c>
      <c r="C75" s="3">
        <f>Dati!O75</f>
        <v>12650155</v>
      </c>
      <c r="D75">
        <f t="shared" ref="D75:D76" si="156">C75-C74</f>
        <v>85442</v>
      </c>
      <c r="E75">
        <f t="shared" ref="E75:E76" si="157">D75-D74</f>
        <v>-19216</v>
      </c>
      <c r="G75" s="5">
        <f>C75/Casi_totali!B75</f>
        <v>35.181439445558432</v>
      </c>
      <c r="H75" s="5">
        <f>C75/Positivi!B75</f>
        <v>152.8461045865352</v>
      </c>
      <c r="I75" s="6">
        <f t="shared" ref="I75:I76" si="158">100/G75</f>
        <v>2.8424078598246423</v>
      </c>
      <c r="J75" s="6">
        <f t="shared" ref="J75:J76" si="159">100/H75</f>
        <v>0.65425285302828307</v>
      </c>
      <c r="K75" s="5">
        <f>'Nuovi positivi'!C75/D75*100</f>
        <v>5.4060064137075443</v>
      </c>
    </row>
    <row r="76" spans="1:11">
      <c r="A76" s="2">
        <f>Dati!A76</f>
        <v>44117</v>
      </c>
      <c r="B76" s="10">
        <v>74</v>
      </c>
      <c r="C76" s="3">
        <f>Dati!O76</f>
        <v>12762699</v>
      </c>
      <c r="D76">
        <f t="shared" si="156"/>
        <v>112544</v>
      </c>
      <c r="E76">
        <f t="shared" si="157"/>
        <v>27102</v>
      </c>
      <c r="G76" s="5">
        <f>C76/Casi_totali!B76</f>
        <v>34.921618094109725</v>
      </c>
      <c r="H76" s="5">
        <f>C76/Positivi!B76</f>
        <v>146.37297718853577</v>
      </c>
      <c r="I76" s="6">
        <f t="shared" si="158"/>
        <v>2.8635557416186028</v>
      </c>
      <c r="J76" s="6">
        <f t="shared" si="159"/>
        <v>0.68318621319832118</v>
      </c>
      <c r="K76" s="5">
        <f>'Nuovi positivi'!C76/D76*100</f>
        <v>5.2406170031276655</v>
      </c>
    </row>
    <row r="77" spans="1:11">
      <c r="A77" s="2">
        <f>Dati!A77</f>
        <v>44118</v>
      </c>
      <c r="B77" s="10">
        <v>75</v>
      </c>
      <c r="C77" s="3">
        <f>Dati!O77</f>
        <v>12914895</v>
      </c>
      <c r="D77">
        <f t="shared" ref="D77:D78" si="160">C77-C76</f>
        <v>152196</v>
      </c>
      <c r="E77">
        <f t="shared" ref="E77:E78" si="161">D77-D76</f>
        <v>39652</v>
      </c>
      <c r="G77" s="5">
        <f>C77/Casi_totali!B77</f>
        <v>34.643051617627727</v>
      </c>
      <c r="H77" s="5">
        <f>C77/Positivi!B77</f>
        <v>139.70355346422198</v>
      </c>
      <c r="I77" s="6">
        <f t="shared" ref="I77:I78" si="162">100/G77</f>
        <v>2.8865817337268327</v>
      </c>
      <c r="J77" s="6">
        <f t="shared" ref="J77:J78" si="163">100/H77</f>
        <v>0.71580140605092024</v>
      </c>
      <c r="K77" s="5">
        <f>'Nuovi positivi'!C77/D77*100</f>
        <v>4.8174722068911144</v>
      </c>
    </row>
    <row r="78" spans="1:11">
      <c r="A78" s="2">
        <f>Dati!A78</f>
        <v>44119</v>
      </c>
      <c r="B78" s="10">
        <v>76</v>
      </c>
      <c r="C78" s="3">
        <f>Dati!O78</f>
        <v>13077827</v>
      </c>
      <c r="D78">
        <f t="shared" si="160"/>
        <v>162932</v>
      </c>
      <c r="E78">
        <f t="shared" si="161"/>
        <v>10736</v>
      </c>
      <c r="G78" s="5">
        <f>C78/Casi_totali!B78</f>
        <v>34.270855498660907</v>
      </c>
      <c r="H78" s="5">
        <f>C78/Positivi!B78</f>
        <v>131.74528035782646</v>
      </c>
      <c r="I78" s="6">
        <f t="shared" si="162"/>
        <v>2.9179312434703411</v>
      </c>
      <c r="J78" s="6">
        <f t="shared" si="163"/>
        <v>0.75904047361996752</v>
      </c>
      <c r="K78" s="5">
        <f>'Nuovi positivi'!C78/D78*100</f>
        <v>5.4028674539071515</v>
      </c>
    </row>
    <row r="79" spans="1:11">
      <c r="A79" s="2">
        <f>Dati!A79</f>
        <v>44120</v>
      </c>
      <c r="B79" s="10">
        <v>77</v>
      </c>
      <c r="C79" s="3">
        <f>Dati!O79</f>
        <v>13228204</v>
      </c>
      <c r="D79">
        <f t="shared" ref="D79" si="164">C79-C78</f>
        <v>150377</v>
      </c>
      <c r="E79">
        <f t="shared" ref="E79" si="165">D79-D78</f>
        <v>-12555</v>
      </c>
      <c r="G79" s="5">
        <f>C79/Casi_totali!B79</f>
        <v>33.778938793854103</v>
      </c>
      <c r="H79" s="5">
        <f>C79/Positivi!B79</f>
        <v>123.26863724466975</v>
      </c>
      <c r="I79" s="6">
        <f t="shared" ref="I79" si="166">100/G79</f>
        <v>2.9604245595244829</v>
      </c>
      <c r="J79" s="6">
        <f t="shared" ref="J79" si="167">100/H79</f>
        <v>0.81123635529055949</v>
      </c>
      <c r="K79" s="5">
        <f>'Nuovi positivi'!C79/D79*100</f>
        <v>6.6559380756365663</v>
      </c>
    </row>
    <row r="80" spans="1:11">
      <c r="A80" s="2">
        <f>Dati!A80</f>
        <v>44121</v>
      </c>
      <c r="B80" s="10">
        <v>78</v>
      </c>
      <c r="C80" s="3">
        <f>Dati!O80</f>
        <v>13394041</v>
      </c>
      <c r="D80">
        <f t="shared" ref="D80" si="168">C80-C79</f>
        <v>165837</v>
      </c>
      <c r="E80">
        <f t="shared" ref="E80" si="169">D80-D79</f>
        <v>15460</v>
      </c>
      <c r="G80" s="5">
        <f>C80/Casi_totali!B80</f>
        <v>33.274144424349622</v>
      </c>
      <c r="H80" s="5">
        <f>C80/Positivi!B80</f>
        <v>114.54261769359046</v>
      </c>
      <c r="I80" s="6">
        <f t="shared" ref="I80" si="170">100/G80</f>
        <v>3.0053364776171732</v>
      </c>
      <c r="J80" s="6">
        <f t="shared" ref="J80" si="171">100/H80</f>
        <v>0.8730374948083256</v>
      </c>
      <c r="K80" s="5">
        <f>'Nuovi positivi'!C80/D80*100</f>
        <v>6.5877940387247715</v>
      </c>
    </row>
    <row r="81" spans="1:11">
      <c r="A81" s="2">
        <f>Dati!A81</f>
        <v>44122</v>
      </c>
      <c r="B81" s="10">
        <v>79</v>
      </c>
      <c r="C81" s="3">
        <f>Dati!O81</f>
        <v>13540582</v>
      </c>
      <c r="D81">
        <f t="shared" ref="D81" si="172">C81-C80</f>
        <v>146541</v>
      </c>
      <c r="E81">
        <f t="shared" ref="E81" si="173">D81-D80</f>
        <v>-19296</v>
      </c>
      <c r="G81" s="5">
        <f>C81/Casi_totali!B81</f>
        <v>32.68769146463049</v>
      </c>
      <c r="H81" s="5">
        <f>C81/Positivi!B81</f>
        <v>107.26317957492653</v>
      </c>
      <c r="I81" s="6">
        <f t="shared" ref="I81" si="174">100/G81</f>
        <v>3.0592555031977211</v>
      </c>
      <c r="J81" s="6">
        <f t="shared" ref="J81" si="175">100/H81</f>
        <v>0.93228636701140322</v>
      </c>
      <c r="K81" s="5">
        <f>'Nuovi positivi'!C81/D81*100</f>
        <v>7.9875256754082464</v>
      </c>
    </row>
    <row r="82" spans="1:11">
      <c r="A82" s="2">
        <f>Dati!A82</f>
        <v>44123</v>
      </c>
      <c r="B82" s="10">
        <v>80</v>
      </c>
      <c r="C82" s="3">
        <f>Dati!O82</f>
        <v>13639444</v>
      </c>
      <c r="D82">
        <f t="shared" ref="D82" si="176">C82-C81</f>
        <v>98862</v>
      </c>
      <c r="E82">
        <f t="shared" ref="E82" si="177">D82-D81</f>
        <v>-47679</v>
      </c>
      <c r="G82" s="5">
        <f>C82/Casi_totali!B82</f>
        <v>32.200548659278809</v>
      </c>
      <c r="H82" s="5">
        <f>C82/Positivi!B82</f>
        <v>101.78461676231129</v>
      </c>
      <c r="I82" s="6">
        <f t="shared" ref="I82" si="178">100/G82</f>
        <v>3.1055371465288468</v>
      </c>
      <c r="J82" s="6">
        <f t="shared" ref="J82" si="179">100/H82</f>
        <v>0.98246673398123852</v>
      </c>
      <c r="K82" s="5">
        <f>'Nuovi positivi'!C82/D82*100</f>
        <v>9.4444781614776154</v>
      </c>
    </row>
    <row r="83" spans="1:11">
      <c r="A83" s="2">
        <f>Dati!A83</f>
        <v>44124</v>
      </c>
      <c r="B83" s="10">
        <v>81</v>
      </c>
      <c r="C83" s="3">
        <f>Dati!O83</f>
        <v>13784181</v>
      </c>
      <c r="D83">
        <f t="shared" ref="D83:D84" si="180">C83-C82</f>
        <v>144737</v>
      </c>
      <c r="E83">
        <f t="shared" ref="E83:E84" si="181">D83-D82</f>
        <v>45875</v>
      </c>
      <c r="G83" s="5">
        <f>C83/Casi_totali!B83</f>
        <v>31.727961164601599</v>
      </c>
      <c r="H83" s="5">
        <f>C83/Positivi!B83</f>
        <v>96.569129670237288</v>
      </c>
      <c r="I83" s="6">
        <f t="shared" ref="I83:I84" si="182">100/G83</f>
        <v>3.1517940746715385</v>
      </c>
      <c r="J83" s="6">
        <f t="shared" ref="J83:J84" si="183">100/H83</f>
        <v>1.0355276095112216</v>
      </c>
      <c r="K83" s="5">
        <f>'Nuovi positivi'!C83/D83*100</f>
        <v>7.5108645336023265</v>
      </c>
    </row>
    <row r="84" spans="1:11">
      <c r="A84" s="2">
        <f>Dati!A84</f>
        <v>44125</v>
      </c>
      <c r="B84" s="10">
        <v>82</v>
      </c>
      <c r="C84" s="3">
        <f>Dati!O84</f>
        <v>13962029</v>
      </c>
      <c r="D84">
        <f t="shared" si="180"/>
        <v>177848</v>
      </c>
      <c r="E84">
        <f t="shared" si="181"/>
        <v>33111</v>
      </c>
      <c r="G84" s="5">
        <f>C84/Casi_totali!B84</f>
        <v>31.051019908906522</v>
      </c>
      <c r="H84" s="5">
        <f>C84/Positivi!B84</f>
        <v>89.821470387668711</v>
      </c>
      <c r="I84" s="6">
        <f t="shared" si="182"/>
        <v>3.2205061313079928</v>
      </c>
      <c r="J84" s="6">
        <f t="shared" si="183"/>
        <v>1.1133195612185021</v>
      </c>
      <c r="K84" s="5">
        <f>'Nuovi positivi'!C84/D84*100</f>
        <v>8.5460618055867936</v>
      </c>
    </row>
    <row r="85" spans="1:11">
      <c r="A85" s="2">
        <f>Dati!A85</f>
        <v>44126</v>
      </c>
      <c r="B85" s="10">
        <v>83</v>
      </c>
      <c r="C85" s="3">
        <f>Dati!O85</f>
        <v>14132421</v>
      </c>
      <c r="D85">
        <f t="shared" ref="D85" si="184">C85-C84</f>
        <v>170392</v>
      </c>
      <c r="E85">
        <f t="shared" ref="E85" si="185">D85-D84</f>
        <v>-7456</v>
      </c>
      <c r="G85" s="5">
        <f>C85/Casi_totali!B85</f>
        <v>30.344925986524267</v>
      </c>
      <c r="H85" s="5">
        <f>C85/Positivi!B85</f>
        <v>83.474625225927639</v>
      </c>
      <c r="I85" s="6">
        <f t="shared" ref="I85" si="186">100/G85</f>
        <v>3.2954438591944011</v>
      </c>
      <c r="J85" s="6">
        <f t="shared" ref="J85" si="187">100/H85</f>
        <v>1.1979688405829403</v>
      </c>
      <c r="K85" s="5">
        <f>'Nuovi positivi'!C85/D85*100</f>
        <v>9.4358890088736569</v>
      </c>
    </row>
    <row r="86" spans="1:11">
      <c r="A86" s="2">
        <f>Dati!A86</f>
        <v>44127</v>
      </c>
      <c r="B86" s="10">
        <v>84</v>
      </c>
      <c r="C86" s="3">
        <f>Dati!O86</f>
        <v>14314453</v>
      </c>
      <c r="D86">
        <f t="shared" ref="D86:D87" si="188">C86-C85</f>
        <v>182032</v>
      </c>
      <c r="E86">
        <f t="shared" ref="E86:E87" si="189">D86-D85</f>
        <v>11640</v>
      </c>
      <c r="G86" s="5">
        <f>C86/Casi_totali!B86</f>
        <v>29.522310149751789</v>
      </c>
      <c r="H86" s="5">
        <f>C86/Positivi!B86</f>
        <v>76.958597219384743</v>
      </c>
      <c r="I86" s="6">
        <f t="shared" ref="I86:I87" si="190">100/G86</f>
        <v>3.3872687974874065</v>
      </c>
      <c r="J86" s="6">
        <f t="shared" ref="J86:J87" si="191">100/H86</f>
        <v>1.2993999840580706</v>
      </c>
      <c r="K86" s="5">
        <f>'Nuovi positivi'!C86/D86*100</f>
        <v>10.516282851366793</v>
      </c>
    </row>
    <row r="87" spans="1:11">
      <c r="A87" s="2">
        <f>Dati!A87</f>
        <v>44128</v>
      </c>
      <c r="B87" s="10">
        <v>85</v>
      </c>
      <c r="C87" s="3">
        <f>Dati!O87</f>
        <v>14492122</v>
      </c>
      <c r="D87">
        <f t="shared" si="188"/>
        <v>177669</v>
      </c>
      <c r="E87">
        <f t="shared" si="189"/>
        <v>-4363</v>
      </c>
      <c r="G87" s="5">
        <f>C87/Casi_totali!B87</f>
        <v>28.725200145091563</v>
      </c>
      <c r="H87" s="5">
        <f>C87/Positivi!B87</f>
        <v>71.325816263251667</v>
      </c>
      <c r="I87" s="6">
        <f t="shared" si="190"/>
        <v>3.4812638204398225</v>
      </c>
      <c r="J87" s="6">
        <f t="shared" si="191"/>
        <v>1.4020169027006535</v>
      </c>
      <c r="K87" s="5">
        <f>'Nuovi positivi'!C87/D87*100</f>
        <v>11.054263827679561</v>
      </c>
    </row>
    <row r="88" spans="1:11">
      <c r="A88" s="2">
        <f>Dati!A88</f>
        <v>44129</v>
      </c>
      <c r="B88" s="10">
        <v>86</v>
      </c>
      <c r="C88" s="3">
        <f>Dati!O88</f>
        <v>14654002</v>
      </c>
      <c r="D88">
        <f t="shared" ref="D88:D89" si="192">C88-C87</f>
        <v>161880</v>
      </c>
      <c r="E88">
        <f t="shared" ref="E88:E89" si="193">D88-D87</f>
        <v>-15789</v>
      </c>
      <c r="G88" s="5">
        <f>C88/Casi_totali!B88</f>
        <v>27.870870436796999</v>
      </c>
      <c r="H88" s="5">
        <f>C88/Positivi!B88</f>
        <v>65.937437286549283</v>
      </c>
      <c r="I88" s="6">
        <f t="shared" ref="I88:I89" si="194">100/G88</f>
        <v>3.5879754895625102</v>
      </c>
      <c r="J88" s="6">
        <f t="shared" ref="J88:J89" si="195">100/H88</f>
        <v>1.5165891201598036</v>
      </c>
      <c r="K88" s="5">
        <f>'Nuovi positivi'!C88/D88*100</f>
        <v>13.1412157153447</v>
      </c>
    </row>
    <row r="89" spans="1:11">
      <c r="A89" s="2">
        <f>Dati!A89</f>
        <v>44130</v>
      </c>
      <c r="B89" s="10">
        <v>87</v>
      </c>
      <c r="C89" s="3">
        <f>Dati!O89</f>
        <v>14778688</v>
      </c>
      <c r="D89">
        <f t="shared" si="192"/>
        <v>124686</v>
      </c>
      <c r="E89">
        <f t="shared" si="193"/>
        <v>-37194</v>
      </c>
      <c r="G89" s="5">
        <f>C89/Casi_totali!B89</f>
        <v>27.227316692121615</v>
      </c>
      <c r="H89" s="5">
        <f>C89/Positivi!B89</f>
        <v>62.440587449933247</v>
      </c>
      <c r="I89" s="6">
        <f t="shared" si="194"/>
        <v>3.6727820493943715</v>
      </c>
      <c r="J89" s="6">
        <f t="shared" si="195"/>
        <v>1.6015224084844337</v>
      </c>
      <c r="K89" s="5">
        <f>'Nuovi positivi'!C89/D89*100</f>
        <v>13.639863336701797</v>
      </c>
    </row>
    <row r="90" spans="1:11">
      <c r="A90" s="2">
        <f>Dati!A90</f>
        <v>44131</v>
      </c>
      <c r="B90" s="10">
        <v>88</v>
      </c>
      <c r="C90" s="3">
        <f>Dati!O90</f>
        <v>14953086</v>
      </c>
      <c r="D90">
        <f t="shared" ref="D90" si="196">C90-C89</f>
        <v>174398</v>
      </c>
      <c r="E90">
        <f t="shared" ref="E90" si="197">D90-D89</f>
        <v>49712</v>
      </c>
      <c r="G90" s="5">
        <f>C90/Casi_totali!B90</f>
        <v>26.476041913813923</v>
      </c>
      <c r="H90" s="5">
        <f>C90/Positivi!B90</f>
        <v>58.618863930377515</v>
      </c>
      <c r="I90" s="6">
        <f t="shared" ref="I90" si="198">100/G90</f>
        <v>3.7769996106489323</v>
      </c>
      <c r="J90" s="6">
        <f t="shared" ref="J90" si="199">100/H90</f>
        <v>1.7059354838191929</v>
      </c>
      <c r="K90" s="5">
        <f>'Nuovi positivi'!C90/D90*100</f>
        <v>12.608516152708175</v>
      </c>
    </row>
    <row r="91" spans="1:11">
      <c r="A91" s="2">
        <f>Dati!A91</f>
        <v>44132</v>
      </c>
      <c r="B91" s="10">
        <v>89</v>
      </c>
      <c r="C91" s="3">
        <f>Dati!O91</f>
        <v>15152038</v>
      </c>
      <c r="D91">
        <f t="shared" ref="D91:D92" si="200">C91-C90</f>
        <v>198952</v>
      </c>
      <c r="E91">
        <f t="shared" ref="E91:E92" si="201">D91-D90</f>
        <v>24554</v>
      </c>
      <c r="G91" s="5">
        <f>C91/Casi_totali!B91</f>
        <v>25.691609892737119</v>
      </c>
      <c r="H91" s="5">
        <f>C91/Positivi!B91</f>
        <v>54.807937581613054</v>
      </c>
      <c r="I91" s="6">
        <f t="shared" ref="I91:I92" si="202">100/G91</f>
        <v>3.8923212837771395</v>
      </c>
      <c r="J91" s="6">
        <f t="shared" ref="J91:J92" si="203">100/H91</f>
        <v>1.8245532383168521</v>
      </c>
      <c r="K91" s="5">
        <f>'Nuovi positivi'!C91/D91*100</f>
        <v>12.559813422333024</v>
      </c>
    </row>
    <row r="92" spans="1:11">
      <c r="A92" s="2">
        <f>Dati!A92</f>
        <v>44133</v>
      </c>
      <c r="B92" s="10">
        <v>90</v>
      </c>
      <c r="C92" s="3">
        <f>Dati!O92</f>
        <v>15353490</v>
      </c>
      <c r="D92">
        <f t="shared" si="200"/>
        <v>201452</v>
      </c>
      <c r="E92">
        <f t="shared" si="201"/>
        <v>2500</v>
      </c>
      <c r="G92" s="5">
        <f>C92/Casi_totali!B92</f>
        <v>24.900445186873068</v>
      </c>
      <c r="H92" s="5">
        <f>C92/Positivi!B92</f>
        <v>51.316683991162833</v>
      </c>
      <c r="I92" s="6">
        <f t="shared" si="202"/>
        <v>4.0159924551356081</v>
      </c>
      <c r="J92" s="6">
        <f t="shared" si="203"/>
        <v>1.9486839799941251</v>
      </c>
      <c r="K92" s="5">
        <f>'Nuovi positivi'!C92/D92*100</f>
        <v>13.317812679943607</v>
      </c>
    </row>
    <row r="93" spans="1:11">
      <c r="A93" s="2">
        <f>Dati!A93</f>
        <v>44134</v>
      </c>
      <c r="B93" s="10">
        <v>91</v>
      </c>
      <c r="C93" s="3">
        <f>Dati!O93</f>
        <v>15568575</v>
      </c>
      <c r="D93">
        <f t="shared" ref="D93:D94" si="204">C93-C92</f>
        <v>215085</v>
      </c>
      <c r="E93">
        <f t="shared" ref="E93:E94" si="205">D93-D92</f>
        <v>13633</v>
      </c>
      <c r="G93" s="5">
        <f>C93/Casi_totali!B93</f>
        <v>24.037671729913505</v>
      </c>
      <c r="H93" s="5">
        <f>C93/Positivi!B93</f>
        <v>47.787734893457667</v>
      </c>
      <c r="I93" s="6">
        <f t="shared" ref="I93:I94" si="206">100/G93</f>
        <v>4.1601366855990349</v>
      </c>
      <c r="J93" s="6">
        <f t="shared" ref="J93:J94" si="207">100/H93</f>
        <v>2.0925871507186753</v>
      </c>
      <c r="K93" s="5">
        <f>'Nuovi positivi'!C93/D93*100</f>
        <v>14.449636190343353</v>
      </c>
    </row>
    <row r="94" spans="1:11">
      <c r="A94" s="2">
        <f>Dati!A94</f>
        <v>44135</v>
      </c>
      <c r="B94" s="10">
        <v>92</v>
      </c>
      <c r="C94" s="3">
        <f>Dati!O94</f>
        <v>15784461</v>
      </c>
      <c r="D94">
        <f t="shared" si="204"/>
        <v>215886</v>
      </c>
      <c r="E94">
        <f t="shared" si="205"/>
        <v>801</v>
      </c>
      <c r="G94" s="5">
        <f>C94/Casi_totali!B94</f>
        <v>23.231916459385072</v>
      </c>
      <c r="H94" s="5">
        <f>C94/Positivi!B94</f>
        <v>44.920574524881467</v>
      </c>
      <c r="I94" s="6">
        <f t="shared" si="206"/>
        <v>4.3044231918973983</v>
      </c>
      <c r="J94" s="6">
        <f t="shared" si="207"/>
        <v>2.2261514029525622</v>
      </c>
      <c r="K94" s="5">
        <f>'Nuovi positivi'!C94/D94*100</f>
        <v>14.709615259905693</v>
      </c>
    </row>
    <row r="95" spans="1:11">
      <c r="A95" s="2">
        <f>Dati!A95</f>
        <v>44136</v>
      </c>
      <c r="B95" s="10">
        <v>93</v>
      </c>
      <c r="C95" s="3">
        <f>Dati!O95</f>
        <v>15967918</v>
      </c>
      <c r="D95">
        <f t="shared" ref="D95" si="208">C95-C94</f>
        <v>183457</v>
      </c>
      <c r="E95">
        <f t="shared" ref="E95" si="209">D95-D94</f>
        <v>-32429</v>
      </c>
      <c r="G95" s="5">
        <f>C95/Casi_totali!B95</f>
        <v>22.511109701339986</v>
      </c>
      <c r="H95" s="5">
        <f>C95/Positivi!B95</f>
        <v>42.228757910660121</v>
      </c>
      <c r="I95" s="6">
        <f t="shared" ref="I95" si="210">100/G95</f>
        <v>4.4422510185736179</v>
      </c>
      <c r="J95" s="6">
        <f t="shared" ref="J95" si="211">100/H95</f>
        <v>2.3680544952698277</v>
      </c>
      <c r="K95" s="5">
        <f>'Nuovi positivi'!C95/D95*100</f>
        <v>16.30082253607112</v>
      </c>
    </row>
    <row r="96" spans="1:11">
      <c r="A96" s="2">
        <f>Dati!A96</f>
        <v>44137</v>
      </c>
      <c r="B96" s="10">
        <v>94</v>
      </c>
      <c r="C96" s="3">
        <f>Dati!O96</f>
        <v>16103649</v>
      </c>
      <c r="D96">
        <f t="shared" ref="D96:D99" si="212">C96-C95</f>
        <v>135731</v>
      </c>
      <c r="E96">
        <f t="shared" ref="E96:E99" si="213">D96-D95</f>
        <v>-47726</v>
      </c>
      <c r="G96" s="5">
        <f>C96/Casi_totali!B96</f>
        <v>22.011909708743172</v>
      </c>
      <c r="H96" s="5">
        <f>C96/Positivi!B96</f>
        <v>40.613270216286011</v>
      </c>
      <c r="I96" s="6">
        <f t="shared" ref="I96:I99" si="214">100/G96</f>
        <v>4.5429951932012429</v>
      </c>
      <c r="J96" s="6">
        <f t="shared" ref="J96:J99" si="215">100/H96</f>
        <v>2.462249394531637</v>
      </c>
      <c r="K96" s="5">
        <f>'Nuovi positivi'!C96/D96*100</f>
        <v>16.394928203579138</v>
      </c>
    </row>
    <row r="97" spans="1:11">
      <c r="A97" s="2">
        <f>Dati!A97</f>
        <v>44138</v>
      </c>
      <c r="B97" s="10">
        <v>95</v>
      </c>
      <c r="C97" s="3">
        <f>Dati!O97</f>
        <v>16285936</v>
      </c>
      <c r="D97">
        <f t="shared" si="212"/>
        <v>182287</v>
      </c>
      <c r="E97">
        <f t="shared" si="213"/>
        <v>46556</v>
      </c>
      <c r="G97" s="5">
        <f>C97/Casi_totali!B97</f>
        <v>21.433685737185602</v>
      </c>
      <c r="H97" s="5">
        <f>C97/Positivi!B97</f>
        <v>38.948338124369236</v>
      </c>
      <c r="I97" s="6">
        <f t="shared" si="214"/>
        <v>4.6655531496623839</v>
      </c>
      <c r="J97" s="6">
        <f t="shared" si="215"/>
        <v>2.5675036424065523</v>
      </c>
      <c r="K97" s="5">
        <f>'Nuovi positivi'!C97/D97*100</f>
        <v>15.492602324905233</v>
      </c>
    </row>
    <row r="98" spans="1:11">
      <c r="A98" s="2">
        <f>Dati!A98</f>
        <v>44139</v>
      </c>
      <c r="B98" s="10">
        <v>96</v>
      </c>
      <c r="C98" s="3">
        <f>Dati!O98</f>
        <v>16497767</v>
      </c>
      <c r="D98">
        <f t="shared" si="212"/>
        <v>211831</v>
      </c>
      <c r="E98">
        <f t="shared" si="213"/>
        <v>29544</v>
      </c>
      <c r="G98" s="5">
        <f>C98/Casi_totali!B98</f>
        <v>20.873288316841204</v>
      </c>
      <c r="H98" s="5">
        <f>C98/Positivi!B98</f>
        <v>37.221264114972868</v>
      </c>
      <c r="I98" s="6">
        <f t="shared" si="214"/>
        <v>4.7908119929200117</v>
      </c>
      <c r="J98" s="6">
        <f t="shared" si="215"/>
        <v>2.6866363187211943</v>
      </c>
      <c r="K98" s="5">
        <f>'Nuovi positivi'!C98/D98*100</f>
        <v>14.412904626801554</v>
      </c>
    </row>
    <row r="99" spans="1:11">
      <c r="A99" s="2">
        <f>Dati!A99</f>
        <v>44140</v>
      </c>
      <c r="B99" s="10">
        <v>97</v>
      </c>
      <c r="C99" s="3">
        <f>Dati!O99</f>
        <v>16717651</v>
      </c>
      <c r="D99">
        <f t="shared" si="212"/>
        <v>219884</v>
      </c>
      <c r="E99">
        <f t="shared" si="213"/>
        <v>8053</v>
      </c>
      <c r="G99" s="5">
        <f>C99/Casi_totali!B99</f>
        <v>20.266791856745051</v>
      </c>
      <c r="H99" s="5">
        <f>C99/Positivi!B99</f>
        <v>35.392657532158495</v>
      </c>
      <c r="I99" s="6">
        <f t="shared" si="214"/>
        <v>4.9341800471848583</v>
      </c>
      <c r="J99" s="6">
        <f t="shared" si="215"/>
        <v>2.8254447948458785</v>
      </c>
      <c r="K99" s="5">
        <f>'Nuovi positivi'!C99/D99*100</f>
        <v>15.69873205872187</v>
      </c>
    </row>
    <row r="100" spans="1:11">
      <c r="A100" s="2">
        <f>Dati!A100</f>
        <v>44141</v>
      </c>
      <c r="B100" s="10">
        <v>98</v>
      </c>
      <c r="C100" s="3">
        <f>Dati!O100</f>
        <v>16951896</v>
      </c>
      <c r="D100">
        <f t="shared" ref="D100" si="216">C100-C99</f>
        <v>234245</v>
      </c>
      <c r="E100">
        <f t="shared" ref="E100" si="217">D100-D99</f>
        <v>14361</v>
      </c>
      <c r="G100" s="5">
        <f>C100/Casi_totali!B100</f>
        <v>19.650248469596526</v>
      </c>
      <c r="H100" s="5">
        <f>C100/Positivi!B100</f>
        <v>33.9637039738098</v>
      </c>
      <c r="I100" s="6">
        <f t="shared" ref="I100" si="218">100/G100</f>
        <v>5.0889941750468495</v>
      </c>
      <c r="J100" s="6">
        <f t="shared" ref="J100" si="219">100/H100</f>
        <v>2.9443196206489235</v>
      </c>
      <c r="K100" s="5">
        <f>'Nuovi positivi'!C100/D100*100</f>
        <v>16.137804435526906</v>
      </c>
    </row>
    <row r="101" spans="1:11">
      <c r="A101" s="2">
        <f>Dati!A101</f>
        <v>44142</v>
      </c>
      <c r="B101" s="10">
        <v>99</v>
      </c>
      <c r="C101" s="3">
        <f>Dati!O101</f>
        <v>17183569</v>
      </c>
      <c r="D101">
        <f t="shared" ref="D101:D105" si="220">C101-C100</f>
        <v>231673</v>
      </c>
      <c r="E101">
        <f t="shared" ref="E101:E105" si="221">D101-D100</f>
        <v>-2572</v>
      </c>
      <c r="G101" s="5">
        <f>C101/Casi_totali!B101</f>
        <v>19.04017662245565</v>
      </c>
      <c r="H101" s="5">
        <f>C101/Positivi!B101</f>
        <v>32.26743168536963</v>
      </c>
      <c r="I101" s="6">
        <f t="shared" ref="I101:I105" si="222">100/G101</f>
        <v>5.2520521202551116</v>
      </c>
      <c r="J101" s="6">
        <f t="shared" ref="J101:J105" si="223">100/H101</f>
        <v>3.0991000763578276</v>
      </c>
      <c r="K101" s="5">
        <f>'Nuovi positivi'!C101/D101*100</f>
        <v>17.183271248699675</v>
      </c>
    </row>
    <row r="102" spans="1:11">
      <c r="A102" s="2">
        <f>Dati!A102</f>
        <v>44143</v>
      </c>
      <c r="B102" s="10">
        <v>100</v>
      </c>
      <c r="C102" s="3">
        <f>Dati!O102</f>
        <v>17374713</v>
      </c>
      <c r="D102">
        <f t="shared" si="220"/>
        <v>191144</v>
      </c>
      <c r="E102">
        <f t="shared" si="221"/>
        <v>-40529</v>
      </c>
      <c r="G102" s="5">
        <f>C102/Casi_totali!B102</f>
        <v>18.580514039080146</v>
      </c>
      <c r="H102" s="5">
        <f>C102/Positivi!B102</f>
        <v>31.102028870319849</v>
      </c>
      <c r="I102" s="6">
        <f t="shared" si="222"/>
        <v>5.3819824246881085</v>
      </c>
      <c r="J102" s="6">
        <f t="shared" si="223"/>
        <v>3.2152243320508376</v>
      </c>
      <c r="K102" s="5">
        <f>'Nuovi positivi'!C102/D102*100</f>
        <v>17.062528774117943</v>
      </c>
    </row>
    <row r="103" spans="1:11">
      <c r="A103" s="2">
        <f>Dati!A103</f>
        <v>44144</v>
      </c>
      <c r="B103" s="10">
        <v>101</v>
      </c>
      <c r="C103" s="3">
        <f>Dati!O103</f>
        <v>17522438</v>
      </c>
      <c r="D103">
        <f t="shared" si="220"/>
        <v>147725</v>
      </c>
      <c r="E103">
        <f t="shared" si="221"/>
        <v>-43419</v>
      </c>
      <c r="G103" s="5">
        <f>C103/Casi_totali!B103</f>
        <v>18.245450465600346</v>
      </c>
      <c r="H103" s="5">
        <f>C103/Positivi!B103</f>
        <v>30.562356322841485</v>
      </c>
      <c r="I103" s="6">
        <f t="shared" si="222"/>
        <v>5.4808183655721878</v>
      </c>
      <c r="J103" s="6">
        <f t="shared" si="223"/>
        <v>3.2719990220538948</v>
      </c>
      <c r="K103" s="5">
        <f>'Nuovi positivi'!C103/D103*100</f>
        <v>17.105432391267559</v>
      </c>
    </row>
    <row r="104" spans="1:11">
      <c r="A104" s="2">
        <f>Dati!A104</f>
        <v>44145</v>
      </c>
      <c r="B104" s="10">
        <v>102</v>
      </c>
      <c r="C104" s="3">
        <f>Dati!O104</f>
        <v>17740196</v>
      </c>
      <c r="D104">
        <f t="shared" si="220"/>
        <v>217758</v>
      </c>
      <c r="E104">
        <f t="shared" si="221"/>
        <v>70033</v>
      </c>
      <c r="G104" s="5">
        <f>C104/Casi_totali!B104</f>
        <v>17.821050104323316</v>
      </c>
      <c r="H104" s="5">
        <f>C104/Positivi!B104</f>
        <v>30.062523936215282</v>
      </c>
      <c r="I104" s="6">
        <f t="shared" si="222"/>
        <v>5.6113416108818637</v>
      </c>
      <c r="J104" s="6">
        <f t="shared" si="223"/>
        <v>3.3264006778730066</v>
      </c>
      <c r="K104" s="5">
        <f>'Nuovi positivi'!C104/D104*100</f>
        <v>16.114218536173183</v>
      </c>
    </row>
    <row r="105" spans="1:11">
      <c r="A105" s="2">
        <f>Dati!A105</f>
        <v>44146</v>
      </c>
      <c r="B105" s="10">
        <v>103</v>
      </c>
      <c r="C105" s="3">
        <f>Dati!O105</f>
        <v>17965836</v>
      </c>
      <c r="D105">
        <f t="shared" si="220"/>
        <v>225640</v>
      </c>
      <c r="E105">
        <f t="shared" si="221"/>
        <v>7882</v>
      </c>
      <c r="G105" s="5">
        <f>C105/Casi_totali!B105</f>
        <v>17.469288931413502</v>
      </c>
      <c r="H105" s="5">
        <f>C105/Positivi!B105</f>
        <v>29.290945907610237</v>
      </c>
      <c r="I105" s="6">
        <f t="shared" si="222"/>
        <v>5.7243314477545049</v>
      </c>
      <c r="J105" s="6">
        <f t="shared" si="223"/>
        <v>3.4140242624946593</v>
      </c>
      <c r="K105" s="5">
        <f>'Nuovi positivi'!C105/D105*100</f>
        <v>14.607782308101399</v>
      </c>
    </row>
    <row r="106" spans="1:11">
      <c r="A106" s="2">
        <f>Dati!A106</f>
        <v>44147</v>
      </c>
      <c r="B106" s="10">
        <v>104</v>
      </c>
      <c r="C106" s="3">
        <f>Dati!O106</f>
        <v>18200508</v>
      </c>
      <c r="D106">
        <f t="shared" ref="D106" si="224">C106-C105</f>
        <v>234672</v>
      </c>
      <c r="E106">
        <f t="shared" ref="E106" si="225">D106-D105</f>
        <v>9032</v>
      </c>
      <c r="G106" s="5">
        <f>C106/Casi_totali!B106</f>
        <v>17.067227056238693</v>
      </c>
      <c r="H106" s="5">
        <f>C106/Positivi!B106</f>
        <v>28.659780113187225</v>
      </c>
      <c r="I106" s="6">
        <f t="shared" ref="I106" si="226">100/G106</f>
        <v>5.8591826118260002</v>
      </c>
      <c r="J106" s="6">
        <f t="shared" ref="J106" si="227">100/H106</f>
        <v>3.4892103011630224</v>
      </c>
      <c r="K106" s="5">
        <f>'Nuovi positivi'!C106/D106*100</f>
        <v>16.18301288607077</v>
      </c>
    </row>
    <row r="107" spans="1:11">
      <c r="A107" s="2">
        <f>Dati!A107</f>
        <v>44148</v>
      </c>
      <c r="B107" s="10">
        <v>105</v>
      </c>
      <c r="C107" s="3">
        <f>Dati!O107</f>
        <v>18455416</v>
      </c>
      <c r="D107">
        <f t="shared" ref="D107:D109" si="228">C107-C106</f>
        <v>254908</v>
      </c>
      <c r="E107">
        <f t="shared" ref="E107:E109" si="229">D107-D106</f>
        <v>20236</v>
      </c>
      <c r="G107" s="5">
        <f>C107/Casi_totali!B107</f>
        <v>16.666997199501854</v>
      </c>
      <c r="H107" s="5">
        <f>C107/Positivi!B107</f>
        <v>27.797399107731884</v>
      </c>
      <c r="I107" s="6">
        <f t="shared" ref="I107:I109" si="230">100/G107</f>
        <v>5.999881010539128</v>
      </c>
      <c r="J107" s="6">
        <f t="shared" ref="J107:J109" si="231">100/H107</f>
        <v>3.5974588706101236</v>
      </c>
      <c r="K107" s="5">
        <f>'Nuovi positivi'!C107/D107*100</f>
        <v>16.045789068997443</v>
      </c>
    </row>
    <row r="108" spans="1:11">
      <c r="A108" s="2">
        <f>Dati!A108</f>
        <v>44149</v>
      </c>
      <c r="B108" s="10">
        <v>106</v>
      </c>
      <c r="C108" s="3">
        <f>Dati!O108</f>
        <v>18683111</v>
      </c>
      <c r="D108">
        <f t="shared" si="228"/>
        <v>227695</v>
      </c>
      <c r="E108">
        <f t="shared" si="229"/>
        <v>-27213</v>
      </c>
      <c r="G108" s="5">
        <f>C108/Casi_totali!B108</f>
        <v>16.323514353214183</v>
      </c>
      <c r="H108" s="5">
        <f>C108/Positivi!B108</f>
        <v>27.138525786748204</v>
      </c>
      <c r="I108" s="6">
        <f t="shared" si="230"/>
        <v>6.1261317775182089</v>
      </c>
      <c r="J108" s="6">
        <f t="shared" si="231"/>
        <v>3.6847985327497117</v>
      </c>
      <c r="K108" s="5">
        <f>'Nuovi positivi'!C108/D108*100</f>
        <v>16.359164672039348</v>
      </c>
    </row>
    <row r="109" spans="1:11">
      <c r="A109" s="2">
        <f>Dati!A109</f>
        <v>44150</v>
      </c>
      <c r="B109" s="10">
        <v>107</v>
      </c>
      <c r="C109" s="3">
        <f>Dati!O109</f>
        <v>18878386</v>
      </c>
      <c r="D109">
        <f t="shared" si="228"/>
        <v>195275</v>
      </c>
      <c r="E109">
        <f t="shared" si="229"/>
        <v>-32420</v>
      </c>
      <c r="G109" s="5">
        <f>C109/Casi_totali!B109</f>
        <v>16.018601154490046</v>
      </c>
      <c r="H109" s="5">
        <f>C109/Positivi!B109</f>
        <v>26.496352229504975</v>
      </c>
      <c r="I109" s="6">
        <f t="shared" si="230"/>
        <v>6.2427423615556972</v>
      </c>
      <c r="J109" s="6">
        <f t="shared" si="231"/>
        <v>3.7741044176128193</v>
      </c>
      <c r="K109" s="5">
        <f>'Nuovi positivi'!C109/D109*100</f>
        <v>17.399564716425552</v>
      </c>
    </row>
    <row r="110" spans="1:11">
      <c r="A110" s="2">
        <f>Dati!A110</f>
        <v>44151</v>
      </c>
      <c r="B110" s="10">
        <v>108</v>
      </c>
      <c r="C110" s="3">
        <f>Dati!O110</f>
        <v>19031049</v>
      </c>
      <c r="D110">
        <f t="shared" ref="D110" si="232">C110-C109</f>
        <v>152663</v>
      </c>
      <c r="E110">
        <f t="shared" ref="E110" si="233">D110-D109</f>
        <v>-42612</v>
      </c>
      <c r="G110" s="5">
        <f>C110/Casi_totali!B110</f>
        <v>15.781863218675806</v>
      </c>
      <c r="H110" s="5">
        <f>C110/Positivi!B110</f>
        <v>26.513615516645675</v>
      </c>
      <c r="I110" s="6">
        <f t="shared" ref="I110" si="234">100/G110</f>
        <v>6.3363874476914015</v>
      </c>
      <c r="J110" s="6">
        <f t="shared" ref="J110" si="235">100/H110</f>
        <v>3.7716470594973508</v>
      </c>
      <c r="K110" s="5">
        <f>'Nuovi positivi'!C110/D110*100</f>
        <v>17.916587516294062</v>
      </c>
    </row>
    <row r="111" spans="1:11">
      <c r="A111" s="2">
        <f>Dati!A111</f>
        <v>44152</v>
      </c>
      <c r="B111" s="10">
        <v>109</v>
      </c>
      <c r="C111" s="3">
        <f>Dati!O111</f>
        <v>19239507</v>
      </c>
      <c r="D111">
        <f t="shared" ref="D111" si="236">C111-C110</f>
        <v>208458</v>
      </c>
      <c r="E111">
        <f t="shared" ref="E111" si="237">D111-D110</f>
        <v>55795</v>
      </c>
      <c r="G111" s="5">
        <f>C111/Casi_totali!B111</f>
        <v>15.539893479539154</v>
      </c>
      <c r="H111" s="5">
        <f>C111/Positivi!B111</f>
        <v>26.218649241629304</v>
      </c>
      <c r="I111" s="6">
        <f t="shared" ref="I111" si="238">100/G111</f>
        <v>6.4350505446943105</v>
      </c>
      <c r="J111" s="6">
        <f t="shared" ref="J111" si="239">100/H111</f>
        <v>3.8140790198002477</v>
      </c>
      <c r="K111" s="5">
        <f>'Nuovi positivi'!C111/D111*100</f>
        <v>15.442439244356176</v>
      </c>
    </row>
    <row r="112" spans="1:11">
      <c r="A112" s="2">
        <f>Dati!A112</f>
        <v>44153</v>
      </c>
      <c r="B112" s="10">
        <v>110</v>
      </c>
      <c r="C112" s="3">
        <f>Dati!O112</f>
        <v>19474341</v>
      </c>
      <c r="D112">
        <f t="shared" ref="D112:D113" si="240">C112-C111</f>
        <v>234834</v>
      </c>
      <c r="E112">
        <f t="shared" ref="E112:E113" si="241">D112-D111</f>
        <v>26376</v>
      </c>
      <c r="G112" s="5">
        <f>C112/Casi_totali!B112</f>
        <v>15.30578094741078</v>
      </c>
      <c r="H112" s="5">
        <f>C112/Positivi!B112</f>
        <v>26.204493465811229</v>
      </c>
      <c r="I112" s="6">
        <f t="shared" ref="I112:I113" si="242">100/G112</f>
        <v>6.5334791046331171</v>
      </c>
      <c r="J112" s="6">
        <f t="shared" ref="J112:J113" si="243">100/H112</f>
        <v>3.8161394010713896</v>
      </c>
      <c r="K112" s="5">
        <f>'Nuovi positivi'!C112/D112*100</f>
        <v>14.597545500225692</v>
      </c>
    </row>
    <row r="113" spans="1:11">
      <c r="A113" s="2">
        <f>Dati!A113</f>
        <v>44154</v>
      </c>
      <c r="B113" s="10">
        <v>111</v>
      </c>
      <c r="C113" s="3">
        <f>Dati!O113</f>
        <v>19724527</v>
      </c>
      <c r="D113">
        <f t="shared" si="240"/>
        <v>250186</v>
      </c>
      <c r="E113">
        <f t="shared" si="241"/>
        <v>15352</v>
      </c>
      <c r="G113" s="5">
        <f>C113/Casi_totali!B113</f>
        <v>15.073828760255799</v>
      </c>
      <c r="H113" s="5">
        <f>C113/Positivi!B113</f>
        <v>25.896387022743415</v>
      </c>
      <c r="I113" s="6">
        <f t="shared" si="242"/>
        <v>6.6340145951281873</v>
      </c>
      <c r="J113" s="6">
        <f t="shared" si="243"/>
        <v>3.8615425353419122</v>
      </c>
      <c r="K113" s="5">
        <f>'Nuovi positivi'!C113/D113*100</f>
        <v>14.459642026332409</v>
      </c>
    </row>
    <row r="114" spans="1:11">
      <c r="A114" s="2">
        <f>Dati!A114</f>
        <v>44155</v>
      </c>
      <c r="B114" s="10">
        <v>112</v>
      </c>
      <c r="C114" s="3">
        <f>Dati!O114</f>
        <v>19962604</v>
      </c>
      <c r="D114">
        <f t="shared" ref="D114" si="244">C114-C113</f>
        <v>238077</v>
      </c>
      <c r="E114">
        <f t="shared" ref="E114" si="245">D114-D113</f>
        <v>-12109</v>
      </c>
      <c r="G114" s="5">
        <f>C114/Casi_totali!B114</f>
        <v>14.833625731645968</v>
      </c>
      <c r="H114" s="5">
        <f>C114/Positivi!B114</f>
        <v>25.686078828991118</v>
      </c>
      <c r="I114" s="6">
        <f t="shared" ref="I114" si="246">100/G114</f>
        <v>6.7414401447827146</v>
      </c>
      <c r="J114" s="6">
        <f t="shared" ref="J114" si="247">100/H114</f>
        <v>3.8931594295012815</v>
      </c>
      <c r="K114" s="5">
        <f>'Nuovi positivi'!C114/D114*100</f>
        <v>15.641578144885898</v>
      </c>
    </row>
    <row r="115" spans="1:11">
      <c r="A115" s="2">
        <f>Dati!A115</f>
        <v>44156</v>
      </c>
      <c r="B115" s="10">
        <v>113</v>
      </c>
      <c r="C115" s="3">
        <f>Dati!O115</f>
        <v>20199829</v>
      </c>
      <c r="D115">
        <f t="shared" ref="D115" si="248">C115-C114</f>
        <v>237225</v>
      </c>
      <c r="E115">
        <f t="shared" ref="E115" si="249">D115-D114</f>
        <v>-852</v>
      </c>
      <c r="G115" s="5">
        <f>C115/Casi_totali!B115</f>
        <v>14.631927135283453</v>
      </c>
      <c r="H115" s="5">
        <f>C115/Positivi!B115</f>
        <v>25.513016800842696</v>
      </c>
      <c r="I115" s="6">
        <f t="shared" ref="I115" si="250">100/G115</f>
        <v>6.8343697364962841</v>
      </c>
      <c r="J115" s="6">
        <f t="shared" ref="J115" si="251">100/H115</f>
        <v>3.9195678339653268</v>
      </c>
      <c r="K115" s="5">
        <f>'Nuovi positivi'!C115/D115*100</f>
        <v>14.654441985456845</v>
      </c>
    </row>
    <row r="116" spans="1:11">
      <c r="A116" s="2">
        <f>Dati!A116</f>
        <v>44157</v>
      </c>
      <c r="B116" s="10">
        <v>114</v>
      </c>
      <c r="C116" s="3">
        <f>Dati!O116</f>
        <v>20388576</v>
      </c>
      <c r="D116">
        <f t="shared" ref="D116" si="252">C116-C115</f>
        <v>188747</v>
      </c>
      <c r="E116">
        <f t="shared" ref="E116" si="253">D116-D115</f>
        <v>-48478</v>
      </c>
      <c r="G116" s="5">
        <f>C116/Casi_totali!B116</f>
        <v>14.471601313962699</v>
      </c>
      <c r="H116" s="5">
        <f>C116/Positivi!B116</f>
        <v>25.297663494001466</v>
      </c>
      <c r="I116" s="6">
        <f t="shared" ref="I116" si="254">100/G116</f>
        <v>6.9100853340615842</v>
      </c>
      <c r="J116" s="6">
        <f t="shared" ref="J116" si="255">100/H116</f>
        <v>3.952934231404881</v>
      </c>
      <c r="K116" s="5">
        <f>'Nuovi positivi'!C116/D116*100</f>
        <v>15.013218753145747</v>
      </c>
    </row>
    <row r="117" spans="1:11">
      <c r="A117" s="2">
        <f>Dati!A117</f>
        <v>44158</v>
      </c>
      <c r="B117" s="10">
        <v>115</v>
      </c>
      <c r="C117" s="3">
        <f>Dati!O117</f>
        <v>20537521</v>
      </c>
      <c r="D117">
        <f t="shared" ref="D117:D118" si="256">C117-C116</f>
        <v>148945</v>
      </c>
      <c r="E117">
        <f t="shared" ref="E117:E118" si="257">D117-D116</f>
        <v>-39802</v>
      </c>
      <c r="G117" s="5">
        <f>C117/Casi_totali!B117</f>
        <v>14.343897694851567</v>
      </c>
      <c r="H117" s="5">
        <f>C117/Positivi!B117</f>
        <v>25.773416293425729</v>
      </c>
      <c r="I117" s="6">
        <f t="shared" ref="I117:I118" si="258">100/G117</f>
        <v>6.9716057746209978</v>
      </c>
      <c r="J117" s="6">
        <f t="shared" ref="J117:J118" si="259">100/H117</f>
        <v>3.8799668178062974</v>
      </c>
      <c r="K117" s="5">
        <f>'Nuovi positivi'!C117/D117*100</f>
        <v>15.392930276276479</v>
      </c>
    </row>
    <row r="118" spans="1:11">
      <c r="A118" s="2">
        <f>Dati!A118</f>
        <v>44159</v>
      </c>
      <c r="B118" s="10">
        <v>116</v>
      </c>
      <c r="C118" s="3">
        <f>Dati!O118</f>
        <v>20726180</v>
      </c>
      <c r="D118">
        <f t="shared" si="256"/>
        <v>188659</v>
      </c>
      <c r="E118">
        <f t="shared" si="257"/>
        <v>39714</v>
      </c>
      <c r="G118" s="5">
        <f>C118/Casi_totali!B118</f>
        <v>14.244581868865213</v>
      </c>
      <c r="H118" s="5">
        <f>C118/Positivi!B118</f>
        <v>25.96009950074275</v>
      </c>
      <c r="I118" s="6">
        <f t="shared" si="258"/>
        <v>7.0202130831634193</v>
      </c>
      <c r="J118" s="6">
        <f t="shared" si="259"/>
        <v>3.8520653588842708</v>
      </c>
      <c r="K118" s="5">
        <f>'Nuovi positivi'!C118/D118*100</f>
        <v>12.311631038010379</v>
      </c>
    </row>
    <row r="119" spans="1:11">
      <c r="A119" s="2">
        <f>Dati!A119</f>
        <v>44160</v>
      </c>
      <c r="B119" s="10">
        <v>117</v>
      </c>
      <c r="C119" s="3">
        <f>Dati!O119</f>
        <v>20956187</v>
      </c>
      <c r="D119">
        <f t="shared" ref="D119:D120" si="260">C119-C118</f>
        <v>230007</v>
      </c>
      <c r="E119">
        <f t="shared" ref="E119:E120" si="261">D119-D118</f>
        <v>41348</v>
      </c>
      <c r="G119" s="5">
        <f>C119/Casi_totali!B119</f>
        <v>14.151228936425381</v>
      </c>
      <c r="H119" s="5">
        <f>C119/Positivi!B119</f>
        <v>26.469958835261469</v>
      </c>
      <c r="I119" s="6">
        <f t="shared" ref="I119:I120" si="262">100/G119</f>
        <v>7.0665240771138373</v>
      </c>
      <c r="J119" s="6">
        <f t="shared" ref="J119:J120" si="263">100/H119</f>
        <v>3.7778676053997802</v>
      </c>
      <c r="K119" s="5">
        <f>'Nuovi positivi'!C119/D119*100</f>
        <v>11.239657923454503</v>
      </c>
    </row>
    <row r="120" spans="1:11">
      <c r="A120" s="2">
        <f>Dati!A120</f>
        <v>44161</v>
      </c>
      <c r="B120" s="10">
        <v>118</v>
      </c>
      <c r="C120" s="3">
        <f>Dati!O120</f>
        <v>21188898</v>
      </c>
      <c r="D120">
        <f t="shared" si="260"/>
        <v>232711</v>
      </c>
      <c r="E120">
        <f t="shared" si="261"/>
        <v>2704</v>
      </c>
      <c r="G120" s="5">
        <f>C120/Casi_totali!B120</f>
        <v>14.033544498716781</v>
      </c>
      <c r="H120" s="5">
        <f>C120/Positivi!B120</f>
        <v>26.624402993045127</v>
      </c>
      <c r="I120" s="6">
        <f t="shared" si="262"/>
        <v>7.125783511723923</v>
      </c>
      <c r="J120" s="6">
        <f t="shared" si="263"/>
        <v>3.7559527635651464</v>
      </c>
      <c r="K120" s="5">
        <f>'Nuovi positivi'!C120/D120*100</f>
        <v>12.462238570587553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2B3-4B13-42E2-8BDC-9487656997C5}">
  <dimension ref="A1:N177"/>
  <sheetViews>
    <sheetView workbookViewId="0">
      <pane ySplit="1" topLeftCell="A77" activePane="bottomLeft" state="frozen"/>
      <selection pane="bottomLeft" activeCell="A121" sqref="A12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5" width="20.3984375" customWidth="1"/>
    <col min="6" max="7" width="10.69921875" customWidth="1"/>
    <col min="8" max="8" width="8.69921875" customWidth="1"/>
    <col min="9" max="10" width="8.796875" customWidth="1"/>
    <col min="11" max="11" width="9.5" customWidth="1"/>
    <col min="13" max="13" width="10.19921875" customWidth="1"/>
    <col min="14" max="14" width="11.8984375" customWidth="1"/>
  </cols>
  <sheetData>
    <row r="1" spans="1:14" ht="26.4">
      <c r="A1" s="1" t="s">
        <v>0</v>
      </c>
      <c r="B1" s="7"/>
      <c r="C1" s="1" t="str">
        <f>'Nuovi positivi'!B1</f>
        <v>nuovi positivi</v>
      </c>
      <c r="D1" s="1" t="s">
        <v>37</v>
      </c>
      <c r="E1" s="1" t="s">
        <v>63</v>
      </c>
      <c r="F1" s="8" t="s">
        <v>20</v>
      </c>
      <c r="G1" s="8" t="s">
        <v>21</v>
      </c>
      <c r="H1" s="8" t="s">
        <v>25</v>
      </c>
      <c r="I1" s="8" t="s">
        <v>28</v>
      </c>
      <c r="J1" s="8" t="s">
        <v>36</v>
      </c>
      <c r="K1" s="1" t="s">
        <v>66</v>
      </c>
      <c r="L1" s="8"/>
    </row>
    <row r="2" spans="1:14">
      <c r="C2" s="1"/>
    </row>
    <row r="3" spans="1:14">
      <c r="A3" s="2">
        <f>Dati!A3</f>
        <v>44044</v>
      </c>
      <c r="B3" s="10">
        <v>1</v>
      </c>
      <c r="C3" s="10">
        <f>'Nuovi positivi'!B3-$N$7</f>
        <v>0</v>
      </c>
      <c r="F3" s="11">
        <f>F2+H3</f>
        <v>0</v>
      </c>
      <c r="G3" s="11"/>
      <c r="I3" s="11"/>
      <c r="J3" s="11"/>
      <c r="K3" s="11"/>
    </row>
    <row r="4" spans="1:14">
      <c r="A4" s="2">
        <f>Dati!A4</f>
        <v>44045</v>
      </c>
      <c r="B4" s="10">
        <v>2</v>
      </c>
      <c r="C4" s="10">
        <f>'Nuovi positivi'!B4-$N$7</f>
        <v>238</v>
      </c>
      <c r="D4">
        <f>C4-C3</f>
        <v>238</v>
      </c>
      <c r="F4" s="11">
        <f>IF(F3+H4&gt;0,F3+H4,0)</f>
        <v>0</v>
      </c>
      <c r="G4" s="11">
        <v>0</v>
      </c>
      <c r="H4" s="11">
        <f>$N$4*(B4-$N$9)^$N$5*EXP(-(B4-$N$9)/$N$6)-$N$8</f>
        <v>-55026076.018128514</v>
      </c>
      <c r="I4" s="11">
        <f t="shared" ref="I4:I67" si="0">C4-F4</f>
        <v>238</v>
      </c>
      <c r="J4" s="11">
        <f>D4-H4</f>
        <v>55026314.018128514</v>
      </c>
      <c r="K4" s="11"/>
      <c r="M4" s="4" t="s">
        <v>22</v>
      </c>
      <c r="N4" s="17">
        <f>0.0000095</f>
        <v>9.5000000000000005E-6</v>
      </c>
    </row>
    <row r="5" spans="1:14">
      <c r="A5" s="2">
        <f>Dati!A5</f>
        <v>44046</v>
      </c>
      <c r="B5" s="10">
        <v>3</v>
      </c>
      <c r="C5" s="10">
        <f>'Nuovi positivi'!B5-$N$7</f>
        <v>397</v>
      </c>
      <c r="D5">
        <f t="shared" ref="D5:D68" si="1">C5-C4</f>
        <v>159</v>
      </c>
      <c r="F5" s="11">
        <f t="shared" ref="F5:F68" si="2">IF(F4+H5&gt;0,F4+H5,0)</f>
        <v>0</v>
      </c>
      <c r="G5" s="11">
        <f t="shared" ref="G5:G68" si="3">(F5-F4)*10</f>
        <v>0</v>
      </c>
      <c r="H5" s="11">
        <f t="shared" ref="H5:H68" si="4">$N$4*(B5-$N$9)^$N$5*EXP(-(B5-$N$9)/$N$6)-$N$8</f>
        <v>-40646114.691085756</v>
      </c>
      <c r="I5" s="11">
        <f t="shared" si="0"/>
        <v>397</v>
      </c>
      <c r="J5" s="11">
        <f t="shared" ref="J5:J68" si="5">D5-H5</f>
        <v>40646273.691085756</v>
      </c>
      <c r="K5" s="11"/>
      <c r="M5" s="4" t="s">
        <v>38</v>
      </c>
      <c r="N5" s="9">
        <v>7</v>
      </c>
    </row>
    <row r="6" spans="1:14">
      <c r="A6" s="2">
        <f>Dati!A6</f>
        <v>44047</v>
      </c>
      <c r="B6" s="10">
        <v>4</v>
      </c>
      <c r="C6" s="10">
        <f>'Nuovi positivi'!B6-$N$7</f>
        <v>587</v>
      </c>
      <c r="D6">
        <f t="shared" si="1"/>
        <v>190</v>
      </c>
      <c r="F6" s="11">
        <f t="shared" si="2"/>
        <v>0</v>
      </c>
      <c r="G6" s="11">
        <f t="shared" si="3"/>
        <v>0</v>
      </c>
      <c r="H6" s="11">
        <f t="shared" si="4"/>
        <v>-29862275.713782016</v>
      </c>
      <c r="I6" s="11">
        <f t="shared" si="0"/>
        <v>587</v>
      </c>
      <c r="J6" s="11">
        <f t="shared" si="5"/>
        <v>29862465.713782016</v>
      </c>
      <c r="K6" s="11"/>
      <c r="M6" s="4" t="s">
        <v>39</v>
      </c>
      <c r="N6" s="9">
        <v>9</v>
      </c>
    </row>
    <row r="7" spans="1:14">
      <c r="A7" s="2">
        <f>Dati!A7</f>
        <v>44048</v>
      </c>
      <c r="B7" s="10">
        <v>5</v>
      </c>
      <c r="C7" s="10">
        <f>'Nuovi positivi'!B7-$N$7</f>
        <v>971</v>
      </c>
      <c r="D7">
        <f t="shared" si="1"/>
        <v>384</v>
      </c>
      <c r="F7" s="11">
        <f t="shared" si="2"/>
        <v>0</v>
      </c>
      <c r="G7" s="11">
        <f t="shared" si="3"/>
        <v>0</v>
      </c>
      <c r="H7" s="11">
        <f t="shared" si="4"/>
        <v>-21814439.933095988</v>
      </c>
      <c r="I7" s="11">
        <f t="shared" si="0"/>
        <v>971</v>
      </c>
      <c r="J7" s="11">
        <f t="shared" si="5"/>
        <v>21814823.933095988</v>
      </c>
      <c r="K7" s="11"/>
      <c r="M7" s="12" t="s">
        <v>59</v>
      </c>
      <c r="N7" s="11">
        <f>'Nuovi positivi'!B3</f>
        <v>247832</v>
      </c>
    </row>
    <row r="8" spans="1:14">
      <c r="A8" s="2">
        <f>Dati!A8</f>
        <v>44049</v>
      </c>
      <c r="B8" s="10">
        <v>6</v>
      </c>
      <c r="C8" s="10">
        <f>'Nuovi positivi'!B8-$N$7</f>
        <v>1372</v>
      </c>
      <c r="D8">
        <f t="shared" si="1"/>
        <v>401</v>
      </c>
      <c r="F8" s="11">
        <f t="shared" si="2"/>
        <v>0</v>
      </c>
      <c r="G8" s="11">
        <f t="shared" si="3"/>
        <v>0</v>
      </c>
      <c r="H8" s="11">
        <f t="shared" si="4"/>
        <v>-15839238.006991995</v>
      </c>
      <c r="I8" s="11">
        <f t="shared" si="0"/>
        <v>1372</v>
      </c>
      <c r="J8" s="11">
        <f t="shared" si="5"/>
        <v>15839639.006991995</v>
      </c>
      <c r="K8" s="11"/>
      <c r="M8" s="12" t="s">
        <v>64</v>
      </c>
      <c r="N8">
        <v>0</v>
      </c>
    </row>
    <row r="9" spans="1:14">
      <c r="A9" s="2">
        <f>Dati!A9</f>
        <v>44050</v>
      </c>
      <c r="B9" s="10">
        <v>7</v>
      </c>
      <c r="C9" s="10">
        <f>'Nuovi positivi'!B9-$N$7</f>
        <v>1924</v>
      </c>
      <c r="D9">
        <f t="shared" si="1"/>
        <v>552</v>
      </c>
      <c r="F9" s="11">
        <f t="shared" si="2"/>
        <v>0</v>
      </c>
      <c r="G9" s="11">
        <f t="shared" si="3"/>
        <v>0</v>
      </c>
      <c r="H9" s="11">
        <f t="shared" si="4"/>
        <v>-11426983.792720433</v>
      </c>
      <c r="I9" s="11">
        <f t="shared" si="0"/>
        <v>1924</v>
      </c>
      <c r="J9" s="11">
        <f t="shared" si="5"/>
        <v>11427535.792720433</v>
      </c>
      <c r="K9" s="11"/>
      <c r="M9" s="12" t="s">
        <v>65</v>
      </c>
      <c r="N9">
        <v>39</v>
      </c>
    </row>
    <row r="10" spans="1:14">
      <c r="A10" s="2">
        <f>Dati!A10</f>
        <v>44051</v>
      </c>
      <c r="B10" s="10">
        <v>8</v>
      </c>
      <c r="C10" s="10">
        <f>'Nuovi positivi'!B10-$N$7</f>
        <v>2271</v>
      </c>
      <c r="D10">
        <f t="shared" si="1"/>
        <v>347</v>
      </c>
      <c r="F10" s="11">
        <f t="shared" si="2"/>
        <v>0</v>
      </c>
      <c r="G10" s="11">
        <f t="shared" si="3"/>
        <v>0</v>
      </c>
      <c r="H10" s="11">
        <f t="shared" si="4"/>
        <v>-8187638.8411755068</v>
      </c>
      <c r="I10" s="11">
        <f t="shared" si="0"/>
        <v>2271</v>
      </c>
      <c r="J10" s="11">
        <f t="shared" si="5"/>
        <v>8187985.8411755068</v>
      </c>
      <c r="K10" s="11"/>
    </row>
    <row r="11" spans="1:14">
      <c r="A11" s="2">
        <f>Dati!A11</f>
        <v>44052</v>
      </c>
      <c r="B11" s="10">
        <v>9</v>
      </c>
      <c r="C11" s="10">
        <f>'Nuovi positivi'!B11-$N$7</f>
        <v>2734</v>
      </c>
      <c r="D11">
        <f t="shared" si="1"/>
        <v>463</v>
      </c>
      <c r="E11" s="11">
        <f>SUM(D4:D10)/7</f>
        <v>324.42857142857144</v>
      </c>
      <c r="F11" s="11">
        <f t="shared" si="2"/>
        <v>0</v>
      </c>
      <c r="G11" s="11">
        <f t="shared" si="3"/>
        <v>0</v>
      </c>
      <c r="H11" s="11">
        <f t="shared" si="4"/>
        <v>-5823990.5462112231</v>
      </c>
      <c r="I11" s="11">
        <f t="shared" si="0"/>
        <v>2734</v>
      </c>
      <c r="J11" s="11">
        <f t="shared" si="5"/>
        <v>5824453.5462112231</v>
      </c>
      <c r="K11" s="11">
        <f>E11-H11</f>
        <v>5824314.9747826513</v>
      </c>
      <c r="M11" s="12" t="s">
        <v>29</v>
      </c>
      <c r="N11" s="11">
        <f>AVERAGE(I3:I110)</f>
        <v>-1248.1563839224705</v>
      </c>
    </row>
    <row r="12" spans="1:14">
      <c r="A12" s="2">
        <f>Dati!A12</f>
        <v>44053</v>
      </c>
      <c r="B12" s="10">
        <v>10</v>
      </c>
      <c r="C12" s="10">
        <f>'Nuovi positivi'!B12-$N$7</f>
        <v>2993</v>
      </c>
      <c r="D12">
        <f t="shared" si="1"/>
        <v>259</v>
      </c>
      <c r="E12" s="11">
        <f>SUM(D5:D11)/7</f>
        <v>356.57142857142856</v>
      </c>
      <c r="F12" s="11">
        <f t="shared" si="2"/>
        <v>0</v>
      </c>
      <c r="G12" s="11">
        <f t="shared" si="3"/>
        <v>0</v>
      </c>
      <c r="H12" s="11">
        <f t="shared" si="4"/>
        <v>-4110578.261357856</v>
      </c>
      <c r="I12" s="11">
        <f t="shared" si="0"/>
        <v>2993</v>
      </c>
      <c r="J12" s="11">
        <f t="shared" si="5"/>
        <v>4110837.261357856</v>
      </c>
      <c r="K12" s="11">
        <f t="shared" ref="K12:K75" si="6">E12-H12</f>
        <v>4110934.8327864273</v>
      </c>
      <c r="M12" s="12" t="s">
        <v>30</v>
      </c>
      <c r="N12" s="6">
        <f>STDEVP(I3:I110)</f>
        <v>50645.328024438713</v>
      </c>
    </row>
    <row r="13" spans="1:14">
      <c r="A13" s="2">
        <f>Dati!A13</f>
        <v>44054</v>
      </c>
      <c r="B13" s="10">
        <v>11</v>
      </c>
      <c r="C13" s="10">
        <f>'Nuovi positivi'!B13-$N$7</f>
        <v>3405</v>
      </c>
      <c r="D13">
        <f t="shared" si="1"/>
        <v>412</v>
      </c>
      <c r="E13" s="11">
        <f t="shared" ref="E13:E76" si="7">SUM(D6:D12)/7</f>
        <v>370.85714285714283</v>
      </c>
      <c r="F13" s="11">
        <f t="shared" si="2"/>
        <v>0</v>
      </c>
      <c r="G13" s="11">
        <f t="shared" si="3"/>
        <v>0</v>
      </c>
      <c r="H13" s="11">
        <f t="shared" si="4"/>
        <v>-2877187.8179737106</v>
      </c>
      <c r="I13" s="11">
        <f t="shared" si="0"/>
        <v>3405</v>
      </c>
      <c r="J13" s="11">
        <f t="shared" si="5"/>
        <v>2877599.8179737106</v>
      </c>
      <c r="K13" s="11">
        <f t="shared" si="6"/>
        <v>2877558.6751165679</v>
      </c>
    </row>
    <row r="14" spans="1:14">
      <c r="A14" s="2">
        <f>Dati!A14</f>
        <v>44055</v>
      </c>
      <c r="B14" s="10">
        <v>12</v>
      </c>
      <c r="C14" s="10">
        <f>'Nuovi positivi'!B14-$N$7</f>
        <v>3881</v>
      </c>
      <c r="D14">
        <f t="shared" si="1"/>
        <v>476</v>
      </c>
      <c r="E14" s="11">
        <f t="shared" si="7"/>
        <v>402.57142857142856</v>
      </c>
      <c r="F14" s="11">
        <f t="shared" si="2"/>
        <v>0</v>
      </c>
      <c r="G14" s="11">
        <f t="shared" si="3"/>
        <v>0</v>
      </c>
      <c r="H14" s="11">
        <f t="shared" si="4"/>
        <v>-1995967.1996401884</v>
      </c>
      <c r="I14" s="11">
        <f t="shared" si="0"/>
        <v>3881</v>
      </c>
      <c r="J14" s="11">
        <f t="shared" si="5"/>
        <v>1996443.1996401884</v>
      </c>
      <c r="K14" s="11">
        <f t="shared" si="6"/>
        <v>1996369.7710687597</v>
      </c>
      <c r="M14" s="12" t="s">
        <v>40</v>
      </c>
      <c r="N14" s="11">
        <f>AVERAGE(J34:J110)</f>
        <v>-1423.5162952830769</v>
      </c>
    </row>
    <row r="15" spans="1:14">
      <c r="A15" s="2">
        <f>Dati!A15</f>
        <v>44056</v>
      </c>
      <c r="B15" s="10">
        <v>13</v>
      </c>
      <c r="C15" s="10">
        <f>'Nuovi positivi'!B15-$N$7</f>
        <v>4403</v>
      </c>
      <c r="D15">
        <f t="shared" si="1"/>
        <v>522</v>
      </c>
      <c r="E15" s="11">
        <f t="shared" si="7"/>
        <v>415.71428571428572</v>
      </c>
      <c r="F15" s="11">
        <f t="shared" si="2"/>
        <v>0</v>
      </c>
      <c r="G15" s="11">
        <f t="shared" si="3"/>
        <v>0</v>
      </c>
      <c r="H15" s="11">
        <f t="shared" si="4"/>
        <v>-1371404.4184509504</v>
      </c>
      <c r="I15" s="11">
        <f t="shared" si="0"/>
        <v>4403</v>
      </c>
      <c r="J15" s="11">
        <f t="shared" si="5"/>
        <v>1371926.4184509504</v>
      </c>
      <c r="K15" s="11">
        <f t="shared" si="6"/>
        <v>1371820.1327366647</v>
      </c>
      <c r="M15" s="12" t="s">
        <v>30</v>
      </c>
      <c r="N15" s="6">
        <f>STDEVP(J34:J110)</f>
        <v>3858.2026008551479</v>
      </c>
    </row>
    <row r="16" spans="1:14">
      <c r="A16" s="2">
        <f>Dati!A16</f>
        <v>44057</v>
      </c>
      <c r="B16" s="10">
        <v>14</v>
      </c>
      <c r="C16" s="10">
        <f>'Nuovi positivi'!B16-$N$7</f>
        <v>4977</v>
      </c>
      <c r="D16">
        <f t="shared" si="1"/>
        <v>574</v>
      </c>
      <c r="E16" s="11">
        <f t="shared" si="7"/>
        <v>433</v>
      </c>
      <c r="F16" s="11">
        <f t="shared" si="2"/>
        <v>0</v>
      </c>
      <c r="G16" s="11">
        <f t="shared" si="3"/>
        <v>0</v>
      </c>
      <c r="H16" s="11">
        <f t="shared" si="4"/>
        <v>-932560.95205443108</v>
      </c>
      <c r="I16" s="11">
        <f t="shared" si="0"/>
        <v>4977</v>
      </c>
      <c r="J16" s="11">
        <f t="shared" si="5"/>
        <v>933134.95205443108</v>
      </c>
      <c r="K16" s="11">
        <f t="shared" si="6"/>
        <v>932993.95205443108</v>
      </c>
    </row>
    <row r="17" spans="1:14">
      <c r="A17" s="2">
        <f>Dati!A17</f>
        <v>44058</v>
      </c>
      <c r="B17" s="10">
        <v>15</v>
      </c>
      <c r="C17" s="10">
        <f>'Nuovi positivi'!B17-$N$7</f>
        <v>5606</v>
      </c>
      <c r="D17">
        <f t="shared" si="1"/>
        <v>629</v>
      </c>
      <c r="E17" s="11">
        <f t="shared" si="7"/>
        <v>436.14285714285717</v>
      </c>
      <c r="F17" s="11">
        <f t="shared" si="2"/>
        <v>0</v>
      </c>
      <c r="G17" s="11">
        <f t="shared" si="3"/>
        <v>0</v>
      </c>
      <c r="H17" s="11">
        <f t="shared" si="4"/>
        <v>-627077.06311660109</v>
      </c>
      <c r="I17" s="11">
        <f t="shared" si="0"/>
        <v>5606</v>
      </c>
      <c r="J17" s="11">
        <f t="shared" si="5"/>
        <v>627706.06311660109</v>
      </c>
      <c r="K17" s="11">
        <f t="shared" si="6"/>
        <v>627513.20597374393</v>
      </c>
      <c r="M17" t="s">
        <v>31</v>
      </c>
      <c r="N17" s="14">
        <f>MATCH(MAX(H3:H67),H3:H67,0)</f>
        <v>65</v>
      </c>
    </row>
    <row r="18" spans="1:14">
      <c r="A18" s="2">
        <f>Dati!A18</f>
        <v>44059</v>
      </c>
      <c r="B18" s="10">
        <v>16</v>
      </c>
      <c r="C18" s="10">
        <f>'Nuovi positivi'!B18-$N$7</f>
        <v>6083</v>
      </c>
      <c r="D18">
        <f t="shared" si="1"/>
        <v>477</v>
      </c>
      <c r="E18" s="11">
        <f t="shared" si="7"/>
        <v>476.42857142857144</v>
      </c>
      <c r="F18" s="11">
        <f t="shared" si="2"/>
        <v>0</v>
      </c>
      <c r="G18" s="11">
        <f t="shared" si="3"/>
        <v>0</v>
      </c>
      <c r="H18" s="11">
        <f t="shared" si="4"/>
        <v>-416564.38217803248</v>
      </c>
      <c r="I18" s="11">
        <f t="shared" si="0"/>
        <v>6083</v>
      </c>
      <c r="J18" s="11">
        <f t="shared" si="5"/>
        <v>417041.38217803248</v>
      </c>
      <c r="K18" s="11">
        <f t="shared" si="6"/>
        <v>417040.81074946106</v>
      </c>
    </row>
    <row r="19" spans="1:14">
      <c r="A19" s="2">
        <f>Dati!A19</f>
        <v>44060</v>
      </c>
      <c r="B19" s="10">
        <v>17</v>
      </c>
      <c r="C19" s="10">
        <f>'Nuovi positivi'!B19-$N$7</f>
        <v>6403</v>
      </c>
      <c r="D19">
        <f t="shared" si="1"/>
        <v>320</v>
      </c>
      <c r="E19" s="11">
        <f t="shared" si="7"/>
        <v>478.42857142857144</v>
      </c>
      <c r="F19" s="11">
        <f t="shared" si="2"/>
        <v>0</v>
      </c>
      <c r="G19" s="11">
        <f t="shared" si="3"/>
        <v>0</v>
      </c>
      <c r="H19" s="11">
        <f t="shared" si="4"/>
        <v>-273080.76109213184</v>
      </c>
      <c r="I19" s="11">
        <f t="shared" si="0"/>
        <v>6403</v>
      </c>
      <c r="J19" s="11">
        <f t="shared" si="5"/>
        <v>273400.76109213184</v>
      </c>
      <c r="K19" s="11">
        <f t="shared" si="6"/>
        <v>273559.18966356042</v>
      </c>
    </row>
    <row r="20" spans="1:14">
      <c r="A20" s="2">
        <f>Dati!A20</f>
        <v>44061</v>
      </c>
      <c r="B20" s="10">
        <v>18</v>
      </c>
      <c r="C20" s="10">
        <f>'Nuovi positivi'!B20-$N$7</f>
        <v>6804</v>
      </c>
      <c r="D20">
        <f t="shared" si="1"/>
        <v>401</v>
      </c>
      <c r="E20" s="11">
        <f t="shared" si="7"/>
        <v>487.14285714285717</v>
      </c>
      <c r="F20" s="11">
        <f t="shared" si="2"/>
        <v>0</v>
      </c>
      <c r="G20" s="11">
        <f t="shared" si="3"/>
        <v>0</v>
      </c>
      <c r="H20" s="11">
        <f t="shared" si="4"/>
        <v>-176446.26087639289</v>
      </c>
      <c r="I20" s="11">
        <f t="shared" si="0"/>
        <v>6804</v>
      </c>
      <c r="J20" s="11">
        <f t="shared" si="5"/>
        <v>176847.26087639289</v>
      </c>
      <c r="K20" s="11">
        <f t="shared" si="6"/>
        <v>176933.40373353576</v>
      </c>
      <c r="M20" t="s">
        <v>41</v>
      </c>
      <c r="N20" s="11">
        <f>MAX(F3:F200)</f>
        <v>2027386.6237894099</v>
      </c>
    </row>
    <row r="21" spans="1:14">
      <c r="A21" s="2">
        <f>Dati!A21</f>
        <v>44062</v>
      </c>
      <c r="B21" s="10">
        <v>19</v>
      </c>
      <c r="C21" s="10">
        <f>'Nuovi positivi'!B21-$N$7</f>
        <v>7446</v>
      </c>
      <c r="D21">
        <f t="shared" si="1"/>
        <v>642</v>
      </c>
      <c r="E21" s="11">
        <f t="shared" si="7"/>
        <v>485.57142857142856</v>
      </c>
      <c r="F21" s="11">
        <f t="shared" si="2"/>
        <v>0</v>
      </c>
      <c r="G21" s="11">
        <f t="shared" si="3"/>
        <v>0</v>
      </c>
      <c r="H21" s="11">
        <f t="shared" si="4"/>
        <v>-112210.22252201663</v>
      </c>
      <c r="I21" s="11">
        <f t="shared" si="0"/>
        <v>7446</v>
      </c>
      <c r="J21" s="11">
        <f t="shared" si="5"/>
        <v>112852.22252201663</v>
      </c>
      <c r="K21" s="11">
        <f t="shared" si="6"/>
        <v>112695.79395058806</v>
      </c>
    </row>
    <row r="22" spans="1:14">
      <c r="A22" s="2">
        <f>Dati!A22</f>
        <v>44063</v>
      </c>
      <c r="B22" s="10">
        <v>20</v>
      </c>
      <c r="C22" s="10">
        <f>'Nuovi positivi'!B22-$N$7</f>
        <v>8286</v>
      </c>
      <c r="D22">
        <f t="shared" si="1"/>
        <v>840</v>
      </c>
      <c r="E22" s="11">
        <f t="shared" si="7"/>
        <v>509.28571428571428</v>
      </c>
      <c r="F22" s="11">
        <f t="shared" si="2"/>
        <v>0</v>
      </c>
      <c r="G22" s="11">
        <f t="shared" si="3"/>
        <v>0</v>
      </c>
      <c r="H22" s="11">
        <f t="shared" si="4"/>
        <v>-70120.130905975311</v>
      </c>
      <c r="I22" s="11">
        <f t="shared" si="0"/>
        <v>8286</v>
      </c>
      <c r="J22" s="11">
        <f t="shared" si="5"/>
        <v>70960.130905975311</v>
      </c>
      <c r="K22" s="11">
        <f t="shared" si="6"/>
        <v>70629.416620261021</v>
      </c>
    </row>
    <row r="23" spans="1:14">
      <c r="A23" s="2">
        <f>Dati!A23</f>
        <v>44064</v>
      </c>
      <c r="B23" s="10">
        <v>21</v>
      </c>
      <c r="C23" s="10">
        <f>'Nuovi positivi'!B23-$N$7</f>
        <v>9233</v>
      </c>
      <c r="D23">
        <f t="shared" si="1"/>
        <v>947</v>
      </c>
      <c r="E23" s="11">
        <f t="shared" si="7"/>
        <v>554.71428571428567</v>
      </c>
      <c r="F23" s="11">
        <f t="shared" si="2"/>
        <v>0</v>
      </c>
      <c r="G23" s="11">
        <f t="shared" si="3"/>
        <v>0</v>
      </c>
      <c r="H23" s="11">
        <f t="shared" si="4"/>
        <v>-42975.417532702624</v>
      </c>
      <c r="I23" s="11">
        <f t="shared" si="0"/>
        <v>9233</v>
      </c>
      <c r="J23" s="11">
        <f t="shared" si="5"/>
        <v>43922.417532702624</v>
      </c>
      <c r="K23" s="11">
        <f t="shared" si="6"/>
        <v>43530.131818416907</v>
      </c>
    </row>
    <row r="24" spans="1:14">
      <c r="A24" s="2">
        <f>Dati!A24</f>
        <v>44065</v>
      </c>
      <c r="B24" s="10">
        <v>22</v>
      </c>
      <c r="C24" s="10">
        <f>'Nuovi positivi'!B24-$N$7</f>
        <v>10304</v>
      </c>
      <c r="D24">
        <f t="shared" si="1"/>
        <v>1071</v>
      </c>
      <c r="E24" s="11">
        <f t="shared" si="7"/>
        <v>608</v>
      </c>
      <c r="F24" s="11">
        <f t="shared" si="2"/>
        <v>0</v>
      </c>
      <c r="G24" s="11">
        <f t="shared" si="3"/>
        <v>0</v>
      </c>
      <c r="H24" s="11">
        <f t="shared" si="4"/>
        <v>-25775.083228626503</v>
      </c>
      <c r="I24" s="11">
        <f t="shared" si="0"/>
        <v>10304</v>
      </c>
      <c r="J24" s="11">
        <f t="shared" si="5"/>
        <v>26846.083228626503</v>
      </c>
      <c r="K24" s="11">
        <f t="shared" si="6"/>
        <v>26383.083228626503</v>
      </c>
    </row>
    <row r="25" spans="1:14">
      <c r="A25" s="2">
        <f>Dati!A25</f>
        <v>44066</v>
      </c>
      <c r="B25" s="10">
        <v>23</v>
      </c>
      <c r="C25" s="10">
        <f>'Nuovi positivi'!B25-$N$7</f>
        <v>11513</v>
      </c>
      <c r="D25">
        <f t="shared" si="1"/>
        <v>1209</v>
      </c>
      <c r="E25" s="11">
        <f t="shared" si="7"/>
        <v>671.14285714285711</v>
      </c>
      <c r="F25" s="11">
        <f t="shared" si="2"/>
        <v>0</v>
      </c>
      <c r="G25" s="11">
        <f t="shared" si="3"/>
        <v>0</v>
      </c>
      <c r="H25" s="11">
        <f t="shared" si="4"/>
        <v>-15088.378249211439</v>
      </c>
      <c r="I25" s="11">
        <f t="shared" si="0"/>
        <v>11513</v>
      </c>
      <c r="J25" s="11">
        <f t="shared" si="5"/>
        <v>16297.378249211439</v>
      </c>
      <c r="K25" s="11">
        <f t="shared" si="6"/>
        <v>15759.521106354296</v>
      </c>
    </row>
    <row r="26" spans="1:14">
      <c r="A26" s="2">
        <f>Dati!A26</f>
        <v>44067</v>
      </c>
      <c r="B26" s="10">
        <v>24</v>
      </c>
      <c r="C26" s="10">
        <f>'Nuovi positivi'!B26-$N$7</f>
        <v>12466</v>
      </c>
      <c r="D26">
        <f t="shared" si="1"/>
        <v>953</v>
      </c>
      <c r="E26" s="11">
        <f t="shared" si="7"/>
        <v>775.71428571428567</v>
      </c>
      <c r="F26" s="11">
        <f t="shared" si="2"/>
        <v>0</v>
      </c>
      <c r="G26" s="11">
        <f t="shared" si="3"/>
        <v>0</v>
      </c>
      <c r="H26" s="11">
        <f t="shared" si="4"/>
        <v>-8593.825979186764</v>
      </c>
      <c r="I26" s="11">
        <f t="shared" si="0"/>
        <v>12466</v>
      </c>
      <c r="J26" s="11">
        <f t="shared" si="5"/>
        <v>9546.825979186764</v>
      </c>
      <c r="K26" s="11">
        <f t="shared" si="6"/>
        <v>9369.5402649010503</v>
      </c>
    </row>
    <row r="27" spans="1:14">
      <c r="A27" s="2">
        <f>Dati!A27</f>
        <v>44068</v>
      </c>
      <c r="B27" s="10">
        <v>25</v>
      </c>
      <c r="C27" s="10">
        <f>'Nuovi positivi'!B27-$N$7</f>
        <v>13342</v>
      </c>
      <c r="D27">
        <f t="shared" si="1"/>
        <v>876</v>
      </c>
      <c r="E27" s="11">
        <f t="shared" si="7"/>
        <v>866.14285714285711</v>
      </c>
      <c r="F27" s="11">
        <f t="shared" si="2"/>
        <v>0</v>
      </c>
      <c r="G27" s="11">
        <f t="shared" si="3"/>
        <v>0</v>
      </c>
      <c r="H27" s="11">
        <f t="shared" si="4"/>
        <v>-4744.4846852093933</v>
      </c>
      <c r="I27" s="11">
        <f t="shared" si="0"/>
        <v>13342</v>
      </c>
      <c r="J27" s="11">
        <f t="shared" si="5"/>
        <v>5620.4846852093933</v>
      </c>
      <c r="K27" s="11">
        <f t="shared" si="6"/>
        <v>5610.6275423522502</v>
      </c>
    </row>
    <row r="28" spans="1:14">
      <c r="A28" s="2">
        <f>Dati!A28</f>
        <v>44069</v>
      </c>
      <c r="B28" s="10">
        <v>26</v>
      </c>
      <c r="C28" s="10">
        <f>'Nuovi positivi'!B28-$N$7</f>
        <v>14708</v>
      </c>
      <c r="D28">
        <f t="shared" si="1"/>
        <v>1366</v>
      </c>
      <c r="E28" s="11">
        <f t="shared" si="7"/>
        <v>934</v>
      </c>
      <c r="F28" s="11">
        <f t="shared" si="2"/>
        <v>0</v>
      </c>
      <c r="G28" s="11">
        <f t="shared" si="3"/>
        <v>0</v>
      </c>
      <c r="H28" s="11">
        <f t="shared" si="4"/>
        <v>-2527.2099517024258</v>
      </c>
      <c r="I28" s="11">
        <f t="shared" si="0"/>
        <v>14708</v>
      </c>
      <c r="J28" s="11">
        <f t="shared" si="5"/>
        <v>3893.2099517024258</v>
      </c>
      <c r="K28" s="11">
        <f t="shared" si="6"/>
        <v>3461.2099517024258</v>
      </c>
    </row>
    <row r="29" spans="1:14">
      <c r="A29" s="2">
        <f>Dati!A29</f>
        <v>44070</v>
      </c>
      <c r="B29" s="10">
        <v>27</v>
      </c>
      <c r="C29" s="10">
        <f>'Nuovi positivi'!B29-$N$7</f>
        <v>16117</v>
      </c>
      <c r="D29">
        <f t="shared" si="1"/>
        <v>1409</v>
      </c>
      <c r="E29" s="11">
        <f t="shared" si="7"/>
        <v>1037.4285714285713</v>
      </c>
      <c r="F29" s="11">
        <f t="shared" si="2"/>
        <v>0</v>
      </c>
      <c r="G29" s="11">
        <f t="shared" si="3"/>
        <v>0</v>
      </c>
      <c r="H29" s="11">
        <f t="shared" si="4"/>
        <v>-1291.3728063714925</v>
      </c>
      <c r="I29" s="11">
        <f t="shared" si="0"/>
        <v>16117</v>
      </c>
      <c r="J29" s="11">
        <f t="shared" si="5"/>
        <v>2700.3728063714925</v>
      </c>
      <c r="K29" s="11">
        <f t="shared" si="6"/>
        <v>2328.8013778000641</v>
      </c>
    </row>
    <row r="30" spans="1:14">
      <c r="A30" s="2">
        <f>Dati!A30</f>
        <v>44071</v>
      </c>
      <c r="B30" s="10">
        <v>28</v>
      </c>
      <c r="C30" s="10">
        <f>'Nuovi positivi'!B30-$N$7</f>
        <v>17577</v>
      </c>
      <c r="D30">
        <f t="shared" si="1"/>
        <v>1460</v>
      </c>
      <c r="E30" s="11">
        <f t="shared" si="7"/>
        <v>1118.7142857142858</v>
      </c>
      <c r="F30" s="11">
        <f t="shared" si="2"/>
        <v>0</v>
      </c>
      <c r="G30" s="11">
        <f t="shared" si="3"/>
        <v>0</v>
      </c>
      <c r="H30" s="11">
        <f t="shared" si="4"/>
        <v>-628.4587368242826</v>
      </c>
      <c r="I30" s="11">
        <f t="shared" si="0"/>
        <v>17577</v>
      </c>
      <c r="J30" s="11">
        <f t="shared" si="5"/>
        <v>2088.4587368242828</v>
      </c>
      <c r="K30" s="11">
        <f t="shared" si="6"/>
        <v>1747.1730225385684</v>
      </c>
    </row>
    <row r="31" spans="1:14">
      <c r="A31" s="2">
        <f>Dati!A31</f>
        <v>44072</v>
      </c>
      <c r="B31" s="10">
        <v>29</v>
      </c>
      <c r="C31" s="10">
        <f>'Nuovi positivi'!B31-$N$7</f>
        <v>19021</v>
      </c>
      <c r="D31">
        <f t="shared" si="1"/>
        <v>1444</v>
      </c>
      <c r="E31" s="11">
        <f t="shared" si="7"/>
        <v>1192</v>
      </c>
      <c r="F31" s="11">
        <f t="shared" si="2"/>
        <v>0</v>
      </c>
      <c r="G31" s="11">
        <f t="shared" si="3"/>
        <v>0</v>
      </c>
      <c r="H31" s="11">
        <f t="shared" si="4"/>
        <v>-288.58451886416088</v>
      </c>
      <c r="I31" s="11">
        <f t="shared" si="0"/>
        <v>19021</v>
      </c>
      <c r="J31" s="11">
        <f t="shared" si="5"/>
        <v>1732.5845188641608</v>
      </c>
      <c r="K31" s="11">
        <f t="shared" si="6"/>
        <v>1480.5845188641608</v>
      </c>
    </row>
    <row r="32" spans="1:14">
      <c r="A32" s="2">
        <f>Dati!A32</f>
        <v>44073</v>
      </c>
      <c r="B32" s="10">
        <v>30</v>
      </c>
      <c r="C32" s="10">
        <f>'Nuovi positivi'!B32-$N$7</f>
        <v>20386</v>
      </c>
      <c r="D32">
        <f t="shared" si="1"/>
        <v>1365</v>
      </c>
      <c r="E32" s="11">
        <f t="shared" si="7"/>
        <v>1245.2857142857142</v>
      </c>
      <c r="F32" s="11">
        <f t="shared" si="2"/>
        <v>0</v>
      </c>
      <c r="G32" s="11">
        <f t="shared" si="3"/>
        <v>0</v>
      </c>
      <c r="H32" s="11">
        <f t="shared" si="4"/>
        <v>-123.51384832843785</v>
      </c>
      <c r="I32" s="11">
        <f t="shared" si="0"/>
        <v>20386</v>
      </c>
      <c r="J32" s="11">
        <f t="shared" si="5"/>
        <v>1488.5138483284379</v>
      </c>
      <c r="K32" s="11">
        <f t="shared" si="6"/>
        <v>1368.7995626141521</v>
      </c>
    </row>
    <row r="33" spans="1:11">
      <c r="A33" s="2">
        <f>Dati!A33</f>
        <v>44074</v>
      </c>
      <c r="B33" s="10">
        <v>31</v>
      </c>
      <c r="C33" s="10">
        <f>'Nuovi positivi'!B33-$N$7</f>
        <v>21382</v>
      </c>
      <c r="D33">
        <f t="shared" si="1"/>
        <v>996</v>
      </c>
      <c r="E33" s="11">
        <f t="shared" si="7"/>
        <v>1267.5714285714287</v>
      </c>
      <c r="F33" s="11">
        <f t="shared" si="2"/>
        <v>0</v>
      </c>
      <c r="G33" s="11">
        <f t="shared" si="3"/>
        <v>0</v>
      </c>
      <c r="H33" s="11">
        <f t="shared" si="4"/>
        <v>-48.461076109938602</v>
      </c>
      <c r="I33" s="11">
        <f t="shared" si="0"/>
        <v>21382</v>
      </c>
      <c r="J33" s="11">
        <f t="shared" si="5"/>
        <v>1044.4610761099386</v>
      </c>
      <c r="K33" s="11">
        <f t="shared" si="6"/>
        <v>1316.0325046813673</v>
      </c>
    </row>
    <row r="34" spans="1:11">
      <c r="A34" s="2">
        <f>Dati!A34</f>
        <v>44075</v>
      </c>
      <c r="B34" s="10">
        <v>32</v>
      </c>
      <c r="C34" s="10">
        <f>'Nuovi positivi'!B34-$N$7</f>
        <v>22357</v>
      </c>
      <c r="D34">
        <f t="shared" si="1"/>
        <v>975</v>
      </c>
      <c r="E34" s="11">
        <f t="shared" si="7"/>
        <v>1273.7142857142858</v>
      </c>
      <c r="F34" s="11">
        <f t="shared" si="2"/>
        <v>0</v>
      </c>
      <c r="G34" s="11">
        <f t="shared" si="3"/>
        <v>0</v>
      </c>
      <c r="H34" s="11">
        <f t="shared" si="4"/>
        <v>-17.029209266626246</v>
      </c>
      <c r="I34" s="11">
        <f t="shared" si="0"/>
        <v>22357</v>
      </c>
      <c r="J34" s="11">
        <f t="shared" si="5"/>
        <v>992.02920926662625</v>
      </c>
      <c r="K34" s="11">
        <f t="shared" si="6"/>
        <v>1290.7434949809119</v>
      </c>
    </row>
    <row r="35" spans="1:11">
      <c r="A35" s="2">
        <f>Dati!A35</f>
        <v>44076</v>
      </c>
      <c r="B35" s="10">
        <v>33</v>
      </c>
      <c r="C35" s="10">
        <f>'Nuovi positivi'!B35-$N$7</f>
        <v>23683</v>
      </c>
      <c r="D35">
        <f t="shared" si="1"/>
        <v>1326</v>
      </c>
      <c r="E35" s="11">
        <f t="shared" si="7"/>
        <v>1287.8571428571429</v>
      </c>
      <c r="F35" s="11">
        <f t="shared" si="2"/>
        <v>0</v>
      </c>
      <c r="G35" s="11">
        <f t="shared" si="3"/>
        <v>0</v>
      </c>
      <c r="H35" s="11">
        <f t="shared" si="4"/>
        <v>-5.1797883269084766</v>
      </c>
      <c r="I35" s="11">
        <f t="shared" si="0"/>
        <v>23683</v>
      </c>
      <c r="J35" s="11">
        <f t="shared" si="5"/>
        <v>1331.1797883269085</v>
      </c>
      <c r="K35" s="11">
        <f t="shared" si="6"/>
        <v>1293.0369311840514</v>
      </c>
    </row>
    <row r="36" spans="1:11">
      <c r="A36" s="2">
        <f>Dati!A36</f>
        <v>44077</v>
      </c>
      <c r="B36" s="10">
        <v>34</v>
      </c>
      <c r="C36" s="10">
        <f>'Nuovi positivi'!B36-$N$7</f>
        <v>25080</v>
      </c>
      <c r="D36">
        <f t="shared" si="1"/>
        <v>1397</v>
      </c>
      <c r="E36" s="11">
        <f t="shared" si="7"/>
        <v>1282.1428571428571</v>
      </c>
      <c r="F36" s="11">
        <f t="shared" si="2"/>
        <v>0</v>
      </c>
      <c r="G36" s="11">
        <f t="shared" si="3"/>
        <v>0</v>
      </c>
      <c r="H36" s="11">
        <f t="shared" si="4"/>
        <v>-1.2935652724232696</v>
      </c>
      <c r="I36" s="11">
        <f t="shared" si="0"/>
        <v>25080</v>
      </c>
      <c r="J36" s="11">
        <f t="shared" si="5"/>
        <v>1398.2935652724232</v>
      </c>
      <c r="K36" s="11">
        <f t="shared" si="6"/>
        <v>1283.4364224152803</v>
      </c>
    </row>
    <row r="37" spans="1:11">
      <c r="A37" s="2">
        <f>Dati!A37</f>
        <v>44078</v>
      </c>
      <c r="B37" s="10">
        <v>35</v>
      </c>
      <c r="C37" s="10">
        <f>'Nuovi positivi'!B37-$N$7</f>
        <v>26812</v>
      </c>
      <c r="D37">
        <f t="shared" si="1"/>
        <v>1732</v>
      </c>
      <c r="E37" s="11">
        <f t="shared" si="7"/>
        <v>1280.4285714285713</v>
      </c>
      <c r="F37" s="11">
        <f t="shared" si="2"/>
        <v>0</v>
      </c>
      <c r="G37" s="11">
        <f t="shared" si="3"/>
        <v>0</v>
      </c>
      <c r="H37" s="11">
        <f t="shared" si="4"/>
        <v>-0.24275227815550021</v>
      </c>
      <c r="I37" s="11">
        <f t="shared" si="0"/>
        <v>26812</v>
      </c>
      <c r="J37" s="11">
        <f t="shared" si="5"/>
        <v>1732.2427522781554</v>
      </c>
      <c r="K37" s="11">
        <f t="shared" si="6"/>
        <v>1280.6713237067268</v>
      </c>
    </row>
    <row r="38" spans="1:11">
      <c r="A38" s="2">
        <f>Dati!A38</f>
        <v>44079</v>
      </c>
      <c r="B38" s="10">
        <v>36</v>
      </c>
      <c r="C38" s="10">
        <f>'Nuovi positivi'!B38-$N$7</f>
        <v>28505</v>
      </c>
      <c r="D38">
        <f t="shared" si="1"/>
        <v>1693</v>
      </c>
      <c r="E38" s="11">
        <f t="shared" si="7"/>
        <v>1319.2857142857142</v>
      </c>
      <c r="F38" s="11">
        <f t="shared" si="2"/>
        <v>0</v>
      </c>
      <c r="G38" s="11">
        <f t="shared" si="3"/>
        <v>0</v>
      </c>
      <c r="H38" s="11">
        <f t="shared" si="4"/>
        <v>-2.8995941549801139E-2</v>
      </c>
      <c r="I38" s="11">
        <f t="shared" si="0"/>
        <v>28505</v>
      </c>
      <c r="J38" s="11">
        <f t="shared" si="5"/>
        <v>1693.0289959415497</v>
      </c>
      <c r="K38" s="11">
        <f t="shared" si="6"/>
        <v>1319.314710227264</v>
      </c>
    </row>
    <row r="39" spans="1:11">
      <c r="A39" s="2">
        <f>Dati!A39</f>
        <v>44080</v>
      </c>
      <c r="B39" s="10">
        <v>37</v>
      </c>
      <c r="C39" s="10">
        <f>'Nuovi positivi'!B39-$N$7</f>
        <v>29802</v>
      </c>
      <c r="D39">
        <f t="shared" si="1"/>
        <v>1297</v>
      </c>
      <c r="E39" s="11">
        <f t="shared" si="7"/>
        <v>1354.8571428571429</v>
      </c>
      <c r="F39" s="11">
        <f t="shared" si="2"/>
        <v>0</v>
      </c>
      <c r="G39" s="11">
        <f t="shared" si="3"/>
        <v>0</v>
      </c>
      <c r="H39" s="11">
        <f t="shared" si="4"/>
        <v>-1.5186002247060456E-3</v>
      </c>
      <c r="I39" s="11">
        <f t="shared" si="0"/>
        <v>29802</v>
      </c>
      <c r="J39" s="11">
        <f t="shared" si="5"/>
        <v>1297.0015186002247</v>
      </c>
      <c r="K39" s="11">
        <f t="shared" si="6"/>
        <v>1354.8586614573676</v>
      </c>
    </row>
    <row r="40" spans="1:11">
      <c r="A40" s="2">
        <f>Dati!A40</f>
        <v>44081</v>
      </c>
      <c r="B40" s="10">
        <v>38</v>
      </c>
      <c r="C40" s="10">
        <f>'Nuovi positivi'!B40-$N$7</f>
        <v>30952</v>
      </c>
      <c r="D40">
        <f t="shared" si="1"/>
        <v>1150</v>
      </c>
      <c r="E40" s="11">
        <f t="shared" si="7"/>
        <v>1345.1428571428571</v>
      </c>
      <c r="F40" s="11">
        <f t="shared" si="2"/>
        <v>0</v>
      </c>
      <c r="G40" s="11">
        <f t="shared" si="3"/>
        <v>0</v>
      </c>
      <c r="H40" s="11">
        <f t="shared" si="4"/>
        <v>-1.0616431153047705E-5</v>
      </c>
      <c r="I40" s="11">
        <f t="shared" si="0"/>
        <v>30952</v>
      </c>
      <c r="J40" s="11">
        <f t="shared" si="5"/>
        <v>1150.0000106164312</v>
      </c>
      <c r="K40" s="11">
        <f t="shared" si="6"/>
        <v>1345.1428677592883</v>
      </c>
    </row>
    <row r="41" spans="1:11">
      <c r="A41" s="2">
        <f>Dati!A41</f>
        <v>44082</v>
      </c>
      <c r="B41" s="10">
        <v>39</v>
      </c>
      <c r="C41" s="10">
        <f>'Nuovi positivi'!B41-$N$7</f>
        <v>32321</v>
      </c>
      <c r="D41">
        <f t="shared" si="1"/>
        <v>1369</v>
      </c>
      <c r="E41" s="11">
        <f t="shared" si="7"/>
        <v>1367.1428571428571</v>
      </c>
      <c r="F41" s="11">
        <f t="shared" si="2"/>
        <v>0</v>
      </c>
      <c r="G41" s="11">
        <f t="shared" si="3"/>
        <v>0</v>
      </c>
      <c r="H41" s="11">
        <f t="shared" si="4"/>
        <v>0</v>
      </c>
      <c r="I41" s="11">
        <f t="shared" si="0"/>
        <v>32321</v>
      </c>
      <c r="J41" s="11">
        <f t="shared" si="5"/>
        <v>1369</v>
      </c>
      <c r="K41" s="11">
        <f t="shared" si="6"/>
        <v>1367.1428571428571</v>
      </c>
    </row>
    <row r="42" spans="1:11">
      <c r="A42" s="2">
        <f>Dati!A42</f>
        <v>44083</v>
      </c>
      <c r="B42" s="10">
        <v>40</v>
      </c>
      <c r="C42" s="10">
        <f>'Nuovi positivi'!B42-$N$7</f>
        <v>33751</v>
      </c>
      <c r="D42">
        <f t="shared" si="1"/>
        <v>1430</v>
      </c>
      <c r="E42" s="11">
        <f t="shared" si="7"/>
        <v>1423.4285714285713</v>
      </c>
      <c r="F42" s="11">
        <f t="shared" si="2"/>
        <v>8.5009735097365129E-6</v>
      </c>
      <c r="G42" s="11">
        <f t="shared" si="3"/>
        <v>8.5009735097365125E-5</v>
      </c>
      <c r="H42" s="11">
        <f t="shared" si="4"/>
        <v>8.5009735097365129E-6</v>
      </c>
      <c r="I42" s="11">
        <f t="shared" si="0"/>
        <v>33750.999991499026</v>
      </c>
      <c r="J42" s="11">
        <f t="shared" si="5"/>
        <v>1429.9999914990265</v>
      </c>
      <c r="K42" s="11">
        <f t="shared" si="6"/>
        <v>1423.4285629275978</v>
      </c>
    </row>
    <row r="43" spans="1:11">
      <c r="A43" s="2">
        <f>Dati!A43</f>
        <v>44084</v>
      </c>
      <c r="B43" s="10">
        <v>41</v>
      </c>
      <c r="C43" s="10">
        <f>'Nuovi positivi'!B43-$N$7</f>
        <v>35348</v>
      </c>
      <c r="D43">
        <f t="shared" si="1"/>
        <v>1597</v>
      </c>
      <c r="E43" s="11">
        <f t="shared" si="7"/>
        <v>1438.2857142857142</v>
      </c>
      <c r="F43" s="11">
        <f t="shared" si="2"/>
        <v>9.8219765545657506E-4</v>
      </c>
      <c r="G43" s="11">
        <f t="shared" si="3"/>
        <v>9.7369668194683852E-3</v>
      </c>
      <c r="H43" s="11">
        <f t="shared" si="4"/>
        <v>9.7369668194683865E-4</v>
      </c>
      <c r="I43" s="11">
        <f t="shared" si="0"/>
        <v>35347.999017802344</v>
      </c>
      <c r="J43" s="11">
        <f t="shared" si="5"/>
        <v>1596.999026303318</v>
      </c>
      <c r="K43" s="11">
        <f t="shared" si="6"/>
        <v>1438.2847405890323</v>
      </c>
    </row>
    <row r="44" spans="1:11">
      <c r="A44" s="2">
        <f>Dati!A44</f>
        <v>44085</v>
      </c>
      <c r="B44" s="10">
        <v>42</v>
      </c>
      <c r="C44" s="10">
        <f>'Nuovi positivi'!B44-$N$7</f>
        <v>36964</v>
      </c>
      <c r="D44">
        <f t="shared" si="1"/>
        <v>1616</v>
      </c>
      <c r="E44" s="11">
        <f t="shared" si="7"/>
        <v>1466.8571428571429</v>
      </c>
      <c r="F44" s="11">
        <f t="shared" si="2"/>
        <v>1.5869210429592908E-2</v>
      </c>
      <c r="G44" s="11">
        <f t="shared" si="3"/>
        <v>0.14887012774136332</v>
      </c>
      <c r="H44" s="11">
        <f t="shared" si="4"/>
        <v>1.4887012774136333E-2</v>
      </c>
      <c r="I44" s="11">
        <f t="shared" si="0"/>
        <v>36963.984130789569</v>
      </c>
      <c r="J44" s="11">
        <f t="shared" si="5"/>
        <v>1615.9851129872259</v>
      </c>
      <c r="K44" s="11">
        <f t="shared" si="6"/>
        <v>1466.8422558443688</v>
      </c>
    </row>
    <row r="45" spans="1:11">
      <c r="A45" s="2">
        <f>Dati!A45</f>
        <v>44086</v>
      </c>
      <c r="B45" s="10">
        <v>43</v>
      </c>
      <c r="C45" s="10">
        <f>'Nuovi positivi'!B45-$N$7</f>
        <v>38465</v>
      </c>
      <c r="D45">
        <f t="shared" si="1"/>
        <v>1501</v>
      </c>
      <c r="E45" s="11">
        <f t="shared" si="7"/>
        <v>1450.2857142857142</v>
      </c>
      <c r="F45" s="11">
        <f t="shared" si="2"/>
        <v>0.11566765552793849</v>
      </c>
      <c r="G45" s="11">
        <f t="shared" si="3"/>
        <v>0.99798445098345578</v>
      </c>
      <c r="H45" s="11">
        <f t="shared" si="4"/>
        <v>9.9798445098345581E-2</v>
      </c>
      <c r="I45" s="11">
        <f t="shared" si="0"/>
        <v>38464.884332344474</v>
      </c>
      <c r="J45" s="11">
        <f t="shared" si="5"/>
        <v>1500.9002015549017</v>
      </c>
      <c r="K45" s="11">
        <f t="shared" si="6"/>
        <v>1450.185915840616</v>
      </c>
    </row>
    <row r="46" spans="1:11">
      <c r="A46" s="2">
        <f>Dati!A46</f>
        <v>44087</v>
      </c>
      <c r="B46" s="10">
        <v>44</v>
      </c>
      <c r="C46" s="10">
        <f>'Nuovi positivi'!B46-$N$7</f>
        <v>39921</v>
      </c>
      <c r="D46">
        <f t="shared" si="1"/>
        <v>1456</v>
      </c>
      <c r="E46" s="11">
        <f t="shared" si="7"/>
        <v>1422.8571428571429</v>
      </c>
      <c r="F46" s="11">
        <f t="shared" si="2"/>
        <v>0.54150027248150179</v>
      </c>
      <c r="G46" s="11">
        <f t="shared" si="3"/>
        <v>4.2583261695356329</v>
      </c>
      <c r="H46" s="11">
        <f t="shared" si="4"/>
        <v>0.42583261695356334</v>
      </c>
      <c r="I46" s="11">
        <f t="shared" si="0"/>
        <v>39920.458499727516</v>
      </c>
      <c r="J46" s="11">
        <f t="shared" si="5"/>
        <v>1455.5741673830464</v>
      </c>
      <c r="K46" s="11">
        <f t="shared" si="6"/>
        <v>1422.4313102401893</v>
      </c>
    </row>
    <row r="47" spans="1:11">
      <c r="A47" s="2">
        <f>Dati!A47</f>
        <v>44088</v>
      </c>
      <c r="B47" s="10">
        <v>45</v>
      </c>
      <c r="C47" s="10">
        <f>'Nuovi positivi'!B47-$N$7</f>
        <v>40929</v>
      </c>
      <c r="D47">
        <f t="shared" si="1"/>
        <v>1008</v>
      </c>
      <c r="E47" s="11">
        <f t="shared" si="7"/>
        <v>1445.5714285714287</v>
      </c>
      <c r="F47" s="11">
        <f t="shared" si="2"/>
        <v>1.9068776514998249</v>
      </c>
      <c r="G47" s="11">
        <f t="shared" si="3"/>
        <v>13.65377379018323</v>
      </c>
      <c r="H47" s="11">
        <f t="shared" si="4"/>
        <v>1.365377379018323</v>
      </c>
      <c r="I47" s="11">
        <f t="shared" si="0"/>
        <v>40927.093122348502</v>
      </c>
      <c r="J47" s="11">
        <f t="shared" si="5"/>
        <v>1006.6346226209816</v>
      </c>
      <c r="K47" s="11">
        <f t="shared" si="6"/>
        <v>1444.2060511924103</v>
      </c>
    </row>
    <row r="48" spans="1:11">
      <c r="A48" s="2">
        <f>Dati!A48</f>
        <v>44089</v>
      </c>
      <c r="B48" s="10">
        <v>46</v>
      </c>
      <c r="C48" s="10">
        <f>'Nuovi positivi'!B48-$N$7</f>
        <v>42158</v>
      </c>
      <c r="D48">
        <f t="shared" si="1"/>
        <v>1229</v>
      </c>
      <c r="E48" s="11">
        <f t="shared" si="7"/>
        <v>1425.2857142857142</v>
      </c>
      <c r="F48" s="11">
        <f t="shared" si="2"/>
        <v>5.5012684048380063</v>
      </c>
      <c r="G48" s="11">
        <f t="shared" si="3"/>
        <v>35.943907533381811</v>
      </c>
      <c r="H48" s="11">
        <f t="shared" si="4"/>
        <v>3.5943907533381818</v>
      </c>
      <c r="I48" s="11">
        <f t="shared" si="0"/>
        <v>42152.498731595158</v>
      </c>
      <c r="J48" s="11">
        <f t="shared" si="5"/>
        <v>1225.4056092466619</v>
      </c>
      <c r="K48" s="11">
        <f t="shared" si="6"/>
        <v>1421.6913235323761</v>
      </c>
    </row>
    <row r="49" spans="1:11">
      <c r="A49" s="2">
        <f>Dati!A49</f>
        <v>44090</v>
      </c>
      <c r="B49" s="10">
        <v>47</v>
      </c>
      <c r="C49" s="10">
        <f>'Nuovi positivi'!B49-$N$7</f>
        <v>43610</v>
      </c>
      <c r="D49">
        <f t="shared" si="1"/>
        <v>1452</v>
      </c>
      <c r="E49" s="11">
        <f t="shared" si="7"/>
        <v>1405.2857142857142</v>
      </c>
      <c r="F49" s="11">
        <f t="shared" si="2"/>
        <v>13.691835546324434</v>
      </c>
      <c r="G49" s="11">
        <f t="shared" si="3"/>
        <v>81.905671414864273</v>
      </c>
      <c r="H49" s="11">
        <f t="shared" si="4"/>
        <v>8.1905671414864276</v>
      </c>
      <c r="I49" s="11">
        <f t="shared" si="0"/>
        <v>43596.308164453672</v>
      </c>
      <c r="J49" s="11">
        <f t="shared" si="5"/>
        <v>1443.8094328585137</v>
      </c>
      <c r="K49" s="11">
        <f t="shared" si="6"/>
        <v>1397.0951471442279</v>
      </c>
    </row>
    <row r="50" spans="1:11">
      <c r="A50" s="2">
        <f>Dati!A50</f>
        <v>44091</v>
      </c>
      <c r="B50" s="10">
        <v>48</v>
      </c>
      <c r="C50" s="10">
        <f>'Nuovi positivi'!B50-$N$7</f>
        <v>45193</v>
      </c>
      <c r="D50">
        <f t="shared" si="1"/>
        <v>1583</v>
      </c>
      <c r="E50" s="11">
        <f t="shared" si="7"/>
        <v>1408.4285714285713</v>
      </c>
      <c r="F50" s="11">
        <f t="shared" si="2"/>
        <v>30.407617193497593</v>
      </c>
      <c r="G50" s="11">
        <f t="shared" si="3"/>
        <v>167.15781647173159</v>
      </c>
      <c r="H50" s="11">
        <f t="shared" si="4"/>
        <v>16.715781647173159</v>
      </c>
      <c r="I50" s="11">
        <f t="shared" si="0"/>
        <v>45162.592382806499</v>
      </c>
      <c r="J50" s="11">
        <f t="shared" si="5"/>
        <v>1566.2842183528269</v>
      </c>
      <c r="K50" s="11">
        <f t="shared" si="6"/>
        <v>1391.7127897813982</v>
      </c>
    </row>
    <row r="51" spans="1:11">
      <c r="A51" s="2">
        <f>Dati!A51</f>
        <v>44092</v>
      </c>
      <c r="B51" s="10">
        <v>49</v>
      </c>
      <c r="C51" s="10">
        <f>'Nuovi positivi'!B51-$N$7</f>
        <v>47100</v>
      </c>
      <c r="D51">
        <f t="shared" si="1"/>
        <v>1907</v>
      </c>
      <c r="E51" s="11">
        <f t="shared" si="7"/>
        <v>1406.4285714285713</v>
      </c>
      <c r="F51" s="11">
        <f t="shared" si="2"/>
        <v>61.680951035248626</v>
      </c>
      <c r="G51" s="11">
        <f t="shared" si="3"/>
        <v>312.73333841751031</v>
      </c>
      <c r="H51" s="11">
        <f t="shared" si="4"/>
        <v>31.273333841751029</v>
      </c>
      <c r="I51" s="11">
        <f t="shared" si="0"/>
        <v>47038.319048964753</v>
      </c>
      <c r="J51" s="11">
        <f t="shared" si="5"/>
        <v>1875.7266661582489</v>
      </c>
      <c r="K51" s="11">
        <f t="shared" si="6"/>
        <v>1375.1552375868202</v>
      </c>
    </row>
    <row r="52" spans="1:11">
      <c r="A52" s="2">
        <f>Dati!A52</f>
        <v>44093</v>
      </c>
      <c r="B52" s="10">
        <v>50</v>
      </c>
      <c r="C52" s="10">
        <f>'Nuovi positivi'!B52-$N$7</f>
        <v>48737</v>
      </c>
      <c r="D52">
        <f t="shared" si="1"/>
        <v>1637</v>
      </c>
      <c r="E52" s="11">
        <f t="shared" si="7"/>
        <v>1448</v>
      </c>
      <c r="F52" s="11">
        <f t="shared" si="2"/>
        <v>116.2150365252083</v>
      </c>
      <c r="G52" s="11">
        <f t="shared" si="3"/>
        <v>545.34085489959682</v>
      </c>
      <c r="H52" s="11">
        <f t="shared" si="4"/>
        <v>54.534085489959679</v>
      </c>
      <c r="I52" s="11">
        <f t="shared" si="0"/>
        <v>48620.784963474791</v>
      </c>
      <c r="J52" s="11">
        <f t="shared" si="5"/>
        <v>1582.4659145100404</v>
      </c>
      <c r="K52" s="11">
        <f t="shared" si="6"/>
        <v>1393.4659145100404</v>
      </c>
    </row>
    <row r="53" spans="1:11">
      <c r="A53" s="2">
        <f>Dati!A53</f>
        <v>44094</v>
      </c>
      <c r="B53" s="10">
        <v>51</v>
      </c>
      <c r="C53" s="10">
        <f>'Nuovi positivi'!B53-$N$7</f>
        <v>50324</v>
      </c>
      <c r="D53">
        <f t="shared" si="1"/>
        <v>1587</v>
      </c>
      <c r="E53" s="11">
        <f t="shared" si="7"/>
        <v>1467.4285714285713</v>
      </c>
      <c r="F53" s="11">
        <f t="shared" si="2"/>
        <v>205.94407592717425</v>
      </c>
      <c r="G53" s="11">
        <f t="shared" si="3"/>
        <v>897.29039401965952</v>
      </c>
      <c r="H53" s="11">
        <f t="shared" si="4"/>
        <v>89.729039401965935</v>
      </c>
      <c r="I53" s="11">
        <f t="shared" si="0"/>
        <v>50118.055924072825</v>
      </c>
      <c r="J53" s="11">
        <f t="shared" si="5"/>
        <v>1497.270960598034</v>
      </c>
      <c r="K53" s="11">
        <f t="shared" si="6"/>
        <v>1377.6995320266053</v>
      </c>
    </row>
    <row r="54" spans="1:11">
      <c r="A54" s="2">
        <f>Dati!A54</f>
        <v>44095</v>
      </c>
      <c r="B54" s="10">
        <v>52</v>
      </c>
      <c r="C54" s="10">
        <f>'Nuovi positivi'!B54-$N$7</f>
        <v>51674</v>
      </c>
      <c r="D54">
        <f t="shared" si="1"/>
        <v>1350</v>
      </c>
      <c r="E54" s="11">
        <f t="shared" si="7"/>
        <v>1486.1428571428571</v>
      </c>
      <c r="F54" s="11">
        <f t="shared" si="2"/>
        <v>346.55297886774105</v>
      </c>
      <c r="G54" s="11">
        <f t="shared" si="3"/>
        <v>1406.089029405668</v>
      </c>
      <c r="H54" s="11">
        <f t="shared" si="4"/>
        <v>140.60890294056679</v>
      </c>
      <c r="I54" s="11">
        <f t="shared" si="0"/>
        <v>51327.447021132262</v>
      </c>
      <c r="J54" s="11">
        <f t="shared" si="5"/>
        <v>1209.3910970594332</v>
      </c>
      <c r="K54" s="11">
        <f t="shared" si="6"/>
        <v>1345.5339542022903</v>
      </c>
    </row>
    <row r="55" spans="1:11">
      <c r="A55" s="2">
        <f>Dati!A55</f>
        <v>44096</v>
      </c>
      <c r="B55" s="10">
        <v>53</v>
      </c>
      <c r="C55" s="10">
        <f>'Nuovi positivi'!B55-$N$7</f>
        <v>53065</v>
      </c>
      <c r="D55">
        <f t="shared" si="1"/>
        <v>1391</v>
      </c>
      <c r="E55" s="11">
        <f t="shared" si="7"/>
        <v>1535</v>
      </c>
      <c r="F55" s="11">
        <f t="shared" si="2"/>
        <v>557.92653838895819</v>
      </c>
      <c r="G55" s="11">
        <f t="shared" si="3"/>
        <v>2113.7355952121716</v>
      </c>
      <c r="H55" s="11">
        <f t="shared" si="4"/>
        <v>211.37355952121717</v>
      </c>
      <c r="I55" s="11">
        <f t="shared" si="0"/>
        <v>52507.073461611042</v>
      </c>
      <c r="J55" s="11">
        <f t="shared" si="5"/>
        <v>1179.6264404787828</v>
      </c>
      <c r="K55" s="11">
        <f t="shared" si="6"/>
        <v>1323.6264404787828</v>
      </c>
    </row>
    <row r="56" spans="1:11">
      <c r="A56" s="2">
        <f>Dati!A56</f>
        <v>44097</v>
      </c>
      <c r="B56" s="10">
        <v>54</v>
      </c>
      <c r="C56" s="10">
        <f>'Nuovi positivi'!B56-$N$7</f>
        <v>54705</v>
      </c>
      <c r="D56">
        <f t="shared" si="1"/>
        <v>1640</v>
      </c>
      <c r="E56" s="11">
        <f t="shared" si="7"/>
        <v>1558.1428571428571</v>
      </c>
      <c r="F56" s="11">
        <f t="shared" si="2"/>
        <v>864.50262919791157</v>
      </c>
      <c r="G56" s="11">
        <f t="shared" si="3"/>
        <v>3065.7609080895336</v>
      </c>
      <c r="H56" s="11">
        <f t="shared" si="4"/>
        <v>306.57609080895338</v>
      </c>
      <c r="I56" s="11">
        <f t="shared" si="0"/>
        <v>53840.497370802092</v>
      </c>
      <c r="J56" s="11">
        <f t="shared" si="5"/>
        <v>1333.4239091910467</v>
      </c>
      <c r="K56" s="11">
        <f t="shared" si="6"/>
        <v>1251.5667663339036</v>
      </c>
    </row>
    <row r="57" spans="1:11">
      <c r="A57" s="2">
        <f>Dati!A57</f>
        <v>44098</v>
      </c>
      <c r="B57" s="10">
        <v>55</v>
      </c>
      <c r="C57" s="10">
        <f>'Nuovi positivi'!B57-$N$7</f>
        <v>56491</v>
      </c>
      <c r="D57">
        <f t="shared" si="1"/>
        <v>1786</v>
      </c>
      <c r="E57" s="11">
        <f t="shared" si="7"/>
        <v>1585</v>
      </c>
      <c r="F57" s="11">
        <f t="shared" si="2"/>
        <v>1295.5097099133538</v>
      </c>
      <c r="G57" s="11">
        <f t="shared" si="3"/>
        <v>4310.0708071544232</v>
      </c>
      <c r="H57" s="11">
        <f t="shared" si="4"/>
        <v>431.00708071544221</v>
      </c>
      <c r="I57" s="11">
        <f t="shared" si="0"/>
        <v>55195.490290086644</v>
      </c>
      <c r="J57" s="11">
        <f t="shared" si="5"/>
        <v>1354.9929192845577</v>
      </c>
      <c r="K57" s="11">
        <f t="shared" si="6"/>
        <v>1153.9929192845577</v>
      </c>
    </row>
    <row r="58" spans="1:11">
      <c r="A58" s="2">
        <f>Dati!A58</f>
        <v>44099</v>
      </c>
      <c r="B58" s="10">
        <v>56</v>
      </c>
      <c r="C58" s="10">
        <f>'Nuovi positivi'!B58-$N$7</f>
        <v>58403</v>
      </c>
      <c r="D58">
        <f t="shared" si="1"/>
        <v>1912</v>
      </c>
      <c r="E58" s="11">
        <f t="shared" si="7"/>
        <v>1614</v>
      </c>
      <c r="F58" s="11">
        <f t="shared" si="2"/>
        <v>1885.0751717276048</v>
      </c>
      <c r="G58" s="11">
        <f t="shared" si="3"/>
        <v>5895.6546181425092</v>
      </c>
      <c r="H58" s="11">
        <f t="shared" si="4"/>
        <v>589.56546181425085</v>
      </c>
      <c r="I58" s="11">
        <f t="shared" si="0"/>
        <v>56517.924828272393</v>
      </c>
      <c r="J58" s="11">
        <f t="shared" si="5"/>
        <v>1322.4345381857493</v>
      </c>
      <c r="K58" s="11">
        <f t="shared" si="6"/>
        <v>1024.4345381857493</v>
      </c>
    </row>
    <row r="59" spans="1:11">
      <c r="A59" s="2">
        <f>Dati!A59</f>
        <v>44100</v>
      </c>
      <c r="B59" s="10">
        <v>57</v>
      </c>
      <c r="C59" s="10">
        <f>'Nuovi positivi'!B59-$N$7</f>
        <v>60272</v>
      </c>
      <c r="D59">
        <f t="shared" si="1"/>
        <v>1869</v>
      </c>
      <c r="E59" s="11">
        <f t="shared" si="7"/>
        <v>1614.7142857142858</v>
      </c>
      <c r="F59" s="11">
        <f t="shared" si="2"/>
        <v>2672.1974003491619</v>
      </c>
      <c r="G59" s="11">
        <f t="shared" si="3"/>
        <v>7871.2222862155704</v>
      </c>
      <c r="H59" s="11">
        <f t="shared" si="4"/>
        <v>787.12222862155693</v>
      </c>
      <c r="I59" s="11">
        <f t="shared" si="0"/>
        <v>57599.802599650837</v>
      </c>
      <c r="J59" s="11">
        <f t="shared" si="5"/>
        <v>1081.877771378443</v>
      </c>
      <c r="K59" s="11">
        <f t="shared" si="6"/>
        <v>827.59205709272885</v>
      </c>
    </row>
    <row r="60" spans="1:11">
      <c r="A60" s="2">
        <f>Dati!A60</f>
        <v>44101</v>
      </c>
      <c r="B60" s="10">
        <v>58</v>
      </c>
      <c r="C60" s="10">
        <f>'Nuovi positivi'!B60-$N$7</f>
        <v>62038</v>
      </c>
      <c r="D60">
        <f t="shared" si="1"/>
        <v>1766</v>
      </c>
      <c r="E60" s="11">
        <f t="shared" si="7"/>
        <v>1647.8571428571429</v>
      </c>
      <c r="F60" s="11">
        <f t="shared" si="2"/>
        <v>3700.5804404293167</v>
      </c>
      <c r="G60" s="11">
        <f t="shared" si="3"/>
        <v>10283.830400801548</v>
      </c>
      <c r="H60" s="11">
        <f t="shared" si="4"/>
        <v>1028.3830400801548</v>
      </c>
      <c r="I60" s="11">
        <f t="shared" si="0"/>
        <v>58337.419559570684</v>
      </c>
      <c r="J60" s="11">
        <f t="shared" si="5"/>
        <v>737.61695991984516</v>
      </c>
      <c r="K60" s="11">
        <f t="shared" si="6"/>
        <v>619.47410277698805</v>
      </c>
    </row>
    <row r="61" spans="1:11">
      <c r="A61" s="2">
        <f>Dati!A61</f>
        <v>44102</v>
      </c>
      <c r="B61" s="10">
        <v>59</v>
      </c>
      <c r="C61" s="10">
        <f>'Nuovi positivi'!B61-$N$7</f>
        <v>63532</v>
      </c>
      <c r="D61">
        <f t="shared" si="1"/>
        <v>1494</v>
      </c>
      <c r="E61" s="11">
        <f t="shared" si="7"/>
        <v>1673.4285714285713</v>
      </c>
      <c r="F61" s="11">
        <f t="shared" si="2"/>
        <v>5018.3356028075705</v>
      </c>
      <c r="G61" s="11">
        <f t="shared" si="3"/>
        <v>13177.551623782538</v>
      </c>
      <c r="H61" s="11">
        <f t="shared" si="4"/>
        <v>1317.7551623782535</v>
      </c>
      <c r="I61" s="11">
        <f t="shared" si="0"/>
        <v>58513.664397192428</v>
      </c>
      <c r="J61" s="11">
        <f t="shared" si="5"/>
        <v>176.24483762174646</v>
      </c>
      <c r="K61" s="11">
        <f t="shared" si="6"/>
        <v>355.67340905031779</v>
      </c>
    </row>
    <row r="62" spans="1:11">
      <c r="A62" s="2">
        <f>Dati!A62</f>
        <v>44103</v>
      </c>
      <c r="B62" s="10">
        <v>60</v>
      </c>
      <c r="C62" s="10">
        <f>'Nuovi positivi'!B62-$N$7</f>
        <v>65179</v>
      </c>
      <c r="D62">
        <f t="shared" si="1"/>
        <v>1647</v>
      </c>
      <c r="E62" s="11">
        <f t="shared" si="7"/>
        <v>1694</v>
      </c>
      <c r="F62" s="11">
        <f t="shared" si="2"/>
        <v>6677.5590539361719</v>
      </c>
      <c r="G62" s="11">
        <f t="shared" si="3"/>
        <v>16592.234511286013</v>
      </c>
      <c r="H62" s="11">
        <f t="shared" si="4"/>
        <v>1659.2234511286017</v>
      </c>
      <c r="I62" s="11">
        <f t="shared" si="0"/>
        <v>58501.440946063827</v>
      </c>
      <c r="J62" s="11">
        <f t="shared" si="5"/>
        <v>-12.22345112860171</v>
      </c>
      <c r="K62" s="11">
        <f t="shared" si="6"/>
        <v>34.77654887139829</v>
      </c>
    </row>
    <row r="63" spans="1:11">
      <c r="A63" s="2">
        <f>Dati!A63</f>
        <v>44104</v>
      </c>
      <c r="B63" s="10">
        <v>61</v>
      </c>
      <c r="C63" s="10">
        <f>'Nuovi positivi'!B63-$N$7</f>
        <v>67029</v>
      </c>
      <c r="D63">
        <f t="shared" si="1"/>
        <v>1850</v>
      </c>
      <c r="E63" s="11">
        <f t="shared" si="7"/>
        <v>1730.5714285714287</v>
      </c>
      <c r="F63" s="11">
        <f t="shared" si="2"/>
        <v>8733.7982693286322</v>
      </c>
      <c r="G63" s="11">
        <f t="shared" si="3"/>
        <v>20562.3921539246</v>
      </c>
      <c r="H63" s="11">
        <f t="shared" si="4"/>
        <v>2056.2392153924598</v>
      </c>
      <c r="I63" s="11">
        <f t="shared" si="0"/>
        <v>58295.201730671368</v>
      </c>
      <c r="J63" s="11">
        <f t="shared" si="5"/>
        <v>-206.23921539245976</v>
      </c>
      <c r="K63" s="11">
        <f t="shared" si="6"/>
        <v>-325.66778682103109</v>
      </c>
    </row>
    <row r="64" spans="1:11">
      <c r="A64" s="2">
        <f>Dati!A64</f>
        <v>44105</v>
      </c>
      <c r="B64" s="10">
        <v>62</v>
      </c>
      <c r="C64" s="10">
        <f>'Nuovi positivi'!B64-$N$7</f>
        <v>69577</v>
      </c>
      <c r="D64">
        <f t="shared" si="1"/>
        <v>2548</v>
      </c>
      <c r="E64" s="11">
        <f t="shared" si="7"/>
        <v>1760.5714285714287</v>
      </c>
      <c r="F64" s="11">
        <f t="shared" si="2"/>
        <v>11245.423177870312</v>
      </c>
      <c r="G64" s="11">
        <f t="shared" si="3"/>
        <v>25116.249085416803</v>
      </c>
      <c r="H64" s="11">
        <f t="shared" si="4"/>
        <v>2511.6249085416803</v>
      </c>
      <c r="I64" s="11">
        <f t="shared" si="0"/>
        <v>58331.576822129689</v>
      </c>
      <c r="J64" s="11">
        <f t="shared" si="5"/>
        <v>36.37509145831973</v>
      </c>
      <c r="K64" s="11">
        <f t="shared" si="6"/>
        <v>-751.0534799702516</v>
      </c>
    </row>
    <row r="65" spans="1:11">
      <c r="A65" s="2">
        <f>Dati!A65</f>
        <v>44106</v>
      </c>
      <c r="B65" s="10">
        <v>63</v>
      </c>
      <c r="C65" s="10">
        <f>'Nuovi positivi'!B65-$N$7</f>
        <v>72076</v>
      </c>
      <c r="D65">
        <f t="shared" si="1"/>
        <v>2499</v>
      </c>
      <c r="E65" s="11">
        <f t="shared" si="7"/>
        <v>1869.4285714285713</v>
      </c>
      <c r="F65" s="11">
        <f t="shared" si="2"/>
        <v>14272.919880875945</v>
      </c>
      <c r="G65" s="11">
        <f t="shared" si="3"/>
        <v>30274.967030056323</v>
      </c>
      <c r="H65" s="11">
        <f t="shared" si="4"/>
        <v>3027.4967030056328</v>
      </c>
      <c r="I65" s="11">
        <f t="shared" si="0"/>
        <v>57803.080119124053</v>
      </c>
      <c r="J65" s="11">
        <f t="shared" si="5"/>
        <v>-528.49670300563275</v>
      </c>
      <c r="K65" s="11">
        <f t="shared" si="6"/>
        <v>-1158.0681315770614</v>
      </c>
    </row>
    <row r="66" spans="1:11">
      <c r="A66" s="2">
        <f>Dati!A66</f>
        <v>44107</v>
      </c>
      <c r="B66" s="10">
        <v>64</v>
      </c>
      <c r="C66" s="10">
        <f>'Nuovi positivi'!B66-$N$7</f>
        <v>74919</v>
      </c>
      <c r="D66">
        <f t="shared" si="1"/>
        <v>2843</v>
      </c>
      <c r="E66" s="11">
        <f t="shared" si="7"/>
        <v>1953.2857142857142</v>
      </c>
      <c r="F66" s="11">
        <f t="shared" si="2"/>
        <v>17878.126046709105</v>
      </c>
      <c r="G66" s="11">
        <f t="shared" si="3"/>
        <v>36052.0616583316</v>
      </c>
      <c r="H66" s="11">
        <f t="shared" si="4"/>
        <v>3605.2061658331604</v>
      </c>
      <c r="I66" s="11">
        <f t="shared" si="0"/>
        <v>57040.873953290895</v>
      </c>
      <c r="J66" s="11">
        <f t="shared" si="5"/>
        <v>-762.20616583316041</v>
      </c>
      <c r="K66" s="11">
        <f t="shared" si="6"/>
        <v>-1651.9204515474462</v>
      </c>
    </row>
    <row r="67" spans="1:11">
      <c r="A67" s="2">
        <f>Dati!A67</f>
        <v>44108</v>
      </c>
      <c r="B67" s="10">
        <v>65</v>
      </c>
      <c r="C67" s="10">
        <f>'Nuovi positivi'!B67-$N$7</f>
        <v>77497</v>
      </c>
      <c r="D67">
        <f t="shared" si="1"/>
        <v>2578</v>
      </c>
      <c r="E67" s="11">
        <f t="shared" si="7"/>
        <v>2092.4285714285716</v>
      </c>
      <c r="F67" s="11">
        <f t="shared" si="2"/>
        <v>22123.427533741466</v>
      </c>
      <c r="G67" s="11">
        <f t="shared" si="3"/>
        <v>42453.014870323605</v>
      </c>
      <c r="H67" s="11">
        <f t="shared" si="4"/>
        <v>4245.3014870323595</v>
      </c>
      <c r="I67" s="11">
        <f t="shared" si="0"/>
        <v>55373.572466258534</v>
      </c>
      <c r="J67" s="11">
        <f t="shared" si="5"/>
        <v>-1667.3014870323595</v>
      </c>
      <c r="K67" s="11">
        <f t="shared" si="6"/>
        <v>-2152.872915603788</v>
      </c>
    </row>
    <row r="68" spans="1:11">
      <c r="A68" s="2">
        <f>Dati!A68</f>
        <v>44109</v>
      </c>
      <c r="B68" s="10">
        <v>66</v>
      </c>
      <c r="C68" s="10">
        <f>'Nuovi positivi'!B68-$N$7</f>
        <v>79754</v>
      </c>
      <c r="D68">
        <f t="shared" si="1"/>
        <v>2257</v>
      </c>
      <c r="E68" s="11">
        <f t="shared" si="7"/>
        <v>2208.4285714285716</v>
      </c>
      <c r="F68" s="11">
        <f t="shared" si="2"/>
        <v>27070.93557440424</v>
      </c>
      <c r="G68" s="11">
        <f t="shared" si="3"/>
        <v>49475.080406627749</v>
      </c>
      <c r="H68" s="11">
        <f t="shared" si="4"/>
        <v>4947.5080406627731</v>
      </c>
      <c r="I68" s="11">
        <f t="shared" ref="I68:I109" si="8">C68-F68</f>
        <v>52683.06442559576</v>
      </c>
      <c r="J68" s="11">
        <f t="shared" si="5"/>
        <v>-2690.5080406627731</v>
      </c>
      <c r="K68" s="11">
        <f t="shared" si="6"/>
        <v>-2739.0794692342015</v>
      </c>
    </row>
    <row r="69" spans="1:11">
      <c r="A69" s="2">
        <f>Dati!A69</f>
        <v>44110</v>
      </c>
      <c r="B69" s="10">
        <v>67</v>
      </c>
      <c r="C69" s="10">
        <f>'Nuovi positivi'!B69-$N$7</f>
        <v>82431</v>
      </c>
      <c r="D69">
        <f t="shared" ref="D69:D109" si="9">C69-C68</f>
        <v>2677</v>
      </c>
      <c r="E69" s="11">
        <f t="shared" si="7"/>
        <v>2317.4285714285716</v>
      </c>
      <c r="F69" s="11">
        <f t="shared" ref="F69:F132" si="10">IF(F68+H69&gt;0,F68+H69,0)</f>
        <v>32781.663063937369</v>
      </c>
      <c r="G69" s="11">
        <f t="shared" ref="G69:G132" si="11">(F69-F68)*10</f>
        <v>57107.274895331284</v>
      </c>
      <c r="H69" s="11">
        <f t="shared" ref="H69:H109" si="12">$N$4*(B69-$N$9)^$N$5*EXP(-(B69-$N$9)/$N$6)-$N$8</f>
        <v>5710.7274895331302</v>
      </c>
      <c r="I69" s="11">
        <f t="shared" si="8"/>
        <v>49649.336936062631</v>
      </c>
      <c r="J69" s="11">
        <f t="shared" ref="J69:J110" si="13">D69-H69</f>
        <v>-3033.7274895331302</v>
      </c>
      <c r="K69" s="11">
        <f t="shared" si="6"/>
        <v>-3393.2989181045587</v>
      </c>
    </row>
    <row r="70" spans="1:11">
      <c r="A70" s="2">
        <f>Dati!A70</f>
        <v>44111</v>
      </c>
      <c r="B70" s="10">
        <v>68</v>
      </c>
      <c r="C70" s="10">
        <f>'Nuovi positivi'!B70-$N$7</f>
        <v>86108</v>
      </c>
      <c r="D70">
        <f t="shared" si="9"/>
        <v>3677</v>
      </c>
      <c r="E70" s="11">
        <f t="shared" si="7"/>
        <v>2464.5714285714284</v>
      </c>
      <c r="F70" s="11">
        <f t="shared" si="10"/>
        <v>39314.717245496722</v>
      </c>
      <c r="G70" s="11">
        <f t="shared" si="11"/>
        <v>65330.541815593533</v>
      </c>
      <c r="H70" s="11">
        <f t="shared" si="12"/>
        <v>6533.0541815593506</v>
      </c>
      <c r="I70" s="11">
        <f t="shared" si="8"/>
        <v>46793.282754503278</v>
      </c>
      <c r="J70" s="11">
        <f t="shared" si="13"/>
        <v>-2856.0541815593506</v>
      </c>
      <c r="K70" s="11">
        <f t="shared" si="6"/>
        <v>-4068.4827529879221</v>
      </c>
    </row>
    <row r="71" spans="1:11">
      <c r="A71" s="2">
        <f>Dati!A71</f>
        <v>44112</v>
      </c>
      <c r="B71" s="10">
        <v>69</v>
      </c>
      <c r="C71" s="10">
        <f>'Nuovi positivi'!B71-$N$7</f>
        <v>90566</v>
      </c>
      <c r="D71">
        <f t="shared" si="9"/>
        <v>4458</v>
      </c>
      <c r="E71" s="11">
        <f t="shared" si="7"/>
        <v>2725.5714285714284</v>
      </c>
      <c r="F71" s="11">
        <f t="shared" si="10"/>
        <v>46726.524473288613</v>
      </c>
      <c r="G71" s="11">
        <f t="shared" si="11"/>
        <v>74118.072277918909</v>
      </c>
      <c r="H71" s="11">
        <f t="shared" si="12"/>
        <v>7411.8072277918936</v>
      </c>
      <c r="I71" s="11">
        <f t="shared" si="8"/>
        <v>43839.475526711387</v>
      </c>
      <c r="J71" s="11">
        <f t="shared" si="13"/>
        <v>-2953.8072277918936</v>
      </c>
      <c r="K71" s="11">
        <f t="shared" si="6"/>
        <v>-4686.2357992204652</v>
      </c>
    </row>
    <row r="72" spans="1:11">
      <c r="A72" s="2">
        <f>Dati!A72</f>
        <v>44113</v>
      </c>
      <c r="B72" s="10">
        <v>70</v>
      </c>
      <c r="C72" s="10">
        <f>'Nuovi positivi'!B72-$N$7</f>
        <v>95938</v>
      </c>
      <c r="D72">
        <f t="shared" si="9"/>
        <v>5372</v>
      </c>
      <c r="E72" s="11">
        <f t="shared" si="7"/>
        <v>2998.4285714285716</v>
      </c>
      <c r="F72" s="11">
        <f t="shared" si="10"/>
        <v>55070.100866781431</v>
      </c>
      <c r="G72" s="11">
        <f t="shared" si="11"/>
        <v>83435.763934928182</v>
      </c>
      <c r="H72" s="11">
        <f t="shared" si="12"/>
        <v>8343.57639349282</v>
      </c>
      <c r="I72" s="11">
        <f t="shared" si="8"/>
        <v>40867.899133218569</v>
      </c>
      <c r="J72" s="11">
        <f t="shared" si="13"/>
        <v>-2971.57639349282</v>
      </c>
      <c r="K72" s="11">
        <f t="shared" si="6"/>
        <v>-5345.1478220642484</v>
      </c>
    </row>
    <row r="73" spans="1:11">
      <c r="A73" s="2">
        <f>Dati!A73</f>
        <v>44114</v>
      </c>
      <c r="B73" s="10">
        <v>71</v>
      </c>
      <c r="C73" s="10">
        <f>'Nuovi positivi'!B73-$N$7</f>
        <v>101662</v>
      </c>
      <c r="D73">
        <f t="shared" si="9"/>
        <v>5724</v>
      </c>
      <c r="E73" s="11">
        <f t="shared" si="7"/>
        <v>3408.8571428571427</v>
      </c>
      <c r="F73" s="11">
        <f t="shared" si="10"/>
        <v>64394.380633207904</v>
      </c>
      <c r="G73" s="11">
        <f t="shared" si="11"/>
        <v>93242.797664264726</v>
      </c>
      <c r="H73" s="11">
        <f t="shared" si="12"/>
        <v>9324.2797664264726</v>
      </c>
      <c r="I73" s="11">
        <f t="shared" si="8"/>
        <v>37267.619366792096</v>
      </c>
      <c r="J73" s="11">
        <f t="shared" si="13"/>
        <v>-3600.2797664264726</v>
      </c>
      <c r="K73" s="11">
        <f t="shared" si="6"/>
        <v>-5915.4226235693295</v>
      </c>
    </row>
    <row r="74" spans="1:11">
      <c r="A74" s="2">
        <f>Dati!A74</f>
        <v>44115</v>
      </c>
      <c r="B74" s="10">
        <v>72</v>
      </c>
      <c r="C74" s="10">
        <f>'Nuovi positivi'!B74-$N$7</f>
        <v>107118</v>
      </c>
      <c r="D74">
        <f t="shared" si="9"/>
        <v>5456</v>
      </c>
      <c r="E74" s="11">
        <f t="shared" si="7"/>
        <v>3820.4285714285716</v>
      </c>
      <c r="F74" s="11">
        <f t="shared" si="10"/>
        <v>74743.611714187064</v>
      </c>
      <c r="G74" s="11">
        <f t="shared" si="11"/>
        <v>103492.3108097916</v>
      </c>
      <c r="H74" s="11">
        <f t="shared" si="12"/>
        <v>10349.231080979163</v>
      </c>
      <c r="I74" s="11">
        <f t="shared" si="8"/>
        <v>32374.388285812936</v>
      </c>
      <c r="J74" s="11">
        <f t="shared" si="13"/>
        <v>-4893.2310809791634</v>
      </c>
      <c r="K74" s="11">
        <f t="shared" si="6"/>
        <v>-6528.8025095505918</v>
      </c>
    </row>
    <row r="75" spans="1:11">
      <c r="A75" s="2">
        <f>Dati!A75</f>
        <v>44116</v>
      </c>
      <c r="B75" s="10">
        <v>73</v>
      </c>
      <c r="C75" s="10">
        <f>'Nuovi positivi'!B75-$N$7</f>
        <v>111737</v>
      </c>
      <c r="D75">
        <f t="shared" si="9"/>
        <v>4619</v>
      </c>
      <c r="E75" s="11">
        <f t="shared" si="7"/>
        <v>4231.5714285714284</v>
      </c>
      <c r="F75" s="11">
        <f t="shared" si="10"/>
        <v>86156.826276312306</v>
      </c>
      <c r="G75" s="11">
        <f t="shared" si="11"/>
        <v>114132.14562125242</v>
      </c>
      <c r="H75" s="11">
        <f t="shared" si="12"/>
        <v>11413.214562125242</v>
      </c>
      <c r="I75" s="11">
        <f t="shared" si="8"/>
        <v>25580.173723687694</v>
      </c>
      <c r="J75" s="11">
        <f t="shared" si="13"/>
        <v>-6794.2145621252421</v>
      </c>
      <c r="K75" s="11">
        <f t="shared" si="6"/>
        <v>-7181.6431335538136</v>
      </c>
    </row>
    <row r="76" spans="1:11">
      <c r="A76" s="2">
        <f>Dati!A76</f>
        <v>44117</v>
      </c>
      <c r="B76" s="10">
        <v>74</v>
      </c>
      <c r="C76" s="10">
        <f>'Nuovi positivi'!B76-$N$7</f>
        <v>117635</v>
      </c>
      <c r="D76">
        <f t="shared" si="9"/>
        <v>5898</v>
      </c>
      <c r="E76" s="11">
        <f t="shared" si="7"/>
        <v>4569</v>
      </c>
      <c r="F76" s="11">
        <f t="shared" si="10"/>
        <v>98667.391474845252</v>
      </c>
      <c r="G76" s="11">
        <f t="shared" si="11"/>
        <v>125105.65198532946</v>
      </c>
      <c r="H76" s="11">
        <f t="shared" si="12"/>
        <v>12510.565198532948</v>
      </c>
      <c r="I76" s="11">
        <f t="shared" si="8"/>
        <v>18967.608525154748</v>
      </c>
      <c r="J76" s="11">
        <f t="shared" si="13"/>
        <v>-6612.5651985329478</v>
      </c>
      <c r="K76" s="11">
        <f t="shared" ref="K76:K139" si="14">E76-H76</f>
        <v>-7941.5651985329478</v>
      </c>
    </row>
    <row r="77" spans="1:11">
      <c r="A77" s="2">
        <f>Dati!A77</f>
        <v>44118</v>
      </c>
      <c r="B77" s="10">
        <v>75</v>
      </c>
      <c r="C77" s="10">
        <f>'Nuovi positivi'!B77-$N$7</f>
        <v>124967</v>
      </c>
      <c r="D77">
        <f t="shared" si="9"/>
        <v>7332</v>
      </c>
      <c r="E77" s="11">
        <f t="shared" ref="E77:E140" si="15">SUM(D70:D76)/7</f>
        <v>5029.1428571428569</v>
      </c>
      <c r="F77" s="11">
        <f t="shared" si="10"/>
        <v>112302.64392314377</v>
      </c>
      <c r="G77" s="11">
        <f t="shared" si="11"/>
        <v>136352.52448298517</v>
      </c>
      <c r="H77" s="11">
        <f t="shared" si="12"/>
        <v>13635.252448298521</v>
      </c>
      <c r="I77" s="11">
        <f t="shared" si="8"/>
        <v>12664.356076856231</v>
      </c>
      <c r="J77" s="11">
        <f t="shared" si="13"/>
        <v>-6303.2524482985209</v>
      </c>
      <c r="K77" s="11">
        <f t="shared" si="14"/>
        <v>-8606.109591155664</v>
      </c>
    </row>
    <row r="78" spans="1:11">
      <c r="A78" s="2">
        <f>Dati!A78</f>
        <v>44119</v>
      </c>
      <c r="B78" s="10">
        <v>76</v>
      </c>
      <c r="C78" s="10">
        <f>'Nuovi positivi'!B78-$N$7</f>
        <v>133770</v>
      </c>
      <c r="D78">
        <f t="shared" si="9"/>
        <v>8803</v>
      </c>
      <c r="E78" s="11">
        <f t="shared" si="15"/>
        <v>5551.2857142857147</v>
      </c>
      <c r="F78" s="11">
        <f t="shared" si="10"/>
        <v>127083.60943657767</v>
      </c>
      <c r="G78" s="11">
        <f t="shared" si="11"/>
        <v>147809.65513433897</v>
      </c>
      <c r="H78" s="11">
        <f t="shared" si="12"/>
        <v>14780.965513433897</v>
      </c>
      <c r="I78" s="11">
        <f t="shared" si="8"/>
        <v>6686.3905634223338</v>
      </c>
      <c r="J78" s="11">
        <f t="shared" si="13"/>
        <v>-5977.9655134338973</v>
      </c>
      <c r="K78" s="11">
        <f t="shared" si="14"/>
        <v>-9229.6797991481835</v>
      </c>
    </row>
    <row r="79" spans="1:11">
      <c r="A79" s="2">
        <f>Dati!A79</f>
        <v>44120</v>
      </c>
      <c r="B79" s="10">
        <v>77</v>
      </c>
      <c r="C79" s="10">
        <f>'Nuovi positivi'!B79-$N$7</f>
        <v>143779</v>
      </c>
      <c r="D79">
        <f t="shared" si="9"/>
        <v>10009</v>
      </c>
      <c r="E79" s="11">
        <f t="shared" si="15"/>
        <v>6172</v>
      </c>
      <c r="F79" s="11">
        <f t="shared" si="10"/>
        <v>143024.80791714875</v>
      </c>
      <c r="G79" s="11">
        <f t="shared" si="11"/>
        <v>159411.98480571082</v>
      </c>
      <c r="H79" s="11">
        <f t="shared" si="12"/>
        <v>15941.198480571074</v>
      </c>
      <c r="I79" s="11">
        <f t="shared" si="8"/>
        <v>754.19208285125205</v>
      </c>
      <c r="J79" s="11">
        <f t="shared" si="13"/>
        <v>-5932.1984805710745</v>
      </c>
      <c r="K79" s="11">
        <f t="shared" si="14"/>
        <v>-9769.1984805710745</v>
      </c>
    </row>
    <row r="80" spans="1:11">
      <c r="A80" s="2">
        <f>Dati!A80</f>
        <v>44121</v>
      </c>
      <c r="B80" s="10">
        <v>78</v>
      </c>
      <c r="C80" s="10">
        <f>'Nuovi positivi'!B80-$N$7</f>
        <v>154704</v>
      </c>
      <c r="D80">
        <f t="shared" si="9"/>
        <v>10925</v>
      </c>
      <c r="E80" s="11">
        <f t="shared" si="15"/>
        <v>6834.4285714285716</v>
      </c>
      <c r="F80" s="11">
        <f t="shared" si="10"/>
        <v>160134.14172369777</v>
      </c>
      <c r="G80" s="11">
        <f t="shared" si="11"/>
        <v>171093.33806549024</v>
      </c>
      <c r="H80" s="11">
        <f t="shared" si="12"/>
        <v>17109.333806549039</v>
      </c>
      <c r="I80" s="11">
        <f t="shared" si="8"/>
        <v>-5430.1417236977722</v>
      </c>
      <c r="J80" s="11">
        <f t="shared" si="13"/>
        <v>-6184.3338065490389</v>
      </c>
      <c r="K80" s="11">
        <f t="shared" si="14"/>
        <v>-10274.905235120466</v>
      </c>
    </row>
    <row r="81" spans="1:11">
      <c r="A81" s="2">
        <f>Dati!A81</f>
        <v>44122</v>
      </c>
      <c r="B81" s="10">
        <v>79</v>
      </c>
      <c r="C81" s="10">
        <f>'Nuovi positivi'!B81-$N$7</f>
        <v>166409</v>
      </c>
      <c r="D81">
        <f t="shared" si="9"/>
        <v>11705</v>
      </c>
      <c r="E81" s="11">
        <f t="shared" si="15"/>
        <v>7577.4285714285716</v>
      </c>
      <c r="F81" s="11">
        <f t="shared" si="10"/>
        <v>178412.86454448238</v>
      </c>
      <c r="G81" s="11">
        <f t="shared" si="11"/>
        <v>182787.22820784606</v>
      </c>
      <c r="H81" s="11">
        <f t="shared" si="12"/>
        <v>18278.722820784609</v>
      </c>
      <c r="I81" s="11">
        <f t="shared" si="8"/>
        <v>-12003.864544482378</v>
      </c>
      <c r="J81" s="11">
        <f t="shared" si="13"/>
        <v>-6573.7228207846092</v>
      </c>
      <c r="K81" s="11">
        <f t="shared" si="14"/>
        <v>-10701.294249356037</v>
      </c>
    </row>
    <row r="82" spans="1:11">
      <c r="A82" s="2">
        <f>Dati!A82</f>
        <v>44123</v>
      </c>
      <c r="B82" s="10">
        <v>80</v>
      </c>
      <c r="C82" s="10">
        <f>'Nuovi positivi'!B82-$N$7</f>
        <v>175746</v>
      </c>
      <c r="D82">
        <f t="shared" si="9"/>
        <v>9337</v>
      </c>
      <c r="E82" s="11">
        <f t="shared" si="15"/>
        <v>8470.1428571428569</v>
      </c>
      <c r="F82" s="11">
        <f t="shared" si="10"/>
        <v>197855.62665929654</v>
      </c>
      <c r="G82" s="11">
        <f t="shared" si="11"/>
        <v>194427.62114814162</v>
      </c>
      <c r="H82" s="11">
        <f t="shared" si="12"/>
        <v>19442.762114814173</v>
      </c>
      <c r="I82" s="11">
        <f t="shared" si="8"/>
        <v>-22109.62665929654</v>
      </c>
      <c r="J82" s="11">
        <f t="shared" si="13"/>
        <v>-10105.762114814173</v>
      </c>
      <c r="K82" s="11">
        <f t="shared" si="14"/>
        <v>-10972.619257671317</v>
      </c>
    </row>
    <row r="83" spans="1:11">
      <c r="A83" s="2">
        <f>Dati!A83</f>
        <v>44124</v>
      </c>
      <c r="B83" s="10">
        <v>81</v>
      </c>
      <c r="C83" s="10">
        <f>'Nuovi positivi'!B83-$N$7</f>
        <v>186617</v>
      </c>
      <c r="D83">
        <f t="shared" si="9"/>
        <v>10871</v>
      </c>
      <c r="E83" s="11">
        <f t="shared" si="15"/>
        <v>9144.1428571428569</v>
      </c>
      <c r="F83" s="11">
        <f t="shared" si="10"/>
        <v>218450.59154668343</v>
      </c>
      <c r="G83" s="11">
        <f t="shared" si="11"/>
        <v>205949.64887386886</v>
      </c>
      <c r="H83" s="11">
        <f t="shared" si="12"/>
        <v>20594.964887386883</v>
      </c>
      <c r="I83" s="11">
        <f t="shared" si="8"/>
        <v>-31833.591546683427</v>
      </c>
      <c r="J83" s="11">
        <f t="shared" si="13"/>
        <v>-9723.9648873868828</v>
      </c>
      <c r="K83" s="11">
        <f t="shared" si="14"/>
        <v>-11450.822030244026</v>
      </c>
    </row>
    <row r="84" spans="1:11">
      <c r="A84" s="2">
        <f>Dati!A84</f>
        <v>44125</v>
      </c>
      <c r="B84" s="10">
        <v>82</v>
      </c>
      <c r="C84" s="10">
        <f>'Nuovi positivi'!B84-$N$7</f>
        <v>201816</v>
      </c>
      <c r="D84">
        <f t="shared" si="9"/>
        <v>15199</v>
      </c>
      <c r="E84" s="11">
        <f t="shared" si="15"/>
        <v>9854.5714285714294</v>
      </c>
      <c r="F84" s="11">
        <f t="shared" si="10"/>
        <v>240179.6180529494</v>
      </c>
      <c r="G84" s="11">
        <f t="shared" si="11"/>
        <v>217290.26506265975</v>
      </c>
      <c r="H84" s="11">
        <f t="shared" si="12"/>
        <v>21729.026506265986</v>
      </c>
      <c r="I84" s="11">
        <f t="shared" si="8"/>
        <v>-38363.618052949401</v>
      </c>
      <c r="J84" s="11">
        <f t="shared" si="13"/>
        <v>-6530.0265062659855</v>
      </c>
      <c r="K84" s="11">
        <f t="shared" si="14"/>
        <v>-11874.455077694556</v>
      </c>
    </row>
    <row r="85" spans="1:11">
      <c r="A85" s="2">
        <f>Dati!A85</f>
        <v>44126</v>
      </c>
      <c r="B85" s="10">
        <v>83</v>
      </c>
      <c r="C85" s="10">
        <f>'Nuovi positivi'!B85-$N$7</f>
        <v>217894</v>
      </c>
      <c r="D85">
        <f t="shared" si="9"/>
        <v>16078</v>
      </c>
      <c r="E85" s="11">
        <f t="shared" si="15"/>
        <v>10978.428571428571</v>
      </c>
      <c r="F85" s="11">
        <f t="shared" si="10"/>
        <v>263018.50178462034</v>
      </c>
      <c r="G85" s="11">
        <f t="shared" si="11"/>
        <v>228388.8373167094</v>
      </c>
      <c r="H85" s="11">
        <f t="shared" si="12"/>
        <v>22838.883731670914</v>
      </c>
      <c r="I85" s="11">
        <f t="shared" si="8"/>
        <v>-45124.501784620341</v>
      </c>
      <c r="J85" s="11">
        <f t="shared" si="13"/>
        <v>-6760.8837316709141</v>
      </c>
      <c r="K85" s="11">
        <f t="shared" si="14"/>
        <v>-11860.455160242343</v>
      </c>
    </row>
    <row r="86" spans="1:11">
      <c r="A86" s="2">
        <f>Dati!A86</f>
        <v>44127</v>
      </c>
      <c r="B86" s="10">
        <v>84</v>
      </c>
      <c r="C86" s="10">
        <f>'Nuovi positivi'!B86-$N$7</f>
        <v>237037</v>
      </c>
      <c r="D86">
        <f t="shared" si="9"/>
        <v>19143</v>
      </c>
      <c r="E86" s="11">
        <f t="shared" si="15"/>
        <v>12017.714285714286</v>
      </c>
      <c r="F86" s="11">
        <f t="shared" si="10"/>
        <v>286937.26900278858</v>
      </c>
      <c r="G86" s="11">
        <f t="shared" si="11"/>
        <v>239187.67218168243</v>
      </c>
      <c r="H86" s="11">
        <f t="shared" si="12"/>
        <v>23918.767218168261</v>
      </c>
      <c r="I86" s="11">
        <f t="shared" si="8"/>
        <v>-49900.269002788584</v>
      </c>
      <c r="J86" s="11">
        <f t="shared" si="13"/>
        <v>-4775.767218168261</v>
      </c>
      <c r="K86" s="11">
        <f t="shared" si="14"/>
        <v>-11901.052932453975</v>
      </c>
    </row>
    <row r="87" spans="1:11">
      <c r="A87" s="2">
        <f>Dati!A87</f>
        <v>44128</v>
      </c>
      <c r="B87" s="10">
        <v>85</v>
      </c>
      <c r="C87" s="10">
        <f>'Nuovi positivi'!B87-$N$7</f>
        <v>256677</v>
      </c>
      <c r="D87">
        <f t="shared" si="9"/>
        <v>19640</v>
      </c>
      <c r="E87" s="11">
        <f t="shared" si="15"/>
        <v>13322.571428571429</v>
      </c>
      <c r="F87" s="11">
        <f t="shared" si="10"/>
        <v>311900.51607246383</v>
      </c>
      <c r="G87" s="11">
        <f t="shared" si="11"/>
        <v>249632.47069675243</v>
      </c>
      <c r="H87" s="11">
        <f t="shared" si="12"/>
        <v>24963.247069675272</v>
      </c>
      <c r="I87" s="11">
        <f t="shared" si="8"/>
        <v>-55223.516072463826</v>
      </c>
      <c r="J87" s="11">
        <f t="shared" si="13"/>
        <v>-5323.2470696752716</v>
      </c>
      <c r="K87" s="11">
        <f t="shared" si="14"/>
        <v>-11640.675641103842</v>
      </c>
    </row>
    <row r="88" spans="1:11">
      <c r="A88" s="2">
        <f>Dati!A88</f>
        <v>44129</v>
      </c>
      <c r="B88" s="10">
        <v>86</v>
      </c>
      <c r="C88" s="10">
        <f>'Nuovi positivi'!B88-$N$7</f>
        <v>277950</v>
      </c>
      <c r="D88">
        <f t="shared" si="9"/>
        <v>21273</v>
      </c>
      <c r="E88" s="11">
        <f t="shared" si="15"/>
        <v>14567.571428571429</v>
      </c>
      <c r="F88" s="11">
        <f t="shared" si="10"/>
        <v>337867.78743712301</v>
      </c>
      <c r="G88" s="11">
        <f t="shared" si="11"/>
        <v>259672.71364659187</v>
      </c>
      <c r="H88" s="11">
        <f t="shared" si="12"/>
        <v>25967.271364659162</v>
      </c>
      <c r="I88" s="11">
        <f t="shared" si="8"/>
        <v>-59917.787437123014</v>
      </c>
      <c r="J88" s="11">
        <f t="shared" si="13"/>
        <v>-4694.2713646591619</v>
      </c>
      <c r="K88" s="11">
        <f t="shared" si="14"/>
        <v>-11399.699936087733</v>
      </c>
    </row>
    <row r="89" spans="1:11">
      <c r="A89" s="2">
        <f>Dati!A89</f>
        <v>44130</v>
      </c>
      <c r="B89" s="10">
        <v>87</v>
      </c>
      <c r="C89" s="10">
        <f>'Nuovi positivi'!B89-$N$7</f>
        <v>294957</v>
      </c>
      <c r="D89">
        <f t="shared" si="9"/>
        <v>17007</v>
      </c>
      <c r="E89" s="11">
        <f t="shared" si="15"/>
        <v>15934.428571428571</v>
      </c>
      <c r="F89" s="11">
        <f t="shared" si="10"/>
        <v>364793.98513190501</v>
      </c>
      <c r="G89" s="11">
        <f t="shared" si="11"/>
        <v>269261.97694781993</v>
      </c>
      <c r="H89" s="11">
        <f t="shared" si="12"/>
        <v>26926.197694782</v>
      </c>
      <c r="I89" s="11">
        <f t="shared" si="8"/>
        <v>-69836.985131905007</v>
      </c>
      <c r="J89" s="11">
        <f t="shared" si="13"/>
        <v>-9919.1976947820003</v>
      </c>
      <c r="K89" s="11">
        <f t="shared" si="14"/>
        <v>-10991.76912335343</v>
      </c>
    </row>
    <row r="90" spans="1:11">
      <c r="A90" s="2">
        <f>Dati!A90</f>
        <v>44131</v>
      </c>
      <c r="B90" s="10">
        <v>88</v>
      </c>
      <c r="C90" s="10">
        <f>'Nuovi positivi'!B90-$N$7</f>
        <v>316946</v>
      </c>
      <c r="D90">
        <f t="shared" si="9"/>
        <v>21989</v>
      </c>
      <c r="E90" s="11">
        <f t="shared" si="15"/>
        <v>17030.142857142859</v>
      </c>
      <c r="F90" s="11">
        <f t="shared" si="10"/>
        <v>392629.80300175946</v>
      </c>
      <c r="G90" s="11">
        <f t="shared" si="11"/>
        <v>278358.17869854451</v>
      </c>
      <c r="H90" s="11">
        <f t="shared" si="12"/>
        <v>27835.817869854443</v>
      </c>
      <c r="I90" s="11">
        <f t="shared" si="8"/>
        <v>-75683.803001759457</v>
      </c>
      <c r="J90" s="11">
        <f t="shared" si="13"/>
        <v>-5846.8178698544434</v>
      </c>
      <c r="K90" s="11">
        <f t="shared" si="14"/>
        <v>-10805.675012711585</v>
      </c>
    </row>
    <row r="91" spans="1:11">
      <c r="A91" s="2">
        <f>Dati!A91</f>
        <v>44132</v>
      </c>
      <c r="B91" s="10">
        <v>89</v>
      </c>
      <c r="C91" s="10">
        <f>'Nuovi positivi'!B91-$N$7</f>
        <v>341934</v>
      </c>
      <c r="D91">
        <f t="shared" si="9"/>
        <v>24988</v>
      </c>
      <c r="E91" s="11">
        <f t="shared" si="15"/>
        <v>18618.428571428572</v>
      </c>
      <c r="F91" s="11">
        <f t="shared" si="10"/>
        <v>421322.17903690919</v>
      </c>
      <c r="G91" s="11">
        <f t="shared" si="11"/>
        <v>286923.76035149733</v>
      </c>
      <c r="H91" s="11">
        <f t="shared" si="12"/>
        <v>28692.376035149744</v>
      </c>
      <c r="I91" s="11">
        <f t="shared" si="8"/>
        <v>-79388.17903690919</v>
      </c>
      <c r="J91" s="11">
        <f t="shared" si="13"/>
        <v>-3704.376035149744</v>
      </c>
      <c r="K91" s="11">
        <f t="shared" si="14"/>
        <v>-10073.947463721172</v>
      </c>
    </row>
    <row r="92" spans="1:11">
      <c r="A92" s="2">
        <f>Dati!A92</f>
        <v>44133</v>
      </c>
      <c r="B92" s="10">
        <v>90</v>
      </c>
      <c r="C92" s="10">
        <f>'Nuovi positivi'!B92-$N$7</f>
        <v>368763</v>
      </c>
      <c r="D92">
        <f t="shared" si="9"/>
        <v>26829</v>
      </c>
      <c r="E92" s="11">
        <f t="shared" si="15"/>
        <v>20016.857142857141</v>
      </c>
      <c r="F92" s="11">
        <f t="shared" si="10"/>
        <v>450814.75956127181</v>
      </c>
      <c r="G92" s="11">
        <f t="shared" si="11"/>
        <v>294925.80524362624</v>
      </c>
      <c r="H92" s="11">
        <f t="shared" si="12"/>
        <v>29492.580524362649</v>
      </c>
      <c r="I92" s="11">
        <f t="shared" si="8"/>
        <v>-82051.759561271814</v>
      </c>
      <c r="J92" s="11">
        <f t="shared" si="13"/>
        <v>-2663.5805243626492</v>
      </c>
      <c r="K92" s="11">
        <f t="shared" si="14"/>
        <v>-9475.7233815055079</v>
      </c>
    </row>
    <row r="93" spans="1:11">
      <c r="A93" s="2">
        <f>Dati!A93</f>
        <v>44134</v>
      </c>
      <c r="B93" s="10">
        <v>91</v>
      </c>
      <c r="C93" s="10">
        <f>'Nuovi positivi'!B93-$N$7</f>
        <v>399842</v>
      </c>
      <c r="D93">
        <f t="shared" si="9"/>
        <v>31079</v>
      </c>
      <c r="E93" s="11">
        <f t="shared" si="15"/>
        <v>21552.714285714286</v>
      </c>
      <c r="F93" s="11">
        <f t="shared" si="10"/>
        <v>481048.36939479888</v>
      </c>
      <c r="G93" s="11">
        <f t="shared" si="11"/>
        <v>302336.09833527065</v>
      </c>
      <c r="H93" s="11">
        <f t="shared" si="12"/>
        <v>30233.60983352704</v>
      </c>
      <c r="I93" s="11">
        <f t="shared" si="8"/>
        <v>-81206.36939479888</v>
      </c>
      <c r="J93" s="11">
        <f t="shared" si="13"/>
        <v>845.39016647296012</v>
      </c>
      <c r="K93" s="11">
        <f t="shared" si="14"/>
        <v>-8680.8955478127536</v>
      </c>
    </row>
    <row r="94" spans="1:11">
      <c r="A94" s="2">
        <f>Dati!A94</f>
        <v>44135</v>
      </c>
      <c r="B94" s="10">
        <v>92</v>
      </c>
      <c r="C94" s="10">
        <f>'Nuovi positivi'!B94-$N$7</f>
        <v>431598</v>
      </c>
      <c r="D94">
        <f t="shared" si="9"/>
        <v>31756</v>
      </c>
      <c r="E94" s="11">
        <f t="shared" si="15"/>
        <v>23257.857142857141</v>
      </c>
      <c r="F94" s="11">
        <f t="shared" si="10"/>
        <v>511961.4825437796</v>
      </c>
      <c r="G94" s="11">
        <f t="shared" si="11"/>
        <v>309131.13148980716</v>
      </c>
      <c r="H94" s="11">
        <f t="shared" si="12"/>
        <v>30913.11314898073</v>
      </c>
      <c r="I94" s="11">
        <f t="shared" si="8"/>
        <v>-80363.482543779595</v>
      </c>
      <c r="J94" s="11">
        <f t="shared" si="13"/>
        <v>842.88685101926967</v>
      </c>
      <c r="K94" s="11">
        <f t="shared" si="14"/>
        <v>-7655.256006123589</v>
      </c>
    </row>
    <row r="95" spans="1:11">
      <c r="A95" s="2">
        <f>Dati!A95</f>
        <v>44136</v>
      </c>
      <c r="B95" s="10">
        <v>93</v>
      </c>
      <c r="C95" s="10">
        <f>'Nuovi positivi'!B95-$N$7</f>
        <v>461503</v>
      </c>
      <c r="D95">
        <f t="shared" si="9"/>
        <v>29905</v>
      </c>
      <c r="E95" s="11">
        <f t="shared" si="15"/>
        <v>24988.714285714286</v>
      </c>
      <c r="F95" s="11">
        <f t="shared" si="10"/>
        <v>543490.68844087201</v>
      </c>
      <c r="G95" s="11">
        <f t="shared" si="11"/>
        <v>315292.05897092412</v>
      </c>
      <c r="H95" s="11">
        <f t="shared" si="12"/>
        <v>31529.205897092361</v>
      </c>
      <c r="I95" s="11">
        <f t="shared" si="8"/>
        <v>-81987.688440872007</v>
      </c>
      <c r="J95" s="11">
        <f t="shared" si="13"/>
        <v>-1624.2058970923608</v>
      </c>
      <c r="K95" s="11">
        <f t="shared" si="14"/>
        <v>-6540.4916113780746</v>
      </c>
    </row>
    <row r="96" spans="1:11">
      <c r="A96" s="2">
        <f>Dati!A96</f>
        <v>44137</v>
      </c>
      <c r="B96" s="10">
        <v>94</v>
      </c>
      <c r="C96" s="10">
        <f>'Nuovi positivi'!B96-$N$7</f>
        <v>483756</v>
      </c>
      <c r="D96">
        <f t="shared" si="9"/>
        <v>22253</v>
      </c>
      <c r="E96" s="11">
        <f t="shared" si="15"/>
        <v>26221.857142857141</v>
      </c>
      <c r="F96" s="11">
        <f t="shared" si="10"/>
        <v>575571.14924701035</v>
      </c>
      <c r="G96" s="11">
        <f t="shared" si="11"/>
        <v>320804.60806138348</v>
      </c>
      <c r="H96" s="11">
        <f t="shared" si="12"/>
        <v>32080.46080613837</v>
      </c>
      <c r="I96" s="11">
        <f t="shared" si="8"/>
        <v>-91815.149247010355</v>
      </c>
      <c r="J96" s="11">
        <f t="shared" si="13"/>
        <v>-9827.4608061383697</v>
      </c>
      <c r="K96" s="11">
        <f t="shared" si="14"/>
        <v>-5858.6036632812284</v>
      </c>
    </row>
    <row r="97" spans="1:11">
      <c r="A97" s="2">
        <f>Dati!A97</f>
        <v>44138</v>
      </c>
      <c r="B97" s="10">
        <v>95</v>
      </c>
      <c r="C97" s="10">
        <f>'Nuovi positivi'!B97-$N$7</f>
        <v>511997</v>
      </c>
      <c r="D97">
        <f t="shared" si="9"/>
        <v>28241</v>
      </c>
      <c r="E97" s="11">
        <f t="shared" si="15"/>
        <v>26971.285714285714</v>
      </c>
      <c r="F97" s="11">
        <f t="shared" si="10"/>
        <v>608137.04422970663</v>
      </c>
      <c r="G97" s="11">
        <f t="shared" si="11"/>
        <v>325658.94982696278</v>
      </c>
      <c r="H97" s="11">
        <f t="shared" si="12"/>
        <v>32565.894982696318</v>
      </c>
      <c r="I97" s="11">
        <f t="shared" si="8"/>
        <v>-96140.044229706633</v>
      </c>
      <c r="J97" s="11">
        <f t="shared" si="13"/>
        <v>-4324.894982696318</v>
      </c>
      <c r="K97" s="11">
        <f t="shared" si="14"/>
        <v>-5594.6092684106043</v>
      </c>
    </row>
    <row r="98" spans="1:11">
      <c r="A98" s="2">
        <f>Dati!A98</f>
        <v>44139</v>
      </c>
      <c r="B98" s="10">
        <v>96</v>
      </c>
      <c r="C98" s="10">
        <f>'Nuovi positivi'!B98-$N$7</f>
        <v>542528</v>
      </c>
      <c r="D98">
        <f t="shared" si="9"/>
        <v>30531</v>
      </c>
      <c r="E98" s="11">
        <f t="shared" si="15"/>
        <v>27864.428571428572</v>
      </c>
      <c r="F98" s="11">
        <f t="shared" si="10"/>
        <v>641121.99773717637</v>
      </c>
      <c r="G98" s="11">
        <f t="shared" si="11"/>
        <v>329849.53507469734</v>
      </c>
      <c r="H98" s="11">
        <f t="shared" si="12"/>
        <v>32984.953507469698</v>
      </c>
      <c r="I98" s="11">
        <f t="shared" si="8"/>
        <v>-98593.997737176367</v>
      </c>
      <c r="J98" s="11">
        <f t="shared" si="13"/>
        <v>-2453.9535074696978</v>
      </c>
      <c r="K98" s="11">
        <f t="shared" si="14"/>
        <v>-5120.5249360411253</v>
      </c>
    </row>
    <row r="99" spans="1:11">
      <c r="A99" s="2">
        <f>Dati!A99</f>
        <v>44140</v>
      </c>
      <c r="B99" s="10">
        <v>97</v>
      </c>
      <c r="C99" s="10">
        <f>'Nuovi positivi'!B99-$N$7</f>
        <v>577047</v>
      </c>
      <c r="D99">
        <f t="shared" si="9"/>
        <v>34519</v>
      </c>
      <c r="E99" s="11">
        <f t="shared" si="15"/>
        <v>28656.285714285714</v>
      </c>
      <c r="F99" s="11">
        <f t="shared" si="10"/>
        <v>674459.48778701562</v>
      </c>
      <c r="G99" s="11">
        <f t="shared" si="11"/>
        <v>333374.90049839253</v>
      </c>
      <c r="H99" s="11">
        <f t="shared" si="12"/>
        <v>33337.490049839274</v>
      </c>
      <c r="I99" s="11">
        <f t="shared" si="8"/>
        <v>-97412.48778701562</v>
      </c>
      <c r="J99" s="11">
        <f t="shared" si="13"/>
        <v>1181.5099501607256</v>
      </c>
      <c r="K99" s="11">
        <f t="shared" si="14"/>
        <v>-4681.2043355535607</v>
      </c>
    </row>
    <row r="100" spans="1:11">
      <c r="A100" s="2">
        <f>Dati!A100</f>
        <v>44141</v>
      </c>
      <c r="B100" s="10">
        <v>98</v>
      </c>
      <c r="C100" s="10">
        <f>'Nuovi positivi'!B100-$N$7</f>
        <v>614849</v>
      </c>
      <c r="D100">
        <f t="shared" si="9"/>
        <v>37802</v>
      </c>
      <c r="E100" s="11">
        <f t="shared" si="15"/>
        <v>29754.857142857141</v>
      </c>
      <c r="F100" s="11">
        <f t="shared" si="10"/>
        <v>708083.23277488328</v>
      </c>
      <c r="G100" s="11">
        <f t="shared" si="11"/>
        <v>336237.44987867656</v>
      </c>
      <c r="H100" s="11">
        <f t="shared" si="12"/>
        <v>33623.744987867613</v>
      </c>
      <c r="I100" s="11">
        <f t="shared" si="8"/>
        <v>-93234.232774883276</v>
      </c>
      <c r="J100" s="11">
        <f t="shared" si="13"/>
        <v>4178.2550121323875</v>
      </c>
      <c r="K100" s="11">
        <f t="shared" si="14"/>
        <v>-3868.8878450104712</v>
      </c>
    </row>
    <row r="101" spans="1:11">
      <c r="A101" s="2">
        <f>Dati!A101</f>
        <v>44142</v>
      </c>
      <c r="B101" s="10">
        <v>99</v>
      </c>
      <c r="C101" s="10">
        <f>'Nuovi positivi'!B101-$N$7</f>
        <v>654658</v>
      </c>
      <c r="D101">
        <f t="shared" si="9"/>
        <v>39809</v>
      </c>
      <c r="E101" s="11">
        <f t="shared" si="15"/>
        <v>30715.285714285714</v>
      </c>
      <c r="F101" s="11">
        <f t="shared" si="10"/>
        <v>741927.55427701003</v>
      </c>
      <c r="G101" s="11">
        <f t="shared" si="11"/>
        <v>338443.21502126753</v>
      </c>
      <c r="H101" s="11">
        <f t="shared" si="12"/>
        <v>33844.321502126746</v>
      </c>
      <c r="I101" s="11">
        <f t="shared" si="8"/>
        <v>-87269.554277010029</v>
      </c>
      <c r="J101" s="11">
        <f t="shared" si="13"/>
        <v>5964.6784978732539</v>
      </c>
      <c r="K101" s="11">
        <f t="shared" si="14"/>
        <v>-3129.0357878410323</v>
      </c>
    </row>
    <row r="102" spans="1:11">
      <c r="A102" s="2">
        <f>Dati!A102</f>
        <v>44143</v>
      </c>
      <c r="B102" s="10">
        <v>100</v>
      </c>
      <c r="C102" s="10">
        <f>'Nuovi positivi'!B102-$N$7</f>
        <v>687272</v>
      </c>
      <c r="D102">
        <f t="shared" si="9"/>
        <v>32614</v>
      </c>
      <c r="E102" s="11">
        <f t="shared" si="15"/>
        <v>31865.714285714286</v>
      </c>
      <c r="F102" s="11">
        <f t="shared" si="10"/>
        <v>775927.71436568396</v>
      </c>
      <c r="G102" s="11">
        <f t="shared" si="11"/>
        <v>340001.60088673932</v>
      </c>
      <c r="H102" s="11">
        <f t="shared" si="12"/>
        <v>34000.160088673896</v>
      </c>
      <c r="I102" s="11">
        <f t="shared" si="8"/>
        <v>-88655.714365683962</v>
      </c>
      <c r="J102" s="11">
        <f t="shared" si="13"/>
        <v>-1386.1600886738961</v>
      </c>
      <c r="K102" s="11">
        <f t="shared" si="14"/>
        <v>-2134.4458029596099</v>
      </c>
    </row>
    <row r="103" spans="1:11">
      <c r="A103" s="2">
        <f>Dati!A103</f>
        <v>44144</v>
      </c>
      <c r="B103" s="10">
        <v>101</v>
      </c>
      <c r="C103" s="10">
        <f>'Nuovi positivi'!B103-$N$7</f>
        <v>712541</v>
      </c>
      <c r="D103">
        <f t="shared" si="9"/>
        <v>25269</v>
      </c>
      <c r="E103" s="11">
        <f t="shared" si="15"/>
        <v>32252.714285714286</v>
      </c>
      <c r="F103" s="11">
        <f t="shared" si="10"/>
        <v>810020.22627545719</v>
      </c>
      <c r="G103" s="11">
        <f t="shared" si="11"/>
        <v>340925.11909773224</v>
      </c>
      <c r="H103" s="11">
        <f t="shared" si="12"/>
        <v>34092.511909773202</v>
      </c>
      <c r="I103" s="11">
        <f t="shared" si="8"/>
        <v>-97479.226275457186</v>
      </c>
      <c r="J103" s="11">
        <f t="shared" si="13"/>
        <v>-8823.5119097732022</v>
      </c>
      <c r="K103" s="11">
        <f t="shared" si="14"/>
        <v>-1839.797624058916</v>
      </c>
    </row>
    <row r="104" spans="1:11">
      <c r="A104" s="2">
        <f>Dati!A104</f>
        <v>44145</v>
      </c>
      <c r="B104" s="10">
        <v>102</v>
      </c>
      <c r="C104" s="10">
        <f>'Nuovi positivi'!B104-$N$7</f>
        <v>747631</v>
      </c>
      <c r="D104">
        <f t="shared" si="9"/>
        <v>35090</v>
      </c>
      <c r="E104" s="11">
        <f t="shared" si="15"/>
        <v>32683.571428571428</v>
      </c>
      <c r="F104" s="11">
        <f t="shared" si="10"/>
        <v>844143.13764694263</v>
      </c>
      <c r="G104" s="11">
        <f t="shared" si="11"/>
        <v>341229.11371485447</v>
      </c>
      <c r="H104" s="11">
        <f t="shared" si="12"/>
        <v>34122.911371485498</v>
      </c>
      <c r="I104" s="11">
        <f t="shared" si="8"/>
        <v>-96512.137646942632</v>
      </c>
      <c r="J104" s="11">
        <f t="shared" si="13"/>
        <v>967.08862851450249</v>
      </c>
      <c r="K104" s="11">
        <f t="shared" si="14"/>
        <v>-1439.33994291407</v>
      </c>
    </row>
    <row r="105" spans="1:11">
      <c r="A105" s="2">
        <f>Dati!A105</f>
        <v>44146</v>
      </c>
      <c r="B105" s="10">
        <v>103</v>
      </c>
      <c r="C105" s="10">
        <f>'Nuovi positivi'!B105-$N$7</f>
        <v>780592</v>
      </c>
      <c r="D105">
        <f t="shared" si="9"/>
        <v>32961</v>
      </c>
      <c r="E105" s="11">
        <f t="shared" si="15"/>
        <v>33662</v>
      </c>
      <c r="F105" s="11">
        <f t="shared" si="10"/>
        <v>878236.28593279514</v>
      </c>
      <c r="G105" s="11">
        <f t="shared" si="11"/>
        <v>340931.48285852512</v>
      </c>
      <c r="H105" s="11">
        <f t="shared" si="12"/>
        <v>34093.148285852498</v>
      </c>
      <c r="I105" s="11">
        <f t="shared" si="8"/>
        <v>-97644.285932795145</v>
      </c>
      <c r="J105" s="11">
        <f t="shared" si="13"/>
        <v>-1132.1482858524978</v>
      </c>
      <c r="K105" s="11">
        <f t="shared" si="14"/>
        <v>-431.14828585249779</v>
      </c>
    </row>
    <row r="106" spans="1:11">
      <c r="A106" s="2">
        <f>Dati!A106</f>
        <v>44147</v>
      </c>
      <c r="B106" s="10">
        <v>104</v>
      </c>
      <c r="C106" s="10">
        <f>'Nuovi positivi'!B106-$N$7</f>
        <v>818569</v>
      </c>
      <c r="D106">
        <f t="shared" si="9"/>
        <v>37977</v>
      </c>
      <c r="E106" s="11">
        <f t="shared" si="15"/>
        <v>34009.142857142855</v>
      </c>
      <c r="F106" s="11">
        <f t="shared" si="10"/>
        <v>912241.52587563253</v>
      </c>
      <c r="G106" s="11">
        <f t="shared" si="11"/>
        <v>340052.3994283739</v>
      </c>
      <c r="H106" s="11">
        <f t="shared" si="12"/>
        <v>34005.23994283739</v>
      </c>
      <c r="I106" s="11">
        <f t="shared" si="8"/>
        <v>-93672.525875632535</v>
      </c>
      <c r="J106" s="11">
        <f t="shared" si="13"/>
        <v>3971.7600571626099</v>
      </c>
      <c r="K106" s="11">
        <f t="shared" si="14"/>
        <v>3.9029143054649467</v>
      </c>
    </row>
    <row r="107" spans="1:11">
      <c r="A107" s="2">
        <f>Dati!A107</f>
        <v>44148</v>
      </c>
      <c r="B107" s="10">
        <v>105</v>
      </c>
      <c r="C107" s="10">
        <f>'Nuovi positivi'!B107-$N$7</f>
        <v>859471</v>
      </c>
      <c r="D107">
        <f t="shared" si="9"/>
        <v>40902</v>
      </c>
      <c r="E107" s="11">
        <f t="shared" si="15"/>
        <v>34503.142857142855</v>
      </c>
      <c r="F107" s="11">
        <f t="shared" si="10"/>
        <v>946102.92925973074</v>
      </c>
      <c r="G107" s="11">
        <f t="shared" si="11"/>
        <v>338614.03384098201</v>
      </c>
      <c r="H107" s="11">
        <f t="shared" si="12"/>
        <v>33861.40338409823</v>
      </c>
      <c r="I107" s="11">
        <f t="shared" si="8"/>
        <v>-86631.929259730736</v>
      </c>
      <c r="J107" s="11">
        <f t="shared" si="13"/>
        <v>7040.5966159017698</v>
      </c>
      <c r="K107" s="11">
        <f t="shared" si="14"/>
        <v>641.7394730446249</v>
      </c>
    </row>
    <row r="108" spans="1:11">
      <c r="A108" s="2">
        <f>Dati!A108</f>
        <v>44149</v>
      </c>
      <c r="B108" s="10">
        <v>106</v>
      </c>
      <c r="C108" s="10">
        <f>'Nuovi positivi'!B108-$N$7</f>
        <v>896720</v>
      </c>
      <c r="D108">
        <f t="shared" si="9"/>
        <v>37249</v>
      </c>
      <c r="E108" s="11">
        <f t="shared" si="15"/>
        <v>34946</v>
      </c>
      <c r="F108" s="11">
        <f t="shared" si="10"/>
        <v>979766.95739736455</v>
      </c>
      <c r="G108" s="11">
        <f t="shared" si="11"/>
        <v>336640.2813763381</v>
      </c>
      <c r="H108" s="11">
        <f t="shared" si="12"/>
        <v>33664.028137633817</v>
      </c>
      <c r="I108" s="11">
        <f t="shared" si="8"/>
        <v>-83046.957397364546</v>
      </c>
      <c r="J108" s="11">
        <f t="shared" si="13"/>
        <v>3584.9718623661829</v>
      </c>
      <c r="K108" s="11">
        <f t="shared" si="14"/>
        <v>1281.9718623661829</v>
      </c>
    </row>
    <row r="109" spans="1:11">
      <c r="A109" s="2">
        <f>Dati!A109</f>
        <v>44150</v>
      </c>
      <c r="B109" s="10">
        <v>107</v>
      </c>
      <c r="C109" s="10">
        <f>'Nuovi positivi'!B109-$N$7</f>
        <v>930697</v>
      </c>
      <c r="D109">
        <f t="shared" si="9"/>
        <v>33977</v>
      </c>
      <c r="E109" s="11">
        <f t="shared" si="15"/>
        <v>34580.285714285717</v>
      </c>
      <c r="F109" s="11">
        <f t="shared" si="10"/>
        <v>1013182.6070371998</v>
      </c>
      <c r="G109" s="11">
        <f t="shared" si="11"/>
        <v>334156.49639835232</v>
      </c>
      <c r="H109" s="11">
        <f t="shared" si="12"/>
        <v>33415.649639835225</v>
      </c>
      <c r="I109" s="11">
        <f t="shared" si="8"/>
        <v>-82485.607037199778</v>
      </c>
      <c r="J109" s="11">
        <f t="shared" si="13"/>
        <v>561.35036016477534</v>
      </c>
      <c r="K109" s="11">
        <f t="shared" si="14"/>
        <v>1164.6360744504927</v>
      </c>
    </row>
    <row r="110" spans="1:11">
      <c r="A110" s="2">
        <f>Dati!A110</f>
        <v>44151</v>
      </c>
      <c r="B110" s="10">
        <v>108</v>
      </c>
      <c r="C110" s="10">
        <f>'Nuovi positivi'!B110-$N$7</f>
        <v>958049</v>
      </c>
      <c r="D110">
        <f t="shared" ref="D110" si="16">C110-C109</f>
        <v>27352</v>
      </c>
      <c r="E110" s="11">
        <f t="shared" ref="E110" si="17">SUM(D103:D109)/7</f>
        <v>34775</v>
      </c>
      <c r="F110" s="11">
        <f t="shared" si="10"/>
        <v>1046301.5305770992</v>
      </c>
      <c r="G110" s="11">
        <f t="shared" ref="G110" si="18">(F110-F109)*10</f>
        <v>331189.23539899406</v>
      </c>
      <c r="H110" s="11">
        <f t="shared" ref="H110" si="19">$N$4*(B110-$N$9)^$N$5*EXP(-(B110-$N$9)/$N$6)-$N$8</f>
        <v>33118.923539899428</v>
      </c>
      <c r="I110" s="11">
        <f t="shared" ref="I110" si="20">C110-F110</f>
        <v>-88252.530577099184</v>
      </c>
      <c r="J110" s="11">
        <f t="shared" si="13"/>
        <v>-5766.9235398994279</v>
      </c>
      <c r="K110" s="11">
        <f t="shared" si="14"/>
        <v>1656.0764601005721</v>
      </c>
    </row>
    <row r="111" spans="1:11">
      <c r="A111" s="2">
        <f>Dati!A111</f>
        <v>44152</v>
      </c>
      <c r="B111" s="10">
        <v>109</v>
      </c>
      <c r="C111" s="10">
        <f>'Nuovi positivi'!B111-$N$7</f>
        <v>990240</v>
      </c>
      <c r="D111">
        <f t="shared" ref="D111" si="21">C111-C110</f>
        <v>32191</v>
      </c>
      <c r="E111" s="11">
        <f t="shared" ref="E111" si="22">SUM(D104:D110)/7</f>
        <v>35072.571428571428</v>
      </c>
      <c r="F111" s="11">
        <f t="shared" ref="F111" si="23">IF(F110+H111&gt;0,F110+H111,0)</f>
        <v>1079078.1316283492</v>
      </c>
      <c r="G111" s="11">
        <f t="shared" ref="G111" si="24">(F111-F110)*10</f>
        <v>327766.01051250007</v>
      </c>
      <c r="H111" s="11">
        <f t="shared" ref="H111" si="25">$N$4*(B111-$N$9)^$N$5*EXP(-(B111-$N$9)/$N$6)-$N$8</f>
        <v>32776.60105125</v>
      </c>
      <c r="I111" s="11">
        <f t="shared" ref="I111" si="26">C111-F111</f>
        <v>-88838.131628349191</v>
      </c>
      <c r="J111" s="11">
        <f t="shared" ref="J111" si="27">D111-H111</f>
        <v>-585.60105124999973</v>
      </c>
      <c r="K111" s="11">
        <f t="shared" si="14"/>
        <v>2295.9703773214278</v>
      </c>
    </row>
    <row r="112" spans="1:11">
      <c r="A112" s="2">
        <f>Dati!A112</f>
        <v>44153</v>
      </c>
      <c r="B112" s="10">
        <v>110</v>
      </c>
      <c r="C112" s="10">
        <f>'Nuovi positivi'!B112-$N$7</f>
        <v>1024520</v>
      </c>
      <c r="D112">
        <f t="shared" ref="D112:D113" si="28">C112-C111</f>
        <v>34280</v>
      </c>
      <c r="E112" s="11">
        <f t="shared" ref="E112:E113" si="29">SUM(D105:D111)/7</f>
        <v>34658.428571428572</v>
      </c>
      <c r="F112" s="11">
        <f t="shared" ref="F112:F113" si="30">IF(F111+H112&gt;0,F111+H112,0)</f>
        <v>1111469.637114167</v>
      </c>
      <c r="G112" s="11">
        <f t="shared" ref="G112:G113" si="31">(F112-F111)*10</f>
        <v>323915.0548581779</v>
      </c>
      <c r="H112" s="11">
        <f t="shared" ref="H112:H113" si="32">$N$4*(B112-$N$9)^$N$5*EXP(-(B112-$N$9)/$N$6)-$N$8</f>
        <v>32391.505485817739</v>
      </c>
      <c r="I112" s="11">
        <f t="shared" ref="I112:I113" si="33">C112-F112</f>
        <v>-86949.637114166981</v>
      </c>
      <c r="J112" s="11">
        <f t="shared" ref="J112:J113" si="34">D112-H112</f>
        <v>1888.4945141822609</v>
      </c>
      <c r="K112" s="11">
        <f t="shared" ref="K112:K113" si="35">E112-H112</f>
        <v>2266.9230856108334</v>
      </c>
    </row>
    <row r="113" spans="1:11">
      <c r="A113" s="2">
        <f>Dati!A113</f>
        <v>44154</v>
      </c>
      <c r="B113" s="10">
        <v>111</v>
      </c>
      <c r="C113" s="10">
        <f>'Nuovi positivi'!B113-$N$7</f>
        <v>1060696</v>
      </c>
      <c r="D113">
        <f t="shared" si="28"/>
        <v>36176</v>
      </c>
      <c r="E113" s="11">
        <f t="shared" si="29"/>
        <v>34846.857142857145</v>
      </c>
      <c r="F113" s="11">
        <f t="shared" si="30"/>
        <v>1143436.1471941369</v>
      </c>
      <c r="G113" s="11">
        <f t="shared" si="31"/>
        <v>319665.10079969885</v>
      </c>
      <c r="H113" s="11">
        <f t="shared" si="32"/>
        <v>31966.510079969841</v>
      </c>
      <c r="I113" s="11">
        <f t="shared" si="33"/>
        <v>-82740.147194136865</v>
      </c>
      <c r="J113" s="11">
        <f t="shared" si="34"/>
        <v>4209.4899200301588</v>
      </c>
      <c r="K113" s="11">
        <f t="shared" si="35"/>
        <v>2880.3470628873038</v>
      </c>
    </row>
    <row r="114" spans="1:11">
      <c r="A114" s="2">
        <f>Dati!A114</f>
        <v>44155</v>
      </c>
      <c r="B114" s="10">
        <v>112</v>
      </c>
      <c r="C114" s="10">
        <f>'Nuovi positivi'!B114-$N$7</f>
        <v>1097935</v>
      </c>
      <c r="D114">
        <f t="shared" ref="D114" si="36">C114-C113</f>
        <v>37239</v>
      </c>
      <c r="E114" s="11">
        <f t="shared" ref="E114" si="37">SUM(D107:D113)/7</f>
        <v>34589.571428571428</v>
      </c>
      <c r="F114" s="11">
        <f t="shared" ref="F114" si="38">IF(F113+H114&gt;0,F113+H114,0)</f>
        <v>1174940.6643898136</v>
      </c>
      <c r="G114" s="11">
        <f t="shared" ref="G114" si="39">(F114-F113)*10</f>
        <v>315045.17195676686</v>
      </c>
      <c r="H114" s="11">
        <f t="shared" ref="H114" si="40">$N$4*(B114-$N$9)^$N$5*EXP(-(B114-$N$9)/$N$6)-$N$8</f>
        <v>31504.517195676726</v>
      </c>
      <c r="I114" s="11">
        <f t="shared" ref="I114" si="41">C114-F114</f>
        <v>-77005.664389813552</v>
      </c>
      <c r="J114" s="11">
        <f t="shared" ref="J114" si="42">D114-H114</f>
        <v>5734.4828043232737</v>
      </c>
      <c r="K114" s="11">
        <f t="shared" si="14"/>
        <v>3085.0542328947013</v>
      </c>
    </row>
    <row r="115" spans="1:11">
      <c r="A115" s="2">
        <f>Dati!A115</f>
        <v>44156</v>
      </c>
      <c r="B115" s="10">
        <v>113</v>
      </c>
      <c r="C115" s="10">
        <f>'Nuovi positivi'!B115-$N$7</f>
        <v>1132699</v>
      </c>
      <c r="D115">
        <f t="shared" ref="D115" si="43">C115-C114</f>
        <v>34764</v>
      </c>
      <c r="E115" s="11">
        <f t="shared" ref="E115" si="44">SUM(D108:D114)/7</f>
        <v>34066.285714285717</v>
      </c>
      <c r="F115" s="11">
        <f t="shared" ref="F115" si="45">IF(F114+H115&gt;0,F114+H115,0)</f>
        <v>1205949.1033470894</v>
      </c>
      <c r="G115" s="11">
        <f t="shared" ref="G115" si="46">(F115-F114)*10</f>
        <v>310084.38957275823</v>
      </c>
      <c r="H115" s="11">
        <f t="shared" ref="H115" si="47">$N$4*(B115-$N$9)^$N$5*EXP(-(B115-$N$9)/$N$6)-$N$8</f>
        <v>31008.438957275786</v>
      </c>
      <c r="I115" s="11">
        <f t="shared" ref="I115" si="48">C115-F115</f>
        <v>-73250.103347089374</v>
      </c>
      <c r="J115" s="11">
        <f t="shared" ref="J115" si="49">D115-H115</f>
        <v>3755.5610427242136</v>
      </c>
      <c r="K115" s="11">
        <f t="shared" si="14"/>
        <v>3057.846757009931</v>
      </c>
    </row>
    <row r="116" spans="1:11">
      <c r="A116" s="2">
        <f>Dati!A116</f>
        <v>44157</v>
      </c>
      <c r="B116" s="10">
        <v>114</v>
      </c>
      <c r="C116" s="10">
        <f>'Nuovi positivi'!B116-$N$7</f>
        <v>1161036</v>
      </c>
      <c r="D116">
        <f t="shared" ref="D116" si="50">C116-C115</f>
        <v>28337</v>
      </c>
      <c r="E116" s="11">
        <f t="shared" ref="E116" si="51">SUM(D109:D115)/7</f>
        <v>33711.285714285717</v>
      </c>
      <c r="F116" s="11">
        <f t="shared" ref="F116" si="52">IF(F115+H116&gt;0,F115+H116,0)</f>
        <v>1236430.2827100656</v>
      </c>
      <c r="G116" s="11">
        <f t="shared" ref="G116" si="53">(F116-F115)*10</f>
        <v>304811.79362976225</v>
      </c>
      <c r="H116" s="11">
        <f t="shared" ref="H116" si="54">$N$4*(B116-$N$9)^$N$5*EXP(-(B116-$N$9)/$N$6)-$N$8</f>
        <v>30481.179362976283</v>
      </c>
      <c r="I116" s="11">
        <f t="shared" ref="I116" si="55">C116-F116</f>
        <v>-75394.2827100656</v>
      </c>
      <c r="J116" s="11">
        <f t="shared" ref="J116" si="56">D116-H116</f>
        <v>-2144.1793629762833</v>
      </c>
      <c r="K116" s="11">
        <f t="shared" si="14"/>
        <v>3230.1063513094341</v>
      </c>
    </row>
    <row r="117" spans="1:11">
      <c r="A117" s="2">
        <f>Dati!A117</f>
        <v>44158</v>
      </c>
      <c r="B117" s="10">
        <v>115</v>
      </c>
      <c r="C117" s="10">
        <f>'Nuovi positivi'!B117-$N$7</f>
        <v>1183963</v>
      </c>
      <c r="D117">
        <f t="shared" ref="D117:D118" si="57">C117-C116</f>
        <v>22927</v>
      </c>
      <c r="E117" s="11">
        <f t="shared" ref="E117:E118" si="58">SUM(D110:D116)/7</f>
        <v>32905.571428571428</v>
      </c>
      <c r="F117" s="11">
        <f t="shared" ref="F117:F118" si="59">IF(F116+H117&gt;0,F116+H117,0)</f>
        <v>1266355.9006011391</v>
      </c>
      <c r="G117" s="11">
        <f t="shared" ref="G117:G118" si="60">(F117-F116)*10</f>
        <v>299256.1789107346</v>
      </c>
      <c r="H117" s="11">
        <f t="shared" ref="H117:H118" si="61">$N$4*(B117-$N$9)^$N$5*EXP(-(B117-$N$9)/$N$6)-$N$8</f>
        <v>29925.617891073427</v>
      </c>
      <c r="I117" s="11">
        <f t="shared" ref="I117:I118" si="62">C117-F117</f>
        <v>-82392.900601139059</v>
      </c>
      <c r="J117" s="11">
        <f t="shared" ref="J117:J118" si="63">D117-H117</f>
        <v>-6998.617891073427</v>
      </c>
      <c r="K117" s="11">
        <f t="shared" ref="K117:K118" si="64">E117-H117</f>
        <v>2979.9535374980005</v>
      </c>
    </row>
    <row r="118" spans="1:11">
      <c r="A118" s="2">
        <f>Dati!A118</f>
        <v>44159</v>
      </c>
      <c r="B118" s="10">
        <v>116</v>
      </c>
      <c r="C118" s="10">
        <f>'Nuovi positivi'!B118-$N$7</f>
        <v>1207190</v>
      </c>
      <c r="D118">
        <f t="shared" si="57"/>
        <v>23227</v>
      </c>
      <c r="E118" s="11">
        <f t="shared" si="58"/>
        <v>32273.428571428572</v>
      </c>
      <c r="F118" s="11">
        <f t="shared" si="59"/>
        <v>1295700.4952048189</v>
      </c>
      <c r="G118" s="11">
        <f t="shared" si="60"/>
        <v>293445.94603679841</v>
      </c>
      <c r="H118" s="11">
        <f t="shared" si="61"/>
        <v>29344.59460367994</v>
      </c>
      <c r="I118" s="11">
        <f t="shared" si="62"/>
        <v>-88510.495204818901</v>
      </c>
      <c r="J118" s="11">
        <f t="shared" si="63"/>
        <v>-6117.5946036799396</v>
      </c>
      <c r="K118" s="11">
        <f t="shared" si="64"/>
        <v>2928.8339677486329</v>
      </c>
    </row>
    <row r="119" spans="1:11">
      <c r="A119" s="2">
        <f>Dati!A119</f>
        <v>44160</v>
      </c>
      <c r="B119" s="10">
        <v>117</v>
      </c>
      <c r="C119" s="10">
        <f>'Nuovi positivi'!B119-$N$7</f>
        <v>1233042</v>
      </c>
      <c r="D119">
        <f t="shared" ref="D119:D120" si="65">C119-C118</f>
        <v>25852</v>
      </c>
      <c r="E119" s="11">
        <f t="shared" ref="E119:E120" si="66">SUM(D112:D118)/7</f>
        <v>30992.857142857141</v>
      </c>
      <c r="F119" s="11">
        <f t="shared" ref="F119:F120" si="67">IF(F118+H119&gt;0,F118+H119,0)</f>
        <v>1324441.3919404252</v>
      </c>
      <c r="G119" s="11">
        <f t="shared" ref="G119:G120" si="68">(F119-F118)*10</f>
        <v>287408.96735606249</v>
      </c>
      <c r="H119" s="11">
        <f t="shared" ref="H119:H120" si="69">$N$4*(B119-$N$9)^$N$5*EXP(-(B119-$N$9)/$N$6)-$N$8</f>
        <v>28740.896735606166</v>
      </c>
      <c r="I119" s="11">
        <f t="shared" ref="I119:I120" si="70">C119-F119</f>
        <v>-91399.39194042515</v>
      </c>
      <c r="J119" s="11">
        <f t="shared" ref="J119:J120" si="71">D119-H119</f>
        <v>-2888.8967356061657</v>
      </c>
      <c r="K119" s="11">
        <f t="shared" ref="K119:K120" si="72">E119-H119</f>
        <v>2251.9604072509755</v>
      </c>
    </row>
    <row r="120" spans="1:11">
      <c r="A120" s="2">
        <f>Dati!A120</f>
        <v>44161</v>
      </c>
      <c r="B120" s="10">
        <v>118</v>
      </c>
      <c r="C120" s="10">
        <f>'Nuovi positivi'!B120-$N$7</f>
        <v>1262043</v>
      </c>
      <c r="D120">
        <f t="shared" si="65"/>
        <v>29001</v>
      </c>
      <c r="E120" s="11">
        <f t="shared" si="66"/>
        <v>29788.857142857141</v>
      </c>
      <c r="F120" s="11">
        <f t="shared" si="67"/>
        <v>1352558.638683178</v>
      </c>
      <c r="G120" s="11">
        <f t="shared" si="68"/>
        <v>281172.46742752846</v>
      </c>
      <c r="H120" s="11">
        <f t="shared" si="69"/>
        <v>28117.24674275273</v>
      </c>
      <c r="I120" s="11">
        <f t="shared" si="70"/>
        <v>-90515.638683177996</v>
      </c>
      <c r="J120" s="11">
        <f t="shared" si="71"/>
        <v>883.75325724727008</v>
      </c>
      <c r="K120" s="11">
        <f t="shared" si="72"/>
        <v>1671.6104001044114</v>
      </c>
    </row>
    <row r="121" spans="1:11">
      <c r="B121" s="10">
        <v>119</v>
      </c>
      <c r="C121" s="10"/>
      <c r="E121" s="11">
        <f t="shared" si="15"/>
        <v>28763.857142857141</v>
      </c>
      <c r="F121" s="11">
        <f t="shared" si="10"/>
        <v>1380034.930456128</v>
      </c>
      <c r="G121" s="11">
        <f t="shared" si="11"/>
        <v>274762.91772949975</v>
      </c>
      <c r="H121" s="11">
        <f t="shared" ref="H119:H132" si="73">$N$4*(B121-$N$9)^$N$5*EXP(-(B121-$N$9)/$N$6)-$N$8</f>
        <v>27476.291772950004</v>
      </c>
      <c r="J121" s="11"/>
      <c r="K121" s="11">
        <f t="shared" si="14"/>
        <v>1287.5653699071372</v>
      </c>
    </row>
    <row r="122" spans="1:11">
      <c r="B122" s="10">
        <v>120</v>
      </c>
      <c r="C122" s="10"/>
      <c r="E122" s="11">
        <f t="shared" si="15"/>
        <v>23444</v>
      </c>
      <c r="F122" s="11">
        <f t="shared" si="10"/>
        <v>1406855.5249686125</v>
      </c>
      <c r="G122" s="11">
        <f t="shared" si="11"/>
        <v>268205.94512484502</v>
      </c>
      <c r="H122" s="11">
        <f t="shared" si="73"/>
        <v>26820.59451248448</v>
      </c>
      <c r="J122" s="11"/>
      <c r="K122" s="11">
        <f t="shared" si="14"/>
        <v>-3376.5945124844802</v>
      </c>
    </row>
    <row r="123" spans="1:11">
      <c r="B123" s="10">
        <v>121</v>
      </c>
      <c r="C123" s="10"/>
      <c r="E123" s="11">
        <f t="shared" si="15"/>
        <v>18477.714285714286</v>
      </c>
      <c r="F123" s="11">
        <f t="shared" si="10"/>
        <v>1433008.1503221074</v>
      </c>
      <c r="G123" s="11">
        <f t="shared" si="11"/>
        <v>261526.25353494892</v>
      </c>
      <c r="H123" s="11">
        <f t="shared" si="73"/>
        <v>26152.625353494892</v>
      </c>
      <c r="J123" s="11"/>
      <c r="K123" s="11">
        <f t="shared" si="14"/>
        <v>-7674.9110677806057</v>
      </c>
    </row>
    <row r="124" spans="1:11">
      <c r="B124" s="10">
        <v>122</v>
      </c>
      <c r="C124" s="10"/>
      <c r="E124" s="11">
        <f t="shared" si="15"/>
        <v>14429.571428571429</v>
      </c>
      <c r="F124" s="11">
        <f t="shared" si="10"/>
        <v>1458482.9061429892</v>
      </c>
      <c r="G124" s="11">
        <f t="shared" si="11"/>
        <v>254747.55820881808</v>
      </c>
      <c r="H124" s="11">
        <f t="shared" si="73"/>
        <v>25474.755820881728</v>
      </c>
      <c r="J124" s="11"/>
      <c r="K124" s="11">
        <f t="shared" si="14"/>
        <v>-11045.184392310299</v>
      </c>
    </row>
    <row r="125" spans="1:11">
      <c r="B125" s="10">
        <v>123</v>
      </c>
      <c r="C125" s="10"/>
      <c r="E125" s="11">
        <f t="shared" si="15"/>
        <v>11154.285714285714</v>
      </c>
      <c r="F125" s="11">
        <f t="shared" si="10"/>
        <v>1483272.1593352312</v>
      </c>
      <c r="G125" s="11">
        <f t="shared" si="11"/>
        <v>247892.53192242002</v>
      </c>
      <c r="H125" s="11">
        <f t="shared" si="73"/>
        <v>24789.253192241911</v>
      </c>
      <c r="J125" s="11"/>
      <c r="K125" s="11">
        <f t="shared" si="14"/>
        <v>-13634.967477956197</v>
      </c>
    </row>
    <row r="126" spans="1:11">
      <c r="B126" s="10">
        <v>124</v>
      </c>
      <c r="C126" s="10"/>
      <c r="E126" s="11">
        <f t="shared" si="15"/>
        <v>7836.1428571428569</v>
      </c>
      <c r="F126" s="11">
        <f t="shared" si="10"/>
        <v>1507370.4355757253</v>
      </c>
      <c r="G126" s="11">
        <f t="shared" si="11"/>
        <v>240982.76240494102</v>
      </c>
      <c r="H126" s="11">
        <f t="shared" si="73"/>
        <v>24098.27624049415</v>
      </c>
      <c r="J126" s="11"/>
      <c r="K126" s="11">
        <f t="shared" si="14"/>
        <v>-16262.133383351293</v>
      </c>
    </row>
    <row r="127" spans="1:11">
      <c r="B127" s="10">
        <v>125</v>
      </c>
      <c r="C127" s="10"/>
      <c r="E127" s="11">
        <f t="shared" si="15"/>
        <v>4143</v>
      </c>
      <c r="F127" s="11">
        <f t="shared" si="10"/>
        <v>1530774.3076019054</v>
      </c>
      <c r="G127" s="11">
        <f t="shared" si="11"/>
        <v>234038.7202618015</v>
      </c>
      <c r="H127" s="11">
        <f t="shared" si="73"/>
        <v>23403.872026180077</v>
      </c>
      <c r="J127" s="11"/>
      <c r="K127" s="11">
        <f t="shared" si="14"/>
        <v>-19260.872026180077</v>
      </c>
    </row>
    <row r="128" spans="1:11">
      <c r="B128" s="10">
        <v>126</v>
      </c>
      <c r="C128" s="10"/>
      <c r="E128" s="11">
        <f t="shared" si="15"/>
        <v>0</v>
      </c>
      <c r="F128" s="11">
        <f t="shared" si="10"/>
        <v>1553482.2812667042</v>
      </c>
      <c r="G128" s="11">
        <f t="shared" si="11"/>
        <v>227079.73664798774</v>
      </c>
      <c r="H128" s="11">
        <f t="shared" si="73"/>
        <v>22707.973664798854</v>
      </c>
      <c r="J128" s="11"/>
      <c r="K128" s="11">
        <f t="shared" si="14"/>
        <v>-22707.973664798854</v>
      </c>
    </row>
    <row r="129" spans="2:11">
      <c r="B129" s="10">
        <v>127</v>
      </c>
      <c r="C129" s="10"/>
      <c r="E129" s="11">
        <f t="shared" si="15"/>
        <v>0</v>
      </c>
      <c r="F129" s="11">
        <f t="shared" si="10"/>
        <v>1575494.6802605418</v>
      </c>
      <c r="G129" s="11">
        <f t="shared" si="11"/>
        <v>220123.98993837647</v>
      </c>
      <c r="H129" s="11">
        <f t="shared" si="73"/>
        <v>22012.398993837709</v>
      </c>
      <c r="J129" s="11"/>
      <c r="K129" s="11">
        <f t="shared" si="14"/>
        <v>-22012.398993837709</v>
      </c>
    </row>
    <row r="130" spans="2:11">
      <c r="B130" s="10">
        <v>128</v>
      </c>
      <c r="C130" s="10"/>
      <c r="E130" s="11">
        <f t="shared" si="15"/>
        <v>0</v>
      </c>
      <c r="F130" s="11">
        <f t="shared" si="10"/>
        <v>1596813.5303248356</v>
      </c>
      <c r="G130" s="11">
        <f t="shared" si="11"/>
        <v>213188.50064293714</v>
      </c>
      <c r="H130" s="11">
        <f t="shared" si="73"/>
        <v>21318.85006429378</v>
      </c>
      <c r="J130" s="11"/>
      <c r="K130" s="11">
        <f t="shared" si="14"/>
        <v>-21318.85006429378</v>
      </c>
    </row>
    <row r="131" spans="2:11">
      <c r="B131" s="10">
        <v>129</v>
      </c>
      <c r="C131" s="10"/>
      <c r="E131" s="11">
        <f t="shared" si="15"/>
        <v>0</v>
      </c>
      <c r="F131" s="11">
        <f t="shared" si="10"/>
        <v>1617442.443707169</v>
      </c>
      <c r="G131" s="11">
        <f t="shared" si="11"/>
        <v>206289.13382333471</v>
      </c>
      <c r="H131" s="11">
        <f t="shared" si="73"/>
        <v>20628.913382333529</v>
      </c>
      <c r="J131" s="11"/>
      <c r="K131" s="11">
        <f t="shared" si="14"/>
        <v>-20628.913382333529</v>
      </c>
    </row>
    <row r="132" spans="2:11">
      <c r="B132" s="10">
        <v>130</v>
      </c>
      <c r="C132" s="10"/>
      <c r="E132" s="11">
        <f t="shared" si="15"/>
        <v>0</v>
      </c>
      <c r="F132" s="11">
        <f t="shared" si="10"/>
        <v>1637386.5045353782</v>
      </c>
      <c r="G132" s="11">
        <f t="shared" si="11"/>
        <v>199440.60828209156</v>
      </c>
      <c r="H132" s="11">
        <f t="shared" si="73"/>
        <v>19944.060828209142</v>
      </c>
      <c r="J132" s="11"/>
      <c r="K132" s="11">
        <f t="shared" si="14"/>
        <v>-19944.060828209142</v>
      </c>
    </row>
    <row r="133" spans="2:11">
      <c r="B133" s="10">
        <v>131</v>
      </c>
      <c r="C133" s="10"/>
      <c r="E133" s="11">
        <f t="shared" si="15"/>
        <v>0</v>
      </c>
      <c r="F133" s="11">
        <f t="shared" ref="F133:F177" si="74">IF(F132+H133&gt;0,F132+H133,0)</f>
        <v>1656652.155716927</v>
      </c>
      <c r="G133" s="11">
        <f t="shared" ref="G133:G177" si="75">(F133-F132)*10</f>
        <v>192656.51181548834</v>
      </c>
      <c r="H133" s="11">
        <f t="shared" ref="H133:H177" si="76">$N$4*(B133-$N$9)^$N$5*EXP(-(B133-$N$9)/$N$6)-$N$8</f>
        <v>19265.651181548888</v>
      </c>
      <c r="J133" s="11"/>
      <c r="K133" s="11">
        <f t="shared" si="14"/>
        <v>-19265.651181548888</v>
      </c>
    </row>
    <row r="134" spans="2:11">
      <c r="B134" s="10">
        <v>132</v>
      </c>
      <c r="C134" s="10"/>
      <c r="E134" s="11">
        <f t="shared" si="15"/>
        <v>0</v>
      </c>
      <c r="F134" s="11">
        <f t="shared" si="74"/>
        <v>1675247.0879015042</v>
      </c>
      <c r="G134" s="11">
        <f t="shared" si="75"/>
        <v>185949.32184577221</v>
      </c>
      <c r="H134" s="11">
        <f t="shared" si="76"/>
        <v>18594.932184577203</v>
      </c>
      <c r="J134" s="11"/>
      <c r="K134" s="11">
        <f t="shared" si="14"/>
        <v>-18594.932184577203</v>
      </c>
    </row>
    <row r="135" spans="2:11">
      <c r="B135" s="10">
        <v>133</v>
      </c>
      <c r="C135" s="10"/>
      <c r="E135" s="11">
        <f t="shared" si="15"/>
        <v>0</v>
      </c>
      <c r="F135" s="11">
        <f t="shared" si="74"/>
        <v>1693180.1309791214</v>
      </c>
      <c r="G135" s="11">
        <f t="shared" si="75"/>
        <v>179330.43077617185</v>
      </c>
      <c r="H135" s="11">
        <f t="shared" si="76"/>
        <v>17933.043077617232</v>
      </c>
      <c r="J135" s="11"/>
      <c r="K135" s="11">
        <f t="shared" si="14"/>
        <v>-17933.043077617232</v>
      </c>
    </row>
    <row r="136" spans="2:11">
      <c r="B136" s="10">
        <v>134</v>
      </c>
      <c r="C136" s="10"/>
      <c r="E136" s="11">
        <f t="shared" si="15"/>
        <v>0</v>
      </c>
      <c r="F136" s="11">
        <f t="shared" si="74"/>
        <v>1710461.1485234315</v>
      </c>
      <c r="G136" s="11">
        <f t="shared" si="75"/>
        <v>172810.17544310074</v>
      </c>
      <c r="H136" s="11">
        <f t="shared" si="76"/>
        <v>17281.017544310169</v>
      </c>
      <c r="J136" s="11"/>
      <c r="K136" s="11">
        <f t="shared" si="14"/>
        <v>-17281.017544310169</v>
      </c>
    </row>
    <row r="137" spans="2:11">
      <c r="B137" s="10">
        <v>135</v>
      </c>
      <c r="C137" s="10"/>
      <c r="E137" s="11">
        <f t="shared" si="15"/>
        <v>0</v>
      </c>
      <c r="F137" s="11">
        <f t="shared" si="74"/>
        <v>1727100.9355307182</v>
      </c>
      <c r="G137" s="11">
        <f t="shared" si="75"/>
        <v>166397.87007286679</v>
      </c>
      <c r="H137" s="11">
        <f t="shared" si="76"/>
        <v>16639.787007286646</v>
      </c>
      <c r="J137" s="11"/>
      <c r="K137" s="11">
        <f t="shared" si="14"/>
        <v>-16639.787007286646</v>
      </c>
    </row>
    <row r="138" spans="2:11">
      <c r="B138" s="10">
        <v>136</v>
      </c>
      <c r="C138" s="10"/>
      <c r="E138" s="11">
        <f t="shared" si="15"/>
        <v>0</v>
      </c>
      <c r="F138" s="11">
        <f t="shared" si="74"/>
        <v>1743111.1197491998</v>
      </c>
      <c r="G138" s="11">
        <f t="shared" si="75"/>
        <v>160101.84218481649</v>
      </c>
      <c r="H138" s="11">
        <f t="shared" si="76"/>
        <v>16010.184218481607</v>
      </c>
      <c r="J138" s="11"/>
      <c r="K138" s="11">
        <f t="shared" si="14"/>
        <v>-16010.184218481607</v>
      </c>
    </row>
    <row r="139" spans="2:11">
      <c r="B139" s="10">
        <v>137</v>
      </c>
      <c r="C139" s="10"/>
      <c r="E139" s="11">
        <f t="shared" si="15"/>
        <v>0</v>
      </c>
      <c r="F139" s="11">
        <f t="shared" si="74"/>
        <v>1758504.0668410447</v>
      </c>
      <c r="G139" s="11">
        <f t="shared" si="75"/>
        <v>153929.47091844864</v>
      </c>
      <c r="H139" s="11">
        <f t="shared" si="76"/>
        <v>15392.947091844884</v>
      </c>
      <c r="J139" s="11"/>
      <c r="K139" s="11">
        <f t="shared" si="14"/>
        <v>-15392.947091844884</v>
      </c>
    </row>
    <row r="140" spans="2:11">
      <c r="B140" s="10">
        <v>138</v>
      </c>
      <c r="C140" s="10"/>
      <c r="E140" s="11">
        <f t="shared" si="15"/>
        <v>0</v>
      </c>
      <c r="F140" s="11">
        <f t="shared" si="74"/>
        <v>1773292.7895708585</v>
      </c>
      <c r="G140" s="11">
        <f t="shared" si="75"/>
        <v>147887.22729813773</v>
      </c>
      <c r="H140" s="11">
        <f t="shared" si="76"/>
        <v>14788.722729813833</v>
      </c>
      <c r="J140" s="11"/>
      <c r="K140" s="11">
        <f t="shared" ref="K140:K177" si="77">E140-H140</f>
        <v>-14788.722729813833</v>
      </c>
    </row>
    <row r="141" spans="2:11">
      <c r="B141" s="10">
        <v>139</v>
      </c>
      <c r="C141" s="10"/>
      <c r="E141" s="11">
        <f t="shared" ref="E141:E177" si="78">SUM(D134:D140)/7</f>
        <v>0</v>
      </c>
      <c r="F141" s="11">
        <f t="shared" si="74"/>
        <v>1787490.8611694009</v>
      </c>
      <c r="G141" s="11">
        <f t="shared" si="75"/>
        <v>141980.71598542389</v>
      </c>
      <c r="H141" s="11">
        <f t="shared" si="76"/>
        <v>14198.071598542378</v>
      </c>
      <c r="J141" s="11"/>
      <c r="K141" s="11">
        <f t="shared" si="77"/>
        <v>-14198.071598542378</v>
      </c>
    </row>
    <row r="142" spans="2:11">
      <c r="B142" s="10">
        <v>140</v>
      </c>
      <c r="C142" s="10"/>
      <c r="E142" s="11">
        <f t="shared" si="78"/>
        <v>0</v>
      </c>
      <c r="F142" s="11">
        <f t="shared" si="74"/>
        <v>1801112.3329798833</v>
      </c>
      <c r="G142" s="11">
        <f t="shared" si="75"/>
        <v>136214.71810482442</v>
      </c>
      <c r="H142" s="11">
        <f t="shared" si="76"/>
        <v>13621.471810482346</v>
      </c>
      <c r="J142" s="11"/>
      <c r="K142" s="11">
        <f t="shared" si="77"/>
        <v>-13621.471810482346</v>
      </c>
    </row>
    <row r="143" spans="2:11">
      <c r="B143" s="10">
        <v>141</v>
      </c>
      <c r="C143" s="10"/>
      <c r="E143" s="11">
        <f t="shared" si="78"/>
        <v>0</v>
      </c>
      <c r="F143" s="11">
        <f t="shared" si="74"/>
        <v>1814171.6564563431</v>
      </c>
      <c r="G143" s="11">
        <f t="shared" si="75"/>
        <v>130593.23476459831</v>
      </c>
      <c r="H143" s="11">
        <f t="shared" si="76"/>
        <v>13059.323476459786</v>
      </c>
      <c r="J143" s="11"/>
      <c r="K143" s="11">
        <f t="shared" si="77"/>
        <v>-13059.323476459786</v>
      </c>
    </row>
    <row r="144" spans="2:11">
      <c r="B144" s="10">
        <v>142</v>
      </c>
      <c r="C144" s="10"/>
      <c r="E144" s="11">
        <f t="shared" si="78"/>
        <v>0</v>
      </c>
      <c r="F144" s="11">
        <f t="shared" si="74"/>
        <v>1826683.609549195</v>
      </c>
      <c r="G144" s="11">
        <f t="shared" si="75"/>
        <v>125119.53092851909</v>
      </c>
      <c r="H144" s="11">
        <f t="shared" si="76"/>
        <v>12511.953092851851</v>
      </c>
      <c r="J144" s="11"/>
      <c r="K144" s="11">
        <f t="shared" si="77"/>
        <v>-12511.953092851851</v>
      </c>
    </row>
    <row r="145" spans="2:11">
      <c r="B145" s="10">
        <v>143</v>
      </c>
      <c r="C145" s="10"/>
      <c r="E145" s="11">
        <f t="shared" si="78"/>
        <v>0</v>
      </c>
      <c r="F145" s="11">
        <f t="shared" si="74"/>
        <v>1838663.2274820216</v>
      </c>
      <c r="G145" s="11">
        <f t="shared" si="75"/>
        <v>119796.17932826513</v>
      </c>
      <c r="H145" s="11">
        <f t="shared" si="76"/>
        <v>11979.617932826462</v>
      </c>
      <c r="J145" s="11"/>
      <c r="K145" s="11">
        <f t="shared" si="77"/>
        <v>-11979.617932826462</v>
      </c>
    </row>
    <row r="146" spans="2:11">
      <c r="B146" s="10">
        <v>144</v>
      </c>
      <c r="C146" s="10"/>
      <c r="E146" s="11">
        <f t="shared" si="78"/>
        <v>0</v>
      </c>
      <c r="F146" s="11">
        <f t="shared" si="74"/>
        <v>1850125.7378958622</v>
      </c>
      <c r="G146" s="11">
        <f t="shared" si="75"/>
        <v>114625.10413840646</v>
      </c>
      <c r="H146" s="11">
        <f t="shared" si="76"/>
        <v>11462.510413840704</v>
      </c>
      <c r="J146" s="11"/>
      <c r="K146" s="11">
        <f t="shared" si="77"/>
        <v>-11462.510413840704</v>
      </c>
    </row>
    <row r="147" spans="2:11">
      <c r="B147" s="10">
        <v>145</v>
      </c>
      <c r="C147" s="10"/>
      <c r="E147" s="11">
        <f t="shared" si="78"/>
        <v>0</v>
      </c>
      <c r="F147" s="11">
        <f t="shared" si="74"/>
        <v>1861086.5003125493</v>
      </c>
      <c r="G147" s="11">
        <f t="shared" si="75"/>
        <v>109607.62416687096</v>
      </c>
      <c r="H147" s="11">
        <f t="shared" si="76"/>
        <v>10960.762416687074</v>
      </c>
      <c r="J147" s="11"/>
      <c r="K147" s="11">
        <f t="shared" si="77"/>
        <v>-10960.762416687074</v>
      </c>
    </row>
    <row r="148" spans="2:11">
      <c r="B148" s="10">
        <v>146</v>
      </c>
      <c r="C148" s="10"/>
      <c r="E148" s="11">
        <f t="shared" si="78"/>
        <v>0</v>
      </c>
      <c r="F148" s="11">
        <f t="shared" si="74"/>
        <v>1871560.94984687</v>
      </c>
      <c r="G148" s="11">
        <f t="shared" si="75"/>
        <v>104744.49534320738</v>
      </c>
      <c r="H148" s="11">
        <f t="shared" si="76"/>
        <v>10474.449534320735</v>
      </c>
      <c r="J148" s="11"/>
      <c r="K148" s="11">
        <f t="shared" si="77"/>
        <v>-10474.449534320735</v>
      </c>
    </row>
    <row r="149" spans="2:11">
      <c r="B149" s="10">
        <v>147</v>
      </c>
      <c r="C149" s="10"/>
      <c r="E149" s="11">
        <f t="shared" si="78"/>
        <v>0</v>
      </c>
      <c r="F149" s="11">
        <f t="shared" si="74"/>
        <v>1881564.5450783554</v>
      </c>
      <c r="G149" s="11">
        <f t="shared" si="75"/>
        <v>100035.9523148532</v>
      </c>
      <c r="H149" s="11">
        <f t="shared" si="76"/>
        <v>10003.595231485373</v>
      </c>
      <c r="J149" s="11"/>
      <c r="K149" s="11">
        <f t="shared" si="77"/>
        <v>-10003.595231485373</v>
      </c>
    </row>
    <row r="150" spans="2:11">
      <c r="B150" s="10">
        <v>148</v>
      </c>
      <c r="C150" s="10"/>
      <c r="E150" s="11">
        <f t="shared" si="78"/>
        <v>0</v>
      </c>
      <c r="F150" s="11">
        <f t="shared" si="74"/>
        <v>1891112.7199771313</v>
      </c>
      <c r="G150" s="11">
        <f t="shared" si="75"/>
        <v>95481.748987759929</v>
      </c>
      <c r="H150" s="11">
        <f t="shared" si="76"/>
        <v>9548.1748987760893</v>
      </c>
      <c r="K150" s="11">
        <f t="shared" si="77"/>
        <v>-9548.1748987760893</v>
      </c>
    </row>
    <row r="151" spans="2:11">
      <c r="B151" s="10">
        <v>149</v>
      </c>
      <c r="C151" s="10"/>
      <c r="E151" s="11">
        <f t="shared" si="78"/>
        <v>0</v>
      </c>
      <c r="F151" s="11">
        <f t="shared" si="74"/>
        <v>1900220.8397643613</v>
      </c>
      <c r="G151" s="11">
        <f t="shared" si="75"/>
        <v>91081.197872299235</v>
      </c>
      <c r="H151" s="11">
        <f t="shared" si="76"/>
        <v>9108.119787229849</v>
      </c>
      <c r="K151" s="11">
        <f t="shared" si="77"/>
        <v>-9108.119787229849</v>
      </c>
    </row>
    <row r="152" spans="2:11">
      <c r="B152" s="10">
        <v>150</v>
      </c>
      <c r="C152" s="10"/>
      <c r="E152" s="11">
        <f t="shared" si="78"/>
        <v>0</v>
      </c>
      <c r="F152" s="11">
        <f t="shared" si="74"/>
        <v>1908904.1605761792</v>
      </c>
      <c r="G152" s="11">
        <f t="shared" si="75"/>
        <v>86833.208118178882</v>
      </c>
      <c r="H152" s="11">
        <f t="shared" si="76"/>
        <v>8683.3208118178572</v>
      </c>
      <c r="K152" s="11">
        <f t="shared" si="77"/>
        <v>-8683.3208118178572</v>
      </c>
    </row>
    <row r="153" spans="2:11">
      <c r="B153" s="10">
        <v>151</v>
      </c>
      <c r="C153" s="10"/>
      <c r="E153" s="11">
        <f t="shared" si="78"/>
        <v>0</v>
      </c>
      <c r="F153" s="11">
        <f t="shared" si="74"/>
        <v>1917177.7927905086</v>
      </c>
      <c r="G153" s="11">
        <f t="shared" si="75"/>
        <v>82736.322143294383</v>
      </c>
      <c r="H153" s="11">
        <f t="shared" si="76"/>
        <v>8273.6322143294019</v>
      </c>
      <c r="K153" s="11">
        <f t="shared" si="77"/>
        <v>-8273.6322143294019</v>
      </c>
    </row>
    <row r="154" spans="2:11">
      <c r="B154" s="10">
        <v>152</v>
      </c>
      <c r="C154" s="10"/>
      <c r="E154" s="11">
        <f t="shared" si="78"/>
        <v>0</v>
      </c>
      <c r="F154" s="11">
        <f t="shared" si="74"/>
        <v>1925056.6678685937</v>
      </c>
      <c r="G154" s="11">
        <f t="shared" si="75"/>
        <v>78788.750780851115</v>
      </c>
      <c r="H154" s="11">
        <f t="shared" si="76"/>
        <v>7878.8750780851142</v>
      </c>
      <c r="K154" s="11">
        <f t="shared" si="77"/>
        <v>-7878.8750780851142</v>
      </c>
    </row>
    <row r="155" spans="2:11">
      <c r="B155" s="10">
        <v>153</v>
      </c>
      <c r="C155" s="10"/>
      <c r="E155" s="11">
        <f t="shared" si="78"/>
        <v>0</v>
      </c>
      <c r="F155" s="11">
        <f t="shared" si="74"/>
        <v>1932555.5085572978</v>
      </c>
      <c r="G155" s="11">
        <f t="shared" si="75"/>
        <v>74988.406887040474</v>
      </c>
      <c r="H155" s="11">
        <f t="shared" si="76"/>
        <v>7498.8406887040737</v>
      </c>
      <c r="K155" s="11">
        <f t="shared" si="77"/>
        <v>-7498.8406887040737</v>
      </c>
    </row>
    <row r="156" spans="2:11">
      <c r="B156" s="10">
        <v>154</v>
      </c>
      <c r="C156" s="10"/>
      <c r="E156" s="11">
        <f t="shared" si="78"/>
        <v>0</v>
      </c>
      <c r="F156" s="11">
        <f t="shared" si="74"/>
        <v>1939688.8022940739</v>
      </c>
      <c r="G156" s="11">
        <f t="shared" si="75"/>
        <v>71332.937367761042</v>
      </c>
      <c r="H156" s="11">
        <f t="shared" si="76"/>
        <v>7133.2937367761324</v>
      </c>
      <c r="K156" s="11">
        <f t="shared" si="77"/>
        <v>-7133.2937367761324</v>
      </c>
    </row>
    <row r="157" spans="2:11">
      <c r="B157" s="10">
        <v>155</v>
      </c>
      <c r="C157" s="10"/>
      <c r="E157" s="11">
        <f t="shared" si="78"/>
        <v>0</v>
      </c>
      <c r="F157" s="11">
        <f t="shared" si="74"/>
        <v>1946470.7776538397</v>
      </c>
      <c r="G157" s="11">
        <f t="shared" si="75"/>
        <v>67819.753597658128</v>
      </c>
      <c r="H157" s="11">
        <f t="shared" si="76"/>
        <v>6781.9753597657827</v>
      </c>
      <c r="K157" s="11">
        <f t="shared" si="77"/>
        <v>-6781.9753597657827</v>
      </c>
    </row>
    <row r="158" spans="2:11">
      <c r="B158" s="10">
        <v>156</v>
      </c>
      <c r="C158" s="10"/>
      <c r="E158" s="11">
        <f t="shared" si="78"/>
        <v>0</v>
      </c>
      <c r="F158" s="11">
        <f t="shared" si="74"/>
        <v>1952915.3836756409</v>
      </c>
      <c r="G158" s="11">
        <f t="shared" si="75"/>
        <v>64446.060218012426</v>
      </c>
      <c r="H158" s="11">
        <f t="shared" si="76"/>
        <v>6444.6060218013345</v>
      </c>
      <c r="K158" s="11">
        <f t="shared" si="77"/>
        <v>-6444.6060218013345</v>
      </c>
    </row>
    <row r="159" spans="2:11">
      <c r="B159" s="10">
        <v>157</v>
      </c>
      <c r="C159" s="10"/>
      <c r="E159" s="11">
        <f t="shared" si="78"/>
        <v>0</v>
      </c>
      <c r="F159" s="11">
        <f t="shared" si="74"/>
        <v>1959036.2719068322</v>
      </c>
      <c r="G159" s="11">
        <f t="shared" si="75"/>
        <v>61208.882311913185</v>
      </c>
      <c r="H159" s="11">
        <f t="shared" si="76"/>
        <v>6120.8882311913212</v>
      </c>
      <c r="K159" s="11">
        <f t="shared" si="77"/>
        <v>-6120.8882311913212</v>
      </c>
    </row>
    <row r="160" spans="2:11">
      <c r="B160" s="10">
        <v>158</v>
      </c>
      <c r="C160" s="10"/>
      <c r="E160" s="11">
        <f t="shared" si="78"/>
        <v>0</v>
      </c>
      <c r="F160" s="11">
        <f t="shared" si="74"/>
        <v>1964846.7810033965</v>
      </c>
      <c r="G160" s="11">
        <f t="shared" si="75"/>
        <v>58105.090965642594</v>
      </c>
      <c r="H160" s="11">
        <f t="shared" si="76"/>
        <v>5810.5090965643731</v>
      </c>
      <c r="K160" s="11">
        <f t="shared" si="77"/>
        <v>-5810.5090965643731</v>
      </c>
    </row>
    <row r="161" spans="2:11">
      <c r="B161" s="10">
        <v>159</v>
      </c>
      <c r="C161" s="10"/>
      <c r="E161" s="11">
        <f t="shared" si="78"/>
        <v>0</v>
      </c>
      <c r="F161" s="11">
        <f t="shared" si="74"/>
        <v>1970359.9237268548</v>
      </c>
      <c r="G161" s="11">
        <f t="shared" si="75"/>
        <v>55131.427234583534</v>
      </c>
      <c r="H161" s="11">
        <f t="shared" si="76"/>
        <v>5513.1427234583243</v>
      </c>
      <c r="K161" s="11">
        <f t="shared" si="77"/>
        <v>-5513.1427234583243</v>
      </c>
    </row>
    <row r="162" spans="2:11">
      <c r="B162" s="10">
        <v>160</v>
      </c>
      <c r="C162" s="10"/>
      <c r="E162" s="11">
        <f t="shared" si="78"/>
        <v>0</v>
      </c>
      <c r="F162" s="11">
        <f t="shared" si="74"/>
        <v>1975588.3761808504</v>
      </c>
      <c r="G162" s="11">
        <f t="shared" si="75"/>
        <v>52284.524539955892</v>
      </c>
      <c r="H162" s="11">
        <f t="shared" si="76"/>
        <v>5228.4524539956365</v>
      </c>
      <c r="K162" s="11">
        <f t="shared" si="77"/>
        <v>-5228.4524539956365</v>
      </c>
    </row>
    <row r="163" spans="2:11">
      <c r="B163" s="10">
        <v>161</v>
      </c>
      <c r="C163" s="10"/>
      <c r="E163" s="11">
        <f t="shared" si="78"/>
        <v>0</v>
      </c>
      <c r="F163" s="11">
        <f t="shared" si="74"/>
        <v>1980544.4691338337</v>
      </c>
      <c r="G163" s="11">
        <f t="shared" si="75"/>
        <v>49560.92952983221</v>
      </c>
      <c r="H163" s="11">
        <f t="shared" si="76"/>
        <v>4956.0929529831301</v>
      </c>
      <c r="K163" s="11">
        <f t="shared" si="77"/>
        <v>-4956.0929529831301</v>
      </c>
    </row>
    <row r="164" spans="2:11">
      <c r="B164" s="10">
        <v>162</v>
      </c>
      <c r="C164" s="10"/>
      <c r="E164" s="11">
        <f t="shared" si="78"/>
        <v>0</v>
      </c>
      <c r="F164" s="11">
        <f t="shared" si="74"/>
        <v>1985240.1812782066</v>
      </c>
      <c r="G164" s="11">
        <f t="shared" si="75"/>
        <v>46957.121443729848</v>
      </c>
      <c r="H164" s="11">
        <f t="shared" si="76"/>
        <v>4695.7121443729175</v>
      </c>
      <c r="K164" s="11">
        <f t="shared" si="77"/>
        <v>-4695.7121443729175</v>
      </c>
    </row>
    <row r="165" spans="2:11">
      <c r="B165" s="10">
        <v>163</v>
      </c>
      <c r="C165" s="10"/>
      <c r="E165" s="11">
        <f t="shared" si="78"/>
        <v>0</v>
      </c>
      <c r="F165" s="11">
        <f t="shared" si="74"/>
        <v>1989687.1342807312</v>
      </c>
      <c r="G165" s="11">
        <f t="shared" si="75"/>
        <v>44469.530025245622</v>
      </c>
      <c r="H165" s="11">
        <f t="shared" si="76"/>
        <v>4446.9530025246459</v>
      </c>
      <c r="K165" s="11">
        <f t="shared" si="77"/>
        <v>-4446.9530025246459</v>
      </c>
    </row>
    <row r="166" spans="2:11">
      <c r="B166" s="10">
        <v>164</v>
      </c>
      <c r="C166" s="10"/>
      <c r="E166" s="11">
        <f t="shared" si="78"/>
        <v>0</v>
      </c>
      <c r="F166" s="11">
        <f t="shared" si="74"/>
        <v>1993896.5894838567</v>
      </c>
      <c r="G166" s="11">
        <f t="shared" si="75"/>
        <v>42094.552031254862</v>
      </c>
      <c r="H166" s="11">
        <f t="shared" si="76"/>
        <v>4209.4552031254616</v>
      </c>
      <c r="K166" s="11">
        <f t="shared" si="77"/>
        <v>-4209.4552031254616</v>
      </c>
    </row>
    <row r="167" spans="2:11">
      <c r="B167" s="10">
        <v>165</v>
      </c>
      <c r="C167" s="10"/>
      <c r="E167" s="11">
        <f t="shared" si="78"/>
        <v>0</v>
      </c>
      <c r="F167" s="11">
        <f t="shared" si="74"/>
        <v>1997879.4461228163</v>
      </c>
      <c r="G167" s="11">
        <f t="shared" si="75"/>
        <v>39828.56638959609</v>
      </c>
      <c r="H167" s="11">
        <f t="shared" si="76"/>
        <v>3982.8566389597117</v>
      </c>
      <c r="K167" s="11">
        <f t="shared" si="77"/>
        <v>-3982.8566389597117</v>
      </c>
    </row>
    <row r="168" spans="2:11">
      <c r="B168" s="10">
        <v>166</v>
      </c>
      <c r="C168" s="10"/>
      <c r="E168" s="11">
        <f t="shared" si="78"/>
        <v>0</v>
      </c>
      <c r="F168" s="11">
        <f t="shared" si="74"/>
        <v>2001646.2409287994</v>
      </c>
      <c r="G168" s="11">
        <f t="shared" si="75"/>
        <v>37667.948059830815</v>
      </c>
      <c r="H168" s="11">
        <f t="shared" si="76"/>
        <v>3766.7948059831801</v>
      </c>
      <c r="K168" s="11">
        <f t="shared" si="77"/>
        <v>-3766.7948059831801</v>
      </c>
    </row>
    <row r="169" spans="2:11">
      <c r="B169" s="10">
        <v>167</v>
      </c>
      <c r="C169" s="10"/>
      <c r="E169" s="11">
        <f t="shared" si="78"/>
        <v>0</v>
      </c>
      <c r="F169" s="11">
        <f t="shared" si="74"/>
        <v>2005207.148994152</v>
      </c>
      <c r="G169" s="11">
        <f t="shared" si="75"/>
        <v>35609.080653525889</v>
      </c>
      <c r="H169" s="11">
        <f t="shared" si="76"/>
        <v>3560.9080653525125</v>
      </c>
      <c r="K169" s="11">
        <f t="shared" si="77"/>
        <v>-3560.9080653525125</v>
      </c>
    </row>
    <row r="170" spans="2:11">
      <c r="B170" s="10">
        <v>168</v>
      </c>
      <c r="C170" s="10"/>
      <c r="E170" s="11">
        <f t="shared" si="78"/>
        <v>0</v>
      </c>
      <c r="F170" s="11">
        <f t="shared" si="74"/>
        <v>2008571.9857813485</v>
      </c>
      <c r="G170" s="11">
        <f t="shared" si="75"/>
        <v>33648.367871965747</v>
      </c>
      <c r="H170" s="11">
        <f t="shared" si="76"/>
        <v>3364.8367871966238</v>
      </c>
      <c r="K170" s="11">
        <f t="shared" si="77"/>
        <v>-3364.8367871966238</v>
      </c>
    </row>
    <row r="171" spans="2:11">
      <c r="B171" s="10">
        <v>169</v>
      </c>
      <c r="C171" s="10"/>
      <c r="E171" s="11">
        <f t="shared" si="78"/>
        <v>0</v>
      </c>
      <c r="F171" s="11">
        <f t="shared" si="74"/>
        <v>2011750.2101633477</v>
      </c>
      <c r="G171" s="11">
        <f t="shared" si="75"/>
        <v>31782.243819991127</v>
      </c>
      <c r="H171" s="11">
        <f t="shared" si="76"/>
        <v>3178.224381999079</v>
      </c>
      <c r="K171" s="11">
        <f t="shared" si="77"/>
        <v>-3178.224381999079</v>
      </c>
    </row>
    <row r="172" spans="2:11">
      <c r="B172" s="10">
        <v>170</v>
      </c>
      <c r="C172" s="10"/>
      <c r="E172" s="11">
        <f t="shared" si="78"/>
        <v>0</v>
      </c>
      <c r="F172" s="11">
        <f t="shared" si="74"/>
        <v>2014750.9283888419</v>
      </c>
      <c r="G172" s="11">
        <f t="shared" si="75"/>
        <v>30007.1822549426</v>
      </c>
      <c r="H172" s="11">
        <f t="shared" si="76"/>
        <v>3000.7182254943637</v>
      </c>
      <c r="K172" s="11">
        <f t="shared" si="77"/>
        <v>-3000.7182254943637</v>
      </c>
    </row>
    <row r="173" spans="2:11">
      <c r="B173" s="10">
        <v>171</v>
      </c>
      <c r="C173" s="10"/>
      <c r="E173" s="11">
        <f t="shared" si="78"/>
        <v>0</v>
      </c>
      <c r="F173" s="11">
        <f t="shared" si="74"/>
        <v>2017582.8988718146</v>
      </c>
      <c r="G173" s="11">
        <f t="shared" si="75"/>
        <v>28319.704829726834</v>
      </c>
      <c r="H173" s="11">
        <f t="shared" si="76"/>
        <v>2831.9704829726675</v>
      </c>
      <c r="K173" s="11">
        <f t="shared" si="77"/>
        <v>-2831.9704829726675</v>
      </c>
    </row>
    <row r="174" spans="2:11">
      <c r="B174" s="10">
        <v>172</v>
      </c>
      <c r="C174" s="10"/>
      <c r="E174" s="11">
        <f t="shared" si="78"/>
        <v>0</v>
      </c>
      <c r="F174" s="11">
        <f t="shared" si="74"/>
        <v>2020254.5377106562</v>
      </c>
      <c r="G174" s="11">
        <f t="shared" si="75"/>
        <v>26716.388388415799</v>
      </c>
      <c r="H174" s="11">
        <f t="shared" si="76"/>
        <v>2671.6388388416003</v>
      </c>
      <c r="K174" s="11">
        <f t="shared" si="77"/>
        <v>-2671.6388388416003</v>
      </c>
    </row>
    <row r="175" spans="2:11">
      <c r="B175" s="10">
        <v>173</v>
      </c>
      <c r="C175" s="10"/>
      <c r="E175" s="11">
        <f t="shared" si="78"/>
        <v>0</v>
      </c>
      <c r="F175" s="11">
        <f t="shared" si="74"/>
        <v>2022773.9248478708</v>
      </c>
      <c r="G175" s="11">
        <f t="shared" si="75"/>
        <v>25193.871372146532</v>
      </c>
      <c r="H175" s="11">
        <f t="shared" si="76"/>
        <v>2519.3871372147428</v>
      </c>
      <c r="K175" s="11">
        <f t="shared" si="77"/>
        <v>-2519.3871372147428</v>
      </c>
    </row>
    <row r="176" spans="2:11">
      <c r="B176" s="10">
        <v>174</v>
      </c>
      <c r="C176" s="10"/>
      <c r="E176" s="11">
        <f t="shared" si="78"/>
        <v>0</v>
      </c>
      <c r="F176" s="11">
        <f t="shared" si="74"/>
        <v>2025148.8107870608</v>
      </c>
      <c r="G176" s="11">
        <f t="shared" si="75"/>
        <v>23748.859391899314</v>
      </c>
      <c r="H176" s="11">
        <f t="shared" si="76"/>
        <v>2374.8859391899105</v>
      </c>
      <c r="K176" s="11">
        <f t="shared" si="77"/>
        <v>-2374.8859391899105</v>
      </c>
    </row>
    <row r="177" spans="2:11">
      <c r="B177" s="10">
        <v>175</v>
      </c>
      <c r="C177" s="10"/>
      <c r="E177" s="11">
        <f t="shared" si="78"/>
        <v>0</v>
      </c>
      <c r="F177" s="11">
        <f t="shared" si="74"/>
        <v>2027386.6237894099</v>
      </c>
      <c r="G177" s="11">
        <f t="shared" si="75"/>
        <v>22378.130023491103</v>
      </c>
      <c r="H177" s="11">
        <f t="shared" si="76"/>
        <v>2237.8130023491644</v>
      </c>
      <c r="K177" s="11">
        <f t="shared" si="77"/>
        <v>-2237.8130023491644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EC820-2B76-4446-8AA6-C3A3023779AD}">
  <dimension ref="A1:O132"/>
  <sheetViews>
    <sheetView workbookViewId="0">
      <pane ySplit="1" topLeftCell="A96" activePane="bottomLeft" state="frozen"/>
      <selection pane="bottomLeft" activeCell="D121" sqref="D121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5" width="10.69921875" customWidth="1"/>
    <col min="6" max="6" width="12" bestFit="1" customWidth="1"/>
    <col min="7" max="8" width="10.69921875" customWidth="1"/>
    <col min="9" max="11" width="8.69921875" customWidth="1"/>
    <col min="12" max="12" width="11.09765625" customWidth="1"/>
    <col min="13" max="13" width="8.69921875" customWidth="1"/>
    <col min="14" max="14" width="12" bestFit="1" customWidth="1"/>
    <col min="15" max="15" width="10.8984375" bestFit="1" customWidth="1"/>
  </cols>
  <sheetData>
    <row r="1" spans="1:15" ht="27.6">
      <c r="A1" s="1" t="s">
        <v>0</v>
      </c>
      <c r="B1" s="7"/>
      <c r="C1" s="1" t="s">
        <v>9</v>
      </c>
      <c r="D1" s="8" t="s">
        <v>26</v>
      </c>
      <c r="E1" s="31" t="s">
        <v>67</v>
      </c>
      <c r="F1" s="8" t="s">
        <v>27</v>
      </c>
      <c r="G1" s="8" t="s">
        <v>20</v>
      </c>
      <c r="H1" s="8" t="s">
        <v>60</v>
      </c>
      <c r="I1" s="8" t="s">
        <v>25</v>
      </c>
      <c r="J1" s="8" t="s">
        <v>28</v>
      </c>
      <c r="K1" s="8" t="s">
        <v>36</v>
      </c>
      <c r="L1" s="31" t="s">
        <v>66</v>
      </c>
      <c r="M1" s="8"/>
    </row>
    <row r="3" spans="1:15">
      <c r="A3" s="2">
        <f>Dati!A3</f>
        <v>44044</v>
      </c>
      <c r="B3" s="10">
        <v>0</v>
      </c>
      <c r="C3">
        <f>Dati!K3</f>
        <v>35146</v>
      </c>
      <c r="I3" s="11">
        <f>$O$10*((B3-$O$13)/$O$9)^$O$8*EXP(-(B3-$O$13)/$O$9)</f>
        <v>-207109801.19758573</v>
      </c>
    </row>
    <row r="4" spans="1:15">
      <c r="A4" s="2">
        <f>Dati!A4</f>
        <v>44045</v>
      </c>
      <c r="B4" s="10">
        <v>1</v>
      </c>
      <c r="C4">
        <f>Dati!K4</f>
        <v>35154</v>
      </c>
      <c r="D4">
        <f t="shared" ref="D4:D7" si="0">C4-C3</f>
        <v>8</v>
      </c>
      <c r="F4">
        <f t="shared" ref="F4:F7" si="1">10*(C4-C3)</f>
        <v>80</v>
      </c>
      <c r="G4" s="11">
        <f t="shared" ref="G4:G34" si="2">IF(G3+I4+$O$11&gt;$C$3,G3+I4+$O$11,$C$3)</f>
        <v>35146</v>
      </c>
      <c r="H4" s="11">
        <v>0</v>
      </c>
      <c r="I4" s="11">
        <f t="shared" ref="I4:I67" si="3">$O$10*((B4-$O$13)/$O$9)^$O$8*EXP(-(B4-$O$13)/$O$9)</f>
        <v>-163733636.93251458</v>
      </c>
      <c r="J4" s="11">
        <f t="shared" ref="J4:J6" si="4">C4-G4</f>
        <v>8</v>
      </c>
    </row>
    <row r="5" spans="1:15">
      <c r="A5" s="2">
        <f>Dati!A5</f>
        <v>44046</v>
      </c>
      <c r="B5" s="10">
        <v>2</v>
      </c>
      <c r="C5">
        <f>Dati!K5</f>
        <v>35166</v>
      </c>
      <c r="D5">
        <f t="shared" si="0"/>
        <v>12</v>
      </c>
      <c r="F5">
        <f t="shared" si="1"/>
        <v>120</v>
      </c>
      <c r="G5" s="11">
        <f t="shared" si="2"/>
        <v>35146</v>
      </c>
      <c r="H5" s="11">
        <f>(G5-G4)*1000</f>
        <v>0</v>
      </c>
      <c r="I5" s="11">
        <f t="shared" si="3"/>
        <v>-129153328.65437685</v>
      </c>
      <c r="J5" s="11">
        <f t="shared" si="4"/>
        <v>20</v>
      </c>
      <c r="K5" s="11">
        <f t="shared" ref="K5:K7" si="5">D5-I5</f>
        <v>129153340.65437685</v>
      </c>
      <c r="L5" s="11"/>
    </row>
    <row r="6" spans="1:15">
      <c r="A6" s="2">
        <f>Dati!A6</f>
        <v>44047</v>
      </c>
      <c r="B6" s="10">
        <v>3</v>
      </c>
      <c r="C6">
        <f>Dati!K6</f>
        <v>35171</v>
      </c>
      <c r="D6">
        <f t="shared" si="0"/>
        <v>5</v>
      </c>
      <c r="F6">
        <f t="shared" si="1"/>
        <v>50</v>
      </c>
      <c r="G6" s="11">
        <f t="shared" si="2"/>
        <v>35146</v>
      </c>
      <c r="H6" s="11">
        <f t="shared" ref="H6:H69" si="6">(G6-G5)*1000</f>
        <v>0</v>
      </c>
      <c r="I6" s="11">
        <f t="shared" si="3"/>
        <v>-101640818.46166407</v>
      </c>
      <c r="J6" s="11">
        <f t="shared" si="4"/>
        <v>25</v>
      </c>
      <c r="K6" s="11">
        <f t="shared" si="5"/>
        <v>101640823.46166407</v>
      </c>
      <c r="L6" s="11"/>
    </row>
    <row r="7" spans="1:15">
      <c r="A7" s="2">
        <f>Dati!A7</f>
        <v>44048</v>
      </c>
      <c r="B7" s="10">
        <v>4</v>
      </c>
      <c r="C7">
        <f>Dati!K7</f>
        <v>35181</v>
      </c>
      <c r="D7">
        <f t="shared" si="0"/>
        <v>10</v>
      </c>
      <c r="F7">
        <f t="shared" si="1"/>
        <v>100</v>
      </c>
      <c r="G7" s="11">
        <f t="shared" si="2"/>
        <v>35146</v>
      </c>
      <c r="H7" s="11">
        <f t="shared" si="6"/>
        <v>0</v>
      </c>
      <c r="I7" s="11">
        <f t="shared" si="3"/>
        <v>-79797260.059962139</v>
      </c>
      <c r="J7" s="11">
        <f>C7-G7</f>
        <v>35</v>
      </c>
      <c r="K7" s="11">
        <f t="shared" si="5"/>
        <v>79797270.059962139</v>
      </c>
      <c r="L7" s="11"/>
    </row>
    <row r="8" spans="1:15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F8">
        <f>10*(C8-C7)</f>
        <v>60</v>
      </c>
      <c r="G8" s="11">
        <f t="shared" si="2"/>
        <v>35146</v>
      </c>
      <c r="H8" s="11">
        <f t="shared" si="6"/>
        <v>0</v>
      </c>
      <c r="I8" s="11">
        <f t="shared" si="3"/>
        <v>-62492134.003143869</v>
      </c>
      <c r="J8" s="11">
        <f>C8-G8</f>
        <v>41</v>
      </c>
      <c r="K8" s="11">
        <f>D8-I8</f>
        <v>62492140.003143869</v>
      </c>
      <c r="L8" s="11"/>
      <c r="M8" s="11"/>
      <c r="N8" s="4" t="s">
        <v>38</v>
      </c>
      <c r="O8" s="9">
        <v>7</v>
      </c>
    </row>
    <row r="9" spans="1:15">
      <c r="A9" s="2">
        <f>Dati!A9</f>
        <v>44050</v>
      </c>
      <c r="B9" s="10">
        <v>6</v>
      </c>
      <c r="C9">
        <f>Dati!K9</f>
        <v>35190</v>
      </c>
      <c r="D9">
        <f t="shared" ref="D9:D72" si="7">C9-C8</f>
        <v>3</v>
      </c>
      <c r="F9">
        <f t="shared" ref="F9:F72" si="8">10*(C9-C8)</f>
        <v>30</v>
      </c>
      <c r="G9" s="11">
        <f t="shared" si="2"/>
        <v>35146</v>
      </c>
      <c r="H9" s="11">
        <f t="shared" si="6"/>
        <v>0</v>
      </c>
      <c r="I9" s="11">
        <f t="shared" si="3"/>
        <v>-48813308.007878698</v>
      </c>
      <c r="J9" s="11">
        <f t="shared" ref="J9:J72" si="9">C9-G9</f>
        <v>44</v>
      </c>
      <c r="K9" s="11">
        <f t="shared" ref="K9:K72" si="10">D9-I9</f>
        <v>48813311.007878698</v>
      </c>
      <c r="L9" s="11"/>
      <c r="M9" s="11"/>
      <c r="N9" s="4" t="s">
        <v>39</v>
      </c>
      <c r="O9" s="9">
        <v>9</v>
      </c>
    </row>
    <row r="10" spans="1:15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F10">
        <f t="shared" si="8"/>
        <v>130</v>
      </c>
      <c r="G10" s="11">
        <f t="shared" si="2"/>
        <v>35146</v>
      </c>
      <c r="H10" s="11">
        <f t="shared" si="6"/>
        <v>0</v>
      </c>
      <c r="I10" s="11">
        <f t="shared" si="3"/>
        <v>-38026127.094114721</v>
      </c>
      <c r="J10" s="11">
        <f t="shared" si="9"/>
        <v>57</v>
      </c>
      <c r="K10" s="11">
        <f t="shared" si="10"/>
        <v>38026140.094114721</v>
      </c>
      <c r="L10" s="11"/>
      <c r="M10" s="11"/>
      <c r="N10" s="4" t="s">
        <v>50</v>
      </c>
      <c r="O10" s="23">
        <v>0.9</v>
      </c>
    </row>
    <row r="11" spans="1:15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 s="11">
        <f>SUM(D4:D10)/7</f>
        <v>8.1428571428571423</v>
      </c>
      <c r="F11">
        <f t="shared" si="8"/>
        <v>20</v>
      </c>
      <c r="G11" s="11">
        <f t="shared" si="2"/>
        <v>35146</v>
      </c>
      <c r="H11" s="11">
        <f t="shared" si="6"/>
        <v>0</v>
      </c>
      <c r="I11" s="11">
        <f t="shared" si="3"/>
        <v>-29539945.03024561</v>
      </c>
      <c r="J11" s="11">
        <f t="shared" si="9"/>
        <v>59</v>
      </c>
      <c r="K11" s="11">
        <f t="shared" si="10"/>
        <v>29539947.03024561</v>
      </c>
      <c r="L11" s="11">
        <f>E11-I11</f>
        <v>29539953.173102751</v>
      </c>
      <c r="M11" s="11"/>
      <c r="N11" s="12" t="s">
        <v>59</v>
      </c>
      <c r="O11" s="11">
        <f>Deceduti!B3</f>
        <v>35146</v>
      </c>
    </row>
    <row r="12" spans="1:15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 s="11">
        <f t="shared" ref="E12:E75" si="11">SUM(D5:D11)/7</f>
        <v>7.2857142857142856</v>
      </c>
      <c r="F12">
        <f t="shared" si="8"/>
        <v>40</v>
      </c>
      <c r="G12" s="11">
        <f t="shared" si="2"/>
        <v>35146</v>
      </c>
      <c r="H12" s="11">
        <f t="shared" si="6"/>
        <v>0</v>
      </c>
      <c r="I12" s="11">
        <f t="shared" si="3"/>
        <v>-22880780.866571281</v>
      </c>
      <c r="J12" s="11">
        <f t="shared" si="9"/>
        <v>63</v>
      </c>
      <c r="K12" s="11">
        <f t="shared" si="10"/>
        <v>22880784.866571281</v>
      </c>
      <c r="L12" s="11">
        <f t="shared" ref="L12:L75" si="12">E12-I12</f>
        <v>22880788.152285568</v>
      </c>
      <c r="M12" s="11"/>
      <c r="N12" s="12" t="s">
        <v>64</v>
      </c>
      <c r="O12">
        <v>0</v>
      </c>
    </row>
    <row r="13" spans="1:15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 s="11">
        <f t="shared" si="11"/>
        <v>6.1428571428571432</v>
      </c>
      <c r="F13">
        <f t="shared" si="8"/>
        <v>60</v>
      </c>
      <c r="G13" s="11">
        <f t="shared" si="2"/>
        <v>35146</v>
      </c>
      <c r="H13" s="11">
        <f t="shared" si="6"/>
        <v>0</v>
      </c>
      <c r="I13" s="11">
        <f t="shared" si="3"/>
        <v>-17669011.088758379</v>
      </c>
      <c r="J13" s="11">
        <f t="shared" si="9"/>
        <v>69</v>
      </c>
      <c r="K13" s="11">
        <f t="shared" si="10"/>
        <v>17669017.088758379</v>
      </c>
      <c r="L13" s="11">
        <f t="shared" si="12"/>
        <v>17669017.231615521</v>
      </c>
      <c r="M13" s="11"/>
      <c r="N13" s="12" t="s">
        <v>65</v>
      </c>
      <c r="O13">
        <v>57</v>
      </c>
    </row>
    <row r="14" spans="1:15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 s="11">
        <f t="shared" si="11"/>
        <v>6.2857142857142856</v>
      </c>
      <c r="F14">
        <f t="shared" si="8"/>
        <v>100</v>
      </c>
      <c r="G14" s="11">
        <f t="shared" si="2"/>
        <v>35146</v>
      </c>
      <c r="H14" s="11">
        <f t="shared" si="6"/>
        <v>0</v>
      </c>
      <c r="I14" s="11">
        <f t="shared" si="3"/>
        <v>-13601196.564548401</v>
      </c>
      <c r="J14" s="11">
        <f t="shared" si="9"/>
        <v>79</v>
      </c>
      <c r="K14" s="11">
        <f t="shared" si="10"/>
        <v>13601206.564548401</v>
      </c>
      <c r="L14" s="11">
        <f t="shared" si="12"/>
        <v>13601202.850262687</v>
      </c>
      <c r="M14" s="11"/>
    </row>
    <row r="15" spans="1:15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 s="11">
        <f t="shared" si="11"/>
        <v>6.2857142857142856</v>
      </c>
      <c r="F15">
        <f t="shared" si="8"/>
        <v>60</v>
      </c>
      <c r="G15" s="11">
        <f t="shared" si="2"/>
        <v>35146</v>
      </c>
      <c r="H15" s="11">
        <f t="shared" si="6"/>
        <v>0</v>
      </c>
      <c r="I15" s="11">
        <f t="shared" si="3"/>
        <v>-10435300.249399917</v>
      </c>
      <c r="J15" s="11">
        <f t="shared" si="9"/>
        <v>85</v>
      </c>
      <c r="K15" s="11">
        <f t="shared" si="10"/>
        <v>10435306.249399917</v>
      </c>
      <c r="L15" s="11">
        <f t="shared" si="12"/>
        <v>10435306.535114203</v>
      </c>
      <c r="M15" s="11"/>
      <c r="N15" s="12" t="s">
        <v>29</v>
      </c>
      <c r="O15" s="11">
        <f>AVERAGE(J7:J40)</f>
        <v>-16305.412335719191</v>
      </c>
    </row>
    <row r="16" spans="1:15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 s="11">
        <f t="shared" si="11"/>
        <v>6.2857142857142856</v>
      </c>
      <c r="F16">
        <f t="shared" si="8"/>
        <v>30</v>
      </c>
      <c r="G16" s="11">
        <f t="shared" si="2"/>
        <v>35146</v>
      </c>
      <c r="H16" s="11">
        <f t="shared" si="6"/>
        <v>0</v>
      </c>
      <c r="I16" s="11">
        <f t="shared" si="3"/>
        <v>-7978681.8119227402</v>
      </c>
      <c r="J16" s="11">
        <f t="shared" si="9"/>
        <v>88</v>
      </c>
      <c r="K16" s="11">
        <f t="shared" si="10"/>
        <v>7978684.8119227402</v>
      </c>
      <c r="L16" s="11">
        <f t="shared" si="12"/>
        <v>7978688.0976370256</v>
      </c>
      <c r="M16" s="11"/>
      <c r="N16" s="12" t="s">
        <v>30</v>
      </c>
      <c r="O16" s="6">
        <f>STDEVP(J7:J40)</f>
        <v>40803.072709483669</v>
      </c>
    </row>
    <row r="17" spans="1:15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 s="11">
        <f t="shared" si="11"/>
        <v>6.2857142857142856</v>
      </c>
      <c r="F17">
        <f t="shared" si="8"/>
        <v>1580</v>
      </c>
      <c r="G17" s="11">
        <f t="shared" si="2"/>
        <v>35146</v>
      </c>
      <c r="H17" s="11">
        <f t="shared" si="6"/>
        <v>0</v>
      </c>
      <c r="I17" s="11">
        <f t="shared" si="3"/>
        <v>-6078363.3425314007</v>
      </c>
      <c r="J17" s="11">
        <f t="shared" si="9"/>
        <v>246</v>
      </c>
      <c r="K17" s="11">
        <f t="shared" si="10"/>
        <v>6078521.3425314007</v>
      </c>
      <c r="L17" s="11">
        <f t="shared" si="12"/>
        <v>6078369.6282456862</v>
      </c>
      <c r="M17" s="11"/>
    </row>
    <row r="18" spans="1:15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 s="11">
        <f t="shared" si="11"/>
        <v>27</v>
      </c>
      <c r="F18">
        <f t="shared" si="8"/>
        <v>40</v>
      </c>
      <c r="G18" s="11">
        <f t="shared" si="2"/>
        <v>35146</v>
      </c>
      <c r="H18" s="11">
        <f t="shared" si="6"/>
        <v>0</v>
      </c>
      <c r="I18" s="11">
        <f t="shared" si="3"/>
        <v>-4613149.8100638818</v>
      </c>
      <c r="J18" s="11">
        <f t="shared" si="9"/>
        <v>250</v>
      </c>
      <c r="K18" s="11">
        <f t="shared" si="10"/>
        <v>4613153.8100638818</v>
      </c>
      <c r="L18" s="11">
        <f t="shared" si="12"/>
        <v>4613176.8100638818</v>
      </c>
      <c r="M18" s="11"/>
      <c r="N18" s="12" t="s">
        <v>40</v>
      </c>
      <c r="O18" s="11">
        <f>AVERAGE(K34:K110)</f>
        <v>1074.6626406876278</v>
      </c>
    </row>
    <row r="19" spans="1:15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 s="11">
        <f t="shared" si="11"/>
        <v>27.285714285714285</v>
      </c>
      <c r="F19">
        <f t="shared" si="8"/>
        <v>40</v>
      </c>
      <c r="G19" s="11">
        <f t="shared" si="2"/>
        <v>35146</v>
      </c>
      <c r="H19" s="11">
        <f t="shared" si="6"/>
        <v>0</v>
      </c>
      <c r="I19" s="11">
        <f t="shared" si="3"/>
        <v>-3487262.0223843767</v>
      </c>
      <c r="J19" s="11">
        <f t="shared" si="9"/>
        <v>254</v>
      </c>
      <c r="K19" s="11">
        <f t="shared" si="10"/>
        <v>3487266.0223843767</v>
      </c>
      <c r="L19" s="11">
        <f t="shared" si="12"/>
        <v>3487289.3080986626</v>
      </c>
      <c r="M19" s="11"/>
      <c r="N19" s="12" t="s">
        <v>30</v>
      </c>
      <c r="O19" s="5">
        <f>STDEVP(K34:K110)</f>
        <v>4050.8333956417873</v>
      </c>
    </row>
    <row r="20" spans="1:15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 s="11">
        <f t="shared" si="11"/>
        <v>27.285714285714285</v>
      </c>
      <c r="F20">
        <f t="shared" si="8"/>
        <v>50</v>
      </c>
      <c r="G20" s="11">
        <f t="shared" si="2"/>
        <v>35146</v>
      </c>
      <c r="H20" s="11">
        <f t="shared" si="6"/>
        <v>0</v>
      </c>
      <c r="I20" s="11">
        <f t="shared" si="3"/>
        <v>-2625201.1147886137</v>
      </c>
      <c r="J20" s="11">
        <f t="shared" si="9"/>
        <v>259</v>
      </c>
      <c r="K20" s="11">
        <f t="shared" si="10"/>
        <v>2625206.1147886137</v>
      </c>
      <c r="L20" s="11">
        <f t="shared" si="12"/>
        <v>2625228.4005028997</v>
      </c>
      <c r="M20" s="11"/>
    </row>
    <row r="21" spans="1:15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 s="11">
        <f t="shared" si="11"/>
        <v>27.142857142857142</v>
      </c>
      <c r="F21">
        <f t="shared" si="8"/>
        <v>70</v>
      </c>
      <c r="G21" s="11">
        <f t="shared" si="2"/>
        <v>35146</v>
      </c>
      <c r="H21" s="11">
        <f t="shared" si="6"/>
        <v>0</v>
      </c>
      <c r="I21" s="11">
        <f t="shared" si="3"/>
        <v>-1967614.1969269973</v>
      </c>
      <c r="J21" s="11">
        <f t="shared" si="9"/>
        <v>266</v>
      </c>
      <c r="K21" s="11">
        <f t="shared" si="10"/>
        <v>1967621.1969269973</v>
      </c>
      <c r="L21" s="11">
        <f t="shared" si="12"/>
        <v>1967641.3397841402</v>
      </c>
      <c r="M21" s="11"/>
    </row>
    <row r="22" spans="1:15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 s="11">
        <f t="shared" si="11"/>
        <v>26.714285714285715</v>
      </c>
      <c r="F22">
        <f t="shared" si="8"/>
        <v>60</v>
      </c>
      <c r="G22" s="11">
        <f t="shared" si="2"/>
        <v>35146</v>
      </c>
      <c r="H22" s="11">
        <f t="shared" si="6"/>
        <v>0</v>
      </c>
      <c r="I22" s="11">
        <f t="shared" si="3"/>
        <v>-1467972.5415208021</v>
      </c>
      <c r="J22" s="11">
        <f t="shared" si="9"/>
        <v>272</v>
      </c>
      <c r="K22" s="11">
        <f t="shared" si="10"/>
        <v>1467978.5415208021</v>
      </c>
      <c r="L22" s="11">
        <f t="shared" si="12"/>
        <v>1467999.2558065164</v>
      </c>
      <c r="M22" s="11"/>
      <c r="N22" t="s">
        <v>31</v>
      </c>
      <c r="O22" s="13">
        <f>MATCH(MAX(I7:I71),I7:I71,0)</f>
        <v>65</v>
      </c>
    </row>
    <row r="23" spans="1:15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 s="11">
        <f t="shared" si="11"/>
        <v>26.714285714285715</v>
      </c>
      <c r="F23">
        <f t="shared" si="8"/>
        <v>90</v>
      </c>
      <c r="G23" s="11">
        <f t="shared" si="2"/>
        <v>35146</v>
      </c>
      <c r="H23" s="11">
        <f t="shared" si="6"/>
        <v>0</v>
      </c>
      <c r="I23" s="11">
        <f t="shared" si="3"/>
        <v>-1089908.1042343457</v>
      </c>
      <c r="J23" s="11">
        <f t="shared" si="9"/>
        <v>281</v>
      </c>
      <c r="K23" s="11">
        <f t="shared" si="10"/>
        <v>1089917.1042343457</v>
      </c>
      <c r="L23" s="11">
        <f t="shared" si="12"/>
        <v>1089934.81852006</v>
      </c>
      <c r="M23" s="11"/>
      <c r="N23" t="s">
        <v>32</v>
      </c>
      <c r="O23" s="11">
        <f>O22-'Analisi-nuovi-pos (2)'!L15</f>
        <v>0</v>
      </c>
    </row>
    <row r="24" spans="1:15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 s="11">
        <f t="shared" si="11"/>
        <v>27.571428571428573</v>
      </c>
      <c r="F24">
        <f t="shared" si="8"/>
        <v>30</v>
      </c>
      <c r="G24" s="11">
        <f t="shared" si="2"/>
        <v>35146</v>
      </c>
      <c r="H24" s="11">
        <f t="shared" si="6"/>
        <v>0</v>
      </c>
      <c r="I24" s="11">
        <f t="shared" si="3"/>
        <v>-805082.48112873163</v>
      </c>
      <c r="J24" s="11">
        <f t="shared" si="9"/>
        <v>284</v>
      </c>
      <c r="K24" s="11">
        <f t="shared" si="10"/>
        <v>805085.48112873163</v>
      </c>
      <c r="L24" s="11">
        <f t="shared" si="12"/>
        <v>805110.0525573031</v>
      </c>
      <c r="M24" s="11"/>
    </row>
    <row r="25" spans="1:15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 s="11">
        <f t="shared" si="11"/>
        <v>5.4285714285714288</v>
      </c>
      <c r="F25">
        <f t="shared" si="8"/>
        <v>70</v>
      </c>
      <c r="G25" s="11">
        <f t="shared" si="2"/>
        <v>35146</v>
      </c>
      <c r="H25" s="11">
        <f t="shared" si="6"/>
        <v>0</v>
      </c>
      <c r="I25" s="11">
        <f t="shared" si="3"/>
        <v>-591485.68581573514</v>
      </c>
      <c r="J25" s="11">
        <f t="shared" si="9"/>
        <v>291</v>
      </c>
      <c r="K25" s="11">
        <f t="shared" si="10"/>
        <v>591492.68581573514</v>
      </c>
      <c r="L25" s="11">
        <f t="shared" si="12"/>
        <v>591491.11438716366</v>
      </c>
      <c r="M25" s="11"/>
    </row>
    <row r="26" spans="1:15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 s="11">
        <f t="shared" si="11"/>
        <v>5.8571428571428568</v>
      </c>
      <c r="F26">
        <f t="shared" si="8"/>
        <v>40</v>
      </c>
      <c r="G26" s="11">
        <f t="shared" si="2"/>
        <v>35146</v>
      </c>
      <c r="H26" s="11">
        <f t="shared" si="6"/>
        <v>0</v>
      </c>
      <c r="I26" s="11">
        <f t="shared" si="3"/>
        <v>-432081.23480550718</v>
      </c>
      <c r="J26" s="11">
        <f t="shared" si="9"/>
        <v>295</v>
      </c>
      <c r="K26" s="11">
        <f t="shared" si="10"/>
        <v>432085.23480550718</v>
      </c>
      <c r="L26" s="11">
        <f t="shared" si="12"/>
        <v>432087.09194836434</v>
      </c>
      <c r="M26" s="11"/>
    </row>
    <row r="27" spans="1:15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 s="11">
        <f t="shared" si="11"/>
        <v>5.8571428571428568</v>
      </c>
      <c r="F27">
        <f t="shared" si="8"/>
        <v>40</v>
      </c>
      <c r="G27" s="11">
        <f t="shared" si="2"/>
        <v>35146</v>
      </c>
      <c r="H27" s="11">
        <f t="shared" si="6"/>
        <v>0</v>
      </c>
      <c r="I27" s="11">
        <f t="shared" si="3"/>
        <v>-313729.69177431072</v>
      </c>
      <c r="J27" s="11">
        <f t="shared" si="9"/>
        <v>299</v>
      </c>
      <c r="K27" s="11">
        <f t="shared" si="10"/>
        <v>313733.69177431072</v>
      </c>
      <c r="L27" s="11">
        <f t="shared" si="12"/>
        <v>313735.54891716788</v>
      </c>
      <c r="M27" s="11"/>
      <c r="N27" t="s">
        <v>41</v>
      </c>
      <c r="O27" s="11">
        <f>MAX(G7:G119)</f>
        <v>2990882.8873396739</v>
      </c>
    </row>
    <row r="28" spans="1:15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 s="11">
        <f t="shared" si="11"/>
        <v>5.7142857142857144</v>
      </c>
      <c r="F28">
        <f t="shared" si="8"/>
        <v>130</v>
      </c>
      <c r="G28" s="11">
        <f t="shared" si="2"/>
        <v>35146</v>
      </c>
      <c r="H28" s="11">
        <f t="shared" si="6"/>
        <v>0</v>
      </c>
      <c r="I28" s="11">
        <f t="shared" si="3"/>
        <v>-226335.64200611724</v>
      </c>
      <c r="J28" s="11">
        <f t="shared" si="9"/>
        <v>312</v>
      </c>
      <c r="K28" s="11">
        <f t="shared" si="10"/>
        <v>226348.64200611724</v>
      </c>
      <c r="L28" s="11">
        <f t="shared" si="12"/>
        <v>226341.35629183153</v>
      </c>
      <c r="M28" s="11"/>
    </row>
    <row r="29" spans="1:15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 s="11">
        <f t="shared" si="11"/>
        <v>6.5714285714285712</v>
      </c>
      <c r="F29">
        <f t="shared" si="8"/>
        <v>50</v>
      </c>
      <c r="G29" s="11">
        <f t="shared" si="2"/>
        <v>35146</v>
      </c>
      <c r="H29" s="11">
        <f t="shared" si="6"/>
        <v>0</v>
      </c>
      <c r="I29" s="11">
        <f t="shared" si="3"/>
        <v>-162173.54703979145</v>
      </c>
      <c r="J29" s="11">
        <f t="shared" si="9"/>
        <v>317</v>
      </c>
      <c r="K29" s="11">
        <f t="shared" si="10"/>
        <v>162178.54703979145</v>
      </c>
      <c r="L29" s="11">
        <f t="shared" si="12"/>
        <v>162180.11846836287</v>
      </c>
      <c r="M29" s="11"/>
    </row>
    <row r="30" spans="1:15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 s="11">
        <f t="shared" si="11"/>
        <v>6.4285714285714288</v>
      </c>
      <c r="F30">
        <f t="shared" si="8"/>
        <v>90</v>
      </c>
      <c r="G30" s="11">
        <f t="shared" si="2"/>
        <v>35146</v>
      </c>
      <c r="H30" s="11">
        <f t="shared" si="6"/>
        <v>0</v>
      </c>
      <c r="I30" s="11">
        <f t="shared" si="3"/>
        <v>-115356.48104743274</v>
      </c>
      <c r="J30" s="11">
        <f t="shared" si="9"/>
        <v>326</v>
      </c>
      <c r="K30" s="11">
        <f t="shared" si="10"/>
        <v>115365.48104743274</v>
      </c>
      <c r="L30" s="11">
        <f t="shared" si="12"/>
        <v>115362.9096188613</v>
      </c>
      <c r="M30" s="11"/>
    </row>
    <row r="31" spans="1:15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 s="11">
        <f t="shared" si="11"/>
        <v>6.4285714285714288</v>
      </c>
      <c r="F31">
        <f t="shared" si="8"/>
        <v>10</v>
      </c>
      <c r="G31" s="11">
        <f t="shared" si="2"/>
        <v>35146</v>
      </c>
      <c r="H31" s="11">
        <f t="shared" si="6"/>
        <v>0</v>
      </c>
      <c r="I31" s="11">
        <f t="shared" si="3"/>
        <v>-81418.717894175439</v>
      </c>
      <c r="J31" s="11">
        <f t="shared" si="9"/>
        <v>327</v>
      </c>
      <c r="K31" s="11">
        <f t="shared" si="10"/>
        <v>81419.717894175439</v>
      </c>
      <c r="L31" s="11">
        <f t="shared" si="12"/>
        <v>81425.146465604004</v>
      </c>
      <c r="M31" s="11"/>
    </row>
    <row r="32" spans="1:15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 s="11">
        <f t="shared" si="11"/>
        <v>6.1428571428571432</v>
      </c>
      <c r="F32">
        <f t="shared" si="8"/>
        <v>40</v>
      </c>
      <c r="G32" s="11">
        <f t="shared" si="2"/>
        <v>35146</v>
      </c>
      <c r="H32" s="11">
        <f t="shared" si="6"/>
        <v>0</v>
      </c>
      <c r="I32" s="11">
        <f t="shared" si="3"/>
        <v>-56988.805074538875</v>
      </c>
      <c r="J32" s="11">
        <f t="shared" si="9"/>
        <v>331</v>
      </c>
      <c r="K32" s="11">
        <f t="shared" si="10"/>
        <v>56992.805074538875</v>
      </c>
      <c r="L32" s="11">
        <f t="shared" si="12"/>
        <v>56994.947931681731</v>
      </c>
      <c r="M32" s="11"/>
    </row>
    <row r="33" spans="1:13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 s="11">
        <f t="shared" si="11"/>
        <v>5.7142857142857144</v>
      </c>
      <c r="F33">
        <f t="shared" si="8"/>
        <v>60</v>
      </c>
      <c r="G33" s="11">
        <f t="shared" si="2"/>
        <v>35146</v>
      </c>
      <c r="H33" s="11">
        <f t="shared" si="6"/>
        <v>0</v>
      </c>
      <c r="I33" s="11">
        <f t="shared" si="3"/>
        <v>-39534.362325910282</v>
      </c>
      <c r="J33" s="11">
        <f t="shared" si="9"/>
        <v>337</v>
      </c>
      <c r="K33" s="11">
        <f t="shared" si="10"/>
        <v>39540.362325910282</v>
      </c>
      <c r="L33" s="11">
        <f t="shared" si="12"/>
        <v>39540.076611624565</v>
      </c>
      <c r="M33" s="11"/>
    </row>
    <row r="34" spans="1:13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 s="11">
        <f t="shared" si="11"/>
        <v>6</v>
      </c>
      <c r="F34">
        <f t="shared" si="8"/>
        <v>80</v>
      </c>
      <c r="G34" s="11">
        <f t="shared" si="2"/>
        <v>43128.427780893428</v>
      </c>
      <c r="H34" s="11">
        <f t="shared" si="6"/>
        <v>7982427.7808934273</v>
      </c>
      <c r="I34" s="11">
        <f t="shared" si="3"/>
        <v>-27163.572219106572</v>
      </c>
      <c r="J34" s="11">
        <f t="shared" si="9"/>
        <v>-7637.4277808934276</v>
      </c>
      <c r="K34" s="11">
        <f t="shared" si="10"/>
        <v>27171.572219106572</v>
      </c>
      <c r="L34" s="11">
        <f t="shared" si="12"/>
        <v>27169.572219106572</v>
      </c>
      <c r="M34" s="11"/>
    </row>
    <row r="35" spans="1:13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 s="11">
        <f t="shared" si="11"/>
        <v>6.5714285714285712</v>
      </c>
      <c r="F35">
        <f t="shared" si="8"/>
        <v>60</v>
      </c>
      <c r="G35" s="11">
        <f t="shared" ref="G35:G98" si="13">IF(G34+I35+$O$11&gt;$C$3,G34+I35+$O$11,$C$3)</f>
        <v>59803.080868899116</v>
      </c>
      <c r="H35" s="11">
        <f t="shared" si="6"/>
        <v>16674653.088005688</v>
      </c>
      <c r="I35" s="11">
        <f t="shared" si="3"/>
        <v>-18471.346911994311</v>
      </c>
      <c r="J35" s="11">
        <f t="shared" si="9"/>
        <v>-24306.080868899116</v>
      </c>
      <c r="K35" s="11">
        <f t="shared" si="10"/>
        <v>18477.346911994311</v>
      </c>
      <c r="L35" s="11">
        <f t="shared" si="12"/>
        <v>18477.918340565739</v>
      </c>
      <c r="M35" s="11"/>
    </row>
    <row r="36" spans="1:13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 s="11">
        <f t="shared" si="11"/>
        <v>5.5714285714285712</v>
      </c>
      <c r="F36">
        <f t="shared" si="8"/>
        <v>100</v>
      </c>
      <c r="G36" s="11">
        <f t="shared" si="13"/>
        <v>82528.490077633367</v>
      </c>
      <c r="H36" s="11">
        <f t="shared" si="6"/>
        <v>22725409.208734252</v>
      </c>
      <c r="I36" s="11">
        <f t="shared" si="3"/>
        <v>-12420.590791265753</v>
      </c>
      <c r="J36" s="11">
        <f t="shared" si="9"/>
        <v>-47021.490077633367</v>
      </c>
      <c r="K36" s="11">
        <f t="shared" si="10"/>
        <v>12430.590791265753</v>
      </c>
      <c r="L36" s="11">
        <f t="shared" si="12"/>
        <v>12426.162219837182</v>
      </c>
      <c r="M36" s="11"/>
    </row>
    <row r="37" spans="1:13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 s="11">
        <f t="shared" si="11"/>
        <v>6.2857142857142856</v>
      </c>
      <c r="F37">
        <f t="shared" si="8"/>
        <v>110</v>
      </c>
      <c r="G37" s="11">
        <f t="shared" si="13"/>
        <v>109423.54927055794</v>
      </c>
      <c r="H37" s="11">
        <f t="shared" si="6"/>
        <v>26895059.19292457</v>
      </c>
      <c r="I37" s="11">
        <f t="shared" si="3"/>
        <v>-8250.9408070754253</v>
      </c>
      <c r="J37" s="11">
        <f t="shared" si="9"/>
        <v>-73905.549270557938</v>
      </c>
      <c r="K37" s="11">
        <f t="shared" si="10"/>
        <v>8261.9408070754253</v>
      </c>
      <c r="L37" s="11">
        <f t="shared" si="12"/>
        <v>8257.226521361139</v>
      </c>
      <c r="M37" s="11"/>
    </row>
    <row r="38" spans="1:13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 s="11">
        <f t="shared" si="11"/>
        <v>6.5714285714285712</v>
      </c>
      <c r="F38">
        <f t="shared" si="8"/>
        <v>150</v>
      </c>
      <c r="G38" s="11">
        <f t="shared" si="13"/>
        <v>139160.60579934364</v>
      </c>
      <c r="H38" s="11">
        <f t="shared" si="6"/>
        <v>29737056.528785702</v>
      </c>
      <c r="I38" s="11">
        <f t="shared" si="3"/>
        <v>-5408.9434712143011</v>
      </c>
      <c r="J38" s="11">
        <f t="shared" si="9"/>
        <v>-103627.60579934364</v>
      </c>
      <c r="K38" s="11">
        <f t="shared" si="10"/>
        <v>5423.9434712143011</v>
      </c>
      <c r="L38" s="11">
        <f t="shared" si="12"/>
        <v>5415.5148997857295</v>
      </c>
      <c r="M38" s="11"/>
    </row>
    <row r="39" spans="1:13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 s="11">
        <f t="shared" si="11"/>
        <v>8.5714285714285712</v>
      </c>
      <c r="F39">
        <f t="shared" si="8"/>
        <v>80</v>
      </c>
      <c r="G39" s="11">
        <f t="shared" si="13"/>
        <v>170811.71349359988</v>
      </c>
      <c r="H39" s="11">
        <f t="shared" si="6"/>
        <v>31651107.694256235</v>
      </c>
      <c r="I39" s="11">
        <f t="shared" si="3"/>
        <v>-3494.8923057437582</v>
      </c>
      <c r="J39" s="11">
        <f t="shared" si="9"/>
        <v>-135270.71349359988</v>
      </c>
      <c r="K39" s="11">
        <f t="shared" si="10"/>
        <v>3502.8923057437582</v>
      </c>
      <c r="L39" s="11">
        <f t="shared" si="12"/>
        <v>3503.4637343151867</v>
      </c>
      <c r="M39" s="11"/>
    </row>
    <row r="40" spans="1:13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 s="11">
        <f t="shared" si="11"/>
        <v>9.1428571428571423</v>
      </c>
      <c r="F40">
        <f t="shared" si="8"/>
        <v>120</v>
      </c>
      <c r="G40" s="11">
        <f t="shared" si="13"/>
        <v>203735.15212352519</v>
      </c>
      <c r="H40" s="11">
        <f t="shared" si="6"/>
        <v>32923438.629925311</v>
      </c>
      <c r="I40" s="11">
        <f t="shared" si="3"/>
        <v>-2222.5613700746831</v>
      </c>
      <c r="J40" s="11">
        <f t="shared" si="9"/>
        <v>-168182.15212352519</v>
      </c>
      <c r="K40" s="11">
        <f t="shared" si="10"/>
        <v>2234.5613700746831</v>
      </c>
      <c r="L40" s="11">
        <f t="shared" si="12"/>
        <v>2231.7042272175404</v>
      </c>
      <c r="M40" s="11"/>
    </row>
    <row r="41" spans="1:13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 s="11">
        <f t="shared" si="11"/>
        <v>10</v>
      </c>
      <c r="F41">
        <f t="shared" si="8"/>
        <v>100</v>
      </c>
      <c r="G41" s="11">
        <f t="shared" si="13"/>
        <v>237492.27425916106</v>
      </c>
      <c r="H41" s="11">
        <f t="shared" si="6"/>
        <v>33757122.135635875</v>
      </c>
      <c r="I41" s="11">
        <f t="shared" si="3"/>
        <v>-1388.8778643641151</v>
      </c>
      <c r="J41" s="11">
        <f t="shared" si="9"/>
        <v>-201929.27425916106</v>
      </c>
      <c r="K41" s="11">
        <f t="shared" si="10"/>
        <v>1398.8778643641151</v>
      </c>
      <c r="L41" s="11">
        <f t="shared" si="12"/>
        <v>1398.8778643641151</v>
      </c>
      <c r="M41" s="11"/>
    </row>
    <row r="42" spans="1:13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 s="11">
        <f t="shared" si="11"/>
        <v>10.285714285714286</v>
      </c>
      <c r="F42">
        <f t="shared" si="8"/>
        <v>140</v>
      </c>
      <c r="G42" s="11">
        <f t="shared" si="13"/>
        <v>271787.05499656429</v>
      </c>
      <c r="H42" s="11">
        <f t="shared" si="6"/>
        <v>34294780.737403229</v>
      </c>
      <c r="I42" s="11">
        <f t="shared" si="3"/>
        <v>-851.21926259681095</v>
      </c>
      <c r="J42" s="11">
        <f t="shared" si="9"/>
        <v>-236210.05499656429</v>
      </c>
      <c r="K42" s="11">
        <f t="shared" si="10"/>
        <v>865.21926259681095</v>
      </c>
      <c r="L42" s="11">
        <f t="shared" si="12"/>
        <v>861.50497688252528</v>
      </c>
      <c r="M42" s="11"/>
    </row>
    <row r="43" spans="1:13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 s="11">
        <f t="shared" si="11"/>
        <v>11.428571428571429</v>
      </c>
      <c r="F43">
        <f t="shared" si="8"/>
        <v>100</v>
      </c>
      <c r="G43" s="11">
        <f t="shared" si="13"/>
        <v>306422.52482376149</v>
      </c>
      <c r="H43" s="11">
        <f t="shared" si="6"/>
        <v>34635469.827197202</v>
      </c>
      <c r="I43" s="11">
        <f t="shared" si="3"/>
        <v>-510.53017280279369</v>
      </c>
      <c r="J43" s="11">
        <f t="shared" si="9"/>
        <v>-270835.52482376149</v>
      </c>
      <c r="K43" s="11">
        <f t="shared" si="10"/>
        <v>520.53017280279369</v>
      </c>
      <c r="L43" s="11">
        <f t="shared" si="12"/>
        <v>521.95874423136513</v>
      </c>
      <c r="M43" s="11"/>
    </row>
    <row r="44" spans="1:13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 s="11">
        <f t="shared" si="11"/>
        <v>11.428571428571429</v>
      </c>
      <c r="F44">
        <f t="shared" si="8"/>
        <v>100</v>
      </c>
      <c r="G44" s="11">
        <f t="shared" si="13"/>
        <v>341269.66750149574</v>
      </c>
      <c r="H44" s="11">
        <f t="shared" si="6"/>
        <v>34847142.677734256</v>
      </c>
      <c r="I44" s="11">
        <f t="shared" si="3"/>
        <v>-298.8573222657372</v>
      </c>
      <c r="J44" s="11">
        <f t="shared" si="9"/>
        <v>-305672.66750149574</v>
      </c>
      <c r="K44" s="11">
        <f t="shared" si="10"/>
        <v>308.8573222657372</v>
      </c>
      <c r="L44" s="11">
        <f t="shared" si="12"/>
        <v>310.28589369430864</v>
      </c>
      <c r="M44" s="11"/>
    </row>
    <row r="45" spans="1:13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 s="11">
        <f t="shared" si="11"/>
        <v>11.285714285714286</v>
      </c>
      <c r="F45">
        <f t="shared" si="8"/>
        <v>60</v>
      </c>
      <c r="G45" s="11">
        <f t="shared" si="13"/>
        <v>376245.44855697191</v>
      </c>
      <c r="H45" s="11">
        <f t="shared" si="6"/>
        <v>34975781.055476166</v>
      </c>
      <c r="I45" s="11">
        <f t="shared" si="3"/>
        <v>-170.21894452385649</v>
      </c>
      <c r="J45" s="11">
        <f t="shared" si="9"/>
        <v>-340642.44855697191</v>
      </c>
      <c r="K45" s="11">
        <f t="shared" si="10"/>
        <v>176.21894452385649</v>
      </c>
      <c r="L45" s="11">
        <f t="shared" si="12"/>
        <v>181.50465880957077</v>
      </c>
      <c r="M45" s="11"/>
    </row>
    <row r="46" spans="1:13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 s="11">
        <f t="shared" si="11"/>
        <v>10</v>
      </c>
      <c r="F46">
        <f t="shared" si="8"/>
        <v>70</v>
      </c>
      <c r="G46" s="11">
        <f t="shared" si="13"/>
        <v>411297.47397831723</v>
      </c>
      <c r="H46" s="11">
        <f t="shared" si="6"/>
        <v>35052025.421345316</v>
      </c>
      <c r="I46" s="11">
        <f t="shared" si="3"/>
        <v>-93.974578654706235</v>
      </c>
      <c r="J46" s="11">
        <f t="shared" si="9"/>
        <v>-375687.47397831723</v>
      </c>
      <c r="K46" s="11">
        <f t="shared" si="10"/>
        <v>100.97457865470624</v>
      </c>
      <c r="L46" s="11">
        <f t="shared" si="12"/>
        <v>103.97457865470624</v>
      </c>
      <c r="M46" s="11"/>
    </row>
    <row r="47" spans="1:13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 s="11">
        <f t="shared" si="11"/>
        <v>9.8571428571428577</v>
      </c>
      <c r="F47">
        <f t="shared" si="8"/>
        <v>140</v>
      </c>
      <c r="G47" s="11">
        <f t="shared" si="13"/>
        <v>446393.41722692258</v>
      </c>
      <c r="H47" s="11">
        <f t="shared" si="6"/>
        <v>35095943.248605356</v>
      </c>
      <c r="I47" s="11">
        <f t="shared" si="3"/>
        <v>-50.056751394642632</v>
      </c>
      <c r="J47" s="11">
        <f t="shared" si="9"/>
        <v>-410769.41722692258</v>
      </c>
      <c r="K47" s="11">
        <f t="shared" si="10"/>
        <v>64.056751394642632</v>
      </c>
      <c r="L47" s="11">
        <f t="shared" si="12"/>
        <v>59.913894251785493</v>
      </c>
      <c r="M47" s="11"/>
    </row>
    <row r="48" spans="1:13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 s="11">
        <f t="shared" si="11"/>
        <v>10.142857142857142</v>
      </c>
      <c r="F48">
        <f t="shared" si="8"/>
        <v>90</v>
      </c>
      <c r="G48" s="11">
        <f t="shared" si="13"/>
        <v>481513.83885046723</v>
      </c>
      <c r="H48" s="11">
        <f t="shared" si="6"/>
        <v>35120421.623544648</v>
      </c>
      <c r="I48" s="11">
        <f t="shared" si="3"/>
        <v>-25.578376455345339</v>
      </c>
      <c r="J48" s="11">
        <f t="shared" si="9"/>
        <v>-445880.83885046723</v>
      </c>
      <c r="K48" s="11">
        <f t="shared" si="10"/>
        <v>34.578376455345335</v>
      </c>
      <c r="L48" s="11">
        <f t="shared" si="12"/>
        <v>35.721233598202481</v>
      </c>
      <c r="M48" s="11"/>
    </row>
    <row r="49" spans="1:13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 s="11">
        <f t="shared" si="11"/>
        <v>10</v>
      </c>
      <c r="F49">
        <f t="shared" si="8"/>
        <v>120</v>
      </c>
      <c r="G49" s="11">
        <f t="shared" si="13"/>
        <v>516647.39089269872</v>
      </c>
      <c r="H49" s="11">
        <f t="shared" si="6"/>
        <v>35133552.042231485</v>
      </c>
      <c r="I49" s="11">
        <f t="shared" si="3"/>
        <v>-12.447957768531476</v>
      </c>
      <c r="J49" s="11">
        <f t="shared" si="9"/>
        <v>-481002.39089269872</v>
      </c>
      <c r="K49" s="11">
        <f t="shared" si="10"/>
        <v>24.447957768531474</v>
      </c>
      <c r="L49" s="11">
        <f t="shared" si="12"/>
        <v>22.447957768531474</v>
      </c>
      <c r="M49" s="11"/>
    </row>
    <row r="50" spans="1:13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 s="11">
        <f t="shared" si="11"/>
        <v>9.7142857142857135</v>
      </c>
      <c r="F50">
        <f t="shared" si="8"/>
        <v>130</v>
      </c>
      <c r="G50" s="11">
        <f t="shared" si="13"/>
        <v>551787.67486443301</v>
      </c>
      <c r="H50" s="11">
        <f t="shared" si="6"/>
        <v>35140283.971734285</v>
      </c>
      <c r="I50" s="11">
        <f t="shared" si="3"/>
        <v>-5.7160282656352894</v>
      </c>
      <c r="J50" s="11">
        <f t="shared" si="9"/>
        <v>-516129.67486443301</v>
      </c>
      <c r="K50" s="11">
        <f t="shared" si="10"/>
        <v>18.716028265635288</v>
      </c>
      <c r="L50" s="11">
        <f t="shared" si="12"/>
        <v>15.430313979921003</v>
      </c>
      <c r="M50" s="11"/>
    </row>
    <row r="51" spans="1:13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 s="11">
        <f t="shared" si="11"/>
        <v>10.142857142857142</v>
      </c>
      <c r="F51">
        <f t="shared" si="8"/>
        <v>100</v>
      </c>
      <c r="G51" s="11">
        <f t="shared" si="13"/>
        <v>586931.22841078741</v>
      </c>
      <c r="H51" s="11">
        <f t="shared" si="6"/>
        <v>35143553.546354406</v>
      </c>
      <c r="I51" s="11">
        <f t="shared" si="3"/>
        <v>-2.4464536456131407</v>
      </c>
      <c r="J51" s="11">
        <f t="shared" si="9"/>
        <v>-551263.22841078741</v>
      </c>
      <c r="K51" s="11">
        <f t="shared" si="10"/>
        <v>12.44645364561314</v>
      </c>
      <c r="L51" s="11">
        <f t="shared" si="12"/>
        <v>12.589310788470282</v>
      </c>
      <c r="M51" s="11"/>
    </row>
    <row r="52" spans="1:13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 s="11">
        <f t="shared" si="11"/>
        <v>10.142857142857142</v>
      </c>
      <c r="F52">
        <f t="shared" si="8"/>
        <v>240</v>
      </c>
      <c r="G52" s="11">
        <f t="shared" si="13"/>
        <v>622076.26853642578</v>
      </c>
      <c r="H52" s="11">
        <f t="shared" si="6"/>
        <v>35145040.125638366</v>
      </c>
      <c r="I52" s="11">
        <f t="shared" si="3"/>
        <v>-0.95987436165243656</v>
      </c>
      <c r="J52" s="11">
        <f t="shared" si="9"/>
        <v>-586384.26853642578</v>
      </c>
      <c r="K52" s="11">
        <f t="shared" si="10"/>
        <v>24.959874361652435</v>
      </c>
      <c r="L52" s="11">
        <f t="shared" si="12"/>
        <v>11.102731504509579</v>
      </c>
      <c r="M52" s="11"/>
    </row>
    <row r="53" spans="1:13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 s="11">
        <f t="shared" si="11"/>
        <v>12.714285714285714</v>
      </c>
      <c r="F53">
        <f t="shared" si="8"/>
        <v>150</v>
      </c>
      <c r="G53" s="11">
        <f t="shared" si="13"/>
        <v>657221.93123683019</v>
      </c>
      <c r="H53" s="11">
        <f t="shared" si="6"/>
        <v>35145662.700404413</v>
      </c>
      <c r="I53" s="11">
        <f t="shared" si="3"/>
        <v>-0.33729959560052664</v>
      </c>
      <c r="J53" s="11">
        <f t="shared" si="9"/>
        <v>-621514.93123683019</v>
      </c>
      <c r="K53" s="11">
        <f t="shared" si="10"/>
        <v>15.337299595600527</v>
      </c>
      <c r="L53" s="11">
        <f t="shared" si="12"/>
        <v>13.05158530988624</v>
      </c>
      <c r="M53" s="11"/>
    </row>
    <row r="54" spans="1:13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 s="11">
        <f t="shared" si="11"/>
        <v>13.857142857142858</v>
      </c>
      <c r="F54">
        <f t="shared" si="8"/>
        <v>170</v>
      </c>
      <c r="G54" s="11">
        <f t="shared" si="13"/>
        <v>692367.82864014001</v>
      </c>
      <c r="H54" s="11">
        <f t="shared" si="6"/>
        <v>35145897.403309822</v>
      </c>
      <c r="I54" s="11">
        <f t="shared" si="3"/>
        <v>-0.10259669022839443</v>
      </c>
      <c r="J54" s="11">
        <f t="shared" si="9"/>
        <v>-656643.82864014001</v>
      </c>
      <c r="K54" s="11">
        <f t="shared" si="10"/>
        <v>17.102596690228395</v>
      </c>
      <c r="L54" s="11">
        <f t="shared" si="12"/>
        <v>13.959739547371251</v>
      </c>
      <c r="M54" s="11"/>
    </row>
    <row r="55" spans="1:13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 s="11">
        <f t="shared" si="11"/>
        <v>14.285714285714286</v>
      </c>
      <c r="F55">
        <f t="shared" si="8"/>
        <v>140</v>
      </c>
      <c r="G55" s="11">
        <f t="shared" si="13"/>
        <v>727513.80301833712</v>
      </c>
      <c r="H55" s="11">
        <f t="shared" si="6"/>
        <v>35145974.378197104</v>
      </c>
      <c r="I55" s="11">
        <f t="shared" si="3"/>
        <v>-2.5621802894063298E-2</v>
      </c>
      <c r="J55" s="11">
        <f t="shared" si="9"/>
        <v>-691775.80301833712</v>
      </c>
      <c r="K55" s="11">
        <f t="shared" si="10"/>
        <v>14.025621802894063</v>
      </c>
      <c r="L55" s="11">
        <f t="shared" si="12"/>
        <v>14.31133608860835</v>
      </c>
      <c r="M55" s="11"/>
    </row>
    <row r="56" spans="1:13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 s="11">
        <f t="shared" si="11"/>
        <v>15</v>
      </c>
      <c r="F56">
        <f t="shared" si="8"/>
        <v>200</v>
      </c>
      <c r="G56" s="11">
        <f t="shared" si="13"/>
        <v>762659.79821011354</v>
      </c>
      <c r="H56" s="11">
        <f t="shared" si="6"/>
        <v>35145995.191776425</v>
      </c>
      <c r="I56" s="11">
        <f t="shared" si="3"/>
        <v>-4.8082235628770622E-3</v>
      </c>
      <c r="J56" s="11">
        <f t="shared" si="9"/>
        <v>-726901.79821011354</v>
      </c>
      <c r="K56" s="11">
        <f t="shared" si="10"/>
        <v>20.004808223562875</v>
      </c>
      <c r="L56" s="11">
        <f t="shared" si="12"/>
        <v>15.004808223562877</v>
      </c>
      <c r="M56" s="11"/>
    </row>
    <row r="57" spans="1:13">
      <c r="A57" s="2">
        <f>Dati!A57</f>
        <v>44098</v>
      </c>
      <c r="B57" s="10">
        <v>54</v>
      </c>
      <c r="C57">
        <f>Dati!K57</f>
        <v>35781</v>
      </c>
      <c r="D57">
        <f t="shared" si="7"/>
        <v>23</v>
      </c>
      <c r="E57" s="11">
        <f t="shared" si="11"/>
        <v>16.142857142857142</v>
      </c>
      <c r="F57">
        <f t="shared" si="8"/>
        <v>230</v>
      </c>
      <c r="G57" s="11">
        <f t="shared" si="13"/>
        <v>797805.7976357874</v>
      </c>
      <c r="H57" s="11">
        <f t="shared" si="6"/>
        <v>35145999.425673857</v>
      </c>
      <c r="I57" s="11">
        <f t="shared" si="3"/>
        <v>-5.7432610085847294E-4</v>
      </c>
      <c r="J57" s="11">
        <f t="shared" si="9"/>
        <v>-762024.7976357874</v>
      </c>
      <c r="K57" s="11">
        <f t="shared" si="10"/>
        <v>23.000574326100857</v>
      </c>
      <c r="L57" s="11">
        <f t="shared" si="12"/>
        <v>16.143431468957999</v>
      </c>
      <c r="M57" s="11"/>
    </row>
    <row r="58" spans="1:13">
      <c r="A58" s="2">
        <f>Dati!A58</f>
        <v>44099</v>
      </c>
      <c r="B58" s="10">
        <v>55</v>
      </c>
      <c r="C58">
        <f>Dati!K58</f>
        <v>35801</v>
      </c>
      <c r="D58">
        <f t="shared" si="7"/>
        <v>20</v>
      </c>
      <c r="E58" s="11">
        <f t="shared" si="11"/>
        <v>17.571428571428573</v>
      </c>
      <c r="F58">
        <f t="shared" si="8"/>
        <v>200</v>
      </c>
      <c r="G58" s="11">
        <f t="shared" si="13"/>
        <v>832951.79760570836</v>
      </c>
      <c r="H58" s="11">
        <f t="shared" si="6"/>
        <v>35145999.969920956</v>
      </c>
      <c r="I58" s="11">
        <f t="shared" si="3"/>
        <v>-3.0079097252981097E-5</v>
      </c>
      <c r="J58" s="11">
        <f t="shared" si="9"/>
        <v>-797150.79760570836</v>
      </c>
      <c r="K58" s="11">
        <f t="shared" si="10"/>
        <v>20.000030079097254</v>
      </c>
      <c r="L58" s="11">
        <f t="shared" si="12"/>
        <v>17.571458650525827</v>
      </c>
      <c r="M58" s="11"/>
    </row>
    <row r="59" spans="1:13">
      <c r="A59" s="2">
        <f>Dati!A59</f>
        <v>44100</v>
      </c>
      <c r="B59" s="10">
        <v>56</v>
      </c>
      <c r="C59">
        <f>Dati!K59</f>
        <v>35818</v>
      </c>
      <c r="D59">
        <f t="shared" si="7"/>
        <v>17</v>
      </c>
      <c r="E59" s="11">
        <f t="shared" si="11"/>
        <v>19</v>
      </c>
      <c r="F59">
        <f t="shared" si="8"/>
        <v>170</v>
      </c>
      <c r="G59" s="11">
        <f t="shared" si="13"/>
        <v>868097.79760549811</v>
      </c>
      <c r="H59" s="11">
        <f t="shared" si="6"/>
        <v>35145999.999789752</v>
      </c>
      <c r="I59" s="11">
        <f t="shared" si="3"/>
        <v>-2.1028092840820776E-7</v>
      </c>
      <c r="J59" s="11">
        <f t="shared" si="9"/>
        <v>-832279.79760549811</v>
      </c>
      <c r="K59" s="11">
        <f t="shared" si="10"/>
        <v>17.000000210280927</v>
      </c>
      <c r="L59" s="11">
        <f t="shared" si="12"/>
        <v>19.000000210280927</v>
      </c>
      <c r="M59" s="11"/>
    </row>
    <row r="60" spans="1:13">
      <c r="A60" s="2">
        <f>Dati!A60</f>
        <v>44101</v>
      </c>
      <c r="B60" s="10">
        <v>57</v>
      </c>
      <c r="C60">
        <f>Dati!K60</f>
        <v>35835</v>
      </c>
      <c r="D60">
        <f t="shared" si="7"/>
        <v>17</v>
      </c>
      <c r="E60" s="11">
        <f t="shared" si="11"/>
        <v>18</v>
      </c>
      <c r="F60">
        <f t="shared" si="8"/>
        <v>170</v>
      </c>
      <c r="G60" s="11">
        <f t="shared" si="13"/>
        <v>903243.79760549811</v>
      </c>
      <c r="H60" s="11">
        <f t="shared" si="6"/>
        <v>35146000</v>
      </c>
      <c r="I60" s="11">
        <f t="shared" si="3"/>
        <v>0</v>
      </c>
      <c r="J60" s="11">
        <f t="shared" si="9"/>
        <v>-867408.79760549811</v>
      </c>
      <c r="K60" s="11">
        <f t="shared" si="10"/>
        <v>17</v>
      </c>
      <c r="L60" s="11">
        <f t="shared" si="12"/>
        <v>18</v>
      </c>
      <c r="M60" s="11"/>
    </row>
    <row r="61" spans="1:13">
      <c r="A61" s="2">
        <f>Dati!A61</f>
        <v>44102</v>
      </c>
      <c r="B61" s="10">
        <v>58</v>
      </c>
      <c r="C61">
        <f>Dati!K61</f>
        <v>35851</v>
      </c>
      <c r="D61">
        <f t="shared" si="7"/>
        <v>16</v>
      </c>
      <c r="E61" s="11">
        <f t="shared" si="11"/>
        <v>18.285714285714285</v>
      </c>
      <c r="F61">
        <f t="shared" si="8"/>
        <v>160</v>
      </c>
      <c r="G61" s="11">
        <f t="shared" si="13"/>
        <v>938389.79760566645</v>
      </c>
      <c r="H61" s="11">
        <f t="shared" si="6"/>
        <v>35146000.000168338</v>
      </c>
      <c r="I61" s="11">
        <f t="shared" si="3"/>
        <v>1.6837980449652352E-7</v>
      </c>
      <c r="J61" s="11">
        <f t="shared" si="9"/>
        <v>-902538.79760566645</v>
      </c>
      <c r="K61" s="11">
        <f t="shared" si="10"/>
        <v>15.999999831620196</v>
      </c>
      <c r="L61" s="11">
        <f t="shared" si="12"/>
        <v>18.285714117334479</v>
      </c>
      <c r="M61" s="11"/>
    </row>
    <row r="62" spans="1:13">
      <c r="A62" s="2">
        <f>Dati!A62</f>
        <v>44103</v>
      </c>
      <c r="B62" s="10">
        <v>59</v>
      </c>
      <c r="C62">
        <f>Dati!K62</f>
        <v>35875</v>
      </c>
      <c r="D62">
        <f t="shared" si="7"/>
        <v>24</v>
      </c>
      <c r="E62" s="11">
        <f t="shared" si="11"/>
        <v>18.142857142857142</v>
      </c>
      <c r="F62">
        <f t="shared" si="8"/>
        <v>240</v>
      </c>
      <c r="G62" s="11">
        <f t="shared" si="13"/>
        <v>973535.79762495263</v>
      </c>
      <c r="H62" s="11">
        <f t="shared" si="6"/>
        <v>35146000.019286178</v>
      </c>
      <c r="I62" s="11">
        <f t="shared" si="3"/>
        <v>1.9286127260288802E-5</v>
      </c>
      <c r="J62" s="11">
        <f t="shared" si="9"/>
        <v>-937660.79762495263</v>
      </c>
      <c r="K62" s="11">
        <f t="shared" si="10"/>
        <v>23.999980713872741</v>
      </c>
      <c r="L62" s="11">
        <f t="shared" si="12"/>
        <v>18.142837856729884</v>
      </c>
      <c r="M62" s="11"/>
    </row>
    <row r="63" spans="1:13">
      <c r="A63" s="2">
        <f>Dati!A63</f>
        <v>44104</v>
      </c>
      <c r="B63" s="10">
        <v>60</v>
      </c>
      <c r="C63">
        <f>Dati!K63</f>
        <v>35894</v>
      </c>
      <c r="D63">
        <f t="shared" si="7"/>
        <v>19</v>
      </c>
      <c r="E63" s="11">
        <f t="shared" si="11"/>
        <v>19.571428571428573</v>
      </c>
      <c r="F63">
        <f t="shared" si="8"/>
        <v>190</v>
      </c>
      <c r="G63" s="11">
        <f t="shared" si="13"/>
        <v>1008681.7979198215</v>
      </c>
      <c r="H63" s="11">
        <f t="shared" si="6"/>
        <v>35146000.294868834</v>
      </c>
      <c r="I63" s="11">
        <f t="shared" si="3"/>
        <v>2.9486885208797906E-4</v>
      </c>
      <c r="J63" s="11">
        <f t="shared" si="9"/>
        <v>-972787.79791982146</v>
      </c>
      <c r="K63" s="11">
        <f t="shared" si="10"/>
        <v>18.999705131147913</v>
      </c>
      <c r="L63" s="11">
        <f t="shared" si="12"/>
        <v>19.571133702576486</v>
      </c>
      <c r="M63" s="11"/>
    </row>
    <row r="64" spans="1:13">
      <c r="A64" s="2">
        <f>Dati!A64</f>
        <v>44105</v>
      </c>
      <c r="B64" s="10">
        <v>61</v>
      </c>
      <c r="C64">
        <f>Dati!K64</f>
        <v>35918</v>
      </c>
      <c r="D64">
        <f t="shared" si="7"/>
        <v>24</v>
      </c>
      <c r="E64" s="11">
        <f t="shared" si="11"/>
        <v>19.428571428571427</v>
      </c>
      <c r="F64">
        <f t="shared" si="8"/>
        <v>240</v>
      </c>
      <c r="G64" s="11">
        <f t="shared" si="13"/>
        <v>1043827.7998965413</v>
      </c>
      <c r="H64" s="11">
        <f t="shared" si="6"/>
        <v>35146001.976719826</v>
      </c>
      <c r="I64" s="11">
        <f t="shared" si="3"/>
        <v>1.976719802205019E-3</v>
      </c>
      <c r="J64" s="11">
        <f t="shared" si="9"/>
        <v>-1007909.7998965413</v>
      </c>
      <c r="K64" s="11">
        <f t="shared" si="10"/>
        <v>23.998023280197796</v>
      </c>
      <c r="L64" s="11">
        <f t="shared" si="12"/>
        <v>19.426594708769223</v>
      </c>
      <c r="M64" s="11"/>
    </row>
    <row r="65" spans="1:13">
      <c r="A65" s="2">
        <f>Dati!A65</f>
        <v>44106</v>
      </c>
      <c r="B65" s="10">
        <v>62</v>
      </c>
      <c r="C65">
        <f>Dati!K65</f>
        <v>35941</v>
      </c>
      <c r="D65">
        <f t="shared" si="7"/>
        <v>23</v>
      </c>
      <c r="E65" s="11">
        <f t="shared" si="11"/>
        <v>19.571428571428573</v>
      </c>
      <c r="F65">
        <f t="shared" si="8"/>
        <v>230</v>
      </c>
      <c r="G65" s="11">
        <f t="shared" si="13"/>
        <v>1078973.8083310593</v>
      </c>
      <c r="H65" s="11">
        <f t="shared" si="6"/>
        <v>35146008.434518009</v>
      </c>
      <c r="I65" s="11">
        <f t="shared" si="3"/>
        <v>8.4345178477219385E-3</v>
      </c>
      <c r="J65" s="11">
        <f t="shared" si="9"/>
        <v>-1043032.8083310593</v>
      </c>
      <c r="K65" s="11">
        <f t="shared" si="10"/>
        <v>22.991565482152279</v>
      </c>
      <c r="L65" s="11">
        <f t="shared" si="12"/>
        <v>19.562994053580852</v>
      </c>
      <c r="M65" s="11"/>
    </row>
    <row r="66" spans="1:13">
      <c r="A66" s="2">
        <f>Dati!A66</f>
        <v>44107</v>
      </c>
      <c r="B66" s="10">
        <v>63</v>
      </c>
      <c r="C66">
        <f>Dati!K66</f>
        <v>35968</v>
      </c>
      <c r="D66">
        <f t="shared" si="7"/>
        <v>27</v>
      </c>
      <c r="E66" s="11">
        <f t="shared" si="11"/>
        <v>20</v>
      </c>
      <c r="F66">
        <f t="shared" si="8"/>
        <v>270</v>
      </c>
      <c r="G66" s="11">
        <f t="shared" si="13"/>
        <v>1114119.8353752531</v>
      </c>
      <c r="H66" s="11">
        <f t="shared" si="6"/>
        <v>35146027.044193819</v>
      </c>
      <c r="I66" s="11">
        <f t="shared" si="3"/>
        <v>2.7044193924350521E-2</v>
      </c>
      <c r="J66" s="11">
        <f t="shared" si="9"/>
        <v>-1078151.8353752531</v>
      </c>
      <c r="K66" s="11">
        <f t="shared" si="10"/>
        <v>26.97295580607565</v>
      </c>
      <c r="L66" s="11">
        <f t="shared" si="12"/>
        <v>19.97295580607565</v>
      </c>
      <c r="M66" s="11"/>
    </row>
    <row r="67" spans="1:13">
      <c r="A67" s="2">
        <f>Dati!A67</f>
        <v>44108</v>
      </c>
      <c r="B67" s="10">
        <v>64</v>
      </c>
      <c r="C67">
        <f>Dati!K67</f>
        <v>35986</v>
      </c>
      <c r="D67">
        <f t="shared" si="7"/>
        <v>18</v>
      </c>
      <c r="E67" s="11">
        <f t="shared" si="11"/>
        <v>21.428571428571427</v>
      </c>
      <c r="F67">
        <f t="shared" si="8"/>
        <v>180</v>
      </c>
      <c r="G67" s="11">
        <f t="shared" si="13"/>
        <v>1149265.9065697829</v>
      </c>
      <c r="H67" s="11">
        <f t="shared" si="6"/>
        <v>35146071.194529764</v>
      </c>
      <c r="I67" s="11">
        <f t="shared" si="3"/>
        <v>7.119452985449358E-2</v>
      </c>
      <c r="J67" s="11">
        <f t="shared" si="9"/>
        <v>-1113279.9065697829</v>
      </c>
      <c r="K67" s="11">
        <f t="shared" si="10"/>
        <v>17.928805470145505</v>
      </c>
      <c r="L67" s="11">
        <f t="shared" si="12"/>
        <v>21.357376898716932</v>
      </c>
      <c r="M67" s="11"/>
    </row>
    <row r="68" spans="1:13">
      <c r="A68" s="2">
        <f>Dati!A68</f>
        <v>44109</v>
      </c>
      <c r="B68" s="10">
        <v>65</v>
      </c>
      <c r="C68">
        <f>Dati!K68</f>
        <v>36002</v>
      </c>
      <c r="D68">
        <f t="shared" si="7"/>
        <v>16</v>
      </c>
      <c r="E68" s="11">
        <f t="shared" si="11"/>
        <v>21.571428571428573</v>
      </c>
      <c r="F68">
        <f t="shared" si="8"/>
        <v>160</v>
      </c>
      <c r="G68" s="11">
        <f t="shared" si="13"/>
        <v>1184412.0688013311</v>
      </c>
      <c r="H68" s="11">
        <f t="shared" si="6"/>
        <v>35146162.23154822</v>
      </c>
      <c r="I68" s="11">
        <f t="shared" ref="I68:I131" si="14">$O$10*((B68-$O$13)/$O$9)^$O$8*EXP(-(B68-$O$13)/$O$9)</f>
        <v>0.16223154823615962</v>
      </c>
      <c r="J68" s="11">
        <f t="shared" si="9"/>
        <v>-1148410.0688013311</v>
      </c>
      <c r="K68" s="11">
        <f t="shared" si="10"/>
        <v>15.837768451763841</v>
      </c>
      <c r="L68" s="11">
        <f t="shared" si="12"/>
        <v>21.409197023192412</v>
      </c>
      <c r="M68" s="11"/>
    </row>
    <row r="69" spans="1:13">
      <c r="A69" s="2">
        <f>Dati!A69</f>
        <v>44110</v>
      </c>
      <c r="B69" s="10">
        <v>66</v>
      </c>
      <c r="C69">
        <f>Dati!K69</f>
        <v>36030</v>
      </c>
      <c r="D69">
        <f t="shared" si="7"/>
        <v>28</v>
      </c>
      <c r="E69" s="11">
        <f t="shared" si="11"/>
        <v>21.571428571428573</v>
      </c>
      <c r="F69">
        <f t="shared" si="8"/>
        <v>280</v>
      </c>
      <c r="G69" s="11">
        <f t="shared" si="13"/>
        <v>1219558.3998928282</v>
      </c>
      <c r="H69" s="11">
        <f t="shared" si="6"/>
        <v>35146331.091497093</v>
      </c>
      <c r="I69" s="11">
        <f t="shared" si="14"/>
        <v>0.33109149705429813</v>
      </c>
      <c r="J69" s="11">
        <f t="shared" si="9"/>
        <v>-1183528.3998928282</v>
      </c>
      <c r="K69" s="11">
        <f t="shared" si="10"/>
        <v>27.668908502945701</v>
      </c>
      <c r="L69" s="11">
        <f t="shared" si="12"/>
        <v>21.240337074374274</v>
      </c>
      <c r="M69" s="11"/>
    </row>
    <row r="70" spans="1:13">
      <c r="A70" s="2">
        <f>Dati!A70</f>
        <v>44111</v>
      </c>
      <c r="B70" s="10">
        <v>67</v>
      </c>
      <c r="C70">
        <f>Dati!K70</f>
        <v>36061</v>
      </c>
      <c r="D70">
        <f t="shared" si="7"/>
        <v>31</v>
      </c>
      <c r="E70" s="11">
        <f t="shared" si="11"/>
        <v>22.142857142857142</v>
      </c>
      <c r="F70">
        <f t="shared" si="8"/>
        <v>310</v>
      </c>
      <c r="G70" s="11">
        <f t="shared" si="13"/>
        <v>1254705.019327512</v>
      </c>
      <c r="H70" s="11">
        <f t="shared" ref="H70:H132" si="15">(G70-G69)*1000</f>
        <v>35146619.434683815</v>
      </c>
      <c r="I70" s="11">
        <f t="shared" si="14"/>
        <v>0.61943468382737821</v>
      </c>
      <c r="J70" s="11">
        <f t="shared" si="9"/>
        <v>-1218644.019327512</v>
      </c>
      <c r="K70" s="11">
        <f t="shared" si="10"/>
        <v>30.380565316172621</v>
      </c>
      <c r="L70" s="11">
        <f t="shared" si="12"/>
        <v>21.523422459029764</v>
      </c>
      <c r="M70" s="11"/>
    </row>
    <row r="71" spans="1:13">
      <c r="A71" s="2">
        <f>Dati!A71</f>
        <v>44112</v>
      </c>
      <c r="B71" s="10">
        <v>68</v>
      </c>
      <c r="C71">
        <f>Dati!K71</f>
        <v>36083</v>
      </c>
      <c r="D71">
        <f t="shared" si="7"/>
        <v>22</v>
      </c>
      <c r="E71" s="11">
        <f t="shared" si="11"/>
        <v>23.857142857142858</v>
      </c>
      <c r="F71">
        <f t="shared" si="8"/>
        <v>220</v>
      </c>
      <c r="G71" s="11">
        <f t="shared" si="13"/>
        <v>1289852.0994907008</v>
      </c>
      <c r="H71" s="11">
        <f t="shared" si="15"/>
        <v>35147080.163188741</v>
      </c>
      <c r="I71" s="11">
        <f t="shared" si="14"/>
        <v>1.0801631886841072</v>
      </c>
      <c r="J71" s="11">
        <f t="shared" si="9"/>
        <v>-1253769.0994907008</v>
      </c>
      <c r="K71" s="11">
        <f t="shared" si="10"/>
        <v>20.919836811315893</v>
      </c>
      <c r="L71" s="11">
        <f t="shared" si="12"/>
        <v>22.77697966845875</v>
      </c>
      <c r="M71" s="11"/>
    </row>
    <row r="72" spans="1:13">
      <c r="A72" s="2">
        <f>Dati!A72</f>
        <v>44113</v>
      </c>
      <c r="B72" s="10">
        <v>69</v>
      </c>
      <c r="C72">
        <f>Dati!K72</f>
        <v>36111</v>
      </c>
      <c r="D72">
        <f t="shared" si="7"/>
        <v>28</v>
      </c>
      <c r="E72" s="11">
        <f t="shared" si="11"/>
        <v>23.571428571428573</v>
      </c>
      <c r="F72">
        <f t="shared" si="8"/>
        <v>280</v>
      </c>
      <c r="G72" s="11">
        <f t="shared" si="13"/>
        <v>1324999.8767645736</v>
      </c>
      <c r="H72" s="11">
        <f t="shared" si="15"/>
        <v>35147777.273872867</v>
      </c>
      <c r="I72" s="11">
        <f t="shared" si="14"/>
        <v>1.7772738727934432</v>
      </c>
      <c r="J72" s="11">
        <f t="shared" si="9"/>
        <v>-1288888.8767645736</v>
      </c>
      <c r="K72" s="11">
        <f t="shared" si="10"/>
        <v>26.222726127206556</v>
      </c>
      <c r="L72" s="11">
        <f t="shared" si="12"/>
        <v>21.794154698635129</v>
      </c>
    </row>
    <row r="73" spans="1:13">
      <c r="A73" s="2">
        <f>Dati!A73</f>
        <v>44114</v>
      </c>
      <c r="B73" s="10">
        <v>70</v>
      </c>
      <c r="C73">
        <f>Dati!K73</f>
        <v>36140</v>
      </c>
      <c r="D73">
        <f t="shared" ref="D73:D110" si="16">C73-C72</f>
        <v>29</v>
      </c>
      <c r="E73" s="11">
        <f t="shared" si="11"/>
        <v>24.285714285714285</v>
      </c>
      <c r="F73">
        <f t="shared" ref="F73:F110" si="17">10*(C73-C72)</f>
        <v>290</v>
      </c>
      <c r="G73" s="11">
        <f t="shared" si="13"/>
        <v>1360148.6618220215</v>
      </c>
      <c r="H73" s="11">
        <f t="shared" si="15"/>
        <v>35148785.057447851</v>
      </c>
      <c r="I73" s="11">
        <f t="shared" si="14"/>
        <v>2.7850574478895322</v>
      </c>
      <c r="J73" s="11">
        <f t="shared" ref="J73:J110" si="18">C73-G73</f>
        <v>-1324008.6618220215</v>
      </c>
      <c r="K73" s="11">
        <f t="shared" ref="K73:K110" si="19">D73-I73</f>
        <v>26.214942552110468</v>
      </c>
      <c r="L73" s="11">
        <f t="shared" si="12"/>
        <v>21.500656837824753</v>
      </c>
    </row>
    <row r="74" spans="1:13">
      <c r="A74" s="2">
        <f>Dati!A74</f>
        <v>44115</v>
      </c>
      <c r="B74" s="10">
        <v>71</v>
      </c>
      <c r="C74">
        <f>Dati!K74</f>
        <v>36166</v>
      </c>
      <c r="D74">
        <f t="shared" si="16"/>
        <v>26</v>
      </c>
      <c r="E74" s="11">
        <f t="shared" si="11"/>
        <v>24.571428571428573</v>
      </c>
      <c r="F74">
        <f t="shared" si="17"/>
        <v>260</v>
      </c>
      <c r="G74" s="11">
        <f t="shared" si="13"/>
        <v>1395298.8485235313</v>
      </c>
      <c r="H74" s="11">
        <f t="shared" si="15"/>
        <v>35150186.701509871</v>
      </c>
      <c r="I74" s="11">
        <f t="shared" si="14"/>
        <v>4.1867015097921394</v>
      </c>
      <c r="J74" s="11">
        <f t="shared" si="18"/>
        <v>-1359132.8485235313</v>
      </c>
      <c r="K74" s="11">
        <f t="shared" si="19"/>
        <v>21.81329849020786</v>
      </c>
      <c r="L74" s="11">
        <f t="shared" si="12"/>
        <v>20.384727061636433</v>
      </c>
    </row>
    <row r="75" spans="1:13">
      <c r="A75" s="2">
        <f>Dati!A75</f>
        <v>44116</v>
      </c>
      <c r="B75" s="10">
        <v>72</v>
      </c>
      <c r="C75">
        <f>Dati!K75</f>
        <v>36205</v>
      </c>
      <c r="D75">
        <f t="shared" si="16"/>
        <v>39</v>
      </c>
      <c r="E75" s="11">
        <f t="shared" si="11"/>
        <v>25.714285714285715</v>
      </c>
      <c r="F75">
        <f t="shared" si="17"/>
        <v>390</v>
      </c>
      <c r="G75" s="11">
        <f t="shared" si="13"/>
        <v>1430450.920913026</v>
      </c>
      <c r="H75" s="11">
        <f t="shared" si="15"/>
        <v>35152072.389494628</v>
      </c>
      <c r="I75" s="11">
        <f t="shared" si="14"/>
        <v>6.0723894945203813</v>
      </c>
      <c r="J75" s="11">
        <f t="shared" si="18"/>
        <v>-1394245.920913026</v>
      </c>
      <c r="K75" s="11">
        <f t="shared" si="19"/>
        <v>32.92761050547962</v>
      </c>
      <c r="L75" s="11">
        <f t="shared" si="12"/>
        <v>19.641896219765336</v>
      </c>
    </row>
    <row r="76" spans="1:13">
      <c r="A76" s="2">
        <f>Dati!A76</f>
        <v>44117</v>
      </c>
      <c r="B76" s="10">
        <v>73</v>
      </c>
      <c r="C76">
        <f>Dati!K76</f>
        <v>36246</v>
      </c>
      <c r="D76">
        <f t="shared" si="16"/>
        <v>41</v>
      </c>
      <c r="E76" s="11">
        <f t="shared" ref="E76:E132" si="20">SUM(D69:D75)/7</f>
        <v>29</v>
      </c>
      <c r="F76">
        <f t="shared" si="17"/>
        <v>410</v>
      </c>
      <c r="G76" s="11">
        <f t="shared" si="13"/>
        <v>1465605.4579220996</v>
      </c>
      <c r="H76" s="11">
        <f t="shared" si="15"/>
        <v>35154537.009073652</v>
      </c>
      <c r="I76" s="11">
        <f t="shared" si="14"/>
        <v>8.5370090736505411</v>
      </c>
      <c r="J76" s="11">
        <f t="shared" si="18"/>
        <v>-1429359.4579220996</v>
      </c>
      <c r="K76" s="11">
        <f t="shared" si="19"/>
        <v>32.462990926349462</v>
      </c>
      <c r="L76" s="11">
        <f t="shared" ref="L76:L132" si="21">E76-I76</f>
        <v>20.462990926349459</v>
      </c>
    </row>
    <row r="77" spans="1:13">
      <c r="A77" s="2">
        <f>Dati!A77</f>
        <v>44118</v>
      </c>
      <c r="B77" s="10">
        <v>74</v>
      </c>
      <c r="C77">
        <f>Dati!K77</f>
        <v>36289</v>
      </c>
      <c r="D77">
        <f t="shared" si="16"/>
        <v>43</v>
      </c>
      <c r="E77" s="11">
        <f t="shared" si="20"/>
        <v>30.857142857142858</v>
      </c>
      <c r="F77">
        <f t="shared" si="17"/>
        <v>430</v>
      </c>
      <c r="G77" s="11">
        <f t="shared" si="13"/>
        <v>1500763.1355160933</v>
      </c>
      <c r="H77" s="11">
        <f t="shared" si="15"/>
        <v>35157677.593993723</v>
      </c>
      <c r="I77" s="11">
        <f t="shared" si="14"/>
        <v>11.677593993733439</v>
      </c>
      <c r="J77" s="11">
        <f t="shared" si="18"/>
        <v>-1464474.1355160933</v>
      </c>
      <c r="K77" s="11">
        <f t="shared" si="19"/>
        <v>31.322406006266561</v>
      </c>
      <c r="L77" s="11">
        <f t="shared" si="21"/>
        <v>19.179548863409419</v>
      </c>
    </row>
    <row r="78" spans="1:13">
      <c r="A78" s="2">
        <f>Dati!A78</f>
        <v>44119</v>
      </c>
      <c r="B78" s="10">
        <v>75</v>
      </c>
      <c r="C78">
        <f>Dati!K78</f>
        <v>36372</v>
      </c>
      <c r="D78">
        <f t="shared" si="16"/>
        <v>83</v>
      </c>
      <c r="E78" s="11">
        <f t="shared" si="20"/>
        <v>32.571428571428569</v>
      </c>
      <c r="F78">
        <f t="shared" si="17"/>
        <v>830</v>
      </c>
      <c r="G78" s="11">
        <f t="shared" si="13"/>
        <v>1535924.7261407222</v>
      </c>
      <c r="H78" s="11">
        <f t="shared" si="15"/>
        <v>35161590.62462882</v>
      </c>
      <c r="I78" s="11">
        <f t="shared" si="14"/>
        <v>15.590624628857784</v>
      </c>
      <c r="J78" s="11">
        <f t="shared" si="18"/>
        <v>-1499552.7261407222</v>
      </c>
      <c r="K78" s="11">
        <f t="shared" si="19"/>
        <v>67.409375371142218</v>
      </c>
      <c r="L78" s="11">
        <f t="shared" si="21"/>
        <v>16.980803942570788</v>
      </c>
    </row>
    <row r="79" spans="1:13">
      <c r="A79" s="2">
        <f>Dati!A79</f>
        <v>44120</v>
      </c>
      <c r="B79" s="10">
        <v>76</v>
      </c>
      <c r="C79">
        <f>Dati!K79</f>
        <v>36427</v>
      </c>
      <c r="D79">
        <f t="shared" si="16"/>
        <v>55</v>
      </c>
      <c r="E79" s="11">
        <f t="shared" si="20"/>
        <v>41.285714285714285</v>
      </c>
      <c r="F79">
        <f t="shared" si="17"/>
        <v>550</v>
      </c>
      <c r="G79" s="11">
        <f t="shared" si="13"/>
        <v>1571091.0954472537</v>
      </c>
      <c r="H79" s="11">
        <f t="shared" si="15"/>
        <v>35166369.306531504</v>
      </c>
      <c r="I79" s="11">
        <f t="shared" si="14"/>
        <v>20.369306531529716</v>
      </c>
      <c r="J79" s="11">
        <f t="shared" si="18"/>
        <v>-1534664.0954472537</v>
      </c>
      <c r="K79" s="11">
        <f t="shared" si="19"/>
        <v>34.630693468470284</v>
      </c>
      <c r="L79" s="11">
        <f t="shared" si="21"/>
        <v>20.916407754184569</v>
      </c>
    </row>
    <row r="80" spans="1:13">
      <c r="A80" s="2">
        <f>Dati!A80</f>
        <v>44121</v>
      </c>
      <c r="B80" s="10">
        <v>77</v>
      </c>
      <c r="C80">
        <f>Dati!K80</f>
        <v>36474</v>
      </c>
      <c r="D80">
        <f t="shared" si="16"/>
        <v>47</v>
      </c>
      <c r="E80" s="11">
        <f t="shared" si="20"/>
        <v>45.142857142857146</v>
      </c>
      <c r="F80">
        <f t="shared" si="17"/>
        <v>470</v>
      </c>
      <c r="G80" s="11">
        <f t="shared" si="13"/>
        <v>1606263.1963822069</v>
      </c>
      <c r="H80" s="11">
        <f t="shared" si="15"/>
        <v>35172100.934953198</v>
      </c>
      <c r="I80" s="11">
        <f t="shared" si="14"/>
        <v>26.100934953085432</v>
      </c>
      <c r="J80" s="11">
        <f t="shared" si="18"/>
        <v>-1569789.1963822069</v>
      </c>
      <c r="K80" s="11">
        <f t="shared" si="19"/>
        <v>20.899065046914568</v>
      </c>
      <c r="L80" s="11">
        <f t="shared" si="21"/>
        <v>19.041922189771714</v>
      </c>
    </row>
    <row r="81" spans="1:12">
      <c r="A81" s="2">
        <f>Dati!A81</f>
        <v>44122</v>
      </c>
      <c r="B81" s="10">
        <v>78</v>
      </c>
      <c r="C81">
        <f>Dati!K81</f>
        <v>36543</v>
      </c>
      <c r="D81">
        <f t="shared" si="16"/>
        <v>69</v>
      </c>
      <c r="E81" s="11">
        <f t="shared" si="20"/>
        <v>47.714285714285715</v>
      </c>
      <c r="F81">
        <f t="shared" si="17"/>
        <v>690</v>
      </c>
      <c r="G81" s="11">
        <f t="shared" si="13"/>
        <v>1641442.0608206147</v>
      </c>
      <c r="H81" s="11">
        <f t="shared" si="15"/>
        <v>35178864.438407823</v>
      </c>
      <c r="I81" s="11">
        <f t="shared" si="14"/>
        <v>32.864438407800733</v>
      </c>
      <c r="J81" s="11">
        <f t="shared" si="18"/>
        <v>-1604899.0608206147</v>
      </c>
      <c r="K81" s="11">
        <f t="shared" si="19"/>
        <v>36.135561592199267</v>
      </c>
      <c r="L81" s="11">
        <f t="shared" si="21"/>
        <v>14.849847306484982</v>
      </c>
    </row>
    <row r="82" spans="1:12">
      <c r="A82" s="2">
        <f>Dati!A82</f>
        <v>44123</v>
      </c>
      <c r="B82" s="10">
        <v>79</v>
      </c>
      <c r="C82">
        <f>Dati!K82</f>
        <v>36616</v>
      </c>
      <c r="D82">
        <f t="shared" si="16"/>
        <v>73</v>
      </c>
      <c r="E82" s="11">
        <f t="shared" si="20"/>
        <v>53.857142857142854</v>
      </c>
      <c r="F82">
        <f t="shared" si="17"/>
        <v>730</v>
      </c>
      <c r="G82" s="11">
        <f t="shared" si="13"/>
        <v>1676628.788998004</v>
      </c>
      <c r="H82" s="11">
        <f t="shared" si="15"/>
        <v>35186728.177389361</v>
      </c>
      <c r="I82" s="11">
        <f t="shared" si="14"/>
        <v>40.728177389250426</v>
      </c>
      <c r="J82" s="11">
        <f t="shared" si="18"/>
        <v>-1640012.788998004</v>
      </c>
      <c r="K82" s="11">
        <f t="shared" si="19"/>
        <v>32.271822610749574</v>
      </c>
      <c r="L82" s="11">
        <f t="shared" si="21"/>
        <v>13.128965467892428</v>
      </c>
    </row>
    <row r="83" spans="1:12">
      <c r="A83" s="2">
        <f>Dati!A83</f>
        <v>44124</v>
      </c>
      <c r="B83" s="10">
        <v>80</v>
      </c>
      <c r="C83">
        <f>Dati!K83</f>
        <v>36705</v>
      </c>
      <c r="D83">
        <f t="shared" si="16"/>
        <v>89</v>
      </c>
      <c r="E83" s="11">
        <f t="shared" si="20"/>
        <v>58.714285714285715</v>
      </c>
      <c r="F83">
        <f t="shared" si="17"/>
        <v>890</v>
      </c>
      <c r="G83" s="11">
        <f t="shared" si="13"/>
        <v>1711824.5370545748</v>
      </c>
      <c r="H83" s="11">
        <f t="shared" si="15"/>
        <v>35195748.056570768</v>
      </c>
      <c r="I83" s="11">
        <f t="shared" si="14"/>
        <v>49.748056570753235</v>
      </c>
      <c r="J83" s="11">
        <f t="shared" si="18"/>
        <v>-1675119.5370545748</v>
      </c>
      <c r="K83" s="11">
        <f t="shared" si="19"/>
        <v>39.251943429246765</v>
      </c>
      <c r="L83" s="11">
        <f t="shared" si="21"/>
        <v>8.9662291435324804</v>
      </c>
    </row>
    <row r="84" spans="1:12">
      <c r="A84" s="2">
        <f>Dati!A84</f>
        <v>44125</v>
      </c>
      <c r="B84" s="10">
        <v>81</v>
      </c>
      <c r="C84">
        <f>Dati!K84</f>
        <v>36832</v>
      </c>
      <c r="D84">
        <f t="shared" si="16"/>
        <v>127</v>
      </c>
      <c r="E84" s="11">
        <f t="shared" si="20"/>
        <v>65.571428571428569</v>
      </c>
      <c r="F84">
        <f t="shared" si="17"/>
        <v>1270</v>
      </c>
      <c r="G84" s="11">
        <f t="shared" si="13"/>
        <v>1747030.503045809</v>
      </c>
      <c r="H84" s="11">
        <f t="shared" si="15"/>
        <v>35205965.991234176</v>
      </c>
      <c r="I84" s="11">
        <f t="shared" si="14"/>
        <v>59.965991234074352</v>
      </c>
      <c r="J84" s="11">
        <f t="shared" si="18"/>
        <v>-1710198.503045809</v>
      </c>
      <c r="K84" s="11">
        <f t="shared" si="19"/>
        <v>67.034008765925648</v>
      </c>
      <c r="L84" s="11">
        <f t="shared" si="21"/>
        <v>5.6054373373542177</v>
      </c>
    </row>
    <row r="85" spans="1:12">
      <c r="A85" s="2">
        <f>Dati!A85</f>
        <v>44126</v>
      </c>
      <c r="B85" s="10">
        <v>82</v>
      </c>
      <c r="C85">
        <f>Dati!K85</f>
        <v>36968</v>
      </c>
      <c r="D85">
        <f t="shared" si="16"/>
        <v>136</v>
      </c>
      <c r="E85" s="11">
        <f t="shared" si="20"/>
        <v>77.571428571428569</v>
      </c>
      <c r="F85">
        <f t="shared" si="17"/>
        <v>1360</v>
      </c>
      <c r="G85" s="11">
        <f t="shared" si="13"/>
        <v>1782247.9117978392</v>
      </c>
      <c r="H85" s="11">
        <f t="shared" si="15"/>
        <v>35217408.752030224</v>
      </c>
      <c r="I85" s="11">
        <f t="shared" si="14"/>
        <v>71.408752030267664</v>
      </c>
      <c r="J85" s="11">
        <f t="shared" si="18"/>
        <v>-1745279.9117978392</v>
      </c>
      <c r="K85" s="11">
        <f t="shared" si="19"/>
        <v>64.591247969732336</v>
      </c>
      <c r="L85" s="11">
        <f t="shared" si="21"/>
        <v>6.1626765411609057</v>
      </c>
    </row>
    <row r="86" spans="1:12">
      <c r="A86" s="2">
        <f>Dati!A86</f>
        <v>44127</v>
      </c>
      <c r="B86" s="10">
        <v>83</v>
      </c>
      <c r="C86">
        <f>Dati!K86</f>
        <v>37059</v>
      </c>
      <c r="D86">
        <f t="shared" si="16"/>
        <v>91</v>
      </c>
      <c r="E86" s="11">
        <f t="shared" si="20"/>
        <v>85.142857142857139</v>
      </c>
      <c r="F86">
        <f t="shared" si="17"/>
        <v>910</v>
      </c>
      <c r="G86" s="11">
        <f t="shared" si="13"/>
        <v>1817477.9989948641</v>
      </c>
      <c r="H86" s="11">
        <f t="shared" si="15"/>
        <v>35230087.197024837</v>
      </c>
      <c r="I86" s="11">
        <f t="shared" si="14"/>
        <v>84.087197024739993</v>
      </c>
      <c r="J86" s="11">
        <f t="shared" si="18"/>
        <v>-1780418.9989948641</v>
      </c>
      <c r="K86" s="11">
        <f t="shared" si="19"/>
        <v>6.9128029752600071</v>
      </c>
      <c r="L86" s="11">
        <f t="shared" si="21"/>
        <v>1.0556601181171459</v>
      </c>
    </row>
    <row r="87" spans="1:12">
      <c r="A87" s="2">
        <f>Dati!A87</f>
        <v>44128</v>
      </c>
      <c r="B87" s="10">
        <v>84</v>
      </c>
      <c r="C87">
        <f>Dati!K87</f>
        <v>37210</v>
      </c>
      <c r="D87">
        <f t="shared" si="16"/>
        <v>151</v>
      </c>
      <c r="E87" s="11">
        <f t="shared" si="20"/>
        <v>90.285714285714292</v>
      </c>
      <c r="F87">
        <f t="shared" si="17"/>
        <v>1510</v>
      </c>
      <c r="G87" s="11">
        <f t="shared" si="13"/>
        <v>1852721.9948815326</v>
      </c>
      <c r="H87" s="11">
        <f t="shared" si="15"/>
        <v>35243995.886668563</v>
      </c>
      <c r="I87" s="11">
        <f t="shared" si="14"/>
        <v>97.995886668466596</v>
      </c>
      <c r="J87" s="11">
        <f t="shared" si="18"/>
        <v>-1815511.9948815326</v>
      </c>
      <c r="K87" s="11">
        <f t="shared" si="19"/>
        <v>53.004113331533404</v>
      </c>
      <c r="L87" s="11">
        <f t="shared" si="21"/>
        <v>-7.7101723827523045</v>
      </c>
    </row>
    <row r="88" spans="1:12">
      <c r="A88" s="2">
        <f>Dati!A88</f>
        <v>44129</v>
      </c>
      <c r="B88" s="10">
        <v>85</v>
      </c>
      <c r="C88">
        <f>Dati!K88</f>
        <v>37338</v>
      </c>
      <c r="D88">
        <f t="shared" si="16"/>
        <v>128</v>
      </c>
      <c r="E88" s="11">
        <f t="shared" si="20"/>
        <v>105.14285714285714</v>
      </c>
      <c r="F88">
        <f t="shared" si="17"/>
        <v>1280</v>
      </c>
      <c r="G88" s="11">
        <f t="shared" si="13"/>
        <v>1887981.1079475973</v>
      </c>
      <c r="H88" s="11">
        <f t="shared" si="15"/>
        <v>35259113.066064656</v>
      </c>
      <c r="I88" s="11">
        <f t="shared" si="14"/>
        <v>113.11306606463187</v>
      </c>
      <c r="J88" s="11">
        <f t="shared" si="18"/>
        <v>-1850643.1079475973</v>
      </c>
      <c r="K88" s="11">
        <f t="shared" si="19"/>
        <v>14.886933935368134</v>
      </c>
      <c r="L88" s="11">
        <f t="shared" si="21"/>
        <v>-7.9702089217747272</v>
      </c>
    </row>
    <row r="89" spans="1:12">
      <c r="A89" s="2">
        <f>Dati!A89</f>
        <v>44130</v>
      </c>
      <c r="B89" s="10">
        <v>86</v>
      </c>
      <c r="C89">
        <f>Dati!K89</f>
        <v>37479</v>
      </c>
      <c r="D89">
        <f t="shared" si="16"/>
        <v>141</v>
      </c>
      <c r="E89" s="11">
        <f t="shared" si="20"/>
        <v>113.57142857142857</v>
      </c>
      <c r="F89">
        <f t="shared" si="17"/>
        <v>1410</v>
      </c>
      <c r="G89" s="11">
        <f t="shared" si="13"/>
        <v>1923256.5089373305</v>
      </c>
      <c r="H89" s="11">
        <f t="shared" si="15"/>
        <v>35275400.989733174</v>
      </c>
      <c r="I89" s="11">
        <f t="shared" si="14"/>
        <v>129.40098973326349</v>
      </c>
      <c r="J89" s="11">
        <f t="shared" si="18"/>
        <v>-1885777.5089373305</v>
      </c>
      <c r="K89" s="11">
        <f t="shared" si="19"/>
        <v>11.599010266736514</v>
      </c>
      <c r="L89" s="11">
        <f t="shared" si="21"/>
        <v>-15.829561161834917</v>
      </c>
    </row>
    <row r="90" spans="1:12">
      <c r="A90" s="2">
        <f>Dati!A90</f>
        <v>44131</v>
      </c>
      <c r="B90" s="10">
        <v>87</v>
      </c>
      <c r="C90">
        <f>Dati!K90</f>
        <v>37700</v>
      </c>
      <c r="D90">
        <f t="shared" si="16"/>
        <v>221</v>
      </c>
      <c r="E90" s="11">
        <f t="shared" si="20"/>
        <v>123.28571428571429</v>
      </c>
      <c r="F90">
        <f t="shared" si="17"/>
        <v>2210</v>
      </c>
      <c r="G90" s="11">
        <f t="shared" si="13"/>
        <v>1958549.315494315</v>
      </c>
      <c r="H90" s="11">
        <f t="shared" si="15"/>
        <v>35292806.556984551</v>
      </c>
      <c r="I90" s="11">
        <f t="shared" si="14"/>
        <v>146.80655698457784</v>
      </c>
      <c r="J90" s="11">
        <f t="shared" si="18"/>
        <v>-1920849.315494315</v>
      </c>
      <c r="K90" s="11">
        <f t="shared" si="19"/>
        <v>74.193443015422162</v>
      </c>
      <c r="L90" s="11">
        <f t="shared" si="21"/>
        <v>-23.520842698863547</v>
      </c>
    </row>
    <row r="91" spans="1:12">
      <c r="A91" s="2">
        <f>Dati!A91</f>
        <v>44132</v>
      </c>
      <c r="B91" s="10">
        <v>88</v>
      </c>
      <c r="C91">
        <f>Dati!K91</f>
        <v>37905</v>
      </c>
      <c r="D91">
        <f t="shared" si="16"/>
        <v>205</v>
      </c>
      <c r="E91" s="11">
        <f t="shared" si="20"/>
        <v>142.14285714285714</v>
      </c>
      <c r="F91">
        <f t="shared" si="17"/>
        <v>2050</v>
      </c>
      <c r="G91" s="11">
        <f t="shared" si="13"/>
        <v>1993860.5777152041</v>
      </c>
      <c r="H91" s="11">
        <f t="shared" si="15"/>
        <v>35311262.220889099</v>
      </c>
      <c r="I91" s="11">
        <f t="shared" si="14"/>
        <v>165.2622208890609</v>
      </c>
      <c r="J91" s="11">
        <f t="shared" si="18"/>
        <v>-1955955.5777152041</v>
      </c>
      <c r="K91" s="11">
        <f t="shared" si="19"/>
        <v>39.737779110939101</v>
      </c>
      <c r="L91" s="11">
        <f t="shared" si="21"/>
        <v>-23.11936374620376</v>
      </c>
    </row>
    <row r="92" spans="1:12">
      <c r="A92" s="2">
        <f>Dati!A92</f>
        <v>44133</v>
      </c>
      <c r="B92" s="10">
        <v>89</v>
      </c>
      <c r="C92">
        <f>Dati!K92</f>
        <v>38122</v>
      </c>
      <c r="D92">
        <f t="shared" si="16"/>
        <v>217</v>
      </c>
      <c r="E92" s="11">
        <f t="shared" si="20"/>
        <v>153.28571428571428</v>
      </c>
      <c r="F92">
        <f t="shared" si="17"/>
        <v>2170</v>
      </c>
      <c r="G92" s="11">
        <f t="shared" si="13"/>
        <v>2029191.2648457242</v>
      </c>
      <c r="H92" s="11">
        <f t="shared" si="15"/>
        <v>35330687.13052012</v>
      </c>
      <c r="I92" s="11">
        <f t="shared" si="14"/>
        <v>184.68713052023639</v>
      </c>
      <c r="J92" s="11">
        <f t="shared" si="18"/>
        <v>-1991069.2648457242</v>
      </c>
      <c r="K92" s="11">
        <f t="shared" si="19"/>
        <v>32.312869479763606</v>
      </c>
      <c r="L92" s="11">
        <f t="shared" si="21"/>
        <v>-31.401416234522117</v>
      </c>
    </row>
    <row r="93" spans="1:12">
      <c r="A93" s="2">
        <f>Dati!A93</f>
        <v>44134</v>
      </c>
      <c r="B93" s="10">
        <v>90</v>
      </c>
      <c r="C93">
        <f>Dati!K93</f>
        <v>38321</v>
      </c>
      <c r="D93">
        <f t="shared" si="16"/>
        <v>199</v>
      </c>
      <c r="E93" s="11">
        <f t="shared" si="20"/>
        <v>164.85714285714286</v>
      </c>
      <c r="F93">
        <f t="shared" si="17"/>
        <v>1990</v>
      </c>
      <c r="G93" s="11">
        <f t="shared" si="13"/>
        <v>2064542.2533101758</v>
      </c>
      <c r="H93" s="11">
        <f t="shared" si="15"/>
        <v>35350988.464451626</v>
      </c>
      <c r="I93" s="11">
        <f t="shared" si="14"/>
        <v>204.98846445159995</v>
      </c>
      <c r="J93" s="11">
        <f t="shared" si="18"/>
        <v>-2026221.2533101758</v>
      </c>
      <c r="K93" s="11">
        <f t="shared" si="19"/>
        <v>-5.9884644515999526</v>
      </c>
      <c r="L93" s="11">
        <f t="shared" si="21"/>
        <v>-40.131321594457091</v>
      </c>
    </row>
    <row r="94" spans="1:12">
      <c r="A94" s="2">
        <f>Dati!A94</f>
        <v>44135</v>
      </c>
      <c r="B94" s="10">
        <v>91</v>
      </c>
      <c r="C94">
        <f>Dati!K94</f>
        <v>38618</v>
      </c>
      <c r="D94">
        <f t="shared" si="16"/>
        <v>297</v>
      </c>
      <c r="E94" s="11">
        <f t="shared" si="20"/>
        <v>180.28571428571428</v>
      </c>
      <c r="F94">
        <f t="shared" si="17"/>
        <v>2970</v>
      </c>
      <c r="G94" s="11">
        <f t="shared" si="13"/>
        <v>2099914.316223376</v>
      </c>
      <c r="H94" s="11">
        <f t="shared" si="15"/>
        <v>35372062.913200118</v>
      </c>
      <c r="I94" s="11">
        <f t="shared" si="14"/>
        <v>226.06291320005403</v>
      </c>
      <c r="J94" s="11">
        <f t="shared" si="18"/>
        <v>-2061296.316223376</v>
      </c>
      <c r="K94" s="11">
        <f t="shared" si="19"/>
        <v>70.937086799945973</v>
      </c>
      <c r="L94" s="11">
        <f t="shared" si="21"/>
        <v>-45.777198914339749</v>
      </c>
    </row>
    <row r="95" spans="1:12">
      <c r="A95" s="2">
        <f>Dati!A95</f>
        <v>44136</v>
      </c>
      <c r="B95" s="10">
        <v>92</v>
      </c>
      <c r="C95">
        <f>Dati!K95</f>
        <v>38826</v>
      </c>
      <c r="D95">
        <f t="shared" si="16"/>
        <v>208</v>
      </c>
      <c r="E95" s="11">
        <f t="shared" si="20"/>
        <v>201.14285714285714</v>
      </c>
      <c r="F95">
        <f t="shared" si="17"/>
        <v>2080</v>
      </c>
      <c r="G95" s="11">
        <f t="shared" si="13"/>
        <v>2135308.1144925808</v>
      </c>
      <c r="H95" s="11">
        <f t="shared" si="15"/>
        <v>35393798.269204795</v>
      </c>
      <c r="I95" s="11">
        <f t="shared" si="14"/>
        <v>247.79826920496785</v>
      </c>
      <c r="J95" s="11">
        <f t="shared" si="18"/>
        <v>-2096482.1144925808</v>
      </c>
      <c r="K95" s="11">
        <f t="shared" si="19"/>
        <v>-39.798269204967852</v>
      </c>
      <c r="L95" s="11">
        <f t="shared" si="21"/>
        <v>-46.655412062110713</v>
      </c>
    </row>
    <row r="96" spans="1:12">
      <c r="A96" s="2">
        <f>Dati!A96</f>
        <v>44137</v>
      </c>
      <c r="B96" s="10">
        <v>93</v>
      </c>
      <c r="C96">
        <f>Dati!K96</f>
        <v>39059</v>
      </c>
      <c r="D96">
        <f t="shared" si="16"/>
        <v>233</v>
      </c>
      <c r="E96" s="11">
        <f t="shared" si="20"/>
        <v>212.57142857142858</v>
      </c>
      <c r="F96">
        <f t="shared" si="17"/>
        <v>2330</v>
      </c>
      <c r="G96" s="11">
        <f t="shared" si="13"/>
        <v>2170724.1895773783</v>
      </c>
      <c r="H96" s="11">
        <f t="shared" si="15"/>
        <v>35416075.084797576</v>
      </c>
      <c r="I96" s="11">
        <f t="shared" si="14"/>
        <v>270.07508479771872</v>
      </c>
      <c r="J96" s="11">
        <f t="shared" si="18"/>
        <v>-2131665.1895773783</v>
      </c>
      <c r="K96" s="11">
        <f t="shared" si="19"/>
        <v>-37.075084797718716</v>
      </c>
      <c r="L96" s="11">
        <f t="shared" si="21"/>
        <v>-57.503656226290133</v>
      </c>
    </row>
    <row r="97" spans="1:12">
      <c r="A97" s="2">
        <f>Dati!A97</f>
        <v>44138</v>
      </c>
      <c r="B97" s="10">
        <v>94</v>
      </c>
      <c r="C97">
        <f>Dati!K97</f>
        <v>39412</v>
      </c>
      <c r="D97">
        <f t="shared" si="16"/>
        <v>353</v>
      </c>
      <c r="E97" s="11">
        <f t="shared" si="20"/>
        <v>225.71428571428572</v>
      </c>
      <c r="F97">
        <f t="shared" si="17"/>
        <v>3530</v>
      </c>
      <c r="G97" s="11">
        <f t="shared" si="13"/>
        <v>2206162.9579386222</v>
      </c>
      <c r="H97" s="11">
        <f t="shared" si="15"/>
        <v>35438768.361243889</v>
      </c>
      <c r="I97" s="11">
        <f t="shared" si="14"/>
        <v>292.7683612437225</v>
      </c>
      <c r="J97" s="11">
        <f t="shared" si="18"/>
        <v>-2166750.9579386222</v>
      </c>
      <c r="K97" s="11">
        <f t="shared" si="19"/>
        <v>60.231638756277505</v>
      </c>
      <c r="L97" s="11">
        <f t="shared" si="21"/>
        <v>-67.054075529436773</v>
      </c>
    </row>
    <row r="98" spans="1:12">
      <c r="A98" s="2">
        <f>Dati!A98</f>
        <v>44139</v>
      </c>
      <c r="B98" s="10">
        <v>95</v>
      </c>
      <c r="C98">
        <f>Dati!K98</f>
        <v>39747</v>
      </c>
      <c r="D98">
        <f t="shared" si="16"/>
        <v>335</v>
      </c>
      <c r="E98" s="11">
        <f t="shared" si="20"/>
        <v>244.57142857142858</v>
      </c>
      <c r="F98">
        <f t="shared" si="17"/>
        <v>3350</v>
      </c>
      <c r="G98" s="11">
        <f t="shared" si="13"/>
        <v>2241624.7071737568</v>
      </c>
      <c r="H98" s="11">
        <f t="shared" si="15"/>
        <v>35461749.235134572</v>
      </c>
      <c r="I98" s="11">
        <f t="shared" si="14"/>
        <v>315.74923513460431</v>
      </c>
      <c r="J98" s="11">
        <f t="shared" si="18"/>
        <v>-2201877.7071737568</v>
      </c>
      <c r="K98" s="11">
        <f t="shared" si="19"/>
        <v>19.250764865395695</v>
      </c>
      <c r="L98" s="11">
        <f t="shared" si="21"/>
        <v>-71.177806563175722</v>
      </c>
    </row>
    <row r="99" spans="1:12">
      <c r="A99" s="2">
        <f>Dati!A99</f>
        <v>44140</v>
      </c>
      <c r="B99" s="10">
        <v>96</v>
      </c>
      <c r="C99">
        <f>Dati!K99</f>
        <v>40192</v>
      </c>
      <c r="D99">
        <f t="shared" si="16"/>
        <v>445</v>
      </c>
      <c r="E99" s="11">
        <f t="shared" si="20"/>
        <v>263.14285714285717</v>
      </c>
      <c r="F99">
        <f t="shared" si="17"/>
        <v>4450</v>
      </c>
      <c r="G99" s="11">
        <f t="shared" ref="G99:G132" si="22">IF(G98+I99+$O$11&gt;$C$3,G98+I99+$O$11,$C$3)</f>
        <v>2277109.5938057541</v>
      </c>
      <c r="H99" s="11">
        <f t="shared" si="15"/>
        <v>35484886.631997302</v>
      </c>
      <c r="I99" s="11">
        <f t="shared" si="14"/>
        <v>338.88663199725454</v>
      </c>
      <c r="J99" s="11">
        <f t="shared" si="18"/>
        <v>-2236917.5938057541</v>
      </c>
      <c r="K99" s="11">
        <f t="shared" si="19"/>
        <v>106.11336800274546</v>
      </c>
      <c r="L99" s="11">
        <f t="shared" si="21"/>
        <v>-75.743774854397373</v>
      </c>
    </row>
    <row r="100" spans="1:12">
      <c r="A100" s="2">
        <f>Dati!A100</f>
        <v>44141</v>
      </c>
      <c r="B100" s="10">
        <v>97</v>
      </c>
      <c r="C100">
        <f>Dati!K100</f>
        <v>40638</v>
      </c>
      <c r="D100">
        <f t="shared" si="16"/>
        <v>446</v>
      </c>
      <c r="E100" s="11">
        <f t="shared" si="20"/>
        <v>295.71428571428572</v>
      </c>
      <c r="F100">
        <f t="shared" si="17"/>
        <v>4460</v>
      </c>
      <c r="G100" s="11">
        <f t="shared" si="22"/>
        <v>2312617.642666568</v>
      </c>
      <c r="H100" s="11">
        <f t="shared" si="15"/>
        <v>35508048.86081396</v>
      </c>
      <c r="I100" s="11">
        <f t="shared" si="14"/>
        <v>362.04886081397188</v>
      </c>
      <c r="J100" s="11">
        <f t="shared" si="18"/>
        <v>-2271979.642666568</v>
      </c>
      <c r="K100" s="11">
        <f t="shared" si="19"/>
        <v>83.951139186028115</v>
      </c>
      <c r="L100" s="11">
        <f t="shared" si="21"/>
        <v>-66.334575099686163</v>
      </c>
    </row>
    <row r="101" spans="1:12">
      <c r="A101" s="2">
        <f>Dati!A101</f>
        <v>44142</v>
      </c>
      <c r="B101" s="10">
        <v>98</v>
      </c>
      <c r="C101">
        <f>Dati!K101</f>
        <v>41063</v>
      </c>
      <c r="D101">
        <f t="shared" si="16"/>
        <v>425</v>
      </c>
      <c r="E101" s="11">
        <f t="shared" si="20"/>
        <v>331</v>
      </c>
      <c r="F101">
        <f t="shared" si="17"/>
        <v>4250</v>
      </c>
      <c r="G101" s="11">
        <f t="shared" si="22"/>
        <v>2348148.7477936475</v>
      </c>
      <c r="H101" s="11">
        <f t="shared" si="15"/>
        <v>35531105.127079412</v>
      </c>
      <c r="I101" s="11">
        <f t="shared" si="14"/>
        <v>385.10512707929786</v>
      </c>
      <c r="J101" s="11">
        <f t="shared" si="18"/>
        <v>-2307085.7477936475</v>
      </c>
      <c r="K101" s="11">
        <f t="shared" si="19"/>
        <v>39.894872920702142</v>
      </c>
      <c r="L101" s="11">
        <f t="shared" si="21"/>
        <v>-54.105127079297858</v>
      </c>
    </row>
    <row r="102" spans="1:12">
      <c r="A102" s="2">
        <f>Dati!A102</f>
        <v>44143</v>
      </c>
      <c r="B102" s="10">
        <v>99</v>
      </c>
      <c r="C102">
        <f>Dati!K102</f>
        <v>41394</v>
      </c>
      <c r="D102">
        <f t="shared" si="16"/>
        <v>331</v>
      </c>
      <c r="E102" s="11">
        <f t="shared" si="20"/>
        <v>349.28571428571428</v>
      </c>
      <c r="F102">
        <f t="shared" si="17"/>
        <v>3310</v>
      </c>
      <c r="G102" s="11">
        <f t="shared" si="22"/>
        <v>2383702.6747395885</v>
      </c>
      <c r="H102" s="11">
        <f t="shared" si="15"/>
        <v>35553926.945941061</v>
      </c>
      <c r="I102" s="11">
        <f t="shared" si="14"/>
        <v>407.92694594086043</v>
      </c>
      <c r="J102" s="11">
        <f t="shared" si="18"/>
        <v>-2342308.6747395885</v>
      </c>
      <c r="K102" s="11">
        <f t="shared" si="19"/>
        <v>-76.926945940860435</v>
      </c>
      <c r="L102" s="11">
        <f t="shared" si="21"/>
        <v>-58.641231655146157</v>
      </c>
    </row>
    <row r="103" spans="1:12">
      <c r="A103" s="2">
        <f>Dati!A103</f>
        <v>44144</v>
      </c>
      <c r="B103" s="10">
        <v>100</v>
      </c>
      <c r="C103">
        <f>Dati!K103</f>
        <v>41750</v>
      </c>
      <c r="D103">
        <f t="shared" si="16"/>
        <v>356</v>
      </c>
      <c r="E103" s="11">
        <f t="shared" si="20"/>
        <v>366.85714285714283</v>
      </c>
      <c r="F103">
        <f t="shared" si="17"/>
        <v>3560</v>
      </c>
      <c r="G103" s="11">
        <f t="shared" si="22"/>
        <v>2419279.0641803783</v>
      </c>
      <c r="H103" s="11">
        <f t="shared" si="15"/>
        <v>35576389.440789819</v>
      </c>
      <c r="I103" s="11">
        <f t="shared" si="14"/>
        <v>430.38944078985207</v>
      </c>
      <c r="J103" s="11">
        <f t="shared" si="18"/>
        <v>-2377529.0641803783</v>
      </c>
      <c r="K103" s="11">
        <f t="shared" si="19"/>
        <v>-74.389440789852074</v>
      </c>
      <c r="L103" s="11">
        <f t="shared" si="21"/>
        <v>-63.532297932709241</v>
      </c>
    </row>
    <row r="104" spans="1:12">
      <c r="A104" s="2">
        <f>Dati!A104</f>
        <v>44145</v>
      </c>
      <c r="B104" s="10">
        <v>101</v>
      </c>
      <c r="C104">
        <f>Dati!K104</f>
        <v>42330</v>
      </c>
      <c r="D104">
        <f t="shared" si="16"/>
        <v>580</v>
      </c>
      <c r="E104" s="11">
        <f t="shared" si="20"/>
        <v>384.42857142857144</v>
      </c>
      <c r="F104">
        <f t="shared" si="17"/>
        <v>5800</v>
      </c>
      <c r="G104" s="11">
        <f t="shared" si="22"/>
        <v>2454877.4366966854</v>
      </c>
      <c r="H104" s="11">
        <f t="shared" si="15"/>
        <v>35598372.516307048</v>
      </c>
      <c r="I104" s="11">
        <f t="shared" si="14"/>
        <v>452.37251630687382</v>
      </c>
      <c r="J104" s="11">
        <f t="shared" si="18"/>
        <v>-2412547.4366966854</v>
      </c>
      <c r="K104" s="11">
        <f t="shared" si="19"/>
        <v>127.62748369312618</v>
      </c>
      <c r="L104" s="11">
        <f t="shared" si="21"/>
        <v>-67.943944878302375</v>
      </c>
    </row>
    <row r="105" spans="1:12">
      <c r="A105" s="2">
        <f>Dati!A105</f>
        <v>44146</v>
      </c>
      <c r="B105" s="10">
        <v>102</v>
      </c>
      <c r="C105">
        <f>Dati!K105</f>
        <v>42953</v>
      </c>
      <c r="D105">
        <f t="shared" si="16"/>
        <v>623</v>
      </c>
      <c r="E105" s="11">
        <f t="shared" si="20"/>
        <v>416.85714285714283</v>
      </c>
      <c r="F105">
        <f t="shared" si="17"/>
        <v>6230</v>
      </c>
      <c r="G105" s="11">
        <f t="shared" si="22"/>
        <v>2490497.1985950586</v>
      </c>
      <c r="H105" s="11">
        <f t="shared" si="15"/>
        <v>35619761.898373254</v>
      </c>
      <c r="I105" s="11">
        <f t="shared" si="14"/>
        <v>473.76189837319691</v>
      </c>
      <c r="J105" s="11">
        <f t="shared" si="18"/>
        <v>-2447544.1985950586</v>
      </c>
      <c r="K105" s="11">
        <f t="shared" si="19"/>
        <v>149.23810162680309</v>
      </c>
      <c r="L105" s="11">
        <f t="shared" si="21"/>
        <v>-56.904755516054081</v>
      </c>
    </row>
    <row r="106" spans="1:12">
      <c r="A106" s="2">
        <f>Dati!A106</f>
        <v>44147</v>
      </c>
      <c r="B106" s="10">
        <v>103</v>
      </c>
      <c r="C106">
        <f>Dati!K106</f>
        <v>43589</v>
      </c>
      <c r="D106">
        <f t="shared" si="16"/>
        <v>636</v>
      </c>
      <c r="E106" s="11">
        <f t="shared" si="20"/>
        <v>458</v>
      </c>
      <c r="F106">
        <f t="shared" si="17"/>
        <v>6360</v>
      </c>
      <c r="G106" s="11">
        <f t="shared" si="22"/>
        <v>2526137.6486314428</v>
      </c>
      <c r="H106" s="11">
        <f t="shared" si="15"/>
        <v>35640450.036384165</v>
      </c>
      <c r="I106" s="11">
        <f t="shared" si="14"/>
        <v>494.45003638419945</v>
      </c>
      <c r="J106" s="11">
        <f t="shared" si="18"/>
        <v>-2482548.6486314428</v>
      </c>
      <c r="K106" s="11">
        <f t="shared" si="19"/>
        <v>141.54996361580055</v>
      </c>
      <c r="L106" s="11">
        <f t="shared" si="21"/>
        <v>-36.45003638419945</v>
      </c>
    </row>
    <row r="107" spans="1:12">
      <c r="A107" s="2">
        <f>Dati!A107</f>
        <v>44148</v>
      </c>
      <c r="B107" s="10">
        <v>104</v>
      </c>
      <c r="C107">
        <f>Dati!K107</f>
        <v>44139</v>
      </c>
      <c r="D107">
        <f t="shared" si="16"/>
        <v>550</v>
      </c>
      <c r="E107" s="11">
        <f t="shared" si="20"/>
        <v>485.28571428571428</v>
      </c>
      <c r="F107">
        <f t="shared" si="17"/>
        <v>5500</v>
      </c>
      <c r="G107" s="11">
        <f t="shared" si="22"/>
        <v>2561797.9854977652</v>
      </c>
      <c r="H107" s="11">
        <f t="shared" si="15"/>
        <v>35660336.866322443</v>
      </c>
      <c r="I107" s="11">
        <f t="shared" si="14"/>
        <v>514.33686632262027</v>
      </c>
      <c r="J107" s="11">
        <f t="shared" si="18"/>
        <v>-2517658.9854977652</v>
      </c>
      <c r="K107" s="11">
        <f t="shared" si="19"/>
        <v>35.663133677379733</v>
      </c>
      <c r="L107" s="11">
        <f t="shared" si="21"/>
        <v>-29.051152036905989</v>
      </c>
    </row>
    <row r="108" spans="1:12">
      <c r="A108" s="2">
        <f>Dati!A108</f>
        <v>44149</v>
      </c>
      <c r="B108" s="10">
        <v>105</v>
      </c>
      <c r="C108">
        <f>Dati!K108</f>
        <v>44683</v>
      </c>
      <c r="D108">
        <f t="shared" si="16"/>
        <v>544</v>
      </c>
      <c r="E108" s="11">
        <f t="shared" si="20"/>
        <v>500.14285714285717</v>
      </c>
      <c r="F108">
        <f t="shared" si="17"/>
        <v>5440</v>
      </c>
      <c r="G108" s="11">
        <f t="shared" si="22"/>
        <v>2597477.3159332136</v>
      </c>
      <c r="H108" s="11">
        <f t="shared" si="15"/>
        <v>35679330.435448326</v>
      </c>
      <c r="I108" s="11">
        <f t="shared" si="14"/>
        <v>533.33043544828809</v>
      </c>
      <c r="J108" s="11">
        <f t="shared" si="18"/>
        <v>-2552794.3159332136</v>
      </c>
      <c r="K108" s="11">
        <f t="shared" si="19"/>
        <v>10.669564551711915</v>
      </c>
      <c r="L108" s="11">
        <f t="shared" si="21"/>
        <v>-33.187578305430918</v>
      </c>
    </row>
    <row r="109" spans="1:12">
      <c r="A109" s="2">
        <f>Dati!A109</f>
        <v>44150</v>
      </c>
      <c r="B109" s="10">
        <v>106</v>
      </c>
      <c r="C109">
        <f>Dati!K109</f>
        <v>45229</v>
      </c>
      <c r="D109">
        <f t="shared" si="16"/>
        <v>546</v>
      </c>
      <c r="E109" s="11">
        <f t="shared" si="20"/>
        <v>517.14285714285711</v>
      </c>
      <c r="F109">
        <f t="shared" si="17"/>
        <v>5460</v>
      </c>
      <c r="G109" s="11">
        <f t="shared" si="22"/>
        <v>2633174.6633248455</v>
      </c>
      <c r="H109" s="11">
        <f t="shared" si="15"/>
        <v>35697347.391631916</v>
      </c>
      <c r="I109" s="11">
        <f t="shared" si="14"/>
        <v>551.34739163211475</v>
      </c>
      <c r="J109" s="11">
        <f t="shared" si="18"/>
        <v>-2587945.6633248455</v>
      </c>
      <c r="K109" s="11">
        <f t="shared" si="19"/>
        <v>-5.3473916321147499</v>
      </c>
      <c r="L109" s="11">
        <f t="shared" si="21"/>
        <v>-34.20453448925764</v>
      </c>
    </row>
    <row r="110" spans="1:12">
      <c r="A110" s="2">
        <f>Dati!A110</f>
        <v>44151</v>
      </c>
      <c r="B110" s="10">
        <v>107</v>
      </c>
      <c r="C110">
        <f>Dati!K110</f>
        <v>45733</v>
      </c>
      <c r="D110">
        <f t="shared" si="16"/>
        <v>504</v>
      </c>
      <c r="E110" s="11">
        <f t="shared" si="20"/>
        <v>547.85714285714289</v>
      </c>
      <c r="F110">
        <f t="shared" si="17"/>
        <v>5040</v>
      </c>
      <c r="G110" s="11">
        <f t="shared" si="22"/>
        <v>2668888.9766670535</v>
      </c>
      <c r="H110" s="11">
        <f t="shared" si="15"/>
        <v>35714313.342208043</v>
      </c>
      <c r="I110" s="11">
        <f t="shared" si="14"/>
        <v>568.31334220790848</v>
      </c>
      <c r="J110" s="11">
        <f t="shared" si="18"/>
        <v>-2623155.9766670535</v>
      </c>
      <c r="K110" s="11">
        <f t="shared" si="19"/>
        <v>-64.313342207908477</v>
      </c>
      <c r="L110" s="11">
        <f t="shared" si="21"/>
        <v>-20.456199350765587</v>
      </c>
    </row>
    <row r="111" spans="1:12">
      <c r="A111" s="2">
        <f>Dati!A111</f>
        <v>44152</v>
      </c>
      <c r="B111" s="10">
        <v>108</v>
      </c>
      <c r="C111">
        <f>Dati!K111</f>
        <v>46464</v>
      </c>
      <c r="D111">
        <f t="shared" ref="D111" si="23">C111-C110</f>
        <v>731</v>
      </c>
      <c r="E111" s="11">
        <f t="shared" ref="E111" si="24">SUM(D104:D110)/7</f>
        <v>569</v>
      </c>
      <c r="F111">
        <f t="shared" ref="F111" si="25">10*(C111-C110)</f>
        <v>7310</v>
      </c>
      <c r="G111" s="11">
        <f t="shared" ref="G111" si="26">IF(G110+I111+$O$11&gt;$C$3,G110+I111+$O$11,$C$3)</f>
        <v>2704619.139755799</v>
      </c>
      <c r="H111" s="11">
        <f t="shared" ref="H111" si="27">(G111-G110)*1000</f>
        <v>35730163.088745438</v>
      </c>
      <c r="I111" s="11">
        <f t="shared" ref="I111" si="28">$O$10*((B111-$O$13)/$O$9)^$O$8*EXP(-(B111-$O$13)/$O$9)</f>
        <v>584.16308874535957</v>
      </c>
      <c r="J111" s="11">
        <f t="shared" ref="J111" si="29">C111-G111</f>
        <v>-2658155.139755799</v>
      </c>
      <c r="K111" s="11">
        <f t="shared" ref="K111" si="30">D111-I111</f>
        <v>146.83691125464043</v>
      </c>
      <c r="L111" s="11">
        <f t="shared" si="21"/>
        <v>-15.163088745359573</v>
      </c>
    </row>
    <row r="112" spans="1:12">
      <c r="A112" s="2">
        <f>Dati!A112</f>
        <v>44153</v>
      </c>
      <c r="B112" s="10">
        <v>109</v>
      </c>
      <c r="C112">
        <f>Dati!K112</f>
        <v>47217</v>
      </c>
      <c r="D112">
        <f t="shared" ref="D112:D113" si="31">C112-C111</f>
        <v>753</v>
      </c>
      <c r="E112" s="11">
        <f t="shared" ref="E112:E113" si="32">SUM(D105:D111)/7</f>
        <v>590.57142857142856</v>
      </c>
      <c r="F112">
        <f t="shared" ref="F112:F113" si="33">10*(C112-C111)</f>
        <v>7530</v>
      </c>
      <c r="G112" s="11">
        <f t="shared" ref="G112:G113" si="34">IF(G111+I112+$O$11&gt;$C$3,G111+I112+$O$11,$C$3)</f>
        <v>2740363.9805011749</v>
      </c>
      <c r="H112" s="11">
        <f t="shared" ref="H112:H113" si="35">(G112-G111)*1000</f>
        <v>35744840.745375961</v>
      </c>
      <c r="I112" s="11">
        <f t="shared" ref="I112:I113" si="36">$O$10*((B112-$O$13)/$O$9)^$O$8*EXP(-(B112-$O$13)/$O$9)</f>
        <v>598.84074537614242</v>
      </c>
      <c r="J112" s="11">
        <f t="shared" ref="J112:J113" si="37">C112-G112</f>
        <v>-2693146.9805011749</v>
      </c>
      <c r="K112" s="11">
        <f t="shared" ref="K112:K113" si="38">D112-I112</f>
        <v>154.15925462385758</v>
      </c>
      <c r="L112" s="11">
        <f t="shared" si="21"/>
        <v>-8.269316804713867</v>
      </c>
    </row>
    <row r="113" spans="1:12">
      <c r="A113" s="2">
        <f>Dati!A113</f>
        <v>44154</v>
      </c>
      <c r="B113" s="10">
        <v>110</v>
      </c>
      <c r="C113">
        <f>Dati!K113</f>
        <v>47870</v>
      </c>
      <c r="D113">
        <f t="shared" si="31"/>
        <v>653</v>
      </c>
      <c r="E113" s="11">
        <f t="shared" si="32"/>
        <v>609.14285714285711</v>
      </c>
      <c r="F113">
        <f t="shared" si="33"/>
        <v>6530</v>
      </c>
      <c r="G113" s="11">
        <f t="shared" si="34"/>
        <v>2776122.2802504264</v>
      </c>
      <c r="H113" s="11">
        <f t="shared" si="35"/>
        <v>35758299.749251455</v>
      </c>
      <c r="I113" s="11">
        <f t="shared" si="36"/>
        <v>612.29974925137992</v>
      </c>
      <c r="J113" s="11">
        <f t="shared" si="37"/>
        <v>-2728252.2802504264</v>
      </c>
      <c r="K113" s="11">
        <f t="shared" si="38"/>
        <v>40.700250748620078</v>
      </c>
      <c r="L113" s="11">
        <f t="shared" si="21"/>
        <v>-3.1568921085228112</v>
      </c>
    </row>
    <row r="114" spans="1:12">
      <c r="A114" s="2">
        <f>Dati!A114</f>
        <v>44155</v>
      </c>
      <c r="B114" s="10">
        <v>111</v>
      </c>
      <c r="C114">
        <f>Dati!K114</f>
        <v>48569</v>
      </c>
      <c r="D114">
        <f t="shared" ref="D114" si="39">C114-C113</f>
        <v>699</v>
      </c>
      <c r="E114" s="11">
        <f t="shared" ref="E114" si="40">SUM(D107:D113)/7</f>
        <v>611.57142857142856</v>
      </c>
      <c r="F114">
        <f t="shared" ref="F114" si="41">10*(C114-C113)</f>
        <v>6990</v>
      </c>
      <c r="G114" s="11">
        <f t="shared" ref="G114" si="42">IF(G113+I114+$O$11&gt;$C$3,G113+I114+$O$11,$C$3)</f>
        <v>2811892.7830228209</v>
      </c>
      <c r="H114" s="11">
        <f t="shared" ref="H114" si="43">(G114-G113)*1000</f>
        <v>35770502.772394568</v>
      </c>
      <c r="I114" s="11">
        <f t="shared" ref="I114" si="44">$O$10*((B114-$O$13)/$O$9)^$O$8*EXP(-(B114-$O$13)/$O$9)</f>
        <v>624.50277239454635</v>
      </c>
      <c r="J114" s="11">
        <f t="shared" ref="J114" si="45">C114-G114</f>
        <v>-2763323.7830228209</v>
      </c>
      <c r="K114" s="11">
        <f t="shared" ref="K114" si="46">D114-I114</f>
        <v>74.497227605453645</v>
      </c>
      <c r="L114" s="11">
        <f t="shared" si="21"/>
        <v>-12.9313438231178</v>
      </c>
    </row>
    <row r="115" spans="1:12">
      <c r="A115" s="2">
        <f>Dati!A115</f>
        <v>44156</v>
      </c>
      <c r="B115" s="10">
        <v>112</v>
      </c>
      <c r="C115">
        <f>Dati!K115</f>
        <v>49261</v>
      </c>
      <c r="D115">
        <f t="shared" ref="D115" si="47">C115-C114</f>
        <v>692</v>
      </c>
      <c r="E115" s="11">
        <f t="shared" ref="E115" si="48">SUM(D108:D114)/7</f>
        <v>632.85714285714289</v>
      </c>
      <c r="F115">
        <f t="shared" ref="F115" si="49">10*(C115-C114)</f>
        <v>6920</v>
      </c>
      <c r="G115" s="11">
        <f t="shared" ref="G115" si="50">IF(G114+I115+$O$11&gt;$C$3,G114+I115+$O$11,$C$3)</f>
        <v>2847674.2045674841</v>
      </c>
      <c r="H115" s="11">
        <f t="shared" ref="H115" si="51">(G115-G114)*1000</f>
        <v>35781421.544663146</v>
      </c>
      <c r="I115" s="11">
        <f t="shared" ref="I115" si="52">$O$10*((B115-$O$13)/$O$9)^$O$8*EXP(-(B115-$O$13)/$O$9)</f>
        <v>635.42154466299337</v>
      </c>
      <c r="J115" s="11">
        <f t="shared" ref="J115" si="53">C115-G115</f>
        <v>-2798413.2045674841</v>
      </c>
      <c r="K115" s="11">
        <f t="shared" ref="K115" si="54">D115-I115</f>
        <v>56.578455337006631</v>
      </c>
      <c r="L115" s="11">
        <f t="shared" si="21"/>
        <v>-2.5644018058504798</v>
      </c>
    </row>
    <row r="116" spans="1:12">
      <c r="A116" s="2">
        <f>Dati!A116</f>
        <v>44157</v>
      </c>
      <c r="B116" s="10">
        <v>113</v>
      </c>
      <c r="C116">
        <f>Dati!K116</f>
        <v>49823</v>
      </c>
      <c r="D116">
        <f t="shared" ref="D116" si="55">C116-C115</f>
        <v>562</v>
      </c>
      <c r="E116" s="11">
        <f t="shared" ref="E116" si="56">SUM(D109:D115)/7</f>
        <v>654</v>
      </c>
      <c r="F116">
        <f t="shared" ref="F116" si="57">10*(C116-C115)</f>
        <v>5620</v>
      </c>
      <c r="G116" s="11">
        <f t="shared" ref="G116" si="58">IF(G115+I116+$O$11&gt;$C$3,G115+I116+$O$11,$C$3)</f>
        <v>2883465.2411652524</v>
      </c>
      <c r="H116" s="11">
        <f t="shared" ref="H116" si="59">(G116-G115)*1000</f>
        <v>35791036.597768307</v>
      </c>
      <c r="I116" s="11">
        <f t="shared" ref="I116" si="60">$O$10*((B116-$O$13)/$O$9)^$O$8*EXP(-(B116-$O$13)/$O$9)</f>
        <v>645.03659776851646</v>
      </c>
      <c r="J116" s="11">
        <f t="shared" ref="J116" si="61">C116-G116</f>
        <v>-2833642.2411652524</v>
      </c>
      <c r="K116" s="11">
        <f t="shared" ref="K116" si="62">D116-I116</f>
        <v>-83.036597768516458</v>
      </c>
      <c r="L116" s="11">
        <f t="shared" si="21"/>
        <v>8.963402231483542</v>
      </c>
    </row>
    <row r="117" spans="1:12">
      <c r="A117" s="2">
        <f>Dati!A117</f>
        <v>44158</v>
      </c>
      <c r="B117" s="10">
        <v>114</v>
      </c>
      <c r="C117">
        <f>Dati!K117</f>
        <v>50453</v>
      </c>
      <c r="D117">
        <f t="shared" ref="D117:D118" si="63">C117-C116</f>
        <v>630</v>
      </c>
      <c r="E117" s="11">
        <f t="shared" ref="E117:E118" si="64">SUM(D110:D116)/7</f>
        <v>656.28571428571433</v>
      </c>
      <c r="F117">
        <f t="shared" ref="F117:F118" si="65">10*(C117-C116)</f>
        <v>6300</v>
      </c>
      <c r="G117" s="11">
        <f t="shared" ref="G117:G118" si="66">IF(G116+I117+$O$11&gt;$C$3,G116+I117+$O$11,$C$3)</f>
        <v>2919264.5781056103</v>
      </c>
      <c r="H117" s="11">
        <f t="shared" ref="H117:H118" si="67">(G117-G116)*1000</f>
        <v>35799336.940357924</v>
      </c>
      <c r="I117" s="11">
        <f t="shared" ref="I117:I118" si="68">$O$10*((B117-$O$13)/$O$9)^$O$8*EXP(-(B117-$O$13)/$O$9)</f>
        <v>653.33694035788278</v>
      </c>
      <c r="J117" s="11">
        <f t="shared" ref="J117:J118" si="69">C117-G117</f>
        <v>-2868811.5781056103</v>
      </c>
      <c r="K117" s="11">
        <f t="shared" ref="K117:K118" si="70">D117-I117</f>
        <v>-23.336940357882781</v>
      </c>
      <c r="L117" s="11">
        <f t="shared" si="21"/>
        <v>2.948773927831553</v>
      </c>
    </row>
    <row r="118" spans="1:12">
      <c r="A118" s="2">
        <f>Dati!A118</f>
        <v>44159</v>
      </c>
      <c r="B118" s="10">
        <v>115</v>
      </c>
      <c r="C118">
        <f>Dati!K118</f>
        <v>51306</v>
      </c>
      <c r="D118">
        <f t="shared" si="63"/>
        <v>853</v>
      </c>
      <c r="E118" s="11">
        <f t="shared" si="64"/>
        <v>674.28571428571433</v>
      </c>
      <c r="F118">
        <f t="shared" si="65"/>
        <v>8530</v>
      </c>
      <c r="G118" s="11">
        <f t="shared" si="66"/>
        <v>2955070.8977796533</v>
      </c>
      <c r="H118" s="11">
        <f t="shared" si="67"/>
        <v>35806319.674042985</v>
      </c>
      <c r="I118" s="11">
        <f t="shared" si="68"/>
        <v>660.319674042923</v>
      </c>
      <c r="J118" s="11">
        <f t="shared" si="69"/>
        <v>-2903764.8977796533</v>
      </c>
      <c r="K118" s="11">
        <f t="shared" si="70"/>
        <v>192.680325957077</v>
      </c>
      <c r="L118" s="11">
        <f t="shared" si="21"/>
        <v>13.966040242791337</v>
      </c>
    </row>
    <row r="119" spans="1:12">
      <c r="A119" s="2">
        <f>Dati!A119</f>
        <v>44160</v>
      </c>
      <c r="B119" s="10">
        <v>116</v>
      </c>
      <c r="C119">
        <f>Dati!K119</f>
        <v>52028</v>
      </c>
      <c r="D119">
        <f t="shared" ref="D119:D120" si="71">C119-C118</f>
        <v>722</v>
      </c>
      <c r="E119" s="11">
        <f t="shared" ref="E119:E120" si="72">SUM(D112:D118)/7</f>
        <v>691.71428571428567</v>
      </c>
      <c r="F119">
        <f t="shared" ref="F119:F120" si="73">10*(C119-C118)</f>
        <v>7220</v>
      </c>
      <c r="G119" s="11">
        <f t="shared" ref="G119:G120" si="74">IF(G118+I119+$O$11&gt;$C$3,G118+I119+$O$11,$C$3)</f>
        <v>2990882.8873396739</v>
      </c>
      <c r="H119" s="11">
        <f t="shared" ref="H119:H120" si="75">(G119-G118)*1000</f>
        <v>35811989.560020626</v>
      </c>
      <c r="I119" s="11">
        <f t="shared" ref="I119:I120" si="76">$O$10*((B119-$O$13)/$O$9)^$O$8*EXP(-(B119-$O$13)/$O$9)</f>
        <v>665.98956002082514</v>
      </c>
      <c r="J119" s="11">
        <f t="shared" ref="J119:J120" si="77">C119-G119</f>
        <v>-2938854.8873396739</v>
      </c>
      <c r="K119" s="11">
        <f t="shared" ref="K119:K120" si="78">D119-I119</f>
        <v>56.010439979174862</v>
      </c>
      <c r="L119" s="11">
        <f t="shared" ref="L119:L120" si="79">E119-I119</f>
        <v>25.724725693460528</v>
      </c>
    </row>
    <row r="120" spans="1:12">
      <c r="A120" s="2">
        <f>Dati!A120</f>
        <v>44161</v>
      </c>
      <c r="B120" s="10">
        <v>117</v>
      </c>
      <c r="C120">
        <f>Dati!K120</f>
        <v>52850</v>
      </c>
      <c r="D120">
        <f t="shared" si="71"/>
        <v>822</v>
      </c>
      <c r="E120" s="11">
        <f t="shared" si="72"/>
        <v>687.28571428571433</v>
      </c>
      <c r="F120">
        <f t="shared" si="73"/>
        <v>8220</v>
      </c>
      <c r="G120" s="11">
        <f t="shared" si="74"/>
        <v>3026699.2458852357</v>
      </c>
      <c r="H120" s="11">
        <f t="shared" si="75"/>
        <v>35816358.54556179</v>
      </c>
      <c r="I120" s="11">
        <f t="shared" si="76"/>
        <v>670.35854556170989</v>
      </c>
      <c r="J120" s="11">
        <f t="shared" si="77"/>
        <v>-2973849.2458852357</v>
      </c>
      <c r="K120" s="11">
        <f t="shared" si="78"/>
        <v>151.64145443829011</v>
      </c>
      <c r="L120" s="11">
        <f t="shared" si="79"/>
        <v>16.927168724004446</v>
      </c>
    </row>
    <row r="121" spans="1:12">
      <c r="A121" s="2">
        <f>Dati!A121</f>
        <v>44162</v>
      </c>
      <c r="B121" s="10">
        <v>118</v>
      </c>
      <c r="E121" s="11">
        <f t="shared" si="20"/>
        <v>711.42857142857144</v>
      </c>
      <c r="G121" s="11">
        <f t="shared" si="22"/>
        <v>3062518.6911444198</v>
      </c>
      <c r="H121" s="11">
        <f t="shared" si="15"/>
        <v>35819445.259184107</v>
      </c>
      <c r="I121" s="11">
        <f t="shared" si="14"/>
        <v>673.4452591840693</v>
      </c>
      <c r="L121" s="11">
        <f t="shared" si="21"/>
        <v>37.983312244502144</v>
      </c>
    </row>
    <row r="122" spans="1:12">
      <c r="A122" s="2"/>
      <c r="B122" s="10">
        <v>119</v>
      </c>
      <c r="E122" s="11">
        <f t="shared" si="20"/>
        <v>611.57142857142856</v>
      </c>
      <c r="G122" s="11">
        <f t="shared" si="22"/>
        <v>3098339.9656272293</v>
      </c>
      <c r="H122" s="11">
        <f t="shared" si="15"/>
        <v>35821274.482809469</v>
      </c>
      <c r="I122" s="11">
        <f t="shared" si="14"/>
        <v>675.27448280931549</v>
      </c>
      <c r="L122" s="11">
        <f t="shared" si="21"/>
        <v>-63.703054237886931</v>
      </c>
    </row>
    <row r="123" spans="1:12">
      <c r="A123" s="2"/>
      <c r="B123" s="10">
        <v>120</v>
      </c>
      <c r="E123" s="11">
        <f t="shared" si="20"/>
        <v>512.71428571428567</v>
      </c>
      <c r="G123" s="11">
        <f t="shared" si="22"/>
        <v>3134161.842235832</v>
      </c>
      <c r="H123" s="11">
        <f t="shared" si="15"/>
        <v>35821876.608602703</v>
      </c>
      <c r="I123" s="11">
        <f t="shared" si="14"/>
        <v>675.87660860279675</v>
      </c>
      <c r="L123" s="11">
        <f t="shared" si="21"/>
        <v>-163.16232288851108</v>
      </c>
    </row>
    <row r="124" spans="1:12">
      <c r="A124" s="2"/>
      <c r="B124" s="10">
        <v>121</v>
      </c>
      <c r="E124" s="11">
        <f t="shared" si="20"/>
        <v>432.42857142857144</v>
      </c>
      <c r="G124" s="11">
        <f t="shared" si="22"/>
        <v>3169983.1293234187</v>
      </c>
      <c r="H124" s="11">
        <f t="shared" si="15"/>
        <v>35821287.087586708</v>
      </c>
      <c r="I124" s="11">
        <f t="shared" si="14"/>
        <v>675.28708758683786</v>
      </c>
      <c r="L124" s="11">
        <f t="shared" si="21"/>
        <v>-242.85851615826641</v>
      </c>
    </row>
    <row r="125" spans="1:12">
      <c r="B125" s="10">
        <v>122</v>
      </c>
      <c r="E125" s="11">
        <f t="shared" si="20"/>
        <v>342.42857142857144</v>
      </c>
      <c r="G125" s="11">
        <f t="shared" si="22"/>
        <v>3205802.6751998849</v>
      </c>
      <c r="H125" s="11">
        <f t="shared" si="15"/>
        <v>35819545.8764662</v>
      </c>
      <c r="I125" s="11">
        <f t="shared" si="14"/>
        <v>673.54587646630648</v>
      </c>
      <c r="L125" s="11">
        <f t="shared" si="21"/>
        <v>-331.11730503773504</v>
      </c>
    </row>
    <row r="126" spans="1:12">
      <c r="B126" s="10">
        <v>123</v>
      </c>
      <c r="E126" s="11">
        <f t="shared" si="20"/>
        <v>220.57142857142858</v>
      </c>
      <c r="G126" s="11">
        <f t="shared" si="22"/>
        <v>3241619.3720883369</v>
      </c>
      <c r="H126" s="11">
        <f t="shared" si="15"/>
        <v>35816696.888451934</v>
      </c>
      <c r="I126" s="11">
        <f t="shared" si="14"/>
        <v>670.69688845190842</v>
      </c>
      <c r="L126" s="11">
        <f t="shared" si="21"/>
        <v>-450.12545988047987</v>
      </c>
    </row>
    <row r="127" spans="1:12">
      <c r="B127" s="10">
        <v>124</v>
      </c>
      <c r="E127" s="11">
        <f t="shared" si="20"/>
        <v>117.42857142857143</v>
      </c>
      <c r="G127" s="11">
        <f t="shared" si="22"/>
        <v>3277432.1595415487</v>
      </c>
      <c r="H127" s="11">
        <f t="shared" si="15"/>
        <v>35812787.453211844</v>
      </c>
      <c r="I127" s="11">
        <f t="shared" si="14"/>
        <v>666.78745321204292</v>
      </c>
      <c r="L127" s="11">
        <f t="shared" si="21"/>
        <v>-549.35888178347147</v>
      </c>
    </row>
    <row r="128" spans="1:12">
      <c r="B128" s="10">
        <v>125</v>
      </c>
      <c r="E128" s="11">
        <f t="shared" si="20"/>
        <v>0</v>
      </c>
      <c r="G128" s="11">
        <f t="shared" si="22"/>
        <v>3313240.0273319888</v>
      </c>
      <c r="H128" s="11">
        <f t="shared" si="15"/>
        <v>35807867.790440097</v>
      </c>
      <c r="I128" s="11">
        <f t="shared" si="14"/>
        <v>661.86779044017703</v>
      </c>
      <c r="L128" s="11">
        <f t="shared" si="21"/>
        <v>-661.86779044017703</v>
      </c>
    </row>
    <row r="129" spans="2:12">
      <c r="B129" s="10">
        <v>126</v>
      </c>
      <c r="E129" s="11">
        <f t="shared" si="20"/>
        <v>0</v>
      </c>
      <c r="G129" s="11">
        <f t="shared" si="22"/>
        <v>3349042.0178328883</v>
      </c>
      <c r="H129" s="11">
        <f t="shared" si="15"/>
        <v>35801990.500899494</v>
      </c>
      <c r="I129" s="11">
        <f t="shared" si="14"/>
        <v>655.99050089928187</v>
      </c>
      <c r="L129" s="11">
        <f t="shared" si="21"/>
        <v>-655.99050089928187</v>
      </c>
    </row>
    <row r="130" spans="2:12">
      <c r="B130" s="10">
        <v>127</v>
      </c>
      <c r="E130" s="11">
        <f t="shared" si="20"/>
        <v>0</v>
      </c>
      <c r="G130" s="11">
        <f t="shared" si="22"/>
        <v>3384837.2279110928</v>
      </c>
      <c r="H130" s="11">
        <f t="shared" si="15"/>
        <v>35795210.078204513</v>
      </c>
      <c r="I130" s="11">
        <f t="shared" si="14"/>
        <v>649.21007820445266</v>
      </c>
      <c r="L130" s="11">
        <f t="shared" si="21"/>
        <v>-649.21007820445266</v>
      </c>
    </row>
    <row r="131" spans="2:12">
      <c r="B131" s="10">
        <v>128</v>
      </c>
      <c r="E131" s="11">
        <f t="shared" si="20"/>
        <v>0</v>
      </c>
      <c r="G131" s="11">
        <f t="shared" si="22"/>
        <v>3420624.8103551273</v>
      </c>
      <c r="H131" s="11">
        <f t="shared" si="15"/>
        <v>35787582.444034517</v>
      </c>
      <c r="I131" s="11">
        <f t="shared" si="14"/>
        <v>641.58244403459059</v>
      </c>
      <c r="L131" s="11">
        <f t="shared" si="21"/>
        <v>-641.58244403459059</v>
      </c>
    </row>
    <row r="132" spans="2:12">
      <c r="B132" s="10">
        <v>129</v>
      </c>
      <c r="E132" s="11">
        <f t="shared" si="20"/>
        <v>0</v>
      </c>
      <c r="G132" s="11">
        <f t="shared" si="22"/>
        <v>3456403.9748640554</v>
      </c>
      <c r="H132" s="11">
        <f t="shared" si="15"/>
        <v>35779164.508928075</v>
      </c>
      <c r="I132" s="11">
        <f t="shared" ref="I132" si="80">$O$10*((B132-$O$13)/$O$9)^$O$8*EXP(-(B132-$O$13)/$O$9)</f>
        <v>633.16450892790772</v>
      </c>
      <c r="L132" s="11">
        <f t="shared" si="21"/>
        <v>-633.16450892790772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E121"/>
  <sheetViews>
    <sheetView tabSelected="1" workbookViewId="0">
      <pane ySplit="1" topLeftCell="A105" activePane="bottomLeft" state="frozen"/>
      <selection pane="bottomLeft" activeCell="B122" sqref="B122"/>
    </sheetView>
  </sheetViews>
  <sheetFormatPr defaultRowHeight="13.8"/>
  <cols>
    <col min="2" max="3" width="10.69921875" customWidth="1"/>
    <col min="4" max="5" width="11.19921875" bestFit="1" customWidth="1"/>
  </cols>
  <sheetData>
    <row r="1" spans="2:5">
      <c r="B1" s="1" t="s">
        <v>10</v>
      </c>
      <c r="C1" s="4" t="s">
        <v>53</v>
      </c>
      <c r="D1" s="4" t="s">
        <v>54</v>
      </c>
      <c r="E1" s="4" t="s">
        <v>55</v>
      </c>
    </row>
    <row r="3" spans="2:5">
      <c r="B3" s="3"/>
    </row>
    <row r="4" spans="2:5">
      <c r="B4" s="3">
        <f>Dati!N3</f>
        <v>247832</v>
      </c>
      <c r="C4">
        <v>0</v>
      </c>
    </row>
    <row r="5" spans="2:5">
      <c r="B5" s="3">
        <f>Dati!N4</f>
        <v>248070</v>
      </c>
      <c r="C5">
        <f t="shared" ref="C5:C54" si="0">B5-B4</f>
        <v>238</v>
      </c>
    </row>
    <row r="6" spans="2:5">
      <c r="B6" s="3">
        <f>Dati!N5</f>
        <v>248229</v>
      </c>
      <c r="C6">
        <f t="shared" si="0"/>
        <v>159</v>
      </c>
    </row>
    <row r="7" spans="2:5">
      <c r="B7" s="3">
        <f>Dati!N6</f>
        <v>248419</v>
      </c>
      <c r="C7">
        <f t="shared" si="0"/>
        <v>190</v>
      </c>
      <c r="E7" s="11">
        <f>SUM(C4:C7)/4</f>
        <v>146.75</v>
      </c>
    </row>
    <row r="8" spans="2:5">
      <c r="B8" s="3">
        <f>Dati!N7</f>
        <v>248803</v>
      </c>
      <c r="C8">
        <f t="shared" si="0"/>
        <v>384</v>
      </c>
      <c r="E8" s="11">
        <f t="shared" ref="E8:E62" si="1">SUM(C5:C8)/4</f>
        <v>242.75</v>
      </c>
    </row>
    <row r="9" spans="2:5">
      <c r="B9" s="3">
        <f>Dati!N8</f>
        <v>249204</v>
      </c>
      <c r="C9">
        <f t="shared" si="0"/>
        <v>401</v>
      </c>
      <c r="E9" s="11">
        <f t="shared" si="1"/>
        <v>283.5</v>
      </c>
    </row>
    <row r="10" spans="2:5">
      <c r="B10" s="3">
        <f>Dati!N9</f>
        <v>249756</v>
      </c>
      <c r="C10">
        <f t="shared" si="0"/>
        <v>552</v>
      </c>
      <c r="D10" s="11">
        <f>SUM(C4:C10)/7</f>
        <v>274.85714285714283</v>
      </c>
      <c r="E10" s="11">
        <f t="shared" si="1"/>
        <v>381.75</v>
      </c>
    </row>
    <row r="11" spans="2:5">
      <c r="B11" s="3">
        <f>Dati!N10</f>
        <v>250103</v>
      </c>
      <c r="C11">
        <f t="shared" si="0"/>
        <v>347</v>
      </c>
      <c r="D11" s="11">
        <f t="shared" ref="D11:D62" si="2">SUM(C5:C11)/7</f>
        <v>324.42857142857144</v>
      </c>
      <c r="E11" s="11">
        <f t="shared" si="1"/>
        <v>421</v>
      </c>
    </row>
    <row r="12" spans="2:5">
      <c r="B12" s="3">
        <f>Dati!N11</f>
        <v>250566</v>
      </c>
      <c r="C12">
        <f t="shared" si="0"/>
        <v>463</v>
      </c>
      <c r="D12" s="11">
        <f t="shared" si="2"/>
        <v>356.57142857142856</v>
      </c>
      <c r="E12" s="11">
        <f t="shared" si="1"/>
        <v>440.75</v>
      </c>
    </row>
    <row r="13" spans="2:5">
      <c r="B13" s="3">
        <f>Dati!N12</f>
        <v>250825</v>
      </c>
      <c r="C13">
        <f t="shared" si="0"/>
        <v>259</v>
      </c>
      <c r="D13" s="11">
        <f t="shared" si="2"/>
        <v>370.85714285714283</v>
      </c>
      <c r="E13" s="11">
        <f t="shared" si="1"/>
        <v>405.25</v>
      </c>
    </row>
    <row r="14" spans="2:5">
      <c r="B14" s="3">
        <f>Dati!N13</f>
        <v>251237</v>
      </c>
      <c r="C14">
        <f t="shared" si="0"/>
        <v>412</v>
      </c>
      <c r="D14" s="11">
        <f t="shared" si="2"/>
        <v>402.57142857142856</v>
      </c>
      <c r="E14" s="11">
        <f t="shared" si="1"/>
        <v>370.25</v>
      </c>
    </row>
    <row r="15" spans="2:5">
      <c r="B15" s="3">
        <f>Dati!N14</f>
        <v>251713</v>
      </c>
      <c r="C15">
        <f t="shared" si="0"/>
        <v>476</v>
      </c>
      <c r="D15" s="11">
        <f t="shared" si="2"/>
        <v>415.71428571428572</v>
      </c>
      <c r="E15" s="11">
        <f t="shared" si="1"/>
        <v>402.5</v>
      </c>
    </row>
    <row r="16" spans="2:5">
      <c r="B16" s="3">
        <f>Dati!N15</f>
        <v>252235</v>
      </c>
      <c r="C16">
        <f t="shared" si="0"/>
        <v>522</v>
      </c>
      <c r="D16" s="11">
        <f t="shared" si="2"/>
        <v>433</v>
      </c>
      <c r="E16" s="11">
        <f t="shared" si="1"/>
        <v>417.25</v>
      </c>
    </row>
    <row r="17" spans="2:5">
      <c r="B17" s="3">
        <f>Dati!N16</f>
        <v>252809</v>
      </c>
      <c r="C17">
        <f t="shared" si="0"/>
        <v>574</v>
      </c>
      <c r="D17" s="11">
        <f t="shared" si="2"/>
        <v>436.14285714285717</v>
      </c>
      <c r="E17" s="11">
        <f t="shared" si="1"/>
        <v>496</v>
      </c>
    </row>
    <row r="18" spans="2:5">
      <c r="B18" s="3">
        <f>Dati!N17</f>
        <v>253438</v>
      </c>
      <c r="C18">
        <f t="shared" si="0"/>
        <v>629</v>
      </c>
      <c r="D18" s="11">
        <f t="shared" si="2"/>
        <v>476.42857142857144</v>
      </c>
      <c r="E18" s="11">
        <f t="shared" si="1"/>
        <v>550.25</v>
      </c>
    </row>
    <row r="19" spans="2:5">
      <c r="B19" s="3">
        <f>Dati!N18</f>
        <v>253915</v>
      </c>
      <c r="C19">
        <f t="shared" si="0"/>
        <v>477</v>
      </c>
      <c r="D19" s="11">
        <f t="shared" si="2"/>
        <v>478.42857142857144</v>
      </c>
      <c r="E19" s="11">
        <f t="shared" si="1"/>
        <v>550.5</v>
      </c>
    </row>
    <row r="20" spans="2:5">
      <c r="B20" s="3">
        <f>Dati!N19</f>
        <v>254235</v>
      </c>
      <c r="C20">
        <f t="shared" si="0"/>
        <v>320</v>
      </c>
      <c r="D20" s="11">
        <f t="shared" si="2"/>
        <v>487.14285714285717</v>
      </c>
      <c r="E20" s="11">
        <f t="shared" si="1"/>
        <v>500</v>
      </c>
    </row>
    <row r="21" spans="2:5">
      <c r="B21" s="3">
        <f>Dati!N20</f>
        <v>254636</v>
      </c>
      <c r="C21">
        <f t="shared" si="0"/>
        <v>401</v>
      </c>
      <c r="D21" s="11">
        <f t="shared" si="2"/>
        <v>485.57142857142856</v>
      </c>
      <c r="E21" s="11">
        <f t="shared" si="1"/>
        <v>456.75</v>
      </c>
    </row>
    <row r="22" spans="2:5">
      <c r="B22" s="3">
        <f>Dati!N21</f>
        <v>255278</v>
      </c>
      <c r="C22">
        <f t="shared" si="0"/>
        <v>642</v>
      </c>
      <c r="D22" s="11">
        <f t="shared" si="2"/>
        <v>509.28571428571428</v>
      </c>
      <c r="E22" s="11">
        <f t="shared" si="1"/>
        <v>460</v>
      </c>
    </row>
    <row r="23" spans="2:5">
      <c r="B23" s="3">
        <f>Dati!N22</f>
        <v>256118</v>
      </c>
      <c r="C23">
        <f t="shared" si="0"/>
        <v>840</v>
      </c>
      <c r="D23" s="11">
        <f t="shared" si="2"/>
        <v>554.71428571428567</v>
      </c>
      <c r="E23" s="11">
        <f t="shared" si="1"/>
        <v>550.75</v>
      </c>
    </row>
    <row r="24" spans="2:5">
      <c r="B24" s="3">
        <f>Dati!N23</f>
        <v>257065</v>
      </c>
      <c r="C24">
        <f t="shared" si="0"/>
        <v>947</v>
      </c>
      <c r="D24" s="11">
        <f t="shared" si="2"/>
        <v>608</v>
      </c>
      <c r="E24" s="11">
        <f t="shared" si="1"/>
        <v>707.5</v>
      </c>
    </row>
    <row r="25" spans="2:5">
      <c r="B25" s="3">
        <f>Dati!N24</f>
        <v>258136</v>
      </c>
      <c r="C25">
        <f t="shared" si="0"/>
        <v>1071</v>
      </c>
      <c r="D25" s="11">
        <f t="shared" si="2"/>
        <v>671.14285714285711</v>
      </c>
      <c r="E25" s="11">
        <f t="shared" si="1"/>
        <v>875</v>
      </c>
    </row>
    <row r="26" spans="2:5">
      <c r="B26" s="3">
        <f>Dati!N25</f>
        <v>259345</v>
      </c>
      <c r="C26">
        <f t="shared" si="0"/>
        <v>1209</v>
      </c>
      <c r="D26" s="11">
        <f t="shared" si="2"/>
        <v>775.71428571428567</v>
      </c>
      <c r="E26" s="11">
        <f t="shared" si="1"/>
        <v>1016.75</v>
      </c>
    </row>
    <row r="27" spans="2:5">
      <c r="B27" s="3">
        <f>Dati!N26</f>
        <v>260298</v>
      </c>
      <c r="C27">
        <f t="shared" si="0"/>
        <v>953</v>
      </c>
      <c r="D27" s="11">
        <f t="shared" si="2"/>
        <v>866.14285714285711</v>
      </c>
      <c r="E27" s="11">
        <f t="shared" si="1"/>
        <v>1045</v>
      </c>
    </row>
    <row r="28" spans="2:5">
      <c r="B28" s="3">
        <f>Dati!N27</f>
        <v>261174</v>
      </c>
      <c r="C28">
        <f t="shared" si="0"/>
        <v>876</v>
      </c>
      <c r="D28" s="11">
        <f t="shared" si="2"/>
        <v>934</v>
      </c>
      <c r="E28" s="11">
        <f t="shared" si="1"/>
        <v>1027.25</v>
      </c>
    </row>
    <row r="29" spans="2:5">
      <c r="B29" s="3">
        <f>Dati!N28</f>
        <v>262540</v>
      </c>
      <c r="C29">
        <f t="shared" si="0"/>
        <v>1366</v>
      </c>
      <c r="D29" s="11">
        <f t="shared" si="2"/>
        <v>1037.4285714285713</v>
      </c>
      <c r="E29" s="11">
        <f t="shared" si="1"/>
        <v>1101</v>
      </c>
    </row>
    <row r="30" spans="2:5">
      <c r="B30" s="3">
        <f>Dati!N29</f>
        <v>263949</v>
      </c>
      <c r="C30">
        <f t="shared" si="0"/>
        <v>1409</v>
      </c>
      <c r="D30" s="11">
        <f t="shared" si="2"/>
        <v>1118.7142857142858</v>
      </c>
      <c r="E30" s="11">
        <f t="shared" si="1"/>
        <v>1151</v>
      </c>
    </row>
    <row r="31" spans="2:5">
      <c r="B31" s="3">
        <f>Dati!N30</f>
        <v>265409</v>
      </c>
      <c r="C31">
        <f t="shared" si="0"/>
        <v>1460</v>
      </c>
      <c r="D31" s="11">
        <f t="shared" si="2"/>
        <v>1192</v>
      </c>
      <c r="E31" s="11">
        <f t="shared" si="1"/>
        <v>1277.75</v>
      </c>
    </row>
    <row r="32" spans="2:5">
      <c r="B32" s="3">
        <f>Dati!N31</f>
        <v>266853</v>
      </c>
      <c r="C32">
        <f t="shared" si="0"/>
        <v>1444</v>
      </c>
      <c r="D32" s="11">
        <f t="shared" si="2"/>
        <v>1245.2857142857142</v>
      </c>
      <c r="E32" s="11">
        <f t="shared" si="1"/>
        <v>1419.75</v>
      </c>
    </row>
    <row r="33" spans="2:5">
      <c r="B33" s="3">
        <f>Dati!N32</f>
        <v>268218</v>
      </c>
      <c r="C33">
        <f t="shared" si="0"/>
        <v>1365</v>
      </c>
      <c r="D33" s="11">
        <f t="shared" si="2"/>
        <v>1267.5714285714287</v>
      </c>
      <c r="E33" s="11">
        <f t="shared" si="1"/>
        <v>1419.5</v>
      </c>
    </row>
    <row r="34" spans="2:5">
      <c r="B34" s="3">
        <f>Dati!N33</f>
        <v>269214</v>
      </c>
      <c r="C34">
        <f t="shared" si="0"/>
        <v>996</v>
      </c>
      <c r="D34" s="11">
        <f t="shared" si="2"/>
        <v>1273.7142857142858</v>
      </c>
      <c r="E34" s="11">
        <f t="shared" si="1"/>
        <v>1316.25</v>
      </c>
    </row>
    <row r="35" spans="2:5">
      <c r="B35" s="3">
        <f>Dati!N34</f>
        <v>270189</v>
      </c>
      <c r="C35">
        <f t="shared" si="0"/>
        <v>975</v>
      </c>
      <c r="D35" s="11">
        <f t="shared" si="2"/>
        <v>1287.8571428571429</v>
      </c>
      <c r="E35" s="11">
        <f t="shared" si="1"/>
        <v>1195</v>
      </c>
    </row>
    <row r="36" spans="2:5">
      <c r="B36" s="3">
        <f>Dati!N35</f>
        <v>271515</v>
      </c>
      <c r="C36">
        <f t="shared" si="0"/>
        <v>1326</v>
      </c>
      <c r="D36" s="11">
        <f t="shared" si="2"/>
        <v>1282.1428571428571</v>
      </c>
      <c r="E36" s="11">
        <f t="shared" si="1"/>
        <v>1165.5</v>
      </c>
    </row>
    <row r="37" spans="2:5">
      <c r="B37" s="3">
        <f>Dati!N36</f>
        <v>272912</v>
      </c>
      <c r="C37">
        <f t="shared" si="0"/>
        <v>1397</v>
      </c>
      <c r="D37" s="11">
        <f t="shared" si="2"/>
        <v>1280.4285714285713</v>
      </c>
      <c r="E37" s="11">
        <f t="shared" si="1"/>
        <v>1173.5</v>
      </c>
    </row>
    <row r="38" spans="2:5">
      <c r="B38" s="3">
        <f>Dati!N37</f>
        <v>274644</v>
      </c>
      <c r="C38">
        <f t="shared" si="0"/>
        <v>1732</v>
      </c>
      <c r="D38" s="11">
        <f t="shared" si="2"/>
        <v>1319.2857142857142</v>
      </c>
      <c r="E38" s="11">
        <f t="shared" si="1"/>
        <v>1357.5</v>
      </c>
    </row>
    <row r="39" spans="2:5">
      <c r="B39" s="3">
        <f>Dati!N38</f>
        <v>276337</v>
      </c>
      <c r="C39">
        <f t="shared" si="0"/>
        <v>1693</v>
      </c>
      <c r="D39" s="11">
        <f t="shared" si="2"/>
        <v>1354.8571428571429</v>
      </c>
      <c r="E39" s="11">
        <f t="shared" si="1"/>
        <v>1537</v>
      </c>
    </row>
    <row r="40" spans="2:5">
      <c r="B40" s="3">
        <f>Dati!N39</f>
        <v>277634</v>
      </c>
      <c r="C40">
        <f t="shared" si="0"/>
        <v>1297</v>
      </c>
      <c r="D40" s="11">
        <f t="shared" si="2"/>
        <v>1345.1428571428571</v>
      </c>
      <c r="E40" s="11">
        <f t="shared" si="1"/>
        <v>1529.75</v>
      </c>
    </row>
    <row r="41" spans="2:5">
      <c r="B41" s="3">
        <f>Dati!N40</f>
        <v>278784</v>
      </c>
      <c r="C41">
        <f t="shared" si="0"/>
        <v>1150</v>
      </c>
      <c r="D41" s="11">
        <f t="shared" si="2"/>
        <v>1367.1428571428571</v>
      </c>
      <c r="E41" s="11">
        <f t="shared" si="1"/>
        <v>1468</v>
      </c>
    </row>
    <row r="42" spans="2:5">
      <c r="B42" s="3">
        <f>Dati!N41</f>
        <v>280153</v>
      </c>
      <c r="C42">
        <f t="shared" si="0"/>
        <v>1369</v>
      </c>
      <c r="D42" s="11">
        <f t="shared" si="2"/>
        <v>1423.4285714285713</v>
      </c>
      <c r="E42" s="11">
        <f t="shared" si="1"/>
        <v>1377.25</v>
      </c>
    </row>
    <row r="43" spans="2:5">
      <c r="B43" s="3">
        <f>Dati!N42</f>
        <v>281583</v>
      </c>
      <c r="C43">
        <f t="shared" si="0"/>
        <v>1430</v>
      </c>
      <c r="D43" s="11">
        <f t="shared" si="2"/>
        <v>1438.2857142857142</v>
      </c>
      <c r="E43" s="11">
        <f t="shared" si="1"/>
        <v>1311.5</v>
      </c>
    </row>
    <row r="44" spans="2:5">
      <c r="B44" s="3">
        <f>Dati!N43</f>
        <v>283180</v>
      </c>
      <c r="C44">
        <f t="shared" si="0"/>
        <v>1597</v>
      </c>
      <c r="D44" s="11">
        <f t="shared" si="2"/>
        <v>1466.8571428571429</v>
      </c>
      <c r="E44" s="11">
        <f t="shared" si="1"/>
        <v>1386.5</v>
      </c>
    </row>
    <row r="45" spans="2:5">
      <c r="B45" s="3">
        <f>Dati!N44</f>
        <v>284796</v>
      </c>
      <c r="C45">
        <f t="shared" si="0"/>
        <v>1616</v>
      </c>
      <c r="D45" s="11">
        <f t="shared" si="2"/>
        <v>1450.2857142857142</v>
      </c>
      <c r="E45" s="11">
        <f t="shared" si="1"/>
        <v>1503</v>
      </c>
    </row>
    <row r="46" spans="2:5">
      <c r="B46" s="3">
        <f>Dati!N45</f>
        <v>286297</v>
      </c>
      <c r="C46">
        <f t="shared" si="0"/>
        <v>1501</v>
      </c>
      <c r="D46" s="11">
        <f t="shared" si="2"/>
        <v>1422.8571428571429</v>
      </c>
      <c r="E46" s="11">
        <f t="shared" si="1"/>
        <v>1536</v>
      </c>
    </row>
    <row r="47" spans="2:5">
      <c r="B47" s="3">
        <f>Dati!N46</f>
        <v>287753</v>
      </c>
      <c r="C47">
        <f t="shared" si="0"/>
        <v>1456</v>
      </c>
      <c r="D47" s="11">
        <f t="shared" si="2"/>
        <v>1445.5714285714287</v>
      </c>
      <c r="E47" s="11">
        <f t="shared" si="1"/>
        <v>1542.5</v>
      </c>
    </row>
    <row r="48" spans="2:5">
      <c r="B48" s="3">
        <f>Dati!N47</f>
        <v>288761</v>
      </c>
      <c r="C48">
        <f t="shared" si="0"/>
        <v>1008</v>
      </c>
      <c r="D48" s="11">
        <f t="shared" si="2"/>
        <v>1425.2857142857142</v>
      </c>
      <c r="E48" s="11">
        <f t="shared" si="1"/>
        <v>1395.25</v>
      </c>
    </row>
    <row r="49" spans="2:5">
      <c r="B49" s="3">
        <f>Dati!N48</f>
        <v>289990</v>
      </c>
      <c r="C49">
        <f t="shared" si="0"/>
        <v>1229</v>
      </c>
      <c r="D49" s="11">
        <f t="shared" si="2"/>
        <v>1405.2857142857142</v>
      </c>
      <c r="E49" s="11">
        <f t="shared" si="1"/>
        <v>1298.5</v>
      </c>
    </row>
    <row r="50" spans="2:5">
      <c r="B50" s="3">
        <f>Dati!N49</f>
        <v>291442</v>
      </c>
      <c r="C50">
        <f t="shared" si="0"/>
        <v>1452</v>
      </c>
      <c r="D50" s="11">
        <f t="shared" si="2"/>
        <v>1408.4285714285713</v>
      </c>
      <c r="E50" s="11">
        <f t="shared" si="1"/>
        <v>1286.25</v>
      </c>
    </row>
    <row r="51" spans="2:5">
      <c r="B51" s="3">
        <f>Dati!N50</f>
        <v>293025</v>
      </c>
      <c r="C51">
        <f t="shared" si="0"/>
        <v>1583</v>
      </c>
      <c r="D51" s="11">
        <f t="shared" si="2"/>
        <v>1406.4285714285713</v>
      </c>
      <c r="E51" s="11">
        <f t="shared" si="1"/>
        <v>1318</v>
      </c>
    </row>
    <row r="52" spans="2:5">
      <c r="B52" s="3">
        <f>Dati!N51</f>
        <v>294932</v>
      </c>
      <c r="C52">
        <f t="shared" si="0"/>
        <v>1907</v>
      </c>
      <c r="D52" s="11">
        <f t="shared" si="2"/>
        <v>1448</v>
      </c>
      <c r="E52" s="11">
        <f t="shared" si="1"/>
        <v>1542.75</v>
      </c>
    </row>
    <row r="53" spans="2:5">
      <c r="B53" s="3">
        <f>Dati!N52</f>
        <v>296569</v>
      </c>
      <c r="C53">
        <f t="shared" si="0"/>
        <v>1637</v>
      </c>
      <c r="D53" s="11">
        <f t="shared" si="2"/>
        <v>1467.4285714285713</v>
      </c>
      <c r="E53" s="11">
        <f t="shared" si="1"/>
        <v>1644.75</v>
      </c>
    </row>
    <row r="54" spans="2:5">
      <c r="B54" s="3">
        <f>Dati!N53</f>
        <v>298156</v>
      </c>
      <c r="C54">
        <f t="shared" si="0"/>
        <v>1587</v>
      </c>
      <c r="D54" s="11">
        <f t="shared" si="2"/>
        <v>1486.1428571428571</v>
      </c>
      <c r="E54" s="11">
        <f t="shared" si="1"/>
        <v>1678.5</v>
      </c>
    </row>
    <row r="55" spans="2:5">
      <c r="B55" s="3">
        <f>Dati!N54</f>
        <v>299506</v>
      </c>
      <c r="C55">
        <f t="shared" ref="C55" si="3">B55-B54</f>
        <v>1350</v>
      </c>
      <c r="D55" s="11">
        <f t="shared" si="2"/>
        <v>1535</v>
      </c>
      <c r="E55" s="11">
        <f t="shared" si="1"/>
        <v>1620.25</v>
      </c>
    </row>
    <row r="56" spans="2:5">
      <c r="B56" s="3">
        <f>Dati!N55</f>
        <v>300897</v>
      </c>
      <c r="C56">
        <f t="shared" ref="C56" si="4">B56-B55</f>
        <v>1391</v>
      </c>
      <c r="D56" s="11">
        <f t="shared" si="2"/>
        <v>1558.1428571428571</v>
      </c>
      <c r="E56" s="11">
        <f t="shared" si="1"/>
        <v>1491.25</v>
      </c>
    </row>
    <row r="57" spans="2:5">
      <c r="B57" s="3">
        <f>Dati!N56</f>
        <v>302537</v>
      </c>
      <c r="C57">
        <f t="shared" ref="C57" si="5">B57-B56</f>
        <v>1640</v>
      </c>
      <c r="D57" s="11">
        <f t="shared" si="2"/>
        <v>1585</v>
      </c>
      <c r="E57" s="11">
        <f t="shared" si="1"/>
        <v>1492</v>
      </c>
    </row>
    <row r="58" spans="2:5">
      <c r="B58" s="3">
        <f>Dati!N57</f>
        <v>304323</v>
      </c>
      <c r="C58">
        <f t="shared" ref="C58" si="6">B58-B57</f>
        <v>1786</v>
      </c>
      <c r="D58" s="11">
        <f t="shared" si="2"/>
        <v>1614</v>
      </c>
      <c r="E58" s="11">
        <f t="shared" si="1"/>
        <v>1541.75</v>
      </c>
    </row>
    <row r="59" spans="2:5">
      <c r="B59" s="3">
        <f>Dati!N58</f>
        <v>306235</v>
      </c>
      <c r="C59">
        <f t="shared" ref="C59" si="7">B59-B58</f>
        <v>1912</v>
      </c>
      <c r="D59" s="11">
        <f t="shared" si="2"/>
        <v>1614.7142857142858</v>
      </c>
      <c r="E59" s="11">
        <f t="shared" si="1"/>
        <v>1682.25</v>
      </c>
    </row>
    <row r="60" spans="2:5">
      <c r="B60" s="3">
        <f>Dati!N59</f>
        <v>308104</v>
      </c>
      <c r="C60">
        <f t="shared" ref="C60" si="8">B60-B59</f>
        <v>1869</v>
      </c>
      <c r="D60" s="11">
        <f t="shared" si="2"/>
        <v>1647.8571428571429</v>
      </c>
      <c r="E60" s="11">
        <f t="shared" si="1"/>
        <v>1801.75</v>
      </c>
    </row>
    <row r="61" spans="2:5">
      <c r="B61" s="3">
        <f>Dati!N60</f>
        <v>309870</v>
      </c>
      <c r="C61">
        <f t="shared" ref="C61" si="9">B61-B60</f>
        <v>1766</v>
      </c>
      <c r="D61" s="11">
        <f t="shared" si="2"/>
        <v>1673.4285714285713</v>
      </c>
      <c r="E61" s="11">
        <f t="shared" si="1"/>
        <v>1833.25</v>
      </c>
    </row>
    <row r="62" spans="2:5">
      <c r="B62" s="3">
        <f>Dati!N61</f>
        <v>311364</v>
      </c>
      <c r="C62">
        <f t="shared" ref="C62" si="10">B62-B61</f>
        <v>1494</v>
      </c>
      <c r="D62" s="11">
        <f t="shared" si="2"/>
        <v>1694</v>
      </c>
      <c r="E62" s="11">
        <f t="shared" si="1"/>
        <v>1760.25</v>
      </c>
    </row>
    <row r="63" spans="2:5">
      <c r="B63" s="3">
        <f>Dati!N62</f>
        <v>313011</v>
      </c>
      <c r="C63">
        <f t="shared" ref="C63" si="11">B63-B62</f>
        <v>1647</v>
      </c>
      <c r="D63" s="11">
        <f t="shared" ref="D63" si="12">SUM(C57:C63)/7</f>
        <v>1730.5714285714287</v>
      </c>
      <c r="E63" s="11">
        <f t="shared" ref="E63" si="13">SUM(C60:C63)/4</f>
        <v>1694</v>
      </c>
    </row>
    <row r="64" spans="2:5">
      <c r="B64" s="3">
        <f>Dati!N63</f>
        <v>314861</v>
      </c>
      <c r="C64">
        <f t="shared" ref="C64" si="14">B64-B63</f>
        <v>1850</v>
      </c>
      <c r="D64" s="11">
        <f t="shared" ref="D64" si="15">SUM(C58:C64)/7</f>
        <v>1760.5714285714287</v>
      </c>
      <c r="E64" s="11">
        <f t="shared" ref="E64" si="16">SUM(C61:C64)/4</f>
        <v>1689.25</v>
      </c>
    </row>
    <row r="65" spans="2:5">
      <c r="B65" s="3">
        <f>Dati!N64</f>
        <v>317409</v>
      </c>
      <c r="C65">
        <f t="shared" ref="C65" si="17">B65-B64</f>
        <v>2548</v>
      </c>
      <c r="D65" s="11">
        <f t="shared" ref="D65" si="18">SUM(C59:C65)/7</f>
        <v>1869.4285714285713</v>
      </c>
      <c r="E65" s="11">
        <f t="shared" ref="E65" si="19">SUM(C62:C65)/4</f>
        <v>1884.75</v>
      </c>
    </row>
    <row r="66" spans="2:5">
      <c r="B66" s="3">
        <f>Dati!N65</f>
        <v>319908</v>
      </c>
      <c r="C66">
        <f t="shared" ref="C66" si="20">B66-B65</f>
        <v>2499</v>
      </c>
      <c r="D66" s="11">
        <f t="shared" ref="D66" si="21">SUM(C60:C66)/7</f>
        <v>1953.2857142857142</v>
      </c>
      <c r="E66" s="11">
        <f t="shared" ref="E66" si="22">SUM(C63:C66)/4</f>
        <v>2136</v>
      </c>
    </row>
    <row r="67" spans="2:5">
      <c r="B67" s="3">
        <f>Dati!N66</f>
        <v>322751</v>
      </c>
      <c r="C67">
        <f t="shared" ref="C67" si="23">B67-B66</f>
        <v>2843</v>
      </c>
      <c r="D67" s="11">
        <f t="shared" ref="D67" si="24">SUM(C61:C67)/7</f>
        <v>2092.4285714285716</v>
      </c>
      <c r="E67" s="11">
        <f t="shared" ref="E67" si="25">SUM(C64:C67)/4</f>
        <v>2435</v>
      </c>
    </row>
    <row r="68" spans="2:5">
      <c r="B68" s="3">
        <f>Dati!N67</f>
        <v>325329</v>
      </c>
      <c r="C68">
        <f t="shared" ref="C68" si="26">B68-B67</f>
        <v>2578</v>
      </c>
      <c r="D68" s="11">
        <f t="shared" ref="D68" si="27">SUM(C62:C68)/7</f>
        <v>2208.4285714285716</v>
      </c>
      <c r="E68" s="11">
        <f t="shared" ref="E68" si="28">SUM(C65:C68)/4</f>
        <v>2617</v>
      </c>
    </row>
    <row r="69" spans="2:5">
      <c r="B69" s="3">
        <f>Dati!N68</f>
        <v>327586</v>
      </c>
      <c r="C69">
        <f t="shared" ref="C69" si="29">B69-B68</f>
        <v>2257</v>
      </c>
      <c r="D69" s="11">
        <f t="shared" ref="D69" si="30">SUM(C63:C69)/7</f>
        <v>2317.4285714285716</v>
      </c>
      <c r="E69" s="11">
        <f t="shared" ref="E69" si="31">SUM(C66:C69)/4</f>
        <v>2544.25</v>
      </c>
    </row>
    <row r="70" spans="2:5">
      <c r="B70" s="3">
        <f>Dati!N69</f>
        <v>330263</v>
      </c>
      <c r="C70">
        <f t="shared" ref="C70" si="32">B70-B69</f>
        <v>2677</v>
      </c>
      <c r="D70" s="11">
        <f t="shared" ref="D70" si="33">SUM(C64:C70)/7</f>
        <v>2464.5714285714284</v>
      </c>
      <c r="E70" s="11">
        <f t="shared" ref="E70" si="34">SUM(C67:C70)/4</f>
        <v>2588.75</v>
      </c>
    </row>
    <row r="71" spans="2:5">
      <c r="B71" s="3">
        <f>Dati!N70</f>
        <v>333940</v>
      </c>
      <c r="C71">
        <f t="shared" ref="C71" si="35">B71-B70</f>
        <v>3677</v>
      </c>
      <c r="D71" s="11">
        <f t="shared" ref="D71" si="36">SUM(C65:C71)/7</f>
        <v>2725.5714285714284</v>
      </c>
      <c r="E71" s="11">
        <f t="shared" ref="E71" si="37">SUM(C68:C71)/4</f>
        <v>2797.25</v>
      </c>
    </row>
    <row r="72" spans="2:5">
      <c r="B72" s="3">
        <f>Dati!N71</f>
        <v>338398</v>
      </c>
      <c r="C72">
        <f t="shared" ref="C72" si="38">B72-B71</f>
        <v>4458</v>
      </c>
      <c r="D72" s="11">
        <f t="shared" ref="D72" si="39">SUM(C66:C72)/7</f>
        <v>2998.4285714285716</v>
      </c>
      <c r="E72" s="11">
        <f t="shared" ref="E72" si="40">SUM(C69:C72)/4</f>
        <v>3267.25</v>
      </c>
    </row>
    <row r="73" spans="2:5">
      <c r="B73" s="3">
        <f>Dati!N72</f>
        <v>343770</v>
      </c>
      <c r="C73">
        <f t="shared" ref="C73" si="41">B73-B72</f>
        <v>5372</v>
      </c>
      <c r="D73" s="11">
        <f t="shared" ref="D73" si="42">SUM(C67:C73)/7</f>
        <v>3408.8571428571427</v>
      </c>
      <c r="E73" s="11">
        <f t="shared" ref="E73" si="43">SUM(C70:C73)/4</f>
        <v>4046</v>
      </c>
    </row>
    <row r="74" spans="2:5">
      <c r="B74" s="3">
        <f>Dati!N73</f>
        <v>349494</v>
      </c>
      <c r="C74">
        <f t="shared" ref="C74" si="44">B74-B73</f>
        <v>5724</v>
      </c>
      <c r="D74" s="11">
        <f t="shared" ref="D74" si="45">SUM(C68:C74)/7</f>
        <v>3820.4285714285716</v>
      </c>
      <c r="E74" s="11">
        <f t="shared" ref="E74" si="46">SUM(C71:C74)/4</f>
        <v>4807.75</v>
      </c>
    </row>
    <row r="75" spans="2:5">
      <c r="B75" s="3">
        <f>Dati!N74</f>
        <v>354950</v>
      </c>
      <c r="C75">
        <f t="shared" ref="C75:C76" si="47">B75-B74</f>
        <v>5456</v>
      </c>
      <c r="D75" s="11">
        <f t="shared" ref="D75:D76" si="48">SUM(C69:C75)/7</f>
        <v>4231.5714285714284</v>
      </c>
      <c r="E75" s="11">
        <f t="shared" ref="E75:E76" si="49">SUM(C72:C75)/4</f>
        <v>5252.5</v>
      </c>
    </row>
    <row r="76" spans="2:5">
      <c r="B76" s="3">
        <f>Dati!N75</f>
        <v>359569</v>
      </c>
      <c r="C76">
        <f t="shared" si="47"/>
        <v>4619</v>
      </c>
      <c r="D76" s="11">
        <f t="shared" si="48"/>
        <v>4569</v>
      </c>
      <c r="E76" s="11">
        <f t="shared" si="49"/>
        <v>5292.75</v>
      </c>
    </row>
    <row r="77" spans="2:5">
      <c r="B77" s="3">
        <f>Dati!N76</f>
        <v>365467</v>
      </c>
      <c r="C77">
        <f t="shared" ref="C77:C78" si="50">B77-B76</f>
        <v>5898</v>
      </c>
      <c r="D77" s="11">
        <f t="shared" ref="D77:D78" si="51">SUM(C71:C77)/7</f>
        <v>5029.1428571428569</v>
      </c>
      <c r="E77" s="11">
        <f t="shared" ref="E77:E78" si="52">SUM(C74:C77)/4</f>
        <v>5424.25</v>
      </c>
    </row>
    <row r="78" spans="2:5">
      <c r="B78" s="3">
        <f>Dati!N77</f>
        <v>372799</v>
      </c>
      <c r="C78">
        <f t="shared" si="50"/>
        <v>7332</v>
      </c>
      <c r="D78" s="11">
        <f t="shared" si="51"/>
        <v>5551.2857142857147</v>
      </c>
      <c r="E78" s="11">
        <f t="shared" si="52"/>
        <v>5826.25</v>
      </c>
    </row>
    <row r="79" spans="2:5">
      <c r="B79" s="3">
        <f>Dati!N78</f>
        <v>381602</v>
      </c>
      <c r="C79">
        <f t="shared" ref="C79" si="53">B79-B78</f>
        <v>8803</v>
      </c>
      <c r="D79" s="11">
        <f t="shared" ref="D79" si="54">SUM(C73:C79)/7</f>
        <v>6172</v>
      </c>
      <c r="E79" s="11">
        <f t="shared" ref="E79" si="55">SUM(C76:C79)/4</f>
        <v>6663</v>
      </c>
    </row>
    <row r="80" spans="2:5">
      <c r="B80" s="3">
        <f>Dati!N79</f>
        <v>391611</v>
      </c>
      <c r="C80">
        <f t="shared" ref="C80" si="56">B80-B79</f>
        <v>10009</v>
      </c>
      <c r="D80" s="11">
        <f t="shared" ref="D80" si="57">SUM(C74:C80)/7</f>
        <v>6834.4285714285716</v>
      </c>
      <c r="E80" s="11">
        <f t="shared" ref="E80" si="58">SUM(C77:C80)/4</f>
        <v>8010.5</v>
      </c>
    </row>
    <row r="81" spans="2:5">
      <c r="B81" s="3">
        <f>Dati!N80</f>
        <v>402536</v>
      </c>
      <c r="C81">
        <f t="shared" ref="C81" si="59">B81-B80</f>
        <v>10925</v>
      </c>
      <c r="D81" s="11">
        <f t="shared" ref="D81" si="60">SUM(C75:C81)/7</f>
        <v>7577.4285714285716</v>
      </c>
      <c r="E81" s="11">
        <f t="shared" ref="E81" si="61">SUM(C78:C81)/4</f>
        <v>9267.25</v>
      </c>
    </row>
    <row r="82" spans="2:5">
      <c r="B82" s="3">
        <f>Dati!N81</f>
        <v>414241</v>
      </c>
      <c r="C82">
        <f t="shared" ref="C82" si="62">B82-B81</f>
        <v>11705</v>
      </c>
      <c r="D82" s="11">
        <f t="shared" ref="D82" si="63">SUM(C76:C82)/7</f>
        <v>8470.1428571428569</v>
      </c>
      <c r="E82" s="11">
        <f t="shared" ref="E82" si="64">SUM(C79:C82)/4</f>
        <v>10360.5</v>
      </c>
    </row>
    <row r="83" spans="2:5">
      <c r="B83" s="3">
        <f>Dati!N82</f>
        <v>423578</v>
      </c>
      <c r="C83">
        <f t="shared" ref="C83:C84" si="65">B83-B82</f>
        <v>9337</v>
      </c>
      <c r="D83" s="11">
        <f t="shared" ref="D83:D84" si="66">SUM(C77:C83)/7</f>
        <v>9144.1428571428569</v>
      </c>
      <c r="E83" s="11">
        <f t="shared" ref="E83:E84" si="67">SUM(C80:C83)/4</f>
        <v>10494</v>
      </c>
    </row>
    <row r="84" spans="2:5">
      <c r="B84" s="3">
        <f>Dati!N83</f>
        <v>434449</v>
      </c>
      <c r="C84">
        <f t="shared" si="65"/>
        <v>10871</v>
      </c>
      <c r="D84" s="11">
        <f t="shared" si="66"/>
        <v>9854.5714285714294</v>
      </c>
      <c r="E84" s="11">
        <f t="shared" si="67"/>
        <v>10709.5</v>
      </c>
    </row>
    <row r="85" spans="2:5">
      <c r="B85" s="3">
        <f>Dati!N84</f>
        <v>449648</v>
      </c>
      <c r="C85">
        <f t="shared" ref="C85" si="68">B85-B84</f>
        <v>15199</v>
      </c>
      <c r="D85" s="11">
        <f t="shared" ref="D85" si="69">SUM(C79:C85)/7</f>
        <v>10978.428571428571</v>
      </c>
      <c r="E85" s="11">
        <f t="shared" ref="E85" si="70">SUM(C82:C85)/4</f>
        <v>11778</v>
      </c>
    </row>
    <row r="86" spans="2:5">
      <c r="B86" s="3">
        <f>Dati!N85</f>
        <v>465726</v>
      </c>
      <c r="C86">
        <f t="shared" ref="C86:C87" si="71">B86-B85</f>
        <v>16078</v>
      </c>
      <c r="D86" s="11">
        <f t="shared" ref="D86:D87" si="72">SUM(C80:C86)/7</f>
        <v>12017.714285714286</v>
      </c>
      <c r="E86" s="11">
        <f t="shared" ref="E86:E87" si="73">SUM(C83:C86)/4</f>
        <v>12871.25</v>
      </c>
    </row>
    <row r="87" spans="2:5">
      <c r="B87" s="3">
        <f>Dati!N86</f>
        <v>484869</v>
      </c>
      <c r="C87">
        <f t="shared" si="71"/>
        <v>19143</v>
      </c>
      <c r="D87" s="11">
        <f t="shared" si="72"/>
        <v>13322.571428571429</v>
      </c>
      <c r="E87" s="11">
        <f t="shared" si="73"/>
        <v>15322.75</v>
      </c>
    </row>
    <row r="88" spans="2:5">
      <c r="B88" s="3">
        <f>Dati!N87</f>
        <v>504509</v>
      </c>
      <c r="C88">
        <f t="shared" ref="C88:C89" si="74">B88-B87</f>
        <v>19640</v>
      </c>
      <c r="D88" s="11">
        <f t="shared" ref="D88:D89" si="75">SUM(C82:C88)/7</f>
        <v>14567.571428571429</v>
      </c>
      <c r="E88" s="11">
        <f t="shared" ref="E88:E89" si="76">SUM(C85:C88)/4</f>
        <v>17515</v>
      </c>
    </row>
    <row r="89" spans="2:5">
      <c r="B89" s="3">
        <f>Dati!N88</f>
        <v>525782</v>
      </c>
      <c r="C89">
        <f t="shared" si="74"/>
        <v>21273</v>
      </c>
      <c r="D89" s="11">
        <f t="shared" si="75"/>
        <v>15934.428571428571</v>
      </c>
      <c r="E89" s="11">
        <f t="shared" si="76"/>
        <v>19033.5</v>
      </c>
    </row>
    <row r="90" spans="2:5">
      <c r="B90" s="3">
        <f>Dati!N89</f>
        <v>542789</v>
      </c>
      <c r="C90">
        <f t="shared" ref="C90" si="77">B90-B89</f>
        <v>17007</v>
      </c>
      <c r="D90" s="11">
        <f t="shared" ref="D90" si="78">SUM(C84:C90)/7</f>
        <v>17030.142857142859</v>
      </c>
      <c r="E90" s="11">
        <f t="shared" ref="E90" si="79">SUM(C87:C90)/4</f>
        <v>19265.75</v>
      </c>
    </row>
    <row r="91" spans="2:5">
      <c r="B91" s="3">
        <f>Dati!N90</f>
        <v>564778</v>
      </c>
      <c r="C91">
        <f t="shared" ref="C91:C92" si="80">B91-B90</f>
        <v>21989</v>
      </c>
      <c r="D91" s="11">
        <f t="shared" ref="D91:D92" si="81">SUM(C85:C91)/7</f>
        <v>18618.428571428572</v>
      </c>
      <c r="E91" s="11">
        <f t="shared" ref="E91:E92" si="82">SUM(C88:C91)/4</f>
        <v>19977.25</v>
      </c>
    </row>
    <row r="92" spans="2:5">
      <c r="B92" s="3">
        <f>Dati!N91</f>
        <v>589766</v>
      </c>
      <c r="C92">
        <f t="shared" si="80"/>
        <v>24988</v>
      </c>
      <c r="D92" s="11">
        <f t="shared" si="81"/>
        <v>20016.857142857141</v>
      </c>
      <c r="E92" s="11">
        <f t="shared" si="82"/>
        <v>21314.25</v>
      </c>
    </row>
    <row r="93" spans="2:5">
      <c r="B93" s="3">
        <f>Dati!N92</f>
        <v>616595</v>
      </c>
      <c r="C93">
        <f t="shared" ref="C93:C94" si="83">B93-B92</f>
        <v>26829</v>
      </c>
      <c r="D93" s="11">
        <f t="shared" ref="D93:D94" si="84">SUM(C87:C93)/7</f>
        <v>21552.714285714286</v>
      </c>
      <c r="E93" s="11">
        <f t="shared" ref="E93:E94" si="85">SUM(C90:C93)/4</f>
        <v>22703.25</v>
      </c>
    </row>
    <row r="94" spans="2:5">
      <c r="B94" s="3">
        <f>Dati!N93</f>
        <v>647674</v>
      </c>
      <c r="C94">
        <f t="shared" si="83"/>
        <v>31079</v>
      </c>
      <c r="D94" s="11">
        <f t="shared" si="84"/>
        <v>23257.857142857141</v>
      </c>
      <c r="E94" s="11">
        <f t="shared" si="85"/>
        <v>26221.25</v>
      </c>
    </row>
    <row r="95" spans="2:5">
      <c r="B95" s="3">
        <f>Dati!N94</f>
        <v>679430</v>
      </c>
      <c r="C95">
        <f t="shared" ref="C95" si="86">B95-B94</f>
        <v>31756</v>
      </c>
      <c r="D95" s="11">
        <f t="shared" ref="D95" si="87">SUM(C89:C95)/7</f>
        <v>24988.714285714286</v>
      </c>
      <c r="E95" s="11">
        <f t="shared" ref="E95" si="88">SUM(C92:C95)/4</f>
        <v>28663</v>
      </c>
    </row>
    <row r="96" spans="2:5">
      <c r="B96" s="3">
        <f>Dati!N95</f>
        <v>709335</v>
      </c>
      <c r="C96">
        <f t="shared" ref="C96:C99" si="89">B96-B95</f>
        <v>29905</v>
      </c>
      <c r="D96" s="11">
        <f t="shared" ref="D96:D99" si="90">SUM(C90:C96)/7</f>
        <v>26221.857142857141</v>
      </c>
      <c r="E96" s="11">
        <f t="shared" ref="E96:E99" si="91">SUM(C93:C96)/4</f>
        <v>29892.25</v>
      </c>
    </row>
    <row r="97" spans="2:5">
      <c r="B97" s="3">
        <f>Dati!N96</f>
        <v>731588</v>
      </c>
      <c r="C97">
        <f t="shared" si="89"/>
        <v>22253</v>
      </c>
      <c r="D97" s="11">
        <f t="shared" si="90"/>
        <v>26971.285714285714</v>
      </c>
      <c r="E97" s="11">
        <f t="shared" si="91"/>
        <v>28748.25</v>
      </c>
    </row>
    <row r="98" spans="2:5">
      <c r="B98" s="3">
        <f>Dati!N97</f>
        <v>759829</v>
      </c>
      <c r="C98">
        <f t="shared" si="89"/>
        <v>28241</v>
      </c>
      <c r="D98" s="11">
        <f t="shared" si="90"/>
        <v>27864.428571428572</v>
      </c>
      <c r="E98" s="11">
        <f t="shared" si="91"/>
        <v>28038.75</v>
      </c>
    </row>
    <row r="99" spans="2:5">
      <c r="B99" s="3">
        <f>Dati!N98</f>
        <v>790377</v>
      </c>
      <c r="C99">
        <f t="shared" si="89"/>
        <v>30548</v>
      </c>
      <c r="D99" s="11">
        <f t="shared" si="90"/>
        <v>28658.714285714286</v>
      </c>
      <c r="E99" s="11">
        <f t="shared" si="91"/>
        <v>27736.75</v>
      </c>
    </row>
    <row r="100" spans="2:5">
      <c r="B100" s="3">
        <f>Dati!N99</f>
        <v>824879</v>
      </c>
      <c r="C100">
        <f t="shared" ref="C100" si="92">B100-B99</f>
        <v>34502</v>
      </c>
      <c r="D100" s="11">
        <f t="shared" ref="D100" si="93">SUM(C94:C100)/7</f>
        <v>29754.857142857141</v>
      </c>
      <c r="E100" s="11">
        <f t="shared" ref="E100" si="94">SUM(C97:C100)/4</f>
        <v>28886</v>
      </c>
    </row>
    <row r="101" spans="2:5">
      <c r="B101" s="3">
        <f>Dati!N100</f>
        <v>862681</v>
      </c>
      <c r="C101">
        <f t="shared" ref="C101:C107" si="95">B101-B100</f>
        <v>37802</v>
      </c>
      <c r="D101" s="11">
        <f t="shared" ref="D101:D107" si="96">SUM(C95:C101)/7</f>
        <v>30715.285714285714</v>
      </c>
      <c r="E101" s="11">
        <f t="shared" ref="E101:E107" si="97">SUM(C98:C101)/4</f>
        <v>32773.25</v>
      </c>
    </row>
    <row r="102" spans="2:5">
      <c r="B102" s="3">
        <f>Dati!N101</f>
        <v>902490</v>
      </c>
      <c r="C102">
        <f t="shared" si="95"/>
        <v>39809</v>
      </c>
      <c r="D102" s="11">
        <f t="shared" si="96"/>
        <v>31865.714285714286</v>
      </c>
      <c r="E102" s="11">
        <f t="shared" si="97"/>
        <v>35665.25</v>
      </c>
    </row>
    <row r="103" spans="2:5">
      <c r="B103" s="3">
        <f>Dati!N102</f>
        <v>935104</v>
      </c>
      <c r="C103">
        <f t="shared" si="95"/>
        <v>32614</v>
      </c>
      <c r="D103" s="11">
        <f t="shared" si="96"/>
        <v>32252.714285714286</v>
      </c>
      <c r="E103" s="11">
        <f t="shared" si="97"/>
        <v>36181.75</v>
      </c>
    </row>
    <row r="104" spans="2:5">
      <c r="B104" s="3">
        <f>Dati!N103</f>
        <v>960373</v>
      </c>
      <c r="C104">
        <f t="shared" si="95"/>
        <v>25269</v>
      </c>
      <c r="D104" s="11">
        <f t="shared" si="96"/>
        <v>32683.571428571428</v>
      </c>
      <c r="E104" s="11">
        <f t="shared" si="97"/>
        <v>33873.5</v>
      </c>
    </row>
    <row r="105" spans="2:5">
      <c r="B105" s="3">
        <f>Dati!N104</f>
        <v>995463</v>
      </c>
      <c r="C105">
        <f t="shared" si="95"/>
        <v>35090</v>
      </c>
      <c r="D105" s="11">
        <f t="shared" si="96"/>
        <v>33662</v>
      </c>
      <c r="E105" s="11">
        <f t="shared" si="97"/>
        <v>33195.5</v>
      </c>
    </row>
    <row r="106" spans="2:5">
      <c r="B106" s="3">
        <f>Dati!N105</f>
        <v>1028424</v>
      </c>
      <c r="C106">
        <f t="shared" si="95"/>
        <v>32961</v>
      </c>
      <c r="D106" s="11">
        <f t="shared" si="96"/>
        <v>34006.714285714283</v>
      </c>
      <c r="E106" s="11">
        <f t="shared" si="97"/>
        <v>31483.5</v>
      </c>
    </row>
    <row r="107" spans="2:5">
      <c r="B107" s="3">
        <f>Dati!N106</f>
        <v>1066401</v>
      </c>
      <c r="C107">
        <f t="shared" si="95"/>
        <v>37977</v>
      </c>
      <c r="D107" s="11">
        <f t="shared" si="96"/>
        <v>34503.142857142855</v>
      </c>
      <c r="E107" s="11">
        <f t="shared" si="97"/>
        <v>32824.25</v>
      </c>
    </row>
    <row r="108" spans="2:5">
      <c r="B108" s="3">
        <f>Dati!N107</f>
        <v>1107303</v>
      </c>
      <c r="C108">
        <f t="shared" ref="C108:C111" si="98">B108-B107</f>
        <v>40902</v>
      </c>
      <c r="D108" s="11">
        <f t="shared" ref="D108:D111" si="99">SUM(C102:C108)/7</f>
        <v>34946</v>
      </c>
      <c r="E108" s="11">
        <f t="shared" ref="E108:E111" si="100">SUM(C105:C108)/4</f>
        <v>36732.5</v>
      </c>
    </row>
    <row r="109" spans="2:5">
      <c r="B109" s="3">
        <f>Dati!N108</f>
        <v>1144552</v>
      </c>
      <c r="C109">
        <f t="shared" si="98"/>
        <v>37249</v>
      </c>
      <c r="D109" s="11">
        <f t="shared" si="99"/>
        <v>34580.285714285717</v>
      </c>
      <c r="E109" s="11">
        <f t="shared" si="100"/>
        <v>37272.25</v>
      </c>
    </row>
    <row r="110" spans="2:5">
      <c r="B110" s="3">
        <f>Dati!N109</f>
        <v>1178529</v>
      </c>
      <c r="C110">
        <f t="shared" si="98"/>
        <v>33977</v>
      </c>
      <c r="D110" s="11">
        <f t="shared" si="99"/>
        <v>34775</v>
      </c>
      <c r="E110" s="11">
        <f t="shared" si="100"/>
        <v>37526.25</v>
      </c>
    </row>
    <row r="111" spans="2:5">
      <c r="B111" s="3">
        <f>Dati!N110</f>
        <v>1205881</v>
      </c>
      <c r="C111">
        <f t="shared" si="98"/>
        <v>27352</v>
      </c>
      <c r="D111" s="11">
        <f t="shared" si="99"/>
        <v>35072.571428571428</v>
      </c>
      <c r="E111" s="11">
        <f t="shared" si="100"/>
        <v>34870</v>
      </c>
    </row>
    <row r="112" spans="2:5">
      <c r="B112" s="3">
        <f>Dati!N111</f>
        <v>1238072</v>
      </c>
      <c r="C112">
        <f t="shared" ref="C112" si="101">B112-B111</f>
        <v>32191</v>
      </c>
      <c r="D112" s="11">
        <f t="shared" ref="D112" si="102">SUM(C106:C112)/7</f>
        <v>34658.428571428572</v>
      </c>
      <c r="E112" s="11">
        <f t="shared" ref="E112" si="103">SUM(C109:C112)/4</f>
        <v>32692.25</v>
      </c>
    </row>
    <row r="113" spans="2:5">
      <c r="B113" s="3">
        <f>Dati!N112</f>
        <v>1272352</v>
      </c>
      <c r="C113">
        <f t="shared" ref="C113:C114" si="104">B113-B112</f>
        <v>34280</v>
      </c>
      <c r="D113" s="11">
        <f t="shared" ref="D113:D114" si="105">SUM(C107:C113)/7</f>
        <v>34846.857142857145</v>
      </c>
      <c r="E113" s="11">
        <f t="shared" ref="E113:E114" si="106">SUM(C110:C113)/4</f>
        <v>31950</v>
      </c>
    </row>
    <row r="114" spans="2:5">
      <c r="B114" s="3">
        <f>Dati!N113</f>
        <v>1308528</v>
      </c>
      <c r="C114">
        <f t="shared" si="104"/>
        <v>36176</v>
      </c>
      <c r="D114" s="11">
        <f t="shared" si="105"/>
        <v>34589.571428571428</v>
      </c>
      <c r="E114" s="11">
        <f t="shared" si="106"/>
        <v>32499.75</v>
      </c>
    </row>
    <row r="115" spans="2:5">
      <c r="B115" s="3">
        <f>Dati!N114</f>
        <v>1345767</v>
      </c>
      <c r="C115">
        <f t="shared" ref="C115" si="107">B115-B114</f>
        <v>37239</v>
      </c>
      <c r="D115" s="11">
        <f t="shared" ref="D115" si="108">SUM(C109:C115)/7</f>
        <v>34066.285714285717</v>
      </c>
      <c r="E115" s="11">
        <f t="shared" ref="E115" si="109">SUM(C112:C115)/4</f>
        <v>34971.5</v>
      </c>
    </row>
    <row r="116" spans="2:5">
      <c r="B116" s="3">
        <f>Dati!N115</f>
        <v>1380531</v>
      </c>
      <c r="C116">
        <f t="shared" ref="C116" si="110">B116-B115</f>
        <v>34764</v>
      </c>
      <c r="D116" s="11">
        <f t="shared" ref="D116" si="111">SUM(C110:C116)/7</f>
        <v>33711.285714285717</v>
      </c>
      <c r="E116" s="11">
        <f t="shared" ref="E116" si="112">SUM(C113:C116)/4</f>
        <v>35614.75</v>
      </c>
    </row>
    <row r="117" spans="2:5">
      <c r="B117" s="3">
        <f>Dati!N116</f>
        <v>1408868</v>
      </c>
      <c r="C117">
        <f t="shared" ref="C117" si="113">B117-B116</f>
        <v>28337</v>
      </c>
      <c r="D117" s="11">
        <f t="shared" ref="D117" si="114">SUM(C111:C117)/7</f>
        <v>32905.571428571428</v>
      </c>
      <c r="E117" s="11">
        <f t="shared" ref="E117" si="115">SUM(C114:C117)/4</f>
        <v>34129</v>
      </c>
    </row>
    <row r="118" spans="2:5">
      <c r="B118" s="3">
        <f>Dati!N117</f>
        <v>1431795</v>
      </c>
      <c r="C118">
        <f t="shared" ref="C118:C119" si="116">B118-B117</f>
        <v>22927</v>
      </c>
      <c r="D118" s="11">
        <f t="shared" ref="D118:D119" si="117">SUM(C112:C118)/7</f>
        <v>32273.428571428572</v>
      </c>
      <c r="E118" s="11">
        <f t="shared" ref="E118:E119" si="118">SUM(C115:C118)/4</f>
        <v>30816.75</v>
      </c>
    </row>
    <row r="119" spans="2:5">
      <c r="B119" s="3">
        <f>Dati!N118</f>
        <v>1455022</v>
      </c>
      <c r="C119">
        <f t="shared" si="116"/>
        <v>23227</v>
      </c>
      <c r="D119" s="11">
        <f t="shared" si="117"/>
        <v>30992.857142857141</v>
      </c>
      <c r="E119" s="11">
        <f t="shared" si="118"/>
        <v>27313.75</v>
      </c>
    </row>
    <row r="120" spans="2:5">
      <c r="B120" s="3">
        <f>Dati!N119</f>
        <v>1480874</v>
      </c>
      <c r="C120">
        <f t="shared" ref="C120:C121" si="119">B120-B119</f>
        <v>25852</v>
      </c>
      <c r="D120" s="11">
        <f t="shared" ref="D120:D121" si="120">SUM(C114:C120)/7</f>
        <v>29788.857142857141</v>
      </c>
      <c r="E120" s="11">
        <f t="shared" ref="E120:E121" si="121">SUM(C117:C120)/4</f>
        <v>25085.75</v>
      </c>
    </row>
    <row r="121" spans="2:5">
      <c r="B121" s="3">
        <f>Dati!N120</f>
        <v>1509875</v>
      </c>
      <c r="C121">
        <f t="shared" si="119"/>
        <v>29001</v>
      </c>
      <c r="D121" s="11">
        <f t="shared" si="120"/>
        <v>28763.857142857141</v>
      </c>
      <c r="E121" s="11">
        <f t="shared" si="121"/>
        <v>25251.75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L113"/>
  <sheetViews>
    <sheetView workbookViewId="0">
      <pane ySplit="1" topLeftCell="A101" activePane="bottomLeft" state="frozen"/>
      <selection pane="bottomLeft" activeCell="A114" sqref="A114"/>
    </sheetView>
  </sheetViews>
  <sheetFormatPr defaultRowHeight="13.8"/>
  <cols>
    <col min="1" max="1" width="16.19921875" customWidth="1"/>
    <col min="3" max="3" width="10.69921875" customWidth="1"/>
    <col min="4" max="4" width="17.19921875" customWidth="1"/>
    <col min="5" max="5" width="10.69921875" customWidth="1"/>
    <col min="6" max="6" width="14.69921875" customWidth="1"/>
    <col min="8" max="10" width="8.69921875" style="20"/>
    <col min="25" max="25" width="13.5" bestFit="1" customWidth="1"/>
    <col min="26" max="26" width="9.3984375" bestFit="1" customWidth="1"/>
    <col min="27" max="29" width="9.3984375" customWidth="1"/>
    <col min="30" max="30" width="10" bestFit="1" customWidth="1"/>
    <col min="31" max="32" width="9.3984375" customWidth="1"/>
  </cols>
  <sheetData>
    <row r="1" spans="1:38">
      <c r="A1" s="1" t="s">
        <v>0</v>
      </c>
      <c r="B1" s="1" t="s">
        <v>42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47</v>
      </c>
      <c r="H1" s="1" t="s">
        <v>48</v>
      </c>
      <c r="I1" s="1" t="s">
        <v>56</v>
      </c>
      <c r="J1" s="1" t="s">
        <v>43</v>
      </c>
      <c r="K1" s="28" t="s">
        <v>43</v>
      </c>
      <c r="L1" s="1" t="s">
        <v>57</v>
      </c>
      <c r="M1" s="1"/>
      <c r="AB1" s="26"/>
      <c r="AC1" s="26"/>
      <c r="AD1" s="26"/>
    </row>
    <row r="2" spans="1:38">
      <c r="O2" t="s">
        <v>47</v>
      </c>
      <c r="P2" t="s">
        <v>43</v>
      </c>
    </row>
    <row r="3" spans="1:38">
      <c r="A3" s="2">
        <f>Dati!A3</f>
        <v>44044</v>
      </c>
      <c r="B3" s="3">
        <v>1</v>
      </c>
      <c r="C3" s="3">
        <f>Dati!N3</f>
        <v>247832</v>
      </c>
      <c r="D3" s="3">
        <f>Dati!G3</f>
        <v>12457</v>
      </c>
      <c r="E3" s="3">
        <f>Dati!K3</f>
        <v>35146</v>
      </c>
      <c r="F3" s="3">
        <f>Dati!J3</f>
        <v>200229</v>
      </c>
      <c r="G3" s="29">
        <f t="shared" ref="G3:G34" si="0">C3/(E3+F3)</f>
        <v>1.052924057355284</v>
      </c>
      <c r="H3" s="21">
        <f t="shared" ref="H3:H34" si="1">$O$3*EXP($O$4*B3)</f>
        <v>9.7443252798954809</v>
      </c>
      <c r="I3" s="21">
        <f>G3-H3</f>
        <v>-8.6914012225401969</v>
      </c>
      <c r="J3" s="30"/>
      <c r="N3" t="s">
        <v>44</v>
      </c>
      <c r="O3" s="24">
        <v>10</v>
      </c>
      <c r="P3" s="24">
        <v>19</v>
      </c>
    </row>
    <row r="4" spans="1:38">
      <c r="A4" s="2">
        <f>Dati!A4</f>
        <v>44045</v>
      </c>
      <c r="B4" s="3">
        <v>2</v>
      </c>
      <c r="C4" s="3">
        <f>Dati!N4</f>
        <v>248070</v>
      </c>
      <c r="D4" s="3">
        <f>Dati!G4</f>
        <v>12456</v>
      </c>
      <c r="E4" s="3">
        <f>Dati!K4</f>
        <v>35154</v>
      </c>
      <c r="F4" s="3">
        <f>Dati!J4</f>
        <v>200460</v>
      </c>
      <c r="G4" s="29">
        <f t="shared" si="0"/>
        <v>1.0528661284983065</v>
      </c>
      <c r="H4" s="21">
        <f t="shared" si="1"/>
        <v>9.495187516041014</v>
      </c>
      <c r="I4" s="21">
        <f t="shared" ref="I4:I56" si="2">G4-H4</f>
        <v>-8.442321387542707</v>
      </c>
      <c r="J4" s="30">
        <f t="shared" ref="J4:J35" si="3">(C4-C3)/(E4-E3+F4-F3)</f>
        <v>0.99581589958159</v>
      </c>
      <c r="K4" s="21">
        <f t="shared" ref="K4:K21" si="4">$P$3*EXP($P$4*B4)</f>
        <v>17.089068313442557</v>
      </c>
      <c r="L4" s="21">
        <f>-K4</f>
        <v>-17.089068313442557</v>
      </c>
      <c r="M4" s="21"/>
      <c r="N4" s="18" t="s">
        <v>45</v>
      </c>
      <c r="O4" s="24">
        <v>-2.5899999999999999E-2</v>
      </c>
      <c r="P4" s="24">
        <v>-5.2999999999999999E-2</v>
      </c>
      <c r="Z4" s="25"/>
      <c r="AA4" s="11"/>
      <c r="AB4" s="11"/>
      <c r="AC4" s="11"/>
      <c r="AJ4" s="24"/>
    </row>
    <row r="5" spans="1:38">
      <c r="A5" s="2">
        <f>Dati!A5</f>
        <v>44046</v>
      </c>
      <c r="B5" s="3">
        <v>3</v>
      </c>
      <c r="C5" s="3">
        <f>Dati!N5</f>
        <v>248229</v>
      </c>
      <c r="D5" s="3">
        <f>Dati!G5</f>
        <v>12474</v>
      </c>
      <c r="E5" s="3">
        <f>Dati!K5</f>
        <v>35166</v>
      </c>
      <c r="F5" s="3">
        <f>Dati!J5</f>
        <v>200589</v>
      </c>
      <c r="G5" s="29">
        <f t="shared" si="0"/>
        <v>1.0529108608513076</v>
      </c>
      <c r="H5" s="21">
        <f t="shared" si="1"/>
        <v>9.2524195749906433</v>
      </c>
      <c r="I5" s="21">
        <f t="shared" si="2"/>
        <v>-8.1995087141393359</v>
      </c>
      <c r="J5" s="30">
        <f t="shared" si="3"/>
        <v>1.1276595744680851</v>
      </c>
      <c r="K5" s="21">
        <f t="shared" si="4"/>
        <v>16.206930820413497</v>
      </c>
      <c r="L5" s="21">
        <f>J5-K5</f>
        <v>-15.079271245945412</v>
      </c>
      <c r="M5" s="21"/>
      <c r="Z5" s="25"/>
      <c r="AA5" s="11"/>
      <c r="AB5" s="11"/>
      <c r="AC5" s="11"/>
      <c r="AE5" s="5"/>
      <c r="AF5" s="5"/>
    </row>
    <row r="6" spans="1:38">
      <c r="A6" s="2">
        <f>Dati!A6</f>
        <v>44047</v>
      </c>
      <c r="B6" s="3">
        <v>4</v>
      </c>
      <c r="C6" s="3">
        <f>Dati!N6</f>
        <v>248419</v>
      </c>
      <c r="D6" s="3">
        <f>Dati!G6</f>
        <v>12482</v>
      </c>
      <c r="E6" s="3">
        <f>Dati!K6</f>
        <v>35171</v>
      </c>
      <c r="F6" s="3">
        <f>Dati!J6</f>
        <v>200766</v>
      </c>
      <c r="G6" s="29">
        <f t="shared" si="0"/>
        <v>1.0529039531739406</v>
      </c>
      <c r="H6" s="21">
        <f t="shared" si="1"/>
        <v>9.0158585964781111</v>
      </c>
      <c r="I6" s="21">
        <f t="shared" si="2"/>
        <v>-7.9629546433041707</v>
      </c>
      <c r="J6" s="30">
        <f t="shared" si="3"/>
        <v>1.043956043956044</v>
      </c>
      <c r="K6" s="21">
        <f t="shared" si="4"/>
        <v>15.370329253763495</v>
      </c>
      <c r="L6" s="21">
        <f t="shared" ref="L6:L69" si="5">J6-K6</f>
        <v>-14.326373209807452</v>
      </c>
      <c r="M6" s="21"/>
      <c r="Z6" s="25"/>
      <c r="AA6" s="11"/>
      <c r="AB6" s="11"/>
      <c r="AC6" s="11"/>
      <c r="AE6" s="5"/>
      <c r="AF6" s="5"/>
    </row>
    <row r="7" spans="1:38">
      <c r="A7" s="2">
        <f>Dati!A7</f>
        <v>44048</v>
      </c>
      <c r="B7" s="3">
        <v>5</v>
      </c>
      <c r="C7" s="3">
        <f>Dati!N7</f>
        <v>248803</v>
      </c>
      <c r="D7" s="3">
        <f>Dati!G7</f>
        <v>12646</v>
      </c>
      <c r="E7" s="3">
        <f>Dati!K7</f>
        <v>35181</v>
      </c>
      <c r="F7" s="3">
        <f>Dati!J7</f>
        <v>200976</v>
      </c>
      <c r="G7" s="29">
        <f t="shared" si="0"/>
        <v>1.05354912198241</v>
      </c>
      <c r="H7" s="21">
        <f t="shared" si="1"/>
        <v>8.7853458841624636</v>
      </c>
      <c r="I7" s="21">
        <f t="shared" si="2"/>
        <v>-7.7317967621800534</v>
      </c>
      <c r="J7" s="30">
        <f t="shared" si="3"/>
        <v>1.7454545454545454</v>
      </c>
      <c r="K7" s="21">
        <f t="shared" si="4"/>
        <v>14.576913049541258</v>
      </c>
      <c r="L7" s="21">
        <f t="shared" si="5"/>
        <v>-12.831458504086712</v>
      </c>
      <c r="M7" s="21"/>
      <c r="N7" s="12" t="s">
        <v>29</v>
      </c>
      <c r="O7" s="19">
        <f>AVERAGE(I22:I57)</f>
        <v>-2.7959458322423152</v>
      </c>
      <c r="P7" s="19">
        <f>AVERAGE(L22:L57)</f>
        <v>0.37975394637465931</v>
      </c>
      <c r="Z7" s="25"/>
      <c r="AA7" s="11"/>
      <c r="AB7" s="11"/>
      <c r="AC7" s="11"/>
      <c r="AE7" s="5"/>
      <c r="AF7" s="5"/>
    </row>
    <row r="8" spans="1:38">
      <c r="A8" s="2">
        <f>Dati!A8</f>
        <v>44049</v>
      </c>
      <c r="B8" s="3">
        <v>6</v>
      </c>
      <c r="C8" s="3">
        <f>Dati!N8</f>
        <v>249204</v>
      </c>
      <c r="D8" s="3">
        <f>Dati!G8</f>
        <v>12694</v>
      </c>
      <c r="E8" s="3">
        <f>Dati!K8</f>
        <v>35187</v>
      </c>
      <c r="F8" s="3">
        <f>Dati!J8</f>
        <v>201323</v>
      </c>
      <c r="G8" s="29">
        <f t="shared" si="0"/>
        <v>1.0536721491691683</v>
      </c>
      <c r="H8" s="21">
        <f t="shared" si="1"/>
        <v>8.5607267991670017</v>
      </c>
      <c r="I8" s="21">
        <f t="shared" si="2"/>
        <v>-7.5070546499978335</v>
      </c>
      <c r="J8" s="30">
        <f t="shared" si="3"/>
        <v>1.1359773371104815</v>
      </c>
      <c r="K8" s="21">
        <f t="shared" si="4"/>
        <v>13.824452979877314</v>
      </c>
      <c r="L8" s="21">
        <f t="shared" si="5"/>
        <v>-12.688475642766832</v>
      </c>
      <c r="M8" s="21"/>
      <c r="N8" s="12" t="s">
        <v>30</v>
      </c>
      <c r="O8" s="19">
        <f>STDEVP(I22:I57)</f>
        <v>1.0842579635277279</v>
      </c>
      <c r="P8" s="19">
        <f>STDEVP(L22:L57)</f>
        <v>1.3676694493872483</v>
      </c>
      <c r="Z8" s="25"/>
      <c r="AA8" s="11"/>
      <c r="AB8" s="11"/>
      <c r="AC8" s="11"/>
      <c r="AE8" s="5"/>
      <c r="AF8" s="5"/>
    </row>
    <row r="9" spans="1:38">
      <c r="A9" s="2">
        <f>Dati!A9</f>
        <v>44050</v>
      </c>
      <c r="B9" s="3">
        <v>7</v>
      </c>
      <c r="C9" s="3">
        <f>Dati!N9</f>
        <v>249756</v>
      </c>
      <c r="D9" s="3">
        <f>Dati!G9</f>
        <v>12924</v>
      </c>
      <c r="E9" s="3">
        <f>Dati!K9</f>
        <v>35190</v>
      </c>
      <c r="F9" s="3">
        <f>Dati!J9</f>
        <v>201642</v>
      </c>
      <c r="G9" s="29">
        <f t="shared" si="0"/>
        <v>1.0545703283340089</v>
      </c>
      <c r="H9" s="21">
        <f t="shared" si="1"/>
        <v>8.3418506563401724</v>
      </c>
      <c r="I9" s="21">
        <f t="shared" si="2"/>
        <v>-7.2872803280061635</v>
      </c>
      <c r="J9" s="30">
        <f t="shared" si="3"/>
        <v>1.7142857142857142</v>
      </c>
      <c r="K9" s="21">
        <f t="shared" si="4"/>
        <v>13.11083488961699</v>
      </c>
      <c r="L9" s="21">
        <f t="shared" si="5"/>
        <v>-11.396549175331277</v>
      </c>
      <c r="M9" s="21"/>
      <c r="Z9" s="25"/>
      <c r="AA9" s="11"/>
      <c r="AB9" s="11"/>
      <c r="AC9" s="11"/>
      <c r="AE9" s="5"/>
      <c r="AF9" s="5"/>
      <c r="AI9" s="5"/>
    </row>
    <row r="10" spans="1:38">
      <c r="A10" s="2">
        <f>Dati!A10</f>
        <v>44051</v>
      </c>
      <c r="B10" s="3">
        <v>8</v>
      </c>
      <c r="C10" s="3">
        <f>Dati!N10</f>
        <v>250103</v>
      </c>
      <c r="D10" s="3">
        <f>Dati!G10</f>
        <v>12953</v>
      </c>
      <c r="E10" s="3">
        <f>Dati!K10</f>
        <v>35203</v>
      </c>
      <c r="F10" s="3">
        <f>Dati!J10</f>
        <v>201947</v>
      </c>
      <c r="G10" s="29">
        <f t="shared" si="0"/>
        <v>1.0546194391735189</v>
      </c>
      <c r="H10" s="21">
        <f t="shared" si="1"/>
        <v>8.1285706231688248</v>
      </c>
      <c r="I10" s="21">
        <f t="shared" si="2"/>
        <v>-7.0739511839953062</v>
      </c>
      <c r="J10" s="30">
        <f t="shared" si="3"/>
        <v>1.0911949685534592</v>
      </c>
      <c r="K10" s="21">
        <f t="shared" si="4"/>
        <v>12.434053756268312</v>
      </c>
      <c r="L10" s="21">
        <f t="shared" si="5"/>
        <v>-11.342858787714853</v>
      </c>
      <c r="M10" s="21"/>
      <c r="Z10" s="25"/>
      <c r="AA10" s="11"/>
      <c r="AB10" s="11"/>
      <c r="AC10" s="11"/>
      <c r="AE10" s="5"/>
      <c r="AF10" s="5"/>
      <c r="AI10" s="5"/>
    </row>
    <row r="11" spans="1:38">
      <c r="A11" s="2">
        <f>Dati!A11</f>
        <v>44052</v>
      </c>
      <c r="B11" s="3">
        <v>9</v>
      </c>
      <c r="C11" s="3">
        <f>Dati!N11</f>
        <v>250566</v>
      </c>
      <c r="D11" s="3">
        <f>Dati!G11</f>
        <v>13263</v>
      </c>
      <c r="E11" s="3">
        <f>Dati!K11</f>
        <v>35205</v>
      </c>
      <c r="F11" s="3">
        <f>Dati!J11</f>
        <v>202098</v>
      </c>
      <c r="G11" s="29">
        <f t="shared" si="0"/>
        <v>1.0558905702835615</v>
      </c>
      <c r="H11" s="21">
        <f t="shared" si="1"/>
        <v>7.9207436212759745</v>
      </c>
      <c r="I11" s="21">
        <f t="shared" si="2"/>
        <v>-6.8648530509924131</v>
      </c>
      <c r="J11" s="30">
        <f t="shared" si="3"/>
        <v>3.0261437908496731</v>
      </c>
      <c r="K11" s="21">
        <f t="shared" si="4"/>
        <v>11.792208056575308</v>
      </c>
      <c r="L11" s="21">
        <f t="shared" si="5"/>
        <v>-8.7660642657256354</v>
      </c>
      <c r="M11" s="21"/>
      <c r="Z11" s="25"/>
      <c r="AA11" s="11"/>
      <c r="AB11" s="11"/>
      <c r="AC11" s="11"/>
      <c r="AE11" s="5"/>
      <c r="AF11" s="5"/>
    </row>
    <row r="12" spans="1:38">
      <c r="A12" s="2">
        <f>Dati!A12</f>
        <v>44053</v>
      </c>
      <c r="B12" s="3">
        <v>10</v>
      </c>
      <c r="C12" s="3">
        <f>Dati!N12</f>
        <v>250825</v>
      </c>
      <c r="D12" s="3">
        <f>Dati!G12</f>
        <v>13368</v>
      </c>
      <c r="E12" s="3">
        <f>Dati!K12</f>
        <v>35209</v>
      </c>
      <c r="F12" s="3">
        <f>Dati!J12</f>
        <v>202248</v>
      </c>
      <c r="G12" s="29">
        <f t="shared" si="0"/>
        <v>1.0562965084204718</v>
      </c>
      <c r="H12" s="21">
        <f t="shared" si="1"/>
        <v>7.718230230437034</v>
      </c>
      <c r="I12" s="21">
        <f t="shared" si="2"/>
        <v>-6.6619337220165624</v>
      </c>
      <c r="J12" s="30">
        <f t="shared" si="3"/>
        <v>1.6818181818181819</v>
      </c>
      <c r="K12" s="21">
        <f t="shared" si="4"/>
        <v>11.183494423888748</v>
      </c>
      <c r="L12" s="21">
        <f t="shared" si="5"/>
        <v>-9.501676242070566</v>
      </c>
      <c r="M12" s="21"/>
      <c r="N12" t="s">
        <v>49</v>
      </c>
      <c r="Z12" s="25"/>
      <c r="AA12" s="11"/>
      <c r="AB12" s="11"/>
      <c r="AC12" s="11"/>
      <c r="AE12" s="5"/>
      <c r="AF12" s="5"/>
    </row>
    <row r="13" spans="1:38">
      <c r="A13" s="2">
        <f>Dati!A13</f>
        <v>44054</v>
      </c>
      <c r="B13" s="3">
        <v>11</v>
      </c>
      <c r="C13" s="3">
        <f>Dati!N13</f>
        <v>251237</v>
      </c>
      <c r="D13" s="3">
        <f>Dati!G13</f>
        <v>13561</v>
      </c>
      <c r="E13" s="3">
        <f>Dati!K13</f>
        <v>35215</v>
      </c>
      <c r="F13" s="3">
        <f>Dati!J13</f>
        <v>202461</v>
      </c>
      <c r="G13" s="29">
        <f t="shared" si="0"/>
        <v>1.0570566653763949</v>
      </c>
      <c r="H13" s="21">
        <f t="shared" si="1"/>
        <v>7.5208945950501116</v>
      </c>
      <c r="I13" s="21">
        <f t="shared" si="2"/>
        <v>-6.4638379296737165</v>
      </c>
      <c r="J13" s="30">
        <f t="shared" si="3"/>
        <v>1.8812785388127853</v>
      </c>
      <c r="K13" s="21">
        <f t="shared" si="4"/>
        <v>10.606202581323323</v>
      </c>
      <c r="L13" s="21">
        <f t="shared" si="5"/>
        <v>-8.7249240425105388</v>
      </c>
      <c r="M13" s="21"/>
      <c r="N13" t="s">
        <v>58</v>
      </c>
      <c r="Z13" s="25"/>
      <c r="AA13" s="11"/>
      <c r="AB13" s="11"/>
      <c r="AC13" s="11"/>
      <c r="AE13" s="5"/>
      <c r="AF13" s="5"/>
    </row>
    <row r="14" spans="1:38">
      <c r="A14" s="2">
        <f>Dati!A14</f>
        <v>44055</v>
      </c>
      <c r="B14" s="3">
        <v>12</v>
      </c>
      <c r="C14" s="3">
        <f>Dati!N14</f>
        <v>251713</v>
      </c>
      <c r="D14" s="3">
        <f>Dati!G14</f>
        <v>13791</v>
      </c>
      <c r="E14" s="3">
        <f>Dati!K14</f>
        <v>35225</v>
      </c>
      <c r="F14" s="3">
        <f>Dati!J14</f>
        <v>202697</v>
      </c>
      <c r="G14" s="29">
        <f t="shared" si="0"/>
        <v>1.0579643748791621</v>
      </c>
      <c r="H14" s="21">
        <f t="shared" si="1"/>
        <v>7.3286043329976094</v>
      </c>
      <c r="I14" s="21">
        <f t="shared" si="2"/>
        <v>-6.2706399581184478</v>
      </c>
      <c r="J14" s="30">
        <f t="shared" si="3"/>
        <v>1.934959349593496</v>
      </c>
      <c r="K14" s="21">
        <f t="shared" si="4"/>
        <v>10.058710536465197</v>
      </c>
      <c r="L14" s="21">
        <f t="shared" si="5"/>
        <v>-8.1237511868717007</v>
      </c>
      <c r="M14" s="21"/>
      <c r="Z14" s="25"/>
      <c r="AA14" s="11"/>
      <c r="AB14" s="11"/>
      <c r="AC14" s="11"/>
      <c r="AE14" s="5"/>
      <c r="AF14" s="5"/>
    </row>
    <row r="15" spans="1:38">
      <c r="A15" s="2">
        <f>Dati!A15</f>
        <v>44056</v>
      </c>
      <c r="B15" s="3">
        <v>13</v>
      </c>
      <c r="C15" s="3">
        <f>Dati!N15</f>
        <v>252235</v>
      </c>
      <c r="D15" s="3">
        <f>Dati!G15</f>
        <v>14081</v>
      </c>
      <c r="E15" s="3">
        <f>Dati!K15</f>
        <v>35231</v>
      </c>
      <c r="F15" s="3">
        <f>Dati!J15</f>
        <v>202923</v>
      </c>
      <c r="G15" s="29">
        <f t="shared" si="0"/>
        <v>1.0591256077999949</v>
      </c>
      <c r="H15" s="21">
        <f t="shared" si="1"/>
        <v>7.1412304468380148</v>
      </c>
      <c r="I15" s="21">
        <f t="shared" si="2"/>
        <v>-6.0821048390380197</v>
      </c>
      <c r="J15" s="30">
        <f t="shared" si="3"/>
        <v>2.25</v>
      </c>
      <c r="K15" s="21">
        <f t="shared" si="4"/>
        <v>9.5394800241286895</v>
      </c>
      <c r="L15" s="21">
        <f t="shared" si="5"/>
        <v>-7.2894800241286895</v>
      </c>
      <c r="M15" s="21"/>
      <c r="Z15" s="25"/>
      <c r="AA15" s="11"/>
      <c r="AB15" s="11"/>
      <c r="AC15" s="11"/>
      <c r="AE15" s="5"/>
      <c r="AF15" s="5"/>
    </row>
    <row r="16" spans="1:38">
      <c r="A16" s="2">
        <f>Dati!A16</f>
        <v>44057</v>
      </c>
      <c r="B16" s="3">
        <v>14</v>
      </c>
      <c r="C16" s="3">
        <f>Dati!N16</f>
        <v>252809</v>
      </c>
      <c r="D16" s="3">
        <f>Dati!G16</f>
        <v>14249</v>
      </c>
      <c r="E16" s="3">
        <f>Dati!K16</f>
        <v>35234</v>
      </c>
      <c r="F16" s="3">
        <f>Dati!J16</f>
        <v>203326</v>
      </c>
      <c r="G16" s="29">
        <f t="shared" si="0"/>
        <v>1.0597292085848424</v>
      </c>
      <c r="H16" s="21">
        <f t="shared" si="1"/>
        <v>6.9586472372682975</v>
      </c>
      <c r="I16" s="21">
        <f t="shared" si="2"/>
        <v>-5.8989180286834548</v>
      </c>
      <c r="J16" s="30">
        <f t="shared" si="3"/>
        <v>1.4137931034482758</v>
      </c>
      <c r="K16" s="21">
        <f t="shared" si="4"/>
        <v>9.0470521843577991</v>
      </c>
      <c r="L16" s="21">
        <f t="shared" si="5"/>
        <v>-7.6332590809095233</v>
      </c>
      <c r="M16" s="21"/>
      <c r="Z16" s="25"/>
      <c r="AA16" s="11"/>
      <c r="AB16" s="11"/>
      <c r="AC16" s="11"/>
      <c r="AE16" s="5"/>
      <c r="AF16" s="5"/>
      <c r="AL16" s="11"/>
    </row>
    <row r="17" spans="1:38">
      <c r="A17" s="2">
        <f>Dati!A17</f>
        <v>44058</v>
      </c>
      <c r="B17" s="3">
        <v>15</v>
      </c>
      <c r="C17" s="3">
        <f>Dati!N17</f>
        <v>253438</v>
      </c>
      <c r="D17" s="3">
        <f>Dati!G17</f>
        <v>14406</v>
      </c>
      <c r="E17" s="3">
        <f>Dati!K17</f>
        <v>35392</v>
      </c>
      <c r="F17" s="3">
        <f>Dati!J17</f>
        <v>203640</v>
      </c>
      <c r="G17" s="29">
        <f t="shared" si="0"/>
        <v>1.0602680812610863</v>
      </c>
      <c r="H17" s="21">
        <f t="shared" si="1"/>
        <v>6.7807322187988301</v>
      </c>
      <c r="I17" s="21">
        <f t="shared" si="2"/>
        <v>-5.7204641375377436</v>
      </c>
      <c r="J17" s="30">
        <f t="shared" si="3"/>
        <v>1.3326271186440677</v>
      </c>
      <c r="K17" s="21">
        <f t="shared" si="4"/>
        <v>8.580043463529254</v>
      </c>
      <c r="L17" s="21">
        <f t="shared" si="5"/>
        <v>-7.2474163448851865</v>
      </c>
      <c r="M17" s="21"/>
      <c r="Z17" s="25"/>
      <c r="AA17" s="11"/>
      <c r="AB17" s="11"/>
      <c r="AC17" s="11"/>
      <c r="AE17" s="5"/>
      <c r="AF17" s="5"/>
      <c r="AL17" s="11"/>
    </row>
    <row r="18" spans="1:38">
      <c r="A18" s="2">
        <f>Dati!A18</f>
        <v>44059</v>
      </c>
      <c r="B18" s="3">
        <v>16</v>
      </c>
      <c r="C18" s="3">
        <f>Dati!N18</f>
        <v>253915</v>
      </c>
      <c r="D18" s="3">
        <f>Dati!G18</f>
        <v>14733</v>
      </c>
      <c r="E18" s="3">
        <f>Dati!K18</f>
        <v>35396</v>
      </c>
      <c r="F18" s="3">
        <f>Dati!J18</f>
        <v>203786</v>
      </c>
      <c r="G18" s="29">
        <f t="shared" si="0"/>
        <v>1.0615974446237593</v>
      </c>
      <c r="H18" s="21">
        <f t="shared" si="1"/>
        <v>6.6073660375843222</v>
      </c>
      <c r="I18" s="21">
        <f t="shared" si="2"/>
        <v>-5.5457685929605631</v>
      </c>
      <c r="J18" s="30">
        <f t="shared" si="3"/>
        <v>3.18</v>
      </c>
      <c r="K18" s="21">
        <f t="shared" si="4"/>
        <v>8.1371417270405342</v>
      </c>
      <c r="L18" s="21">
        <f t="shared" si="5"/>
        <v>-4.9571417270405345</v>
      </c>
      <c r="M18" s="21"/>
      <c r="Z18" s="25"/>
      <c r="AA18" s="11"/>
      <c r="AB18" s="11"/>
      <c r="AC18" s="11"/>
      <c r="AE18" s="5"/>
      <c r="AF18" s="5"/>
      <c r="AL18" s="11"/>
    </row>
    <row r="19" spans="1:38">
      <c r="A19" s="2">
        <f>Dati!A19</f>
        <v>44060</v>
      </c>
      <c r="B19" s="3">
        <v>17</v>
      </c>
      <c r="C19" s="3">
        <f>Dati!N19</f>
        <v>254235</v>
      </c>
      <c r="D19" s="3">
        <f>Dati!G19</f>
        <v>14867</v>
      </c>
      <c r="E19" s="3">
        <f>Dati!K19</f>
        <v>35400</v>
      </c>
      <c r="F19" s="3">
        <f>Dati!J19</f>
        <v>203968</v>
      </c>
      <c r="G19" s="29">
        <f t="shared" si="0"/>
        <v>1.0621093880552122</v>
      </c>
      <c r="H19" s="21">
        <f t="shared" si="1"/>
        <v>6.4384323913555743</v>
      </c>
      <c r="I19" s="21">
        <f t="shared" si="2"/>
        <v>-5.3763230033003619</v>
      </c>
      <c r="J19" s="30">
        <f t="shared" si="3"/>
        <v>1.7204301075268817</v>
      </c>
      <c r="K19" s="21">
        <f t="shared" si="4"/>
        <v>7.7171025726609308</v>
      </c>
      <c r="L19" s="21">
        <f t="shared" si="5"/>
        <v>-5.9966724651340488</v>
      </c>
      <c r="M19" s="21"/>
      <c r="Z19" s="25"/>
      <c r="AA19" s="11"/>
      <c r="AB19" s="11"/>
      <c r="AC19" s="11"/>
      <c r="AE19" s="5"/>
      <c r="AF19" s="5"/>
      <c r="AL19" s="11"/>
    </row>
    <row r="20" spans="1:38">
      <c r="A20" s="2">
        <f>Dati!A20</f>
        <v>44061</v>
      </c>
      <c r="B20" s="3">
        <v>18</v>
      </c>
      <c r="C20" s="3">
        <f>Dati!N20</f>
        <v>254636</v>
      </c>
      <c r="D20" s="3">
        <f>Dati!G20</f>
        <v>15089</v>
      </c>
      <c r="E20" s="3">
        <f>Dati!K20</f>
        <v>35405</v>
      </c>
      <c r="F20" s="3">
        <f>Dati!J20</f>
        <v>204142</v>
      </c>
      <c r="G20" s="29">
        <f t="shared" si="0"/>
        <v>1.0629897264419925</v>
      </c>
      <c r="H20" s="21">
        <f t="shared" si="1"/>
        <v>6.2738179513984038</v>
      </c>
      <c r="I20" s="21">
        <f t="shared" si="2"/>
        <v>-5.2108282249564111</v>
      </c>
      <c r="J20" s="30">
        <f t="shared" si="3"/>
        <v>2.2402234636871508</v>
      </c>
      <c r="K20" s="21">
        <f t="shared" si="4"/>
        <v>7.3187458341873493</v>
      </c>
      <c r="L20" s="21">
        <f t="shared" si="5"/>
        <v>-5.0785223705001989</v>
      </c>
      <c r="M20" s="21"/>
      <c r="Z20" s="25"/>
      <c r="AA20" s="11"/>
      <c r="AB20" s="11"/>
      <c r="AC20" s="11"/>
      <c r="AE20" s="5"/>
      <c r="AF20" s="5"/>
      <c r="AL20" s="11"/>
    </row>
    <row r="21" spans="1:38">
      <c r="A21" s="2">
        <f>Dati!A21</f>
        <v>44062</v>
      </c>
      <c r="B21" s="3">
        <v>19</v>
      </c>
      <c r="C21" s="3">
        <f>Dati!N21</f>
        <v>255278</v>
      </c>
      <c r="D21" s="3">
        <f>Dati!G21</f>
        <v>15360</v>
      </c>
      <c r="E21" s="3">
        <f>Dati!K21</f>
        <v>35412</v>
      </c>
      <c r="F21" s="3">
        <f>Dati!J21</f>
        <v>204506</v>
      </c>
      <c r="G21" s="29">
        <f t="shared" si="0"/>
        <v>1.0640218741403313</v>
      </c>
      <c r="H21" s="21">
        <f t="shared" si="1"/>
        <v>6.1134122865273532</v>
      </c>
      <c r="I21" s="21">
        <f t="shared" si="2"/>
        <v>-5.0493904123870221</v>
      </c>
      <c r="J21" s="30">
        <f t="shared" si="3"/>
        <v>1.7304582210242587</v>
      </c>
      <c r="K21" s="21">
        <f t="shared" si="4"/>
        <v>6.940952265581366</v>
      </c>
      <c r="L21" s="21">
        <f t="shared" si="5"/>
        <v>-5.2104940445571071</v>
      </c>
      <c r="M21" s="21"/>
      <c r="Z21" s="25"/>
      <c r="AA21" s="11"/>
      <c r="AB21" s="11"/>
      <c r="AC21" s="11"/>
      <c r="AE21" s="5"/>
      <c r="AF21" s="5"/>
      <c r="AL21" s="11"/>
    </row>
    <row r="22" spans="1:38">
      <c r="A22" s="2">
        <f>Dati!A22</f>
        <v>44063</v>
      </c>
      <c r="B22" s="3">
        <v>20</v>
      </c>
      <c r="C22" s="3">
        <f>Dati!N22</f>
        <v>256118</v>
      </c>
      <c r="D22" s="3">
        <f>Dati!G22</f>
        <v>16014</v>
      </c>
      <c r="E22" s="3">
        <f>Dati!K22</f>
        <v>35418</v>
      </c>
      <c r="F22" s="3">
        <f>Dati!J22</f>
        <v>204686</v>
      </c>
      <c r="G22" s="29">
        <f t="shared" si="0"/>
        <v>1.0666960983573786</v>
      </c>
      <c r="H22" s="21">
        <f t="shared" si="1"/>
        <v>5.9571077890032118</v>
      </c>
      <c r="I22" s="21">
        <f t="shared" si="2"/>
        <v>-4.8904116906458333</v>
      </c>
      <c r="J22" s="30">
        <f t="shared" si="3"/>
        <v>4.5161290322580649</v>
      </c>
      <c r="K22" s="21">
        <f>$P$3*EXP($P$4*B22)</f>
        <v>6.5826603962710903</v>
      </c>
      <c r="L22" s="21">
        <f t="shared" si="5"/>
        <v>-2.0665313640130254</v>
      </c>
      <c r="M22" s="21"/>
      <c r="Z22" s="25"/>
      <c r="AA22" s="11"/>
      <c r="AB22" s="11"/>
      <c r="AC22" s="11"/>
      <c r="AE22" s="5"/>
      <c r="AF22" s="5"/>
      <c r="AL22" s="11"/>
    </row>
    <row r="23" spans="1:38">
      <c r="A23" s="2">
        <f>Dati!A23</f>
        <v>44064</v>
      </c>
      <c r="B23" s="3">
        <v>21</v>
      </c>
      <c r="C23" s="3">
        <f>Dati!N23</f>
        <v>257065</v>
      </c>
      <c r="D23" s="3">
        <f>Dati!G23</f>
        <v>16678</v>
      </c>
      <c r="E23" s="3">
        <f>Dati!K23</f>
        <v>35427</v>
      </c>
      <c r="F23" s="3">
        <f>Dati!J23</f>
        <v>204960</v>
      </c>
      <c r="G23" s="29">
        <f t="shared" si="0"/>
        <v>1.0693797917524659</v>
      </c>
      <c r="H23" s="21">
        <f t="shared" si="1"/>
        <v>5.8047996023446284</v>
      </c>
      <c r="I23" s="21">
        <f t="shared" si="2"/>
        <v>-4.7354198105921625</v>
      </c>
      <c r="J23" s="30">
        <f t="shared" si="3"/>
        <v>3.3462897526501765</v>
      </c>
      <c r="K23" s="21">
        <f t="shared" ref="K23:K64" si="6">$P$3*EXP($P$4*B23)</f>
        <v>6.2428635487823074</v>
      </c>
      <c r="L23" s="21">
        <f t="shared" si="5"/>
        <v>-2.896573796132131</v>
      </c>
      <c r="M23" s="21"/>
      <c r="Z23" s="25"/>
      <c r="AA23" s="11"/>
      <c r="AB23" s="11"/>
      <c r="AC23" s="11"/>
      <c r="AE23" s="5"/>
      <c r="AF23" s="5"/>
      <c r="AL23" s="11"/>
    </row>
    <row r="24" spans="1:38">
      <c r="A24" s="2">
        <f>Dati!A24</f>
        <v>44065</v>
      </c>
      <c r="B24" s="3">
        <v>22</v>
      </c>
      <c r="C24" s="3">
        <f>Dati!N24</f>
        <v>258136</v>
      </c>
      <c r="D24" s="3">
        <f>Dati!G24</f>
        <v>17503</v>
      </c>
      <c r="E24" s="3">
        <f>Dati!K24</f>
        <v>35430</v>
      </c>
      <c r="F24" s="3">
        <f>Dati!J24</f>
        <v>205203</v>
      </c>
      <c r="G24" s="29">
        <f t="shared" si="0"/>
        <v>1.0727373219799445</v>
      </c>
      <c r="H24" s="21">
        <f t="shared" si="1"/>
        <v>5.6563855509853989</v>
      </c>
      <c r="I24" s="21">
        <f t="shared" si="2"/>
        <v>-4.5836482290054548</v>
      </c>
      <c r="J24" s="30">
        <f t="shared" si="3"/>
        <v>4.3536585365853657</v>
      </c>
      <c r="K24" s="21">
        <f t="shared" si="6"/>
        <v>5.9206070103194497</v>
      </c>
      <c r="L24" s="21">
        <f t="shared" si="5"/>
        <v>-1.566948473734084</v>
      </c>
      <c r="M24" s="21"/>
      <c r="Z24" s="25"/>
      <c r="AA24" s="11"/>
      <c r="AB24" s="11"/>
      <c r="AC24" s="11"/>
      <c r="AE24" s="5"/>
      <c r="AF24" s="5"/>
      <c r="AL24" s="11"/>
    </row>
    <row r="25" spans="1:38">
      <c r="A25" s="2">
        <f>Dati!A25</f>
        <v>44066</v>
      </c>
      <c r="B25" s="3">
        <v>23</v>
      </c>
      <c r="C25" s="3">
        <f>Dati!N25</f>
        <v>259345</v>
      </c>
      <c r="D25" s="3">
        <f>Dati!G25</f>
        <v>18438</v>
      </c>
      <c r="E25" s="3">
        <f>Dati!K25</f>
        <v>35437</v>
      </c>
      <c r="F25" s="3">
        <f>Dati!J25</f>
        <v>205470</v>
      </c>
      <c r="G25" s="29">
        <f t="shared" si="0"/>
        <v>1.0765357586122446</v>
      </c>
      <c r="H25" s="21">
        <f t="shared" si="1"/>
        <v>5.5117660717302543</v>
      </c>
      <c r="I25" s="21">
        <f t="shared" si="2"/>
        <v>-4.4352303131180095</v>
      </c>
      <c r="J25" s="30">
        <f t="shared" si="3"/>
        <v>4.4124087591240873</v>
      </c>
      <c r="K25" s="21">
        <f t="shared" si="6"/>
        <v>5.6149853503495422</v>
      </c>
      <c r="L25" s="21">
        <f t="shared" si="5"/>
        <v>-1.2025765912254549</v>
      </c>
      <c r="M25" s="21"/>
      <c r="Z25" s="25"/>
      <c r="AA25" s="11"/>
      <c r="AB25" s="11"/>
      <c r="AC25" s="11"/>
      <c r="AE25" s="5"/>
      <c r="AF25" s="5"/>
      <c r="AL25" s="11"/>
    </row>
    <row r="26" spans="1:38">
      <c r="A26" s="2">
        <f>Dati!A26</f>
        <v>44067</v>
      </c>
      <c r="B26" s="3">
        <v>24</v>
      </c>
      <c r="C26" s="3">
        <f>Dati!N26</f>
        <v>260298</v>
      </c>
      <c r="D26" s="3">
        <f>Dati!G26</f>
        <v>19195</v>
      </c>
      <c r="E26" s="3">
        <f>Dati!K26</f>
        <v>35441</v>
      </c>
      <c r="F26" s="3">
        <f>Dati!J26</f>
        <v>205662</v>
      </c>
      <c r="G26" s="29">
        <f t="shared" si="0"/>
        <v>1.0796132773130156</v>
      </c>
      <c r="H26" s="21">
        <f t="shared" si="1"/>
        <v>5.3708441469631332</v>
      </c>
      <c r="I26" s="21">
        <f t="shared" si="2"/>
        <v>-4.2912308696501178</v>
      </c>
      <c r="J26" s="30">
        <f t="shared" si="3"/>
        <v>4.8622448979591839</v>
      </c>
      <c r="K26" s="21">
        <f t="shared" si="6"/>
        <v>5.3251398766524201</v>
      </c>
      <c r="L26" s="21">
        <f t="shared" si="5"/>
        <v>-0.46289497869323615</v>
      </c>
      <c r="M26" s="21"/>
      <c r="Z26" s="25"/>
      <c r="AA26" s="11"/>
      <c r="AB26" s="11"/>
      <c r="AC26" s="11"/>
      <c r="AE26" s="5"/>
      <c r="AF26" s="5"/>
      <c r="AL26" s="11"/>
    </row>
    <row r="27" spans="1:38">
      <c r="A27" s="2">
        <f>Dati!A27</f>
        <v>44068</v>
      </c>
      <c r="B27" s="3">
        <v>25</v>
      </c>
      <c r="C27" s="3">
        <f>Dati!N27</f>
        <v>261174</v>
      </c>
      <c r="D27" s="3">
        <f>Dati!G27</f>
        <v>19714</v>
      </c>
      <c r="E27" s="3">
        <f>Dati!K27</f>
        <v>35445</v>
      </c>
      <c r="F27" s="3">
        <f>Dati!J27</f>
        <v>206015</v>
      </c>
      <c r="G27" s="29">
        <f t="shared" si="0"/>
        <v>1.0816449929594965</v>
      </c>
      <c r="H27" s="21">
        <f t="shared" si="1"/>
        <v>5.2335252395631526</v>
      </c>
      <c r="I27" s="21">
        <f t="shared" si="2"/>
        <v>-4.151880246603656</v>
      </c>
      <c r="J27" s="30">
        <f t="shared" si="3"/>
        <v>2.4537815126050422</v>
      </c>
      <c r="K27" s="21">
        <f t="shared" si="6"/>
        <v>5.0502562226896055</v>
      </c>
      <c r="L27" s="21">
        <f t="shared" si="5"/>
        <v>-2.5964747100845633</v>
      </c>
      <c r="M27" s="21"/>
      <c r="Z27" s="25"/>
      <c r="AA27" s="11"/>
      <c r="AB27" s="11"/>
      <c r="AC27" s="11"/>
      <c r="AE27" s="5"/>
      <c r="AF27" s="5"/>
      <c r="AL27" s="11"/>
    </row>
    <row r="28" spans="1:38">
      <c r="A28" s="2">
        <f>Dati!A28</f>
        <v>44069</v>
      </c>
      <c r="B28" s="3">
        <v>26</v>
      </c>
      <c r="C28" s="3">
        <f>Dati!N28</f>
        <v>262540</v>
      </c>
      <c r="D28" s="3">
        <f>Dati!G28</f>
        <v>20753</v>
      </c>
      <c r="E28" s="3">
        <f>Dati!K28</f>
        <v>35458</v>
      </c>
      <c r="F28" s="3">
        <f>Dati!J28</f>
        <v>206329</v>
      </c>
      <c r="G28" s="29">
        <f t="shared" si="0"/>
        <v>1.0858317444693055</v>
      </c>
      <c r="H28" s="21">
        <f t="shared" si="1"/>
        <v>5.0997172294846287</v>
      </c>
      <c r="I28" s="21">
        <f t="shared" si="2"/>
        <v>-4.0138854850153232</v>
      </c>
      <c r="J28" s="30">
        <f t="shared" si="3"/>
        <v>4.1773700305810397</v>
      </c>
      <c r="K28" s="21">
        <f t="shared" si="6"/>
        <v>4.7895620595131723</v>
      </c>
      <c r="L28" s="21">
        <f t="shared" si="5"/>
        <v>-0.61219202893213254</v>
      </c>
      <c r="M28" s="21"/>
      <c r="Z28" s="25"/>
      <c r="AA28" s="11"/>
      <c r="AB28" s="11"/>
      <c r="AC28" s="11"/>
      <c r="AE28" s="5"/>
      <c r="AF28" s="5"/>
      <c r="AL28" s="11"/>
    </row>
    <row r="29" spans="1:38">
      <c r="A29" s="2">
        <f>Dati!A29</f>
        <v>44070</v>
      </c>
      <c r="B29" s="3">
        <v>27</v>
      </c>
      <c r="C29" s="3">
        <f>Dati!N29</f>
        <v>263949</v>
      </c>
      <c r="D29" s="3">
        <f>Dati!G29</f>
        <v>21932</v>
      </c>
      <c r="E29" s="3">
        <f>Dati!K29</f>
        <v>35463</v>
      </c>
      <c r="F29" s="3">
        <f>Dati!J29</f>
        <v>206554</v>
      </c>
      <c r="G29" s="29">
        <f t="shared" si="0"/>
        <v>1.0906217331840324</v>
      </c>
      <c r="H29" s="21">
        <f t="shared" si="1"/>
        <v>4.9693303519585603</v>
      </c>
      <c r="I29" s="21">
        <f t="shared" si="2"/>
        <v>-3.8787086187745281</v>
      </c>
      <c r="J29" s="30">
        <f t="shared" si="3"/>
        <v>6.1260869565217391</v>
      </c>
      <c r="K29" s="21">
        <f t="shared" si="6"/>
        <v>4.5423249257858433</v>
      </c>
      <c r="L29" s="21">
        <f t="shared" si="5"/>
        <v>1.5837620307358957</v>
      </c>
      <c r="M29" s="21"/>
      <c r="Z29" s="25"/>
      <c r="AA29" s="11"/>
      <c r="AB29" s="11"/>
      <c r="AC29" s="11"/>
      <c r="AE29" s="5"/>
      <c r="AF29" s="5"/>
      <c r="AL29" s="11"/>
    </row>
    <row r="30" spans="1:38">
      <c r="A30" s="2">
        <f>Dati!A30</f>
        <v>44071</v>
      </c>
      <c r="B30" s="3">
        <v>28</v>
      </c>
      <c r="C30" s="3">
        <f>Dati!N30</f>
        <v>265409</v>
      </c>
      <c r="D30" s="3">
        <f>Dati!G30</f>
        <v>23035</v>
      </c>
      <c r="E30" s="3">
        <f>Dati!K30</f>
        <v>35472</v>
      </c>
      <c r="F30" s="3">
        <f>Dati!J30</f>
        <v>206902</v>
      </c>
      <c r="G30" s="29">
        <f t="shared" si="0"/>
        <v>1.0950390718476404</v>
      </c>
      <c r="H30" s="21">
        <f t="shared" si="1"/>
        <v>4.8422771372741709</v>
      </c>
      <c r="I30" s="21">
        <f t="shared" si="2"/>
        <v>-3.7472380654265303</v>
      </c>
      <c r="J30" s="30">
        <f t="shared" si="3"/>
        <v>4.0896358543417364</v>
      </c>
      <c r="K30" s="21">
        <f t="shared" si="6"/>
        <v>4.307850169815433</v>
      </c>
      <c r="L30" s="21">
        <f t="shared" si="5"/>
        <v>-0.21821431547369663</v>
      </c>
      <c r="M30" s="21"/>
      <c r="Z30" s="25"/>
      <c r="AA30" s="11"/>
      <c r="AB30" s="11"/>
      <c r="AC30" s="11"/>
      <c r="AE30" s="5"/>
      <c r="AF30" s="5"/>
      <c r="AL30" s="11"/>
    </row>
    <row r="31" spans="1:38">
      <c r="A31" s="2">
        <f>Dati!A31</f>
        <v>44072</v>
      </c>
      <c r="B31" s="3">
        <v>29</v>
      </c>
      <c r="C31" s="3">
        <f>Dati!N31</f>
        <v>266853</v>
      </c>
      <c r="D31" s="3">
        <f>Dati!G31</f>
        <v>24156</v>
      </c>
      <c r="E31" s="3">
        <f>Dati!K31</f>
        <v>35473</v>
      </c>
      <c r="F31" s="3">
        <f>Dati!J31</f>
        <v>207224</v>
      </c>
      <c r="G31" s="29">
        <f t="shared" si="0"/>
        <v>1.0995315146046305</v>
      </c>
      <c r="H31" s="21">
        <f t="shared" si="1"/>
        <v>4.7184723521000613</v>
      </c>
      <c r="I31" s="21">
        <f t="shared" si="2"/>
        <v>-3.6189408374954306</v>
      </c>
      <c r="J31" s="30">
        <f t="shared" si="3"/>
        <v>4.4705882352941178</v>
      </c>
      <c r="K31" s="21">
        <f t="shared" si="6"/>
        <v>4.085478997821431</v>
      </c>
      <c r="L31" s="21">
        <f t="shared" si="5"/>
        <v>0.38510923747268677</v>
      </c>
      <c r="M31" s="21"/>
      <c r="Z31" s="25"/>
      <c r="AA31" s="11"/>
      <c r="AB31" s="11"/>
      <c r="AC31" s="11"/>
      <c r="AE31" s="5"/>
      <c r="AF31" s="5"/>
      <c r="AL31" s="11"/>
    </row>
    <row r="32" spans="1:38">
      <c r="A32" s="2">
        <f>Dati!A32</f>
        <v>44073</v>
      </c>
      <c r="B32" s="3">
        <v>30</v>
      </c>
      <c r="C32" s="3">
        <f>Dati!N32</f>
        <v>268218</v>
      </c>
      <c r="D32" s="3">
        <f>Dati!G32</f>
        <v>25205</v>
      </c>
      <c r="E32" s="3">
        <f>Dati!K32</f>
        <v>35477</v>
      </c>
      <c r="F32" s="3">
        <f>Dati!J32</f>
        <v>207536</v>
      </c>
      <c r="G32" s="29">
        <f t="shared" si="0"/>
        <v>1.1037187310966903</v>
      </c>
      <c r="H32" s="21">
        <f t="shared" si="1"/>
        <v>4.5978329423056516</v>
      </c>
      <c r="I32" s="21">
        <f t="shared" si="2"/>
        <v>-3.4941142112089612</v>
      </c>
      <c r="J32" s="30">
        <f t="shared" si="3"/>
        <v>4.3196202531645573</v>
      </c>
      <c r="K32" s="21">
        <f t="shared" si="6"/>
        <v>3.8745866229500558</v>
      </c>
      <c r="L32" s="21">
        <f t="shared" si="5"/>
        <v>0.44503363021450149</v>
      </c>
      <c r="M32" s="21"/>
      <c r="Z32" s="25"/>
      <c r="AA32" s="11"/>
      <c r="AB32" s="11"/>
      <c r="AC32" s="11"/>
      <c r="AE32" s="5"/>
      <c r="AF32" s="5"/>
      <c r="AL32" s="11"/>
    </row>
    <row r="33" spans="1:38">
      <c r="A33" s="2">
        <f>Dati!A33</f>
        <v>44074</v>
      </c>
      <c r="B33" s="3">
        <v>31</v>
      </c>
      <c r="C33" s="3">
        <f>Dati!N33</f>
        <v>269214</v>
      </c>
      <c r="D33" s="3">
        <f>Dati!G33</f>
        <v>26078</v>
      </c>
      <c r="E33" s="3">
        <f>Dati!K33</f>
        <v>35483</v>
      </c>
      <c r="F33" s="3">
        <f>Dati!J33</f>
        <v>207653</v>
      </c>
      <c r="G33" s="29">
        <f t="shared" si="0"/>
        <v>1.1072568439062911</v>
      </c>
      <c r="H33" s="21">
        <f t="shared" si="1"/>
        <v>4.4802779772445183</v>
      </c>
      <c r="I33" s="21">
        <f t="shared" si="2"/>
        <v>-3.3730211333382272</v>
      </c>
      <c r="J33" s="30">
        <f t="shared" si="3"/>
        <v>8.0975609756097562</v>
      </c>
      <c r="K33" s="21">
        <f t="shared" si="6"/>
        <v>3.6745805098371189</v>
      </c>
      <c r="L33" s="21">
        <f t="shared" si="5"/>
        <v>4.4229804657726373</v>
      </c>
      <c r="M33" s="21"/>
      <c r="Z33" s="25"/>
      <c r="AA33" s="11"/>
      <c r="AB33" s="11"/>
      <c r="AC33" s="11"/>
      <c r="AE33" s="5"/>
      <c r="AF33" s="5"/>
      <c r="AL33" s="11"/>
    </row>
    <row r="34" spans="1:38">
      <c r="A34" s="2">
        <f>Dati!A34</f>
        <v>44075</v>
      </c>
      <c r="B34" s="3">
        <v>32</v>
      </c>
      <c r="C34" s="3">
        <f>Dati!N34</f>
        <v>270189</v>
      </c>
      <c r="D34" s="3">
        <f>Dati!G34</f>
        <v>26754</v>
      </c>
      <c r="E34" s="3">
        <f>Dati!K34</f>
        <v>35491</v>
      </c>
      <c r="F34" s="3">
        <f>Dati!J34</f>
        <v>207944</v>
      </c>
      <c r="G34" s="29">
        <f t="shared" si="0"/>
        <v>1.1099020272351963</v>
      </c>
      <c r="H34" s="21">
        <f t="shared" si="1"/>
        <v>4.3657285954622749</v>
      </c>
      <c r="I34" s="21">
        <f t="shared" si="2"/>
        <v>-3.2558265682270786</v>
      </c>
      <c r="J34" s="30">
        <f t="shared" si="3"/>
        <v>3.2608695652173911</v>
      </c>
      <c r="K34" s="21">
        <f t="shared" si="6"/>
        <v>3.4848987097865369</v>
      </c>
      <c r="L34" s="21">
        <f t="shared" si="5"/>
        <v>-0.2240291445691458</v>
      </c>
      <c r="M34" s="21"/>
      <c r="Z34" s="25"/>
      <c r="AA34" s="11"/>
      <c r="AB34" s="11"/>
      <c r="AC34" s="11"/>
      <c r="AE34" s="5"/>
      <c r="AF34" s="5"/>
      <c r="AL34" s="11"/>
    </row>
    <row r="35" spans="1:38">
      <c r="A35" s="2">
        <f>Dati!A35</f>
        <v>44076</v>
      </c>
      <c r="B35" s="3">
        <v>33</v>
      </c>
      <c r="C35" s="3">
        <f>Dati!N35</f>
        <v>271515</v>
      </c>
      <c r="D35" s="3">
        <f>Dati!G35</f>
        <v>27817</v>
      </c>
      <c r="E35" s="3">
        <f>Dati!K35</f>
        <v>35497</v>
      </c>
      <c r="F35" s="3">
        <f>Dati!J35</f>
        <v>208201</v>
      </c>
      <c r="G35" s="29">
        <f t="shared" ref="G35:G58" si="7">C35/(E35+F35)</f>
        <v>1.114145376654712</v>
      </c>
      <c r="H35" s="21">
        <f t="shared" ref="H35:H58" si="8">$O$3*EXP($O$4*B35)</f>
        <v>4.2541079517925633</v>
      </c>
      <c r="I35" s="21">
        <f t="shared" si="2"/>
        <v>-3.1399625751378513</v>
      </c>
      <c r="J35" s="30">
        <f t="shared" si="3"/>
        <v>5.0418250950570345</v>
      </c>
      <c r="K35" s="21">
        <f t="shared" si="6"/>
        <v>3.3050082818869009</v>
      </c>
      <c r="L35" s="21">
        <f t="shared" si="5"/>
        <v>1.7368168131701336</v>
      </c>
      <c r="M35" s="21"/>
      <c r="Z35" s="25"/>
      <c r="AA35" s="11"/>
      <c r="AB35" s="11"/>
      <c r="AC35" s="11"/>
      <c r="AE35" s="5"/>
      <c r="AF35" s="5"/>
      <c r="AL35" s="11"/>
    </row>
    <row r="36" spans="1:38">
      <c r="A36" s="2">
        <f>Dati!A36</f>
        <v>44077</v>
      </c>
      <c r="B36" s="3">
        <v>34</v>
      </c>
      <c r="C36" s="3">
        <f>Dati!N36</f>
        <v>272912</v>
      </c>
      <c r="D36" s="3">
        <f>Dati!G36</f>
        <v>28915</v>
      </c>
      <c r="E36" s="3">
        <f>Dati!K36</f>
        <v>35507</v>
      </c>
      <c r="F36" s="3">
        <f>Dati!J36</f>
        <v>208490</v>
      </c>
      <c r="G36" s="29">
        <f t="shared" si="7"/>
        <v>1.1185055553961729</v>
      </c>
      <c r="H36" s="21">
        <f t="shared" si="8"/>
        <v>4.1453411658056663</v>
      </c>
      <c r="I36" s="21">
        <f t="shared" si="2"/>
        <v>-3.0268356104094933</v>
      </c>
      <c r="J36" s="30">
        <f t="shared" ref="J36:J58" si="9">(C36-C35)/(E36-E35+F36-F35)</f>
        <v>4.6722408026755851</v>
      </c>
      <c r="K36" s="21">
        <f t="shared" si="6"/>
        <v>3.1344037956299973</v>
      </c>
      <c r="L36" s="21">
        <f t="shared" si="5"/>
        <v>1.5378370070455878</v>
      </c>
      <c r="M36" s="21"/>
      <c r="Z36" s="25"/>
      <c r="AA36" s="11"/>
      <c r="AB36" s="11"/>
      <c r="AC36" s="11"/>
      <c r="AE36" s="5"/>
      <c r="AF36" s="5"/>
      <c r="AL36" s="11"/>
    </row>
    <row r="37" spans="1:38">
      <c r="A37" s="2">
        <f>Dati!A37</f>
        <v>44078</v>
      </c>
      <c r="B37" s="3">
        <v>35</v>
      </c>
      <c r="C37" s="3">
        <f>Dati!N37</f>
        <v>274644</v>
      </c>
      <c r="D37" s="3">
        <f>Dati!G37</f>
        <v>30099</v>
      </c>
      <c r="E37" s="3">
        <f>Dati!K37</f>
        <v>35518</v>
      </c>
      <c r="F37" s="3">
        <f>Dati!J37</f>
        <v>209027</v>
      </c>
      <c r="G37" s="29">
        <f t="shared" si="7"/>
        <v>1.1230816414156903</v>
      </c>
      <c r="H37" s="21">
        <f t="shared" si="8"/>
        <v>4.0393552715751548</v>
      </c>
      <c r="I37" s="21">
        <f t="shared" si="2"/>
        <v>-2.9162736301594645</v>
      </c>
      <c r="J37" s="30">
        <f t="shared" si="9"/>
        <v>3.1605839416058394</v>
      </c>
      <c r="K37" s="21">
        <f t="shared" si="6"/>
        <v>2.9726059108241403</v>
      </c>
      <c r="L37" s="21">
        <f t="shared" si="5"/>
        <v>0.18797803078169917</v>
      </c>
      <c r="M37" s="21"/>
      <c r="Z37" s="25"/>
      <c r="AA37" s="11"/>
      <c r="AB37" s="11"/>
      <c r="AC37" s="11"/>
      <c r="AE37" s="5"/>
      <c r="AF37" s="5"/>
      <c r="AL37" s="11"/>
    </row>
    <row r="38" spans="1:38">
      <c r="A38" s="2">
        <f>Dati!A38</f>
        <v>44079</v>
      </c>
      <c r="B38" s="3">
        <v>36</v>
      </c>
      <c r="C38" s="3">
        <f>Dati!N38</f>
        <v>276337</v>
      </c>
      <c r="D38" s="3">
        <f>Dati!G38</f>
        <v>31194</v>
      </c>
      <c r="E38" s="3">
        <f>Dati!K38</f>
        <v>35533</v>
      </c>
      <c r="F38" s="3">
        <f>Dati!J38</f>
        <v>209610</v>
      </c>
      <c r="G38" s="29">
        <f t="shared" si="7"/>
        <v>1.1272481775943022</v>
      </c>
      <c r="H38" s="21">
        <f t="shared" si="8"/>
        <v>3.9360791687288859</v>
      </c>
      <c r="I38" s="21">
        <f t="shared" si="2"/>
        <v>-2.8088309911345837</v>
      </c>
      <c r="J38" s="30">
        <f t="shared" si="9"/>
        <v>2.8311036789297659</v>
      </c>
      <c r="K38" s="21">
        <f t="shared" si="6"/>
        <v>2.8191600308123514</v>
      </c>
      <c r="L38" s="21">
        <f t="shared" si="5"/>
        <v>1.194364811741444E-2</v>
      </c>
      <c r="M38" s="21"/>
      <c r="Z38" s="25"/>
      <c r="AA38" s="11"/>
      <c r="AB38" s="11"/>
      <c r="AC38" s="11"/>
      <c r="AE38" s="5"/>
      <c r="AF38" s="5"/>
      <c r="AL38" s="11"/>
    </row>
    <row r="39" spans="1:38">
      <c r="A39" s="2">
        <f>Dati!A39</f>
        <v>44080</v>
      </c>
      <c r="B39" s="3">
        <v>37</v>
      </c>
      <c r="C39" s="3">
        <f>Dati!N39</f>
        <v>277634</v>
      </c>
      <c r="D39" s="3">
        <f>Dati!G39</f>
        <v>32078</v>
      </c>
      <c r="E39" s="3">
        <f>Dati!K39</f>
        <v>35541</v>
      </c>
      <c r="F39" s="3">
        <f>Dati!J39</f>
        <v>210015</v>
      </c>
      <c r="G39" s="29">
        <f t="shared" si="7"/>
        <v>1.1306341526983661</v>
      </c>
      <c r="H39" s="21">
        <f t="shared" si="8"/>
        <v>3.835443574751487</v>
      </c>
      <c r="I39" s="21">
        <f t="shared" si="2"/>
        <v>-2.7048094220531209</v>
      </c>
      <c r="J39" s="30">
        <f t="shared" si="9"/>
        <v>3.1404358353510897</v>
      </c>
      <c r="K39" s="21">
        <f t="shared" si="6"/>
        <v>2.6736350252114138</v>
      </c>
      <c r="L39" s="21">
        <f t="shared" si="5"/>
        <v>0.46680081013967589</v>
      </c>
      <c r="M39" s="21"/>
      <c r="Z39" s="25"/>
      <c r="AA39" s="11"/>
      <c r="AB39" s="11"/>
      <c r="AC39" s="11"/>
      <c r="AE39" s="5"/>
      <c r="AF39" s="5"/>
      <c r="AL39" s="11"/>
    </row>
    <row r="40" spans="1:38">
      <c r="A40" s="2">
        <f>Dati!A40</f>
        <v>44081</v>
      </c>
      <c r="B40" s="3">
        <v>38</v>
      </c>
      <c r="C40" s="3">
        <f>Dati!N40</f>
        <v>278784</v>
      </c>
      <c r="D40" s="3">
        <f>Dati!G40</f>
        <v>32993</v>
      </c>
      <c r="E40" s="3">
        <f>Dati!K40</f>
        <v>35553</v>
      </c>
      <c r="F40" s="3">
        <f>Dati!J40</f>
        <v>210238</v>
      </c>
      <c r="G40" s="29">
        <f t="shared" si="7"/>
        <v>1.1342319287524767</v>
      </c>
      <c r="H40" s="21">
        <f t="shared" si="8"/>
        <v>3.7373809785063603</v>
      </c>
      <c r="I40" s="21">
        <f t="shared" si="2"/>
        <v>-2.6031490497538838</v>
      </c>
      <c r="J40" s="30">
        <f t="shared" si="9"/>
        <v>4.8936170212765955</v>
      </c>
      <c r="K40" s="21">
        <f t="shared" si="6"/>
        <v>2.5356220185831106</v>
      </c>
      <c r="L40" s="21">
        <f t="shared" si="5"/>
        <v>2.3579950026934848</v>
      </c>
      <c r="M40" s="21"/>
      <c r="Z40" s="25"/>
      <c r="AA40" s="11"/>
      <c r="AB40" s="11"/>
      <c r="AC40" s="11"/>
      <c r="AE40" s="5"/>
      <c r="AF40" s="5"/>
      <c r="AL40" s="11"/>
    </row>
    <row r="41" spans="1:38">
      <c r="A41" s="2">
        <f>Dati!A41</f>
        <v>44082</v>
      </c>
      <c r="B41" s="3">
        <v>39</v>
      </c>
      <c r="C41" s="3">
        <f>Dati!N41</f>
        <v>280153</v>
      </c>
      <c r="D41" s="3">
        <f>Dati!G41</f>
        <v>33789</v>
      </c>
      <c r="E41" s="3">
        <f>Dati!K41</f>
        <v>35563</v>
      </c>
      <c r="F41" s="3">
        <f>Dati!J41</f>
        <v>210801</v>
      </c>
      <c r="G41" s="29">
        <f t="shared" si="7"/>
        <v>1.137150720072738</v>
      </c>
      <c r="H41" s="21">
        <f t="shared" si="8"/>
        <v>3.6418255949460039</v>
      </c>
      <c r="I41" s="21">
        <f t="shared" si="2"/>
        <v>-2.5046748748732659</v>
      </c>
      <c r="J41" s="30">
        <f t="shared" si="9"/>
        <v>2.3891797556719023</v>
      </c>
      <c r="K41" s="21">
        <f t="shared" si="6"/>
        <v>2.4047332416342408</v>
      </c>
      <c r="L41" s="21">
        <f t="shared" si="5"/>
        <v>-1.555348596233852E-2</v>
      </c>
      <c r="M41" s="21"/>
      <c r="Z41" s="25"/>
      <c r="AA41" s="11"/>
      <c r="AB41" s="11"/>
      <c r="AC41" s="11"/>
      <c r="AE41" s="5"/>
      <c r="AF41" s="5"/>
      <c r="AL41" s="11"/>
    </row>
    <row r="42" spans="1:38">
      <c r="A42" s="2">
        <f>Dati!A42</f>
        <v>44083</v>
      </c>
      <c r="B42" s="3">
        <v>40</v>
      </c>
      <c r="C42" s="3">
        <f>Dati!N42</f>
        <v>281583</v>
      </c>
      <c r="D42" s="3">
        <f>Dati!G42</f>
        <v>34734</v>
      </c>
      <c r="E42" s="3">
        <f>Dati!K42</f>
        <v>35577</v>
      </c>
      <c r="F42" s="3">
        <f>Dati!J42</f>
        <v>211272</v>
      </c>
      <c r="G42" s="29">
        <f t="shared" si="7"/>
        <v>1.1407095025703973</v>
      </c>
      <c r="H42" s="21">
        <f t="shared" si="8"/>
        <v>3.5487133209802741</v>
      </c>
      <c r="I42" s="21">
        <f t="shared" si="2"/>
        <v>-2.4080038184098767</v>
      </c>
      <c r="J42" s="30">
        <f t="shared" si="9"/>
        <v>2.9484536082474229</v>
      </c>
      <c r="K42" s="21">
        <f t="shared" si="6"/>
        <v>2.2806009417176778</v>
      </c>
      <c r="L42" s="21">
        <f t="shared" si="5"/>
        <v>0.66785266652974506</v>
      </c>
      <c r="M42" s="21"/>
      <c r="Z42" s="25"/>
      <c r="AA42" s="11"/>
      <c r="AB42" s="11"/>
      <c r="AC42" s="11"/>
      <c r="AE42" s="5"/>
      <c r="AF42" s="5"/>
      <c r="AL42" s="11"/>
    </row>
    <row r="43" spans="1:38">
      <c r="A43" s="2">
        <f>Dati!A43</f>
        <v>44084</v>
      </c>
      <c r="B43" s="3">
        <v>41</v>
      </c>
      <c r="C43" s="3">
        <f>Dati!N43</f>
        <v>283180</v>
      </c>
      <c r="D43" s="3">
        <f>Dati!G43</f>
        <v>35708</v>
      </c>
      <c r="E43" s="3">
        <f>Dati!K43</f>
        <v>35587</v>
      </c>
      <c r="F43" s="3">
        <f>Dati!J43</f>
        <v>211885</v>
      </c>
      <c r="G43" s="29">
        <f t="shared" si="7"/>
        <v>1.1442910713131182</v>
      </c>
      <c r="H43" s="21">
        <f t="shared" si="8"/>
        <v>3.4579816924729929</v>
      </c>
      <c r="I43" s="21">
        <f t="shared" si="2"/>
        <v>-2.3136906211598749</v>
      </c>
      <c r="J43" s="30">
        <f t="shared" si="9"/>
        <v>2.563402889245586</v>
      </c>
      <c r="K43" s="21">
        <f t="shared" si="6"/>
        <v>2.1628763495733523</v>
      </c>
      <c r="L43" s="21">
        <f t="shared" si="5"/>
        <v>0.40052653967223373</v>
      </c>
      <c r="M43" s="21"/>
      <c r="Z43" s="25"/>
      <c r="AA43" s="11"/>
      <c r="AB43" s="11"/>
      <c r="AC43" s="11"/>
      <c r="AE43" s="5"/>
      <c r="AF43" s="5"/>
      <c r="AL43" s="11"/>
    </row>
    <row r="44" spans="1:38">
      <c r="A44" s="2">
        <f>Dati!A44</f>
        <v>44085</v>
      </c>
      <c r="B44" s="3">
        <v>42</v>
      </c>
      <c r="C44" s="3">
        <f>Dati!N44</f>
        <v>284796</v>
      </c>
      <c r="D44" s="3">
        <f>Dati!G44</f>
        <v>36767</v>
      </c>
      <c r="E44" s="3">
        <f>Dati!K44</f>
        <v>35597</v>
      </c>
      <c r="F44" s="3">
        <f>Dati!J44</f>
        <v>212432</v>
      </c>
      <c r="G44" s="29">
        <f t="shared" si="7"/>
        <v>1.1482366981280414</v>
      </c>
      <c r="H44" s="21">
        <f t="shared" si="8"/>
        <v>3.3695698423380351</v>
      </c>
      <c r="I44" s="21">
        <f t="shared" si="2"/>
        <v>-2.2213331442099937</v>
      </c>
      <c r="J44" s="30">
        <f t="shared" si="9"/>
        <v>2.9012567324955119</v>
      </c>
      <c r="K44" s="21">
        <f t="shared" si="6"/>
        <v>2.0512286994060434</v>
      </c>
      <c r="L44" s="21">
        <f t="shared" si="5"/>
        <v>0.8500280330894685</v>
      </c>
      <c r="M44" s="21"/>
      <c r="Z44" s="25"/>
      <c r="AA44" s="11"/>
      <c r="AB44" s="11"/>
      <c r="AC44" s="11"/>
      <c r="AE44" s="5"/>
      <c r="AF44" s="5"/>
      <c r="AL44" s="11"/>
    </row>
    <row r="45" spans="1:38">
      <c r="A45" s="2">
        <f>Dati!A45</f>
        <v>44086</v>
      </c>
      <c r="B45" s="3">
        <v>43</v>
      </c>
      <c r="C45" s="3">
        <f>Dati!N45</f>
        <v>286297</v>
      </c>
      <c r="D45" s="3">
        <f>Dati!G45</f>
        <v>37503</v>
      </c>
      <c r="E45" s="3">
        <f>Dati!K45</f>
        <v>35603</v>
      </c>
      <c r="F45" s="3">
        <f>Dati!J45</f>
        <v>213191</v>
      </c>
      <c r="G45" s="29">
        <f t="shared" si="7"/>
        <v>1.1507391657355082</v>
      </c>
      <c r="H45" s="21">
        <f t="shared" si="8"/>
        <v>3.2834184597067937</v>
      </c>
      <c r="I45" s="21">
        <f t="shared" si="2"/>
        <v>-2.1326792939712855</v>
      </c>
      <c r="J45" s="30">
        <f t="shared" si="9"/>
        <v>1.9620915032679738</v>
      </c>
      <c r="K45" s="21">
        <f t="shared" si="6"/>
        <v>1.945344299546752</v>
      </c>
      <c r="L45" s="21">
        <f t="shared" si="5"/>
        <v>1.6747203721221737E-2</v>
      </c>
      <c r="M45" s="21"/>
      <c r="Z45" s="25"/>
      <c r="AA45" s="11"/>
      <c r="AB45" s="11"/>
      <c r="AC45" s="11"/>
      <c r="AE45" s="5"/>
      <c r="AF45" s="5"/>
      <c r="AL45" s="11"/>
    </row>
    <row r="46" spans="1:38">
      <c r="A46" s="2">
        <f>Dati!A46</f>
        <v>44087</v>
      </c>
      <c r="B46" s="3">
        <v>44</v>
      </c>
      <c r="C46" s="3">
        <f>Dati!N46</f>
        <v>287753</v>
      </c>
      <c r="D46" s="3">
        <f>Dati!G46</f>
        <v>38509</v>
      </c>
      <c r="E46" s="3">
        <f>Dati!K46</f>
        <v>35610</v>
      </c>
      <c r="F46" s="3">
        <f>Dati!J46</f>
        <v>213634</v>
      </c>
      <c r="G46" s="29">
        <f t="shared" si="7"/>
        <v>1.1545032177304169</v>
      </c>
      <c r="H46" s="21">
        <f t="shared" si="8"/>
        <v>3.199469750139639</v>
      </c>
      <c r="I46" s="21">
        <f t="shared" si="2"/>
        <v>-2.0449665324092221</v>
      </c>
      <c r="J46" s="30">
        <f t="shared" si="9"/>
        <v>3.2355555555555555</v>
      </c>
      <c r="K46" s="21">
        <f t="shared" si="6"/>
        <v>1.8449256510865164</v>
      </c>
      <c r="L46" s="21">
        <f t="shared" si="5"/>
        <v>1.3906299044690391</v>
      </c>
      <c r="M46" s="21"/>
      <c r="Z46" s="25"/>
      <c r="AA46" s="11"/>
      <c r="AB46" s="11"/>
      <c r="AC46" s="11"/>
      <c r="AE46" s="5"/>
      <c r="AF46" s="5"/>
      <c r="AL46" s="11"/>
    </row>
    <row r="47" spans="1:38">
      <c r="A47" s="2">
        <f>Dati!A47</f>
        <v>44088</v>
      </c>
      <c r="B47" s="3">
        <v>45</v>
      </c>
      <c r="C47" s="3">
        <f>Dati!N47</f>
        <v>288761</v>
      </c>
      <c r="D47" s="3">
        <f>Dati!G47</f>
        <v>39187</v>
      </c>
      <c r="E47" s="3">
        <f>Dati!K47</f>
        <v>35624</v>
      </c>
      <c r="F47" s="3">
        <f>Dati!J47</f>
        <v>213950</v>
      </c>
      <c r="G47" s="29">
        <f t="shared" si="7"/>
        <v>1.1570155545048764</v>
      </c>
      <c r="H47" s="21">
        <f t="shared" si="8"/>
        <v>3.1176673968546558</v>
      </c>
      <c r="I47" s="21">
        <f t="shared" si="2"/>
        <v>-1.9606518423497794</v>
      </c>
      <c r="J47" s="30">
        <f t="shared" si="9"/>
        <v>3.0545454545454547</v>
      </c>
      <c r="K47" s="21">
        <f t="shared" si="6"/>
        <v>1.7496906120063427</v>
      </c>
      <c r="L47" s="21">
        <f t="shared" si="5"/>
        <v>1.304854842539112</v>
      </c>
      <c r="M47" s="21"/>
      <c r="Z47" s="25"/>
      <c r="AA47" s="11"/>
      <c r="AB47" s="11"/>
      <c r="AC47" s="11"/>
      <c r="AE47" s="5"/>
      <c r="AF47" s="5"/>
      <c r="AL47" s="11"/>
    </row>
    <row r="48" spans="1:38">
      <c r="A48" s="2">
        <f>Dati!A48</f>
        <v>44089</v>
      </c>
      <c r="B48" s="3">
        <v>46</v>
      </c>
      <c r="C48" s="3">
        <f>Dati!N48</f>
        <v>289990</v>
      </c>
      <c r="D48" s="3">
        <f>Dati!G48</f>
        <v>39712</v>
      </c>
      <c r="E48" s="3">
        <f>Dati!K48</f>
        <v>35633</v>
      </c>
      <c r="F48" s="3">
        <f>Dati!J48</f>
        <v>214645</v>
      </c>
      <c r="G48" s="29">
        <f t="shared" si="7"/>
        <v>1.1586715572283621</v>
      </c>
      <c r="H48" s="21">
        <f t="shared" si="8"/>
        <v>3.0379565229476762</v>
      </c>
      <c r="I48" s="21">
        <f t="shared" si="2"/>
        <v>-1.879284965719314</v>
      </c>
      <c r="J48" s="30">
        <f t="shared" si="9"/>
        <v>1.7457386363636365</v>
      </c>
      <c r="K48" s="21">
        <f t="shared" si="6"/>
        <v>1.6593716044547353</v>
      </c>
      <c r="L48" s="21">
        <f t="shared" si="5"/>
        <v>8.636703190890116E-2</v>
      </c>
      <c r="M48" s="21"/>
      <c r="Z48" s="25"/>
      <c r="AA48" s="11"/>
      <c r="AB48" s="11"/>
      <c r="AC48" s="11"/>
      <c r="AE48" s="5"/>
      <c r="AF48" s="5"/>
      <c r="AL48" s="11"/>
    </row>
    <row r="49" spans="1:38">
      <c r="A49" s="2">
        <f>Dati!A49</f>
        <v>44090</v>
      </c>
      <c r="B49" s="3">
        <v>47</v>
      </c>
      <c r="C49" s="3">
        <f>Dati!N49</f>
        <v>291442</v>
      </c>
      <c r="D49" s="3">
        <f>Dati!G49</f>
        <v>40532</v>
      </c>
      <c r="E49" s="3">
        <f>Dati!K49</f>
        <v>35645</v>
      </c>
      <c r="F49" s="3">
        <f>Dati!J49</f>
        <v>215265</v>
      </c>
      <c r="G49" s="29">
        <f t="shared" si="7"/>
        <v>1.16153999442031</v>
      </c>
      <c r="H49" s="21">
        <f t="shared" si="8"/>
        <v>2.9602836545782414</v>
      </c>
      <c r="I49" s="21">
        <f t="shared" si="2"/>
        <v>-1.7987436601579314</v>
      </c>
      <c r="J49" s="30">
        <f t="shared" si="9"/>
        <v>2.2974683544303796</v>
      </c>
      <c r="K49" s="21">
        <f t="shared" si="6"/>
        <v>1.5737148629455524</v>
      </c>
      <c r="L49" s="21">
        <f t="shared" si="5"/>
        <v>0.72375349148482715</v>
      </c>
      <c r="M49" s="21"/>
      <c r="Z49" s="25"/>
      <c r="AA49" s="11"/>
      <c r="AB49" s="11"/>
      <c r="AC49" s="11"/>
      <c r="AE49" s="5"/>
      <c r="AF49" s="5"/>
      <c r="AL49" s="11"/>
    </row>
    <row r="50" spans="1:38">
      <c r="A50" s="2">
        <f>Dati!A50</f>
        <v>44091</v>
      </c>
      <c r="B50" s="3">
        <v>48</v>
      </c>
      <c r="C50" s="3">
        <f>Dati!N50</f>
        <v>293025</v>
      </c>
      <c r="D50" s="3">
        <f>Dati!G50</f>
        <v>41413</v>
      </c>
      <c r="E50" s="3">
        <f>Dati!K50</f>
        <v>35658</v>
      </c>
      <c r="F50" s="3">
        <f>Dati!J50</f>
        <v>215954</v>
      </c>
      <c r="G50" s="29">
        <f t="shared" si="7"/>
        <v>1.1645907190436069</v>
      </c>
      <c r="H50" s="21">
        <f t="shared" si="8"/>
        <v>2.8845966850968141</v>
      </c>
      <c r="I50" s="21">
        <f t="shared" si="2"/>
        <v>-1.7200059660532072</v>
      </c>
      <c r="J50" s="30">
        <f t="shared" si="9"/>
        <v>2.2549857549857548</v>
      </c>
      <c r="K50" s="21">
        <f t="shared" si="6"/>
        <v>1.4924797213638812</v>
      </c>
      <c r="L50" s="21">
        <f t="shared" si="5"/>
        <v>0.76250603362187364</v>
      </c>
      <c r="M50" s="21"/>
      <c r="Z50" s="25"/>
      <c r="AA50" s="11"/>
      <c r="AB50" s="11"/>
      <c r="AC50" s="11"/>
      <c r="AE50" s="5"/>
      <c r="AF50" s="5"/>
      <c r="AL50" s="11"/>
    </row>
    <row r="51" spans="1:38">
      <c r="A51" s="2">
        <f>Dati!A51</f>
        <v>44092</v>
      </c>
      <c r="B51" s="3">
        <v>49</v>
      </c>
      <c r="C51" s="3">
        <f>Dati!N51</f>
        <v>294932</v>
      </c>
      <c r="D51" s="3">
        <f>Dati!G51</f>
        <v>42457</v>
      </c>
      <c r="E51" s="3">
        <f>Dati!K51</f>
        <v>35668</v>
      </c>
      <c r="F51" s="3">
        <f>Dati!J51</f>
        <v>216807</v>
      </c>
      <c r="G51" s="29">
        <f t="shared" si="7"/>
        <v>1.1681631844737104</v>
      </c>
      <c r="H51" s="21">
        <f t="shared" si="8"/>
        <v>2.810844840089159</v>
      </c>
      <c r="I51" s="21">
        <f t="shared" si="2"/>
        <v>-1.6426816556154487</v>
      </c>
      <c r="J51" s="30">
        <f t="shared" si="9"/>
        <v>2.2097334878331401</v>
      </c>
      <c r="K51" s="21">
        <f t="shared" si="6"/>
        <v>1.4154379367766547</v>
      </c>
      <c r="L51" s="21">
        <f t="shared" si="5"/>
        <v>0.7942955510564853</v>
      </c>
      <c r="M51" s="21"/>
      <c r="Z51" s="25"/>
      <c r="AA51" s="11"/>
      <c r="AB51" s="11"/>
      <c r="AC51" s="11"/>
      <c r="AF51" s="5"/>
      <c r="AL51" s="11"/>
    </row>
    <row r="52" spans="1:38">
      <c r="A52" s="2">
        <f>Dati!A52</f>
        <v>44093</v>
      </c>
      <c r="B52" s="3">
        <v>50</v>
      </c>
      <c r="C52" s="3">
        <f>Dati!N52</f>
        <v>296569</v>
      </c>
      <c r="D52" s="3">
        <f>Dati!G52</f>
        <v>43161</v>
      </c>
      <c r="E52" s="3">
        <f>Dati!K52</f>
        <v>35692</v>
      </c>
      <c r="F52" s="3">
        <f>Dati!J52</f>
        <v>217716</v>
      </c>
      <c r="G52" s="29">
        <f t="shared" si="7"/>
        <v>1.170322168203056</v>
      </c>
      <c r="H52" s="21">
        <f t="shared" si="8"/>
        <v>2.7389786433144558</v>
      </c>
      <c r="I52" s="21">
        <f t="shared" si="2"/>
        <v>-1.5686564751113998</v>
      </c>
      <c r="J52" s="30">
        <f t="shared" si="9"/>
        <v>1.7545551982851018</v>
      </c>
      <c r="K52" s="21">
        <f t="shared" si="6"/>
        <v>1.3423730481481624</v>
      </c>
      <c r="L52" s="21">
        <f t="shared" si="5"/>
        <v>0.41218215013693937</v>
      </c>
      <c r="M52" s="21"/>
      <c r="Z52" s="25"/>
      <c r="AA52" s="11"/>
      <c r="AB52" s="11"/>
      <c r="AC52" s="11"/>
      <c r="AF52" s="5"/>
      <c r="AL52" s="11"/>
    </row>
    <row r="53" spans="1:38">
      <c r="A53" s="2">
        <f>Dati!A53</f>
        <v>44094</v>
      </c>
      <c r="B53" s="3">
        <v>51</v>
      </c>
      <c r="C53" s="3">
        <f>Dati!N53</f>
        <v>298156</v>
      </c>
      <c r="D53" s="3">
        <f>Dati!G53</f>
        <v>44098</v>
      </c>
      <c r="E53" s="3">
        <f>Dati!K53</f>
        <v>35707</v>
      </c>
      <c r="F53" s="3">
        <f>Dati!J53</f>
        <v>218351</v>
      </c>
      <c r="G53" s="29">
        <f t="shared" si="7"/>
        <v>1.1735745380975997</v>
      </c>
      <c r="H53" s="21">
        <f t="shared" si="8"/>
        <v>2.668949883514288</v>
      </c>
      <c r="I53" s="21">
        <f t="shared" si="2"/>
        <v>-1.4953753454166883</v>
      </c>
      <c r="J53" s="30">
        <f t="shared" si="9"/>
        <v>2.4415384615384617</v>
      </c>
      <c r="K53" s="21">
        <f t="shared" si="6"/>
        <v>1.273079768158655</v>
      </c>
      <c r="L53" s="21">
        <f t="shared" si="5"/>
        <v>1.1684586933798067</v>
      </c>
      <c r="M53" s="21"/>
      <c r="Z53" s="25"/>
      <c r="AA53" s="11"/>
      <c r="AB53" s="11"/>
      <c r="AC53" s="11"/>
      <c r="AF53" s="5"/>
      <c r="AL53" s="11"/>
    </row>
    <row r="54" spans="1:38">
      <c r="A54" s="2">
        <f>Dati!A54</f>
        <v>44095</v>
      </c>
      <c r="B54" s="3">
        <v>52</v>
      </c>
      <c r="C54" s="3">
        <f>Dati!N54</f>
        <v>299506</v>
      </c>
      <c r="D54" s="3">
        <f>Dati!G54</f>
        <v>45079</v>
      </c>
      <c r="E54" s="3">
        <f>Dati!K54</f>
        <v>35724</v>
      </c>
      <c r="F54" s="3">
        <f>Dati!J54</f>
        <v>218703</v>
      </c>
      <c r="G54" s="29">
        <f t="shared" si="7"/>
        <v>1.1771785227196798</v>
      </c>
      <c r="H54" s="21">
        <f t="shared" si="8"/>
        <v>2.6007115820702369</v>
      </c>
      <c r="I54" s="21">
        <f t="shared" si="2"/>
        <v>-1.4235330593505571</v>
      </c>
      <c r="J54" s="30">
        <f t="shared" si="9"/>
        <v>3.6585365853658538</v>
      </c>
      <c r="K54" s="21">
        <f t="shared" si="6"/>
        <v>1.2073634064172665</v>
      </c>
      <c r="L54" s="21">
        <f t="shared" si="5"/>
        <v>2.4511731789485873</v>
      </c>
      <c r="M54" s="21"/>
      <c r="Z54" s="25"/>
      <c r="AA54" s="11"/>
      <c r="AB54" s="11"/>
      <c r="AC54" s="11"/>
      <c r="AF54" s="5"/>
      <c r="AL54" s="11"/>
    </row>
    <row r="55" spans="1:38">
      <c r="A55" s="2">
        <f>Dati!A55</f>
        <v>44096</v>
      </c>
      <c r="B55" s="3">
        <v>53</v>
      </c>
      <c r="C55" s="3">
        <f>Dati!N55</f>
        <v>300897</v>
      </c>
      <c r="D55" s="3">
        <f>Dati!G55</f>
        <v>45489</v>
      </c>
      <c r="E55" s="3">
        <f>Dati!K55</f>
        <v>35738</v>
      </c>
      <c r="F55" s="3">
        <f>Dati!J55</f>
        <v>219670</v>
      </c>
      <c r="G55" s="29">
        <f t="shared" si="7"/>
        <v>1.1781032700620184</v>
      </c>
      <c r="H55" s="21">
        <f t="shared" si="8"/>
        <v>2.5342179614883982</v>
      </c>
      <c r="I55" s="21">
        <f t="shared" si="2"/>
        <v>-1.3561146914263797</v>
      </c>
      <c r="J55" s="30">
        <f t="shared" si="9"/>
        <v>1.4179408766564729</v>
      </c>
      <c r="K55" s="21">
        <f t="shared" si="6"/>
        <v>1.1450393224486772</v>
      </c>
      <c r="L55" s="21">
        <f t="shared" si="5"/>
        <v>0.27290155420779572</v>
      </c>
      <c r="M55" s="21"/>
      <c r="Z55" s="25"/>
      <c r="AA55" s="11"/>
      <c r="AB55" s="11"/>
      <c r="AC55" s="11"/>
      <c r="AF55" s="5"/>
      <c r="AL55" s="11"/>
    </row>
    <row r="56" spans="1:38">
      <c r="A56" s="2">
        <f>Dati!A56</f>
        <v>44097</v>
      </c>
      <c r="B56" s="3">
        <v>54</v>
      </c>
      <c r="C56" s="3">
        <f>Dati!N56</f>
        <v>302537</v>
      </c>
      <c r="D56" s="3">
        <f>Dati!G56</f>
        <v>46114</v>
      </c>
      <c r="E56" s="3">
        <f>Dati!K56</f>
        <v>35758</v>
      </c>
      <c r="F56" s="3">
        <f>Dati!J56</f>
        <v>220665</v>
      </c>
      <c r="G56" s="29">
        <f t="shared" si="7"/>
        <v>1.1798356621675903</v>
      </c>
      <c r="H56" s="21">
        <f t="shared" si="8"/>
        <v>2.4694244146896587</v>
      </c>
      <c r="I56" s="21">
        <f t="shared" si="2"/>
        <v>-1.2895887525220684</v>
      </c>
      <c r="J56" s="30">
        <f t="shared" si="9"/>
        <v>1.6157635467980296</v>
      </c>
      <c r="K56" s="21">
        <f t="shared" si="6"/>
        <v>1.0859324069165985</v>
      </c>
      <c r="L56" s="21">
        <f t="shared" si="5"/>
        <v>0.52983113988143105</v>
      </c>
      <c r="M56" s="21"/>
      <c r="Z56" s="25"/>
      <c r="AA56" s="11"/>
      <c r="AB56" s="11"/>
      <c r="AC56" s="11"/>
      <c r="AF56" s="5"/>
      <c r="AL56" s="11"/>
    </row>
    <row r="57" spans="1:38">
      <c r="A57" s="2">
        <f>Dati!A57</f>
        <v>44098</v>
      </c>
      <c r="B57" s="3">
        <v>55</v>
      </c>
      <c r="C57" s="3">
        <f>Dati!N57</f>
        <v>304323</v>
      </c>
      <c r="D57" s="3">
        <f>Dati!G57</f>
        <v>46780</v>
      </c>
      <c r="E57" s="3">
        <f>Dati!K57</f>
        <v>35781</v>
      </c>
      <c r="F57" s="3">
        <f>Dati!J57</f>
        <v>221762</v>
      </c>
      <c r="G57" s="29">
        <f t="shared" si="7"/>
        <v>1.1816395708677774</v>
      </c>
      <c r="H57" s="21">
        <f t="shared" si="8"/>
        <v>2.4062874750851546</v>
      </c>
      <c r="I57" s="21">
        <f t="shared" ref="I57" si="10">G57-H57</f>
        <v>-1.2246479042173772</v>
      </c>
      <c r="J57" s="30">
        <f t="shared" si="9"/>
        <v>1.5946428571428573</v>
      </c>
      <c r="K57" s="21">
        <f t="shared" si="6"/>
        <v>1.0298765896264959</v>
      </c>
      <c r="L57" s="21">
        <f t="shared" si="5"/>
        <v>0.56476626751636139</v>
      </c>
      <c r="M57" s="21"/>
      <c r="Z57" s="25"/>
      <c r="AA57" s="11"/>
      <c r="AB57" s="11"/>
      <c r="AC57" s="11"/>
      <c r="AF57" s="5"/>
      <c r="AL57" s="11"/>
    </row>
    <row r="58" spans="1:38">
      <c r="A58" s="2">
        <f>Dati!A58</f>
        <v>44099</v>
      </c>
      <c r="B58" s="3">
        <v>56</v>
      </c>
      <c r="C58" s="3">
        <f>Dati!N58</f>
        <v>306235</v>
      </c>
      <c r="D58" s="3">
        <f>Dati!G58</f>
        <v>47718</v>
      </c>
      <c r="E58" s="3">
        <f>Dati!K58</f>
        <v>35801</v>
      </c>
      <c r="F58" s="3">
        <f>Dati!J58</f>
        <v>222716</v>
      </c>
      <c r="G58" s="29">
        <f t="shared" si="7"/>
        <v>1.1845836057203201</v>
      </c>
      <c r="H58" s="21">
        <f t="shared" si="8"/>
        <v>2.3447647874168136</v>
      </c>
      <c r="I58" s="21">
        <f t="shared" ref="I58" si="11">G58-H58</f>
        <v>-1.1601811816964935</v>
      </c>
      <c r="J58" s="30">
        <f t="shared" si="9"/>
        <v>1.9630390143737166</v>
      </c>
      <c r="K58" s="21">
        <f t="shared" si="6"/>
        <v>0.9767143729252028</v>
      </c>
      <c r="L58" s="21">
        <f t="shared" si="5"/>
        <v>0.98632464144851384</v>
      </c>
      <c r="M58" s="21"/>
      <c r="Z58" s="25"/>
      <c r="AA58" s="11"/>
      <c r="AB58" s="11"/>
      <c r="AC58" s="11"/>
      <c r="AE58" s="5"/>
      <c r="AF58" s="5"/>
      <c r="AL58" s="11"/>
    </row>
    <row r="59" spans="1:38">
      <c r="A59" s="2">
        <f>Dati!A59</f>
        <v>44100</v>
      </c>
      <c r="B59" s="3">
        <v>57</v>
      </c>
      <c r="C59" s="3">
        <f>Dati!N59</f>
        <v>308104</v>
      </c>
      <c r="D59" s="3">
        <f>Dati!G59</f>
        <v>48593</v>
      </c>
      <c r="E59" s="3">
        <f>Dati!K59</f>
        <v>35818</v>
      </c>
      <c r="F59" s="3">
        <f>Dati!J59</f>
        <v>223693</v>
      </c>
      <c r="G59" s="29">
        <f t="shared" ref="G59" si="12">C59/(E59+F59)</f>
        <v>1.1872483247338264</v>
      </c>
      <c r="H59" s="21">
        <f t="shared" ref="H59" si="13">$O$3*EXP($O$4*B59)</f>
        <v>2.2848150793434412</v>
      </c>
      <c r="I59" s="21">
        <f t="shared" ref="I59" si="14">G59-H59</f>
        <v>-1.0975667546096148</v>
      </c>
      <c r="J59" s="30">
        <f t="shared" ref="J59" si="15">(C59-C58)/(E59-E58+F59-F58)</f>
        <v>1.880281690140845</v>
      </c>
      <c r="K59" s="21">
        <f t="shared" si="6"/>
        <v>0.92629638918644397</v>
      </c>
      <c r="L59" s="21">
        <f t="shared" si="5"/>
        <v>0.95398530095440104</v>
      </c>
      <c r="M59" s="21"/>
      <c r="Z59" s="25"/>
      <c r="AA59" s="11"/>
      <c r="AB59" s="11"/>
      <c r="AC59" s="11"/>
      <c r="AD59" s="11"/>
      <c r="AE59" s="5"/>
      <c r="AF59" s="5"/>
      <c r="AL59" s="11"/>
    </row>
    <row r="60" spans="1:38">
      <c r="A60" s="2">
        <f>Dati!A60</f>
        <v>44101</v>
      </c>
      <c r="B60" s="3">
        <v>58</v>
      </c>
      <c r="C60" s="3">
        <f>Dati!N60</f>
        <v>309870</v>
      </c>
      <c r="D60" s="3">
        <f>Dati!G60</f>
        <v>49618</v>
      </c>
      <c r="E60" s="3">
        <f>Dati!K60</f>
        <v>35835</v>
      </c>
      <c r="F60" s="3">
        <f>Dati!J60</f>
        <v>224417</v>
      </c>
      <c r="G60" s="29">
        <f t="shared" ref="G60" si="16">C60/(E60+F60)</f>
        <v>1.1906536741312266</v>
      </c>
      <c r="H60" s="21">
        <f t="shared" ref="H60" si="17">$O$3*EXP($O$4*B60)</f>
        <v>2.2263981337532686</v>
      </c>
      <c r="I60" s="21">
        <f t="shared" ref="I60" si="18">G60-H60</f>
        <v>-1.035744459622042</v>
      </c>
      <c r="J60" s="30">
        <f t="shared" ref="J60" si="19">(C60-C59)/(E60-E59+F60-F59)</f>
        <v>2.3832658569500675</v>
      </c>
      <c r="K60" s="21">
        <f t="shared" si="6"/>
        <v>0.87848098113894746</v>
      </c>
      <c r="L60" s="21">
        <f t="shared" si="5"/>
        <v>1.50478487581112</v>
      </c>
      <c r="M60" s="21"/>
      <c r="Z60" s="25"/>
      <c r="AA60" s="11"/>
      <c r="AB60" s="11"/>
      <c r="AC60" s="11"/>
      <c r="AD60" s="11"/>
      <c r="AE60" s="5"/>
      <c r="AF60" s="5"/>
      <c r="AL60" s="11"/>
    </row>
    <row r="61" spans="1:38">
      <c r="A61" s="2">
        <f>Dati!A61</f>
        <v>44102</v>
      </c>
      <c r="B61" s="3">
        <v>59</v>
      </c>
      <c r="C61" s="3">
        <f>Dati!N61</f>
        <v>311364</v>
      </c>
      <c r="D61" s="3">
        <f>Dati!G61</f>
        <v>50323</v>
      </c>
      <c r="E61" s="3">
        <f>Dati!K61</f>
        <v>35851</v>
      </c>
      <c r="F61" s="3">
        <f>Dati!J61</f>
        <v>225190</v>
      </c>
      <c r="G61" s="29">
        <f t="shared" ref="G61" si="20">C61/(E61+F61)</f>
        <v>1.1927781459617455</v>
      </c>
      <c r="H61" s="21">
        <f t="shared" ref="H61" si="21">$O$3*EXP($O$4*B61)</f>
        <v>2.1694747617844095</v>
      </c>
      <c r="I61" s="21">
        <f t="shared" ref="I61" si="22">G61-H61</f>
        <v>-0.97669661582266398</v>
      </c>
      <c r="J61" s="30">
        <f t="shared" ref="J61" si="23">(C61-C60)/(E61-E60+F61-F60)</f>
        <v>1.8935361216730038</v>
      </c>
      <c r="K61" s="21">
        <f t="shared" si="6"/>
        <v>0.83313380385801661</v>
      </c>
      <c r="L61" s="21">
        <f t="shared" si="5"/>
        <v>1.0604023178149871</v>
      </c>
      <c r="M61" s="21"/>
      <c r="Z61" s="25"/>
      <c r="AA61" s="11"/>
      <c r="AB61" s="11"/>
      <c r="AC61" s="11"/>
      <c r="AD61" s="11"/>
      <c r="AE61" s="5"/>
      <c r="AF61" s="5"/>
      <c r="AL61" s="11"/>
    </row>
    <row r="62" spans="1:38">
      <c r="A62" s="2">
        <f>Dati!A62</f>
        <v>44103</v>
      </c>
      <c r="B62" s="3">
        <v>60</v>
      </c>
      <c r="C62" s="3">
        <f>Dati!N62</f>
        <v>313011</v>
      </c>
      <c r="D62" s="3">
        <f>Dati!G62</f>
        <v>50630</v>
      </c>
      <c r="E62" s="3">
        <f>Dati!K62</f>
        <v>35875</v>
      </c>
      <c r="F62" s="3">
        <f>Dati!J62</f>
        <v>226506</v>
      </c>
      <c r="G62" s="29">
        <f t="shared" ref="G62" si="24">C62/(E62+F62)</f>
        <v>1.1929636673387174</v>
      </c>
      <c r="H62" s="21">
        <f t="shared" ref="H62" si="25">$O$3*EXP($O$4*B62)</f>
        <v>2.1140067765351049</v>
      </c>
      <c r="I62" s="21">
        <f t="shared" ref="I62" si="26">G62-H62</f>
        <v>-0.92104310919638754</v>
      </c>
      <c r="J62" s="30">
        <f t="shared" ref="J62" si="27">(C62-C61)/(E62-E61+F62-F61)</f>
        <v>1.2291044776119402</v>
      </c>
      <c r="K62" s="21">
        <f t="shared" si="6"/>
        <v>0.79012744730229045</v>
      </c>
      <c r="L62" s="21">
        <f t="shared" si="5"/>
        <v>0.43897703030964974</v>
      </c>
      <c r="M62" s="21"/>
      <c r="Z62" s="25"/>
      <c r="AA62" s="11"/>
      <c r="AB62" s="11"/>
      <c r="AC62" s="11"/>
      <c r="AD62" s="11"/>
      <c r="AE62" s="5"/>
      <c r="AF62" s="5"/>
      <c r="AL62" s="11"/>
    </row>
    <row r="63" spans="1:38">
      <c r="A63" s="2">
        <f>Dati!A63</f>
        <v>44104</v>
      </c>
      <c r="B63" s="3">
        <v>61</v>
      </c>
      <c r="C63" s="3">
        <f>Dati!N63</f>
        <v>314861</v>
      </c>
      <c r="D63" s="3">
        <f>Dati!G63</f>
        <v>51263</v>
      </c>
      <c r="E63" s="3">
        <f>Dati!K63</f>
        <v>35894</v>
      </c>
      <c r="F63" s="3">
        <f>Dati!J63</f>
        <v>227704</v>
      </c>
      <c r="G63" s="29">
        <f t="shared" ref="G63" si="28">C63/(E63+F63)</f>
        <v>1.1944741614124539</v>
      </c>
      <c r="H63" s="21">
        <f t="shared" ref="H63" si="29">$O$3*EXP($O$4*B63)</f>
        <v>2.059956967446138</v>
      </c>
      <c r="I63" s="21">
        <f t="shared" ref="I63" si="30">G63-H63</f>
        <v>-0.8654828060336841</v>
      </c>
      <c r="J63" s="30">
        <f t="shared" ref="J63" si="31">(C63-C62)/(E63-E62+F63-F62)</f>
        <v>1.5201314708299096</v>
      </c>
      <c r="K63" s="21">
        <f t="shared" si="6"/>
        <v>0.7493410783351524</v>
      </c>
      <c r="L63" s="21">
        <f t="shared" si="5"/>
        <v>0.77079039249475723</v>
      </c>
      <c r="M63" s="21"/>
      <c r="Z63" s="25"/>
      <c r="AA63" s="11"/>
      <c r="AB63" s="11"/>
      <c r="AC63" s="11"/>
      <c r="AD63" s="11"/>
      <c r="AE63" s="5"/>
      <c r="AF63" s="5"/>
      <c r="AL63" s="11"/>
    </row>
    <row r="64" spans="1:38">
      <c r="A64" s="2">
        <f>Dati!A64</f>
        <v>44105</v>
      </c>
      <c r="B64" s="3">
        <v>62</v>
      </c>
      <c r="C64" s="3">
        <f>Dati!N64</f>
        <v>317409</v>
      </c>
      <c r="D64" s="3">
        <f>Dati!G64</f>
        <v>52647</v>
      </c>
      <c r="E64" s="3">
        <f>Dati!K64</f>
        <v>35918</v>
      </c>
      <c r="F64" s="3">
        <f>Dati!J64</f>
        <v>228844</v>
      </c>
      <c r="G64" s="29">
        <f t="shared" ref="G64" si="32">C64/(E64+F64)</f>
        <v>1.1988465112062909</v>
      </c>
      <c r="H64" s="21">
        <f t="shared" ref="H64" si="33">$O$3*EXP($O$4*B64)</f>
        <v>2.0072890753382233</v>
      </c>
      <c r="I64" s="21">
        <f t="shared" ref="I64" si="34">G64-H64</f>
        <v>-0.80844256413193238</v>
      </c>
      <c r="J64" s="30">
        <f t="shared" ref="J64" si="35">(C64-C63)/(E64-E63+F64-F63)</f>
        <v>2.1890034364261171</v>
      </c>
      <c r="K64" s="21">
        <f t="shared" si="6"/>
        <v>0.71066010122499057</v>
      </c>
      <c r="L64" s="21">
        <f t="shared" si="5"/>
        <v>1.4783433352011266</v>
      </c>
      <c r="M64" s="21"/>
      <c r="Z64" s="25"/>
      <c r="AA64" s="11"/>
      <c r="AB64" s="11"/>
      <c r="AC64" s="11"/>
      <c r="AD64" s="11"/>
      <c r="AE64" s="5"/>
      <c r="AF64" s="5"/>
      <c r="AL64" s="11"/>
    </row>
    <row r="65" spans="1:38">
      <c r="A65" s="2">
        <f>Dati!A65</f>
        <v>44106</v>
      </c>
      <c r="B65" s="3">
        <v>63</v>
      </c>
      <c r="C65" s="3">
        <f>Dati!N65</f>
        <v>319908</v>
      </c>
      <c r="D65" s="3">
        <f>Dati!G65</f>
        <v>53997</v>
      </c>
      <c r="E65" s="3">
        <f>Dati!K65</f>
        <v>35941</v>
      </c>
      <c r="F65" s="3">
        <f>Dati!J65</f>
        <v>229970</v>
      </c>
      <c r="G65" s="29">
        <f t="shared" ref="G65" si="36">C65/(E65+F65)</f>
        <v>1.2030641831289417</v>
      </c>
      <c r="H65" s="21">
        <f t="shared" ref="H65" si="37">$O$3*EXP($O$4*B65)</f>
        <v>1.9559677680876273</v>
      </c>
      <c r="I65" s="21">
        <f t="shared" ref="I65" si="38">G65-H65</f>
        <v>-0.75290358495868559</v>
      </c>
      <c r="J65" s="30">
        <f t="shared" ref="J65" si="39">(C65-C64)/(E65-E64+F65-F64)</f>
        <v>2.1749347258485638</v>
      </c>
      <c r="K65" s="21">
        <f t="shared" ref="K65" si="40">$P$3*EXP($P$4*B65)</f>
        <v>0.67397583567042785</v>
      </c>
      <c r="L65" s="21">
        <f t="shared" si="5"/>
        <v>1.5009588901781359</v>
      </c>
      <c r="M65" s="21"/>
      <c r="Z65" s="25"/>
      <c r="AA65" s="11"/>
      <c r="AB65" s="11"/>
      <c r="AC65" s="11"/>
      <c r="AD65" s="11"/>
      <c r="AE65" s="5"/>
      <c r="AF65" s="5"/>
      <c r="AL65" s="11"/>
    </row>
    <row r="66" spans="1:38">
      <c r="A66" s="2">
        <f>Dati!A66</f>
        <v>44107</v>
      </c>
      <c r="B66" s="3">
        <v>64</v>
      </c>
      <c r="C66" s="3">
        <f>Dati!N66</f>
        <v>322751</v>
      </c>
      <c r="D66" s="3">
        <f>Dati!G66</f>
        <v>55566</v>
      </c>
      <c r="E66" s="3">
        <f>Dati!K66</f>
        <v>35968</v>
      </c>
      <c r="F66" s="3">
        <f>Dati!J66</f>
        <v>231217</v>
      </c>
      <c r="G66" s="29">
        <f t="shared" ref="G66" si="41">C66/(E66+F66)</f>
        <v>1.2079682616913374</v>
      </c>
      <c r="H66" s="21">
        <f t="shared" ref="H66" si="42">$O$3*EXP($O$4*B66)</f>
        <v>1.9059586169237006</v>
      </c>
      <c r="I66" s="21">
        <f t="shared" ref="I66" si="43">G66-H66</f>
        <v>-0.69799035523236319</v>
      </c>
      <c r="J66" s="30">
        <f t="shared" ref="J66" si="44">(C66-C65)/(E66-E65+F66-F65)</f>
        <v>2.2315541601255888</v>
      </c>
      <c r="K66" s="21">
        <f t="shared" ref="K66" si="45">$P$3*EXP($P$4*B66)</f>
        <v>0.6391852114458878</v>
      </c>
      <c r="L66" s="21">
        <f t="shared" si="5"/>
        <v>1.592368948679701</v>
      </c>
      <c r="M66" s="21"/>
      <c r="Z66" s="25"/>
      <c r="AA66" s="11"/>
      <c r="AB66" s="11"/>
      <c r="AC66" s="11"/>
      <c r="AD66" s="11"/>
      <c r="AE66" s="5"/>
      <c r="AF66" s="5"/>
      <c r="AL66" s="11"/>
    </row>
    <row r="67" spans="1:38">
      <c r="A67" s="2">
        <f>Dati!A67</f>
        <v>44108</v>
      </c>
      <c r="B67" s="3">
        <v>65</v>
      </c>
      <c r="C67" s="3">
        <f>Dati!N67</f>
        <v>325329</v>
      </c>
      <c r="D67" s="3">
        <f>Dati!G67</f>
        <v>57429</v>
      </c>
      <c r="E67" s="3">
        <f>Dati!K67</f>
        <v>35986</v>
      </c>
      <c r="F67" s="3">
        <f>Dati!J67</f>
        <v>231914</v>
      </c>
      <c r="G67" s="29">
        <f t="shared" ref="G67" si="46">C67/(E67+F67)</f>
        <v>1.2143673012318028</v>
      </c>
      <c r="H67" s="21">
        <f t="shared" ref="H67" si="47">$O$3*EXP($O$4*B67)</f>
        <v>1.8572280733324242</v>
      </c>
      <c r="I67" s="21">
        <f t="shared" ref="I67" si="48">G67-H67</f>
        <v>-0.64286077210062142</v>
      </c>
      <c r="J67" s="30">
        <f t="shared" ref="J67" si="49">(C67-C66)/(E67-E66+F67-F66)</f>
        <v>3.6055944055944056</v>
      </c>
      <c r="K67" s="21">
        <f t="shared" ref="K67" si="50">$P$3*EXP($P$4*B67)</f>
        <v>0.60619047880955157</v>
      </c>
      <c r="L67" s="21">
        <f t="shared" si="5"/>
        <v>2.9994039267848542</v>
      </c>
      <c r="M67" s="21"/>
      <c r="Z67" s="25"/>
      <c r="AA67" s="11"/>
      <c r="AB67" s="11"/>
      <c r="AC67" s="11"/>
      <c r="AD67" s="11"/>
      <c r="AE67" s="5"/>
      <c r="AF67" s="5"/>
      <c r="AL67" s="11"/>
    </row>
    <row r="68" spans="1:38">
      <c r="A68" s="2">
        <f>Dati!A68</f>
        <v>44109</v>
      </c>
      <c r="B68" s="3">
        <v>66</v>
      </c>
      <c r="C68" s="3">
        <f>Dati!N68</f>
        <v>327586</v>
      </c>
      <c r="D68" s="3">
        <f>Dati!G68</f>
        <v>58903</v>
      </c>
      <c r="E68" s="3">
        <f>Dati!K68</f>
        <v>36002</v>
      </c>
      <c r="F68" s="3">
        <f>Dati!J68</f>
        <v>232681</v>
      </c>
      <c r="G68" s="29">
        <f t="shared" ref="G68" si="51">C68/(E68+F68)</f>
        <v>1.2192286076901031</v>
      </c>
      <c r="H68" s="21">
        <f t="shared" ref="H68" si="52">$O$3*EXP($O$4*B68)</f>
        <v>1.8097434465504716</v>
      </c>
      <c r="I68" s="21">
        <f t="shared" ref="I68" si="53">G68-H68</f>
        <v>-0.59051483886036849</v>
      </c>
      <c r="J68" s="30">
        <f t="shared" ref="J68" si="54">(C68-C67)/(E68-E67+F68-F67)</f>
        <v>2.8825031928480205</v>
      </c>
      <c r="K68" s="21">
        <f t="shared" ref="K68" si="55">$P$3*EXP($P$4*B68)</f>
        <v>0.57489893386005286</v>
      </c>
      <c r="L68" s="21">
        <f t="shared" si="5"/>
        <v>2.3076042589879675</v>
      </c>
      <c r="M68" s="21"/>
      <c r="Z68" s="25"/>
      <c r="AA68" s="11"/>
      <c r="AB68" s="11"/>
      <c r="AC68" s="11"/>
      <c r="AD68" s="11"/>
      <c r="AF68" s="5"/>
      <c r="AL68" s="11"/>
    </row>
    <row r="69" spans="1:38">
      <c r="A69" s="2">
        <f>Dati!A69</f>
        <v>44110</v>
      </c>
      <c r="B69" s="3">
        <v>67</v>
      </c>
      <c r="C69" s="3">
        <f>Dati!N69</f>
        <v>330263</v>
      </c>
      <c r="D69" s="3">
        <f>Dati!G69</f>
        <v>60134</v>
      </c>
      <c r="E69" s="3">
        <f>Dati!K69</f>
        <v>36030</v>
      </c>
      <c r="F69" s="3">
        <f>Dati!J69</f>
        <v>234099</v>
      </c>
      <c r="G69" s="29">
        <f t="shared" ref="G69" si="56">C69/(E69+F69)</f>
        <v>1.2226121593757058</v>
      </c>
      <c r="H69" s="21">
        <f t="shared" ref="H69" si="57">$O$3*EXP($O$4*B69)</f>
        <v>1.7634728816346936</v>
      </c>
      <c r="I69" s="21">
        <f t="shared" ref="I69" si="58">G69-H69</f>
        <v>-0.54086072225898785</v>
      </c>
      <c r="J69" s="30">
        <f t="shared" ref="J69" si="59">(C69-C68)/(E69-E68+F69-F68)</f>
        <v>1.8513139695712311</v>
      </c>
      <c r="K69" s="21">
        <f t="shared" ref="K69" si="60">$P$3*EXP($P$4*B69)</f>
        <v>0.54522265807025683</v>
      </c>
      <c r="L69" s="21">
        <f t="shared" si="5"/>
        <v>1.3060913115009742</v>
      </c>
      <c r="M69" s="21"/>
      <c r="Z69" s="25"/>
      <c r="AA69" s="11"/>
      <c r="AB69" s="11"/>
      <c r="AC69" s="11"/>
      <c r="AD69" s="11"/>
      <c r="AE69" s="11"/>
      <c r="AF69" s="5"/>
      <c r="AL69" s="11"/>
    </row>
    <row r="70" spans="1:38">
      <c r="A70" s="2">
        <f>Dati!A70</f>
        <v>44111</v>
      </c>
      <c r="B70" s="3">
        <v>68</v>
      </c>
      <c r="C70" s="3">
        <f>Dati!N70</f>
        <v>333940</v>
      </c>
      <c r="D70" s="3">
        <f>Dati!G70</f>
        <v>62576</v>
      </c>
      <c r="E70" s="3">
        <f>Dati!K70</f>
        <v>36061</v>
      </c>
      <c r="F70" s="3">
        <f>Dati!J70</f>
        <v>235303</v>
      </c>
      <c r="G70" s="29">
        <f t="shared" ref="G70" si="61">C70/(E70+F70)</f>
        <v>1.2305980159490573</v>
      </c>
      <c r="H70" s="21">
        <f t="shared" ref="H70" si="62">$O$3*EXP($O$4*B70)</f>
        <v>1.7183853380923078</v>
      </c>
      <c r="I70" s="21">
        <f t="shared" ref="I70" si="63">G70-H70</f>
        <v>-0.48778732214325049</v>
      </c>
      <c r="J70" s="30">
        <f t="shared" ref="J70" si="64">(C70-C69)/(E70-E69+F70-F69)</f>
        <v>2.977327935222672</v>
      </c>
      <c r="K70" s="21">
        <f t="shared" ref="K70" si="65">$P$3*EXP($P$4*B70)</f>
        <v>0.51707827126630179</v>
      </c>
      <c r="L70" s="21">
        <f t="shared" ref="L70:L74" si="66">J70-K70</f>
        <v>2.46024966395637</v>
      </c>
      <c r="M70" s="21"/>
      <c r="Z70" s="25"/>
      <c r="AA70" s="11"/>
      <c r="AB70" s="11"/>
      <c r="AC70" s="11"/>
      <c r="AD70" s="11"/>
      <c r="AE70" s="11"/>
      <c r="AF70" s="5"/>
      <c r="AL70" s="11"/>
    </row>
    <row r="71" spans="1:38">
      <c r="A71" s="2">
        <f>Dati!A71</f>
        <v>44112</v>
      </c>
      <c r="B71" s="3">
        <v>69</v>
      </c>
      <c r="C71" s="3">
        <f>Dati!N71</f>
        <v>338398</v>
      </c>
      <c r="D71" s="3">
        <f>Dati!G71</f>
        <v>65952</v>
      </c>
      <c r="E71" s="3">
        <f>Dati!K71</f>
        <v>36083</v>
      </c>
      <c r="F71" s="3">
        <f>Dati!J71</f>
        <v>236363</v>
      </c>
      <c r="G71" s="29">
        <f t="shared" ref="G71" si="67">C71/(E71+F71)</f>
        <v>1.2420736586332703</v>
      </c>
      <c r="H71" s="21">
        <f t="shared" ref="H71" si="68">$O$3*EXP($O$4*B71)</f>
        <v>1.6744505690574616</v>
      </c>
      <c r="I71" s="21">
        <f t="shared" ref="I71" si="69">G71-H71</f>
        <v>-0.43237691042419124</v>
      </c>
      <c r="J71" s="30">
        <f t="shared" ref="J71" si="70">(C71-C70)/(E71-E70+F71-F70)</f>
        <v>4.1201478743068396</v>
      </c>
      <c r="K71" s="21">
        <f t="shared" ref="K71" si="71">$P$3*EXP($P$4*B71)</f>
        <v>0.4903866973578605</v>
      </c>
      <c r="L71" s="21">
        <f t="shared" si="66"/>
        <v>3.6297611769489793</v>
      </c>
      <c r="M71" s="21"/>
      <c r="Z71" s="25"/>
      <c r="AA71" s="11"/>
      <c r="AB71" s="11"/>
      <c r="AC71" s="11"/>
      <c r="AD71" s="11"/>
      <c r="AE71" s="11"/>
      <c r="AF71" s="5"/>
      <c r="AL71" s="11"/>
    </row>
    <row r="72" spans="1:38">
      <c r="A72" s="2">
        <f>Dati!A72</f>
        <v>44113</v>
      </c>
      <c r="B72" s="3">
        <v>70</v>
      </c>
      <c r="C72" s="3">
        <f>Dati!N72</f>
        <v>343770</v>
      </c>
      <c r="D72" s="3">
        <f>Dati!G72</f>
        <v>70110</v>
      </c>
      <c r="E72" s="3">
        <f>Dati!K72</f>
        <v>36111</v>
      </c>
      <c r="F72" s="3">
        <f>Dati!J72</f>
        <v>237549</v>
      </c>
      <c r="G72" s="29">
        <f t="shared" ref="G72" si="72">C72/(E72+F72)</f>
        <v>1.2561938171453628</v>
      </c>
      <c r="H72" s="21">
        <f t="shared" ref="H72" si="73">$O$3*EXP($O$4*B72)</f>
        <v>1.6316391010001996</v>
      </c>
      <c r="I72" s="21">
        <f t="shared" ref="I72" si="74">G72-H72</f>
        <v>-0.37544528385483678</v>
      </c>
      <c r="J72" s="30">
        <f t="shared" ref="J72" si="75">(C72-C71)/(E72-E71+F72-F71)</f>
        <v>4.42504118616145</v>
      </c>
      <c r="K72" s="21">
        <f t="shared" ref="K72" si="76">$P$3*EXP($P$4*B72)</f>
        <v>0.46507294216140072</v>
      </c>
      <c r="L72" s="21">
        <f t="shared" si="66"/>
        <v>3.9599682440000494</v>
      </c>
      <c r="M72" s="21"/>
      <c r="Z72" s="25"/>
      <c r="AA72" s="11"/>
      <c r="AB72" s="11"/>
      <c r="AC72" s="11"/>
      <c r="AD72" s="11"/>
      <c r="AE72" s="11"/>
      <c r="AF72" s="5"/>
      <c r="AL72" s="11"/>
    </row>
    <row r="73" spans="1:38">
      <c r="A73" s="2">
        <f>Dati!A73</f>
        <v>44114</v>
      </c>
      <c r="B73" s="3">
        <v>71</v>
      </c>
      <c r="C73" s="3">
        <f>Dati!N73</f>
        <v>349494</v>
      </c>
      <c r="D73" s="3">
        <f>Dati!G73</f>
        <v>74829</v>
      </c>
      <c r="E73" s="3">
        <f>Dati!K73</f>
        <v>36140</v>
      </c>
      <c r="F73" s="3">
        <f>Dati!J73</f>
        <v>238525</v>
      </c>
      <c r="G73" s="29">
        <f t="shared" ref="G73" si="77">C73/(E73+F73)</f>
        <v>1.2724373327508056</v>
      </c>
      <c r="H73" s="21">
        <f t="shared" ref="H73" si="78">$O$3*EXP($O$4*B73)</f>
        <v>1.589922213954218</v>
      </c>
      <c r="I73" s="21">
        <f t="shared" ref="I73" si="79">G73-H73</f>
        <v>-0.31748488120341234</v>
      </c>
      <c r="J73" s="30">
        <f t="shared" ref="J73" si="80">(C73-C72)/(E73-E72+F73-F72)</f>
        <v>5.6955223880597012</v>
      </c>
      <c r="K73" s="21">
        <f t="shared" ref="K73" si="81">$P$3*EXP($P$4*B73)</f>
        <v>0.44106588269220842</v>
      </c>
      <c r="L73" s="21">
        <f t="shared" si="66"/>
        <v>5.254456505367493</v>
      </c>
      <c r="M73" s="21"/>
      <c r="Z73" s="25"/>
      <c r="AA73" s="11"/>
      <c r="AB73" s="11"/>
      <c r="AC73" s="11"/>
      <c r="AD73" s="11"/>
      <c r="AE73" s="11"/>
      <c r="AF73" s="5"/>
      <c r="AL73" s="11"/>
    </row>
    <row r="74" spans="1:38">
      <c r="A74" s="2">
        <f>Dati!A74</f>
        <v>44115</v>
      </c>
      <c r="B74" s="3">
        <v>72</v>
      </c>
      <c r="C74" s="3">
        <f>Dati!N74</f>
        <v>354950</v>
      </c>
      <c r="D74" s="3">
        <f>Dati!G74</f>
        <v>79075</v>
      </c>
      <c r="E74" s="3">
        <f>Dati!K74</f>
        <v>36166</v>
      </c>
      <c r="F74" s="3">
        <f>Dati!J74</f>
        <v>239709</v>
      </c>
      <c r="G74" s="29">
        <f t="shared" ref="G74" si="82">C74/(E74+F74)</f>
        <v>1.2866334390575442</v>
      </c>
      <c r="H74" s="21">
        <f t="shared" ref="H74" si="83">$O$3*EXP($O$4*B74)</f>
        <v>1.5492719222501479</v>
      </c>
      <c r="I74" s="21">
        <f t="shared" ref="I74" si="84">G74-H74</f>
        <v>-0.26263848319260363</v>
      </c>
      <c r="J74" s="30">
        <f t="shared" ref="J74" si="85">(C74-C73)/(E74-E73+F74-F73)</f>
        <v>4.5090909090909088</v>
      </c>
      <c r="K74" s="21">
        <f t="shared" ref="K74" si="86">$P$3*EXP($P$4*B74)</f>
        <v>0.41829806733315256</v>
      </c>
      <c r="L74" s="21">
        <f t="shared" si="66"/>
        <v>4.0907928417577564</v>
      </c>
      <c r="M74" s="21"/>
      <c r="Z74" s="25"/>
      <c r="AA74" s="11"/>
      <c r="AB74" s="11"/>
      <c r="AC74" s="11"/>
      <c r="AD74" s="11"/>
      <c r="AE74" s="11"/>
      <c r="AF74" s="5"/>
      <c r="AL74" s="11"/>
    </row>
    <row r="75" spans="1:38">
      <c r="A75" s="2">
        <f>Dati!A75</f>
        <v>44116</v>
      </c>
      <c r="B75" s="3">
        <v>73</v>
      </c>
      <c r="C75" s="3">
        <f>Dati!N75</f>
        <v>359569</v>
      </c>
      <c r="D75" s="3">
        <f>Dati!G75</f>
        <v>82764</v>
      </c>
      <c r="E75" s="3">
        <f>Dati!K75</f>
        <v>36205</v>
      </c>
      <c r="F75" s="3">
        <f>Dati!J75</f>
        <v>240600</v>
      </c>
      <c r="G75" s="29">
        <f t="shared" ref="G75:G76" si="87">C75/(E75+F75)</f>
        <v>1.2989974892072036</v>
      </c>
      <c r="H75" s="21">
        <f t="shared" ref="H75:H76" si="88">$O$3*EXP($O$4*B75)</f>
        <v>1.5096609557414378</v>
      </c>
      <c r="I75" s="21">
        <f t="shared" ref="I75:I76" si="89">G75-H75</f>
        <v>-0.21066346653423418</v>
      </c>
      <c r="J75" s="30">
        <f t="shared" ref="J75:J76" si="90">(C75-C74)/(E75-E74+F75-F74)</f>
        <v>4.9666666666666668</v>
      </c>
      <c r="K75" s="21">
        <f t="shared" ref="K75:K76" si="91">$P$3*EXP($P$4*B75)</f>
        <v>0.3967055263187364</v>
      </c>
      <c r="L75" s="21">
        <f t="shared" ref="L75:L76" si="92">J75-K75</f>
        <v>4.5699611403479308</v>
      </c>
      <c r="M75" s="21"/>
      <c r="Z75" s="25"/>
      <c r="AA75" s="11"/>
      <c r="AB75" s="11"/>
      <c r="AC75" s="11"/>
      <c r="AD75" s="11"/>
      <c r="AE75" s="11"/>
      <c r="AF75" s="5"/>
      <c r="AL75" s="11"/>
    </row>
    <row r="76" spans="1:38">
      <c r="A76" s="2">
        <f>Dati!A76</f>
        <v>44117</v>
      </c>
      <c r="B76" s="3">
        <v>74</v>
      </c>
      <c r="C76" s="3">
        <f>Dati!N76</f>
        <v>365467</v>
      </c>
      <c r="D76" s="3">
        <f>Dati!G76</f>
        <v>87193</v>
      </c>
      <c r="E76" s="3">
        <f>Dati!K76</f>
        <v>36246</v>
      </c>
      <c r="F76" s="3">
        <f>Dati!J76</f>
        <v>242028</v>
      </c>
      <c r="G76" s="29">
        <f t="shared" si="87"/>
        <v>1.3133350582519387</v>
      </c>
      <c r="H76" s="21">
        <f t="shared" si="88"/>
        <v>1.4710627415102469</v>
      </c>
      <c r="I76" s="21">
        <f t="shared" si="89"/>
        <v>-0.1577276832583081</v>
      </c>
      <c r="J76" s="30">
        <f t="shared" si="90"/>
        <v>4.0149761742682095</v>
      </c>
      <c r="K76" s="21">
        <f t="shared" si="91"/>
        <v>0.37622759200195993</v>
      </c>
      <c r="L76" s="21">
        <f t="shared" si="92"/>
        <v>3.6387485822662495</v>
      </c>
      <c r="M76" s="21"/>
      <c r="Z76" s="25"/>
      <c r="AA76" s="11"/>
      <c r="AB76" s="11"/>
      <c r="AC76" s="11"/>
      <c r="AD76" s="11"/>
      <c r="AE76" s="11"/>
      <c r="AF76" s="5"/>
      <c r="AL76" s="11"/>
    </row>
    <row r="77" spans="1:38">
      <c r="A77" s="2">
        <f>Dati!A77</f>
        <v>44118</v>
      </c>
      <c r="B77" s="3">
        <v>75</v>
      </c>
      <c r="C77" s="3">
        <f>Dati!N77</f>
        <v>372799</v>
      </c>
      <c r="D77" s="3">
        <f>Dati!G77</f>
        <v>92445</v>
      </c>
      <c r="E77" s="3">
        <f>Dati!K77</f>
        <v>36289</v>
      </c>
      <c r="F77" s="3">
        <f>Dati!J77</f>
        <v>244065</v>
      </c>
      <c r="G77" s="29">
        <f t="shared" ref="G77:G78" si="93">C77/(E77+F77)</f>
        <v>1.3297438238798092</v>
      </c>
      <c r="H77" s="21">
        <f t="shared" ref="H77:H78" si="94">$O$3*EXP($O$4*B77)</f>
        <v>1.4334513860410647</v>
      </c>
      <c r="I77" s="21">
        <f t="shared" ref="I77:I78" si="95">G77-H77</f>
        <v>-0.10370756216125554</v>
      </c>
      <c r="J77" s="30">
        <f t="shared" ref="J77:J78" si="96">(C77-C76)/(E77-E76+F77-F76)</f>
        <v>3.5249999999999999</v>
      </c>
      <c r="K77" s="21">
        <f t="shared" ref="K77:K78" si="97">$P$3*EXP($P$4*B77)</f>
        <v>0.35680672839900357</v>
      </c>
      <c r="L77" s="21">
        <f t="shared" ref="L77:L78" si="98">J77-K77</f>
        <v>3.1681932716009964</v>
      </c>
      <c r="M77" s="21"/>
      <c r="Z77" s="25"/>
      <c r="AA77" s="11"/>
      <c r="AB77" s="11"/>
      <c r="AC77" s="11"/>
      <c r="AD77" s="11"/>
      <c r="AE77" s="11"/>
      <c r="AF77" s="5"/>
      <c r="AL77" s="11"/>
    </row>
    <row r="78" spans="1:38">
      <c r="A78" s="2">
        <f>Dati!A78</f>
        <v>44119</v>
      </c>
      <c r="B78" s="3">
        <v>76</v>
      </c>
      <c r="C78" s="3">
        <f>Dati!N78</f>
        <v>381602</v>
      </c>
      <c r="D78" s="3">
        <f>Dati!G78</f>
        <v>99266</v>
      </c>
      <c r="E78" s="3">
        <f>Dati!K78</f>
        <v>36372</v>
      </c>
      <c r="F78" s="3">
        <f>Dati!J78</f>
        <v>245964</v>
      </c>
      <c r="G78" s="29">
        <f t="shared" si="93"/>
        <v>1.3515881786240507</v>
      </c>
      <c r="H78" s="21">
        <f t="shared" si="94"/>
        <v>1.3968016578501163</v>
      </c>
      <c r="I78" s="21">
        <f t="shared" si="95"/>
        <v>-4.5213479226065667E-2</v>
      </c>
      <c r="J78" s="30">
        <f t="shared" si="96"/>
        <v>4.4414732593340061</v>
      </c>
      <c r="K78" s="21">
        <f t="shared" si="97"/>
        <v>0.33838836953281515</v>
      </c>
      <c r="L78" s="21">
        <f t="shared" si="98"/>
        <v>4.1030848898011909</v>
      </c>
      <c r="M78" s="21"/>
      <c r="Z78" s="25"/>
      <c r="AA78" s="11"/>
      <c r="AB78" s="11"/>
      <c r="AC78" s="11"/>
      <c r="AD78" s="11"/>
      <c r="AE78" s="11"/>
      <c r="AF78" s="5"/>
      <c r="AL78" s="11"/>
    </row>
    <row r="79" spans="1:38">
      <c r="A79" s="2">
        <f>Dati!A79</f>
        <v>44120</v>
      </c>
      <c r="B79" s="3">
        <v>77</v>
      </c>
      <c r="C79" s="3">
        <f>Dati!N79</f>
        <v>391611</v>
      </c>
      <c r="D79" s="3">
        <f>Dati!G79</f>
        <v>107312</v>
      </c>
      <c r="E79" s="3">
        <f>Dati!K79</f>
        <v>36427</v>
      </c>
      <c r="F79" s="3">
        <f>Dati!J79</f>
        <v>247872</v>
      </c>
      <c r="G79" s="29">
        <f t="shared" ref="G79" si="99">C79/(E79+F79)</f>
        <v>1.3774617568123702</v>
      </c>
      <c r="H79" s="21">
        <f t="shared" ref="H79" si="100">$O$3*EXP($O$4*B79)</f>
        <v>1.3610889705588805</v>
      </c>
      <c r="I79" s="21">
        <f t="shared" ref="I79" si="101">G79-H79</f>
        <v>1.6372786253489702E-2</v>
      </c>
      <c r="J79" s="30">
        <f t="shared" ref="J79" si="102">(C79-C78)/(E79-E78+F79-F78)</f>
        <v>5.098828323993887</v>
      </c>
      <c r="K79" s="21">
        <f t="shared" ref="K79" si="103">$P$3*EXP($P$4*B79)</f>
        <v>0.32092076612139586</v>
      </c>
      <c r="L79" s="21">
        <f t="shared" ref="L79" si="104">J79-K79</f>
        <v>4.7779075578724912</v>
      </c>
      <c r="M79" s="21"/>
      <c r="Z79" s="25"/>
      <c r="AA79" s="11"/>
      <c r="AB79" s="11"/>
      <c r="AC79" s="11"/>
      <c r="AD79" s="11"/>
      <c r="AE79" s="11"/>
      <c r="AF79" s="5"/>
      <c r="AL79" s="11"/>
    </row>
    <row r="80" spans="1:38">
      <c r="A80" s="2">
        <f>Dati!A80</f>
        <v>44121</v>
      </c>
      <c r="B80" s="3">
        <v>78</v>
      </c>
      <c r="C80" s="3">
        <f>Dati!N80</f>
        <v>402536</v>
      </c>
      <c r="D80" s="3">
        <f>Dati!G80</f>
        <v>116935</v>
      </c>
      <c r="E80" s="3">
        <f>Dati!K80</f>
        <v>36474</v>
      </c>
      <c r="F80" s="3">
        <f>Dati!J80</f>
        <v>249127</v>
      </c>
      <c r="G80" s="29">
        <f t="shared" ref="G80" si="105">C80/(E80+F80)</f>
        <v>1.4094348409144226</v>
      </c>
      <c r="H80" s="21">
        <f t="shared" ref="H80" si="106">$O$3*EXP($O$4*B80)</f>
        <v>1.3262893664003814</v>
      </c>
      <c r="I80" s="21">
        <f t="shared" ref="I80" si="107">G80-H80</f>
        <v>8.3145474514041195E-2</v>
      </c>
      <c r="J80" s="30">
        <f t="shared" ref="J80" si="108">(C80-C79)/(E80-E79+F80-F79)</f>
        <v>8.3909370199692788</v>
      </c>
      <c r="K80" s="21">
        <f t="shared" ref="K80" si="109">$P$3*EXP($P$4*B80)</f>
        <v>0.30435484018003806</v>
      </c>
      <c r="L80" s="21">
        <f t="shared" ref="L80" si="110">J80-K80</f>
        <v>8.0865821797892412</v>
      </c>
      <c r="M80" s="21"/>
      <c r="Z80" s="25"/>
      <c r="AA80" s="11"/>
      <c r="AB80" s="11"/>
      <c r="AC80" s="11"/>
      <c r="AD80" s="11"/>
      <c r="AE80" s="11"/>
      <c r="AF80" s="5"/>
      <c r="AL80" s="11"/>
    </row>
    <row r="81" spans="1:38">
      <c r="A81" s="2">
        <f>Dati!A81</f>
        <v>44122</v>
      </c>
      <c r="B81" s="3">
        <v>79</v>
      </c>
      <c r="C81" s="3">
        <f>Dati!N81</f>
        <v>414241</v>
      </c>
      <c r="D81" s="3">
        <f>Dati!G81</f>
        <v>126237</v>
      </c>
      <c r="E81" s="3">
        <f>Dati!K81</f>
        <v>36543</v>
      </c>
      <c r="F81" s="3">
        <f>Dati!J81</f>
        <v>251461</v>
      </c>
      <c r="G81" s="29">
        <f t="shared" ref="G81" si="111">C81/(E81+F81)</f>
        <v>1.4383168289329316</v>
      </c>
      <c r="H81" s="21">
        <f t="shared" ref="H81" si="112">$O$3*EXP($O$4*B81)</f>
        <v>1.2923795001471794</v>
      </c>
      <c r="I81" s="21">
        <f t="shared" ref="I81" si="113">G81-H81</f>
        <v>0.14593732878575216</v>
      </c>
      <c r="J81" s="30">
        <f t="shared" ref="J81" si="114">(C81-C80)/(E81-E80+F81-F80)</f>
        <v>4.8709945900957141</v>
      </c>
      <c r="K81" s="21">
        <f t="shared" ref="K81" si="115">$P$3*EXP($P$4*B81)</f>
        <v>0.28864404712899216</v>
      </c>
      <c r="L81" s="21">
        <f t="shared" ref="L81" si="116">J81-K81</f>
        <v>4.5823505429667222</v>
      </c>
      <c r="M81" s="21"/>
      <c r="Z81" s="25"/>
      <c r="AA81" s="11"/>
      <c r="AB81" s="11"/>
      <c r="AC81" s="11"/>
      <c r="AD81" s="11"/>
      <c r="AE81" s="11"/>
      <c r="AF81" s="5"/>
      <c r="AL81" s="11"/>
    </row>
    <row r="82" spans="1:38">
      <c r="A82" s="2">
        <f>Dati!A82</f>
        <v>44123</v>
      </c>
      <c r="B82" s="3">
        <v>80</v>
      </c>
      <c r="C82" s="3">
        <f>Dati!N82</f>
        <v>423578</v>
      </c>
      <c r="D82" s="3">
        <f>Dati!G82</f>
        <v>134003</v>
      </c>
      <c r="E82" s="3">
        <f>Dati!K82</f>
        <v>36616</v>
      </c>
      <c r="F82" s="3">
        <f>Dati!J82</f>
        <v>252959</v>
      </c>
      <c r="G82" s="29">
        <f t="shared" ref="G82" si="117">C82/(E82+F82)</f>
        <v>1.4627574894241562</v>
      </c>
      <c r="H82" s="21">
        <f t="shared" ref="H82" si="118">$O$3*EXP($O$4*B82)</f>
        <v>1.2593366234502845</v>
      </c>
      <c r="I82" s="21">
        <f t="shared" ref="I82" si="119">G82-H82</f>
        <v>0.20342086597387166</v>
      </c>
      <c r="J82" s="30">
        <f t="shared" ref="J82" si="120">(C82-C81)/(E82-E81+F82-F81)</f>
        <v>5.9433481858688735</v>
      </c>
      <c r="K82" s="21">
        <f t="shared" ref="K82" si="121">$P$3*EXP($P$4*B82)</f>
        <v>0.27374424501913464</v>
      </c>
      <c r="L82" s="21">
        <f t="shared" ref="L82" si="122">J82-K82</f>
        <v>5.669603940849739</v>
      </c>
      <c r="M82" s="21"/>
      <c r="Z82" s="25"/>
      <c r="AA82" s="11"/>
      <c r="AB82" s="11"/>
      <c r="AC82" s="11"/>
      <c r="AD82" s="11"/>
      <c r="AE82" s="11"/>
      <c r="AF82" s="5"/>
      <c r="AL82" s="11"/>
    </row>
    <row r="83" spans="1:38">
      <c r="A83" s="2">
        <f>Dati!A83</f>
        <v>44124</v>
      </c>
      <c r="B83" s="3">
        <v>81</v>
      </c>
      <c r="C83" s="3">
        <f>Dati!N83</f>
        <v>434449</v>
      </c>
      <c r="D83" s="3">
        <f>Dati!G83</f>
        <v>142739</v>
      </c>
      <c r="E83" s="3">
        <f>Dati!K83</f>
        <v>36705</v>
      </c>
      <c r="F83" s="3">
        <f>Dati!J83</f>
        <v>255005</v>
      </c>
      <c r="G83" s="29">
        <f t="shared" ref="G83:G84" si="123">C83/(E83+F83)</f>
        <v>1.489318158445031</v>
      </c>
      <c r="H83" s="21">
        <f t="shared" ref="H83:H84" si="124">$O$3*EXP($O$4*B83)</f>
        <v>1.2271385695784822</v>
      </c>
      <c r="I83" s="21">
        <f t="shared" ref="I83:I84" si="125">G83-H83</f>
        <v>0.2621795888665488</v>
      </c>
      <c r="J83" s="30">
        <f t="shared" ref="J83:J84" si="126">(C83-C82)/(E83-E82+F83-F82)</f>
        <v>5.0918032786885243</v>
      </c>
      <c r="K83" s="21">
        <f t="shared" ref="K83:K84" si="127">$P$3*EXP($P$4*B83)</f>
        <v>0.25961357050820427</v>
      </c>
      <c r="L83" s="21">
        <f t="shared" ref="L83:L84" si="128">J83-K83</f>
        <v>4.8321897081803202</v>
      </c>
      <c r="M83" s="21"/>
      <c r="Z83" s="25"/>
      <c r="AA83" s="11"/>
      <c r="AB83" s="11"/>
      <c r="AC83" s="11"/>
      <c r="AD83" s="11"/>
      <c r="AE83" s="11"/>
      <c r="AF83" s="5"/>
      <c r="AL83" s="11"/>
    </row>
    <row r="84" spans="1:38">
      <c r="A84" s="2">
        <f>Dati!A84</f>
        <v>44125</v>
      </c>
      <c r="B84" s="3">
        <v>82</v>
      </c>
      <c r="C84" s="3">
        <f>Dati!N84</f>
        <v>449648</v>
      </c>
      <c r="D84" s="3">
        <f>Dati!G84</f>
        <v>155442</v>
      </c>
      <c r="E84" s="3">
        <f>Dati!K84</f>
        <v>36832</v>
      </c>
      <c r="F84" s="3">
        <f>Dati!J84</f>
        <v>257374</v>
      </c>
      <c r="G84" s="29">
        <f t="shared" si="123"/>
        <v>1.5283440854367347</v>
      </c>
      <c r="H84" s="21">
        <f t="shared" si="124"/>
        <v>1.1957637385478384</v>
      </c>
      <c r="I84" s="21">
        <f t="shared" si="125"/>
        <v>0.33258034688889637</v>
      </c>
      <c r="J84" s="30">
        <f t="shared" si="126"/>
        <v>6.0893429487179489</v>
      </c>
      <c r="K84" s="21">
        <f t="shared" si="127"/>
        <v>0.24621232123914474</v>
      </c>
      <c r="L84" s="21">
        <f t="shared" si="128"/>
        <v>5.8431306274788044</v>
      </c>
      <c r="M84" s="21"/>
      <c r="Z84" s="25"/>
      <c r="AA84" s="11"/>
      <c r="AB84" s="11"/>
      <c r="AC84" s="11"/>
      <c r="AD84" s="11"/>
      <c r="AE84" s="11"/>
      <c r="AF84" s="5"/>
      <c r="AL84" s="11"/>
    </row>
    <row r="85" spans="1:38">
      <c r="A85" s="2">
        <f>Dati!A85</f>
        <v>44126</v>
      </c>
      <c r="B85" s="3">
        <v>83</v>
      </c>
      <c r="C85" s="3">
        <f>Dati!N85</f>
        <v>465726</v>
      </c>
      <c r="D85" s="3">
        <f>Dati!G85</f>
        <v>169302</v>
      </c>
      <c r="E85" s="3">
        <f>Dati!K85</f>
        <v>36968</v>
      </c>
      <c r="F85" s="3">
        <f>Dati!J85</f>
        <v>259456</v>
      </c>
      <c r="G85" s="29">
        <f t="shared" ref="G85" si="129">C85/(E85+F85)</f>
        <v>1.5711480851752895</v>
      </c>
      <c r="H85" s="21">
        <f t="shared" ref="H85" si="130">$O$3*EXP($O$4*B85)</f>
        <v>1.1651910826314031</v>
      </c>
      <c r="I85" s="21">
        <f t="shared" ref="I85" si="131">G85-H85</f>
        <v>0.40595700254388634</v>
      </c>
      <c r="J85" s="30">
        <f t="shared" ref="J85" si="132">(C85-C84)/(E85-E84+F85-F84)</f>
        <v>7.2488728584310191</v>
      </c>
      <c r="K85" s="21">
        <f t="shared" ref="K85" si="133">$P$3*EXP($P$4*B85)</f>
        <v>0.2335028442900757</v>
      </c>
      <c r="L85" s="21">
        <f t="shared" ref="L85" si="134">J85-K85</f>
        <v>7.0153700141409434</v>
      </c>
      <c r="M85" s="21"/>
      <c r="Z85" s="25"/>
      <c r="AA85" s="11"/>
      <c r="AB85" s="11"/>
      <c r="AC85" s="11"/>
      <c r="AD85" s="11"/>
      <c r="AE85" s="11"/>
      <c r="AF85" s="5"/>
      <c r="AL85" s="11"/>
    </row>
    <row r="86" spans="1:38">
      <c r="A86" s="2">
        <f>Dati!A86</f>
        <v>44127</v>
      </c>
      <c r="B86" s="3">
        <v>84</v>
      </c>
      <c r="C86" s="3">
        <f>Dati!N86</f>
        <v>484869</v>
      </c>
      <c r="D86" s="3">
        <f>Dati!G86</f>
        <v>186002</v>
      </c>
      <c r="E86" s="3">
        <f>Dati!K86</f>
        <v>37059</v>
      </c>
      <c r="F86" s="3">
        <f>Dati!J86</f>
        <v>261808</v>
      </c>
      <c r="G86" s="29">
        <f t="shared" ref="G86:G87" si="135">C86/(E86+F86)</f>
        <v>1.6223571019885099</v>
      </c>
      <c r="H86" s="21">
        <f t="shared" ref="H86:H87" si="136">$O$3*EXP($O$4*B86)</f>
        <v>1.135400092239397</v>
      </c>
      <c r="I86" s="21">
        <f t="shared" ref="I86:I87" si="137">G86-H86</f>
        <v>0.48695700974911293</v>
      </c>
      <c r="J86" s="30">
        <f t="shared" ref="J86:J87" si="138">(C86-C85)/(E86-E85+F86-F85)</f>
        <v>7.8358575521899301</v>
      </c>
      <c r="K86" s="21">
        <f t="shared" ref="K86:K87" si="139">$P$3*EXP($P$4*B86)</f>
        <v>0.22144943038247414</v>
      </c>
      <c r="L86" s="21">
        <f t="shared" ref="L86:L87" si="140">J86-K86</f>
        <v>7.6144081218074557</v>
      </c>
      <c r="M86" s="21"/>
      <c r="Z86" s="25"/>
      <c r="AA86" s="11"/>
      <c r="AB86" s="11"/>
      <c r="AC86" s="11"/>
      <c r="AD86" s="11"/>
      <c r="AE86" s="11"/>
      <c r="AF86" s="5"/>
      <c r="AL86" s="11"/>
    </row>
    <row r="87" spans="1:38">
      <c r="A87" s="2">
        <f>Dati!A87</f>
        <v>44128</v>
      </c>
      <c r="B87" s="3">
        <v>85</v>
      </c>
      <c r="C87" s="3">
        <f>Dati!N87</f>
        <v>504509</v>
      </c>
      <c r="D87" s="3">
        <f>Dati!G87</f>
        <v>203182</v>
      </c>
      <c r="E87" s="3">
        <f>Dati!K87</f>
        <v>37210</v>
      </c>
      <c r="F87" s="3">
        <f>Dati!J87</f>
        <v>264117</v>
      </c>
      <c r="G87" s="29">
        <f t="shared" si="135"/>
        <v>1.6742907207120503</v>
      </c>
      <c r="H87" s="21">
        <f t="shared" si="136"/>
        <v>1.1063707821604016</v>
      </c>
      <c r="I87" s="21">
        <f t="shared" si="137"/>
        <v>0.56791993855164868</v>
      </c>
      <c r="J87" s="30">
        <f t="shared" si="138"/>
        <v>7.9837398373983737</v>
      </c>
      <c r="K87" s="21">
        <f t="shared" si="139"/>
        <v>0.21001821355032865</v>
      </c>
      <c r="L87" s="21">
        <f t="shared" si="140"/>
        <v>7.7737216238480453</v>
      </c>
      <c r="M87" s="21"/>
      <c r="Z87" s="25"/>
      <c r="AA87" s="11"/>
      <c r="AB87" s="11"/>
      <c r="AC87" s="11"/>
      <c r="AD87" s="11"/>
      <c r="AE87" s="11"/>
      <c r="AF87" s="5"/>
      <c r="AL87" s="11"/>
    </row>
    <row r="88" spans="1:38">
      <c r="A88" s="2">
        <f>Dati!A88</f>
        <v>44129</v>
      </c>
      <c r="B88" s="3">
        <v>86</v>
      </c>
      <c r="C88" s="3">
        <f>Dati!N88</f>
        <v>525782</v>
      </c>
      <c r="D88" s="3">
        <f>Dati!G88</f>
        <v>222241</v>
      </c>
      <c r="E88" s="3">
        <f>Dati!K88</f>
        <v>37338</v>
      </c>
      <c r="F88" s="3">
        <f>Dati!J88</f>
        <v>266203</v>
      </c>
      <c r="G88" s="29">
        <f t="shared" ref="G88:G89" si="141">C88/(E88+F88)</f>
        <v>1.732161388412109</v>
      </c>
      <c r="H88" s="21">
        <f t="shared" ref="H88:H89" si="142">$O$3*EXP($O$4*B88)</f>
        <v>1.0780836781543337</v>
      </c>
      <c r="I88" s="21">
        <f t="shared" ref="I88:I89" si="143">G88-H88</f>
        <v>0.65407771025777528</v>
      </c>
      <c r="J88" s="30">
        <f t="shared" ref="J88:J89" si="144">(C88-C87)/(E88-E87+F88-F87)</f>
        <v>9.6084010840108398</v>
      </c>
      <c r="K88" s="21">
        <f t="shared" ref="K88:K89" si="145">$P$3*EXP($P$4*B88)</f>
        <v>0.1991770759883707</v>
      </c>
      <c r="L88" s="21">
        <f t="shared" ref="L88:L89" si="146">J88-K88</f>
        <v>9.4092240080224698</v>
      </c>
      <c r="M88" s="21"/>
      <c r="Z88" s="25"/>
      <c r="AA88" s="11"/>
      <c r="AB88" s="11"/>
      <c r="AC88" s="11"/>
      <c r="AD88" s="11"/>
      <c r="AE88" s="11"/>
      <c r="AF88" s="5"/>
      <c r="AL88" s="11"/>
    </row>
    <row r="89" spans="1:38">
      <c r="A89" s="2">
        <f>Dati!A89</f>
        <v>44130</v>
      </c>
      <c r="B89" s="3">
        <v>87</v>
      </c>
      <c r="C89" s="3">
        <f>Dati!N89</f>
        <v>542789</v>
      </c>
      <c r="D89" s="3">
        <f>Dati!G89</f>
        <v>236684</v>
      </c>
      <c r="E89" s="3">
        <f>Dati!K89</f>
        <v>37479</v>
      </c>
      <c r="F89" s="3">
        <f>Dati!J89</f>
        <v>268626</v>
      </c>
      <c r="G89" s="29">
        <f t="shared" si="141"/>
        <v>1.7732118064062985</v>
      </c>
      <c r="H89" s="21">
        <f t="shared" si="142"/>
        <v>1.0505198038881975</v>
      </c>
      <c r="I89" s="21">
        <f t="shared" si="143"/>
        <v>0.72269200251810095</v>
      </c>
      <c r="J89" s="30">
        <f t="shared" si="144"/>
        <v>6.6329953198127924</v>
      </c>
      <c r="K89" s="21">
        <f t="shared" si="145"/>
        <v>0.18889555781203865</v>
      </c>
      <c r="L89" s="21">
        <f t="shared" si="146"/>
        <v>6.4440997620007536</v>
      </c>
      <c r="M89" s="21"/>
      <c r="Z89" s="25"/>
      <c r="AA89" s="11"/>
      <c r="AB89" s="11"/>
      <c r="AC89" s="11"/>
      <c r="AD89" s="11"/>
      <c r="AE89" s="11"/>
      <c r="AF89" s="5"/>
      <c r="AL89" s="11"/>
    </row>
    <row r="90" spans="1:38">
      <c r="A90" s="2">
        <f>Dati!A90</f>
        <v>44131</v>
      </c>
      <c r="B90" s="3">
        <v>88</v>
      </c>
      <c r="C90" s="3">
        <f>Dati!N90</f>
        <v>564778</v>
      </c>
      <c r="D90" s="3">
        <f>Dati!G90</f>
        <v>255090</v>
      </c>
      <c r="E90" s="3">
        <f>Dati!K90</f>
        <v>37700</v>
      </c>
      <c r="F90" s="3">
        <f>Dati!J90</f>
        <v>271988</v>
      </c>
      <c r="G90" s="29">
        <f t="shared" ref="G90" si="147">C90/(E90+F90)</f>
        <v>1.8236999819172846</v>
      </c>
      <c r="H90" s="21">
        <f t="shared" ref="H90" si="148">$O$3*EXP($O$4*B90)</f>
        <v>1.0236606682058604</v>
      </c>
      <c r="I90" s="21">
        <f t="shared" ref="I90" si="149">G90-H90</f>
        <v>0.80003931371142412</v>
      </c>
      <c r="J90" s="30">
        <f t="shared" ref="J90" si="150">(C90-C89)/(E90-E89+F90-F89)</f>
        <v>6.1370360033491487</v>
      </c>
      <c r="K90" s="21">
        <f t="shared" ref="K90" si="151">$P$3*EXP($P$4*B90)</f>
        <v>0.1791447714756319</v>
      </c>
      <c r="L90" s="21">
        <f t="shared" ref="L90" si="152">J90-K90</f>
        <v>5.9578912318735169</v>
      </c>
      <c r="M90" s="21"/>
      <c r="Z90" s="25"/>
      <c r="AA90" s="11"/>
      <c r="AB90" s="11"/>
      <c r="AC90" s="11"/>
      <c r="AD90" s="11"/>
      <c r="AE90" s="11"/>
      <c r="AF90" s="5"/>
    </row>
    <row r="91" spans="1:38">
      <c r="A91" s="2">
        <f>Dati!A91</f>
        <v>44132</v>
      </c>
      <c r="B91" s="3">
        <v>89</v>
      </c>
      <c r="C91" s="3">
        <f>Dati!N91</f>
        <v>589766</v>
      </c>
      <c r="D91" s="3">
        <f>Dati!G91</f>
        <v>276457</v>
      </c>
      <c r="E91" s="3">
        <f>Dati!K91</f>
        <v>37905</v>
      </c>
      <c r="F91" s="3">
        <f>Dati!J91</f>
        <v>275404</v>
      </c>
      <c r="G91" s="29">
        <f t="shared" ref="G91:G92" si="153">C91/(E91+F91)</f>
        <v>1.8823780995758181</v>
      </c>
      <c r="H91" s="21">
        <f t="shared" ref="H91:H92" si="154">$O$3*EXP($O$4*B91)</f>
        <v>0.99748825272330655</v>
      </c>
      <c r="I91" s="21">
        <f t="shared" ref="I91:I92" si="155">G91-H91</f>
        <v>0.8848898468525116</v>
      </c>
      <c r="J91" s="30">
        <f t="shared" ref="J91:J92" si="156">(C91-C90)/(E91-E90+F91-F90)</f>
        <v>6.9008561170947251</v>
      </c>
      <c r="K91" s="21">
        <f t="shared" ref="K91:K92" si="157">$P$3*EXP($P$4*B91)</f>
        <v>0.16989732060819829</v>
      </c>
      <c r="L91" s="21">
        <f t="shared" ref="L91:L92" si="158">J91-K91</f>
        <v>6.7309587964865267</v>
      </c>
      <c r="M91" s="21"/>
      <c r="Z91" s="25"/>
      <c r="AA91" s="11"/>
      <c r="AB91" s="11"/>
      <c r="AC91" s="11"/>
      <c r="AD91" s="11"/>
      <c r="AE91" s="11"/>
      <c r="AF91" s="5"/>
    </row>
    <row r="92" spans="1:38">
      <c r="A92" s="2">
        <f>Dati!A92</f>
        <v>44133</v>
      </c>
      <c r="B92" s="3">
        <v>90</v>
      </c>
      <c r="C92" s="3">
        <f>Dati!N92</f>
        <v>616595</v>
      </c>
      <c r="D92" s="3">
        <f>Dati!G92</f>
        <v>299191</v>
      </c>
      <c r="E92" s="3">
        <f>Dati!K92</f>
        <v>38122</v>
      </c>
      <c r="F92" s="3">
        <f>Dati!J92</f>
        <v>279282</v>
      </c>
      <c r="G92" s="29">
        <f t="shared" si="153"/>
        <v>1.9426188705876422</v>
      </c>
      <c r="H92" s="21">
        <f t="shared" si="154"/>
        <v>0.97198499974104879</v>
      </c>
      <c r="I92" s="21">
        <f t="shared" si="155"/>
        <v>0.97063387084659336</v>
      </c>
      <c r="J92" s="30">
        <f t="shared" si="156"/>
        <v>6.5516483516483515</v>
      </c>
      <c r="K92" s="21">
        <f t="shared" si="157"/>
        <v>0.16112722303911209</v>
      </c>
      <c r="L92" s="21">
        <f t="shared" si="158"/>
        <v>6.3905211286092394</v>
      </c>
      <c r="M92" s="21"/>
      <c r="Z92" s="25"/>
      <c r="AA92" s="11"/>
      <c r="AB92" s="11"/>
      <c r="AC92" s="11"/>
      <c r="AD92" s="11"/>
      <c r="AE92" s="11"/>
      <c r="AF92" s="5"/>
    </row>
    <row r="93" spans="1:38">
      <c r="A93" s="2">
        <f>Dati!A93</f>
        <v>44134</v>
      </c>
      <c r="B93" s="3">
        <v>91</v>
      </c>
      <c r="C93" s="3">
        <f>Dati!N93</f>
        <v>647674</v>
      </c>
      <c r="D93" s="3">
        <f>Dati!G93</f>
        <v>325786</v>
      </c>
      <c r="E93" s="3">
        <f>Dati!K93</f>
        <v>38321</v>
      </c>
      <c r="F93" s="3">
        <f>Dati!J93</f>
        <v>283567</v>
      </c>
      <c r="G93" s="29">
        <f t="shared" ref="G93" si="159">C93/(E93+F93)</f>
        <v>2.0121098021672132</v>
      </c>
      <c r="H93" s="21">
        <f t="shared" ref="H93" si="160">$O$3*EXP($O$4*B93)</f>
        <v>0.94713380046559037</v>
      </c>
      <c r="I93" s="21">
        <f t="shared" ref="I93" si="161">G93-H93</f>
        <v>1.064976001701623</v>
      </c>
      <c r="J93" s="30">
        <f t="shared" ref="J93" si="162">(C93-C92)/(E93-E92+F93-F92)</f>
        <v>6.9310883140053523</v>
      </c>
      <c r="K93" s="21">
        <f t="shared" ref="K93" si="163">$P$3*EXP($P$4*B93)</f>
        <v>0.15280983779707119</v>
      </c>
      <c r="L93" s="21">
        <f t="shared" ref="L93" si="164">J93-K93</f>
        <v>6.7782784762082811</v>
      </c>
      <c r="M93" s="21"/>
      <c r="Z93" s="25"/>
      <c r="AA93" s="11"/>
      <c r="AB93" s="11"/>
      <c r="AC93" s="11"/>
      <c r="AD93" s="11"/>
      <c r="AE93" s="11"/>
      <c r="AF93" s="5"/>
    </row>
    <row r="94" spans="1:38">
      <c r="A94" s="2">
        <f>Dati!A94</f>
        <v>44135</v>
      </c>
      <c r="B94" s="3">
        <v>92</v>
      </c>
      <c r="C94" s="3">
        <f>Dati!N94</f>
        <v>679430</v>
      </c>
      <c r="D94" s="3">
        <f>Dati!G94</f>
        <v>351386</v>
      </c>
      <c r="E94" s="3">
        <f>Dati!K94</f>
        <v>38618</v>
      </c>
      <c r="F94" s="3">
        <f>Dati!J94</f>
        <v>289426</v>
      </c>
      <c r="G94" s="29">
        <f t="shared" ref="G94:G98" si="165">C94/(E94+F94)</f>
        <v>2.0711550889514823</v>
      </c>
      <c r="H94" s="21">
        <f t="shared" ref="H94:H98" si="166">$O$3*EXP($O$4*B94)</f>
        <v>0.92291798353203336</v>
      </c>
      <c r="I94" s="21">
        <f t="shared" ref="I94:I98" si="167">G94-H94</f>
        <v>1.1482371054194489</v>
      </c>
      <c r="J94" s="30">
        <f t="shared" ref="J94:J98" si="168">(C94-C93)/(E94-E93+F94-F93)</f>
        <v>5.1585445094217022</v>
      </c>
      <c r="K94" s="21">
        <f t="shared" ref="K94:K98" si="169">$P$3*EXP($P$4*B94)</f>
        <v>0.14492179587740434</v>
      </c>
      <c r="L94" s="21">
        <f t="shared" ref="L94:L98" si="170">J94-K94</f>
        <v>5.0136227135442981</v>
      </c>
      <c r="M94" s="21"/>
      <c r="Z94" s="25"/>
      <c r="AA94" s="11"/>
      <c r="AB94" s="11"/>
      <c r="AC94" s="11"/>
      <c r="AD94" s="11"/>
      <c r="AE94" s="11"/>
      <c r="AF94" s="5"/>
    </row>
    <row r="95" spans="1:38">
      <c r="A95" s="2">
        <f>Dati!A95</f>
        <v>44136</v>
      </c>
      <c r="B95" s="3">
        <v>93</v>
      </c>
      <c r="C95" s="3">
        <f>Dati!N95</f>
        <v>709335</v>
      </c>
      <c r="D95" s="3">
        <f>Dati!G95</f>
        <v>378129</v>
      </c>
      <c r="E95" s="3">
        <f>Dati!K95</f>
        <v>38826</v>
      </c>
      <c r="F95" s="3">
        <f>Dati!J95</f>
        <v>292380</v>
      </c>
      <c r="G95" s="29">
        <f t="shared" si="165"/>
        <v>2.1416731580949619</v>
      </c>
      <c r="H95" s="21">
        <f t="shared" si="166"/>
        <v>0.89932130382013531</v>
      </c>
      <c r="I95" s="21">
        <f t="shared" si="167"/>
        <v>1.2423518542748266</v>
      </c>
      <c r="J95" s="30">
        <f t="shared" si="168"/>
        <v>9.4576217583807711</v>
      </c>
      <c r="K95" s="21">
        <f t="shared" si="169"/>
        <v>0.13744093458316969</v>
      </c>
      <c r="L95" s="21">
        <f t="shared" si="170"/>
        <v>9.3201808237976014</v>
      </c>
      <c r="Z95" s="25"/>
      <c r="AA95" s="11"/>
      <c r="AB95" s="11"/>
      <c r="AC95" s="11"/>
      <c r="AD95" s="11"/>
      <c r="AE95" s="11"/>
      <c r="AF95" s="5"/>
    </row>
    <row r="96" spans="1:38">
      <c r="A96" s="2">
        <f>Dati!A96</f>
        <v>44137</v>
      </c>
      <c r="B96" s="3">
        <v>94</v>
      </c>
      <c r="C96" s="3">
        <f>Dati!N96</f>
        <v>731588</v>
      </c>
      <c r="D96" s="3">
        <f>Dati!G96</f>
        <v>396512</v>
      </c>
      <c r="E96" s="3">
        <f>Dati!K96</f>
        <v>39059</v>
      </c>
      <c r="F96" s="3">
        <f>Dati!J96</f>
        <v>296017</v>
      </c>
      <c r="G96" s="29">
        <f t="shared" si="165"/>
        <v>2.1833494490802088</v>
      </c>
      <c r="H96" s="21">
        <f t="shared" si="166"/>
        <v>0.87632793155631084</v>
      </c>
      <c r="I96" s="21">
        <f t="shared" si="167"/>
        <v>1.3070215175238979</v>
      </c>
      <c r="J96" s="30">
        <f t="shared" si="168"/>
        <v>5.7501291989664081</v>
      </c>
      <c r="K96" s="21">
        <f t="shared" si="169"/>
        <v>0.13034623525556518</v>
      </c>
      <c r="L96" s="21">
        <f t="shared" si="170"/>
        <v>5.6197829637108425</v>
      </c>
      <c r="Z96" s="25"/>
      <c r="AA96" s="11"/>
      <c r="AB96" s="11"/>
      <c r="AC96" s="11"/>
      <c r="AD96" s="11"/>
      <c r="AE96" s="11"/>
      <c r="AF96" s="5"/>
    </row>
    <row r="97" spans="1:32">
      <c r="A97" s="2">
        <f>Dati!A97</f>
        <v>44138</v>
      </c>
      <c r="B97" s="3">
        <v>95</v>
      </c>
      <c r="C97" s="3">
        <f>Dati!N97</f>
        <v>759829</v>
      </c>
      <c r="D97" s="3">
        <f>Dati!G97</f>
        <v>418142</v>
      </c>
      <c r="E97" s="3">
        <f>Dati!K97</f>
        <v>39412</v>
      </c>
      <c r="F97" s="3">
        <f>Dati!J97</f>
        <v>302275</v>
      </c>
      <c r="G97" s="29">
        <f t="shared" si="165"/>
        <v>2.2237574154123512</v>
      </c>
      <c r="H97" s="21">
        <f t="shared" si="166"/>
        <v>0.85392244169426756</v>
      </c>
      <c r="I97" s="21">
        <f t="shared" si="167"/>
        <v>1.3698349737180835</v>
      </c>
      <c r="J97" s="30">
        <f t="shared" si="168"/>
        <v>4.271819694448646</v>
      </c>
      <c r="K97" s="21">
        <f t="shared" si="169"/>
        <v>0.1236177642186935</v>
      </c>
      <c r="L97" s="21">
        <f t="shared" si="170"/>
        <v>4.1482019302299529</v>
      </c>
      <c r="Z97" s="25"/>
      <c r="AA97" s="11"/>
      <c r="AB97" s="11"/>
      <c r="AC97" s="11"/>
      <c r="AD97" s="11"/>
      <c r="AE97" s="11"/>
      <c r="AF97" s="5"/>
    </row>
    <row r="98" spans="1:32">
      <c r="A98" s="2">
        <f>Dati!A98</f>
        <v>44139</v>
      </c>
      <c r="B98" s="3">
        <v>96</v>
      </c>
      <c r="C98" s="3">
        <f>Dati!N98</f>
        <v>790377</v>
      </c>
      <c r="D98" s="3">
        <f>Dati!G98</f>
        <v>443235</v>
      </c>
      <c r="E98" s="3">
        <f>Dati!K98</f>
        <v>39747</v>
      </c>
      <c r="F98" s="3">
        <f>Dati!J98</f>
        <v>307378</v>
      </c>
      <c r="G98" s="29">
        <f t="shared" si="165"/>
        <v>2.2769232985235868</v>
      </c>
      <c r="H98" s="21">
        <f t="shared" si="166"/>
        <v>0.8320898035671529</v>
      </c>
      <c r="I98" s="21">
        <f t="shared" si="167"/>
        <v>1.4448334949564339</v>
      </c>
      <c r="J98" s="30">
        <f t="shared" si="168"/>
        <v>5.6175064361897755</v>
      </c>
      <c r="K98" s="21">
        <f t="shared" si="169"/>
        <v>0.11723661677275836</v>
      </c>
      <c r="L98" s="21">
        <f t="shared" si="170"/>
        <v>5.5002698194170172</v>
      </c>
      <c r="Z98" s="25"/>
      <c r="AA98" s="11"/>
      <c r="AB98" s="11"/>
      <c r="AC98" s="11"/>
      <c r="AD98" s="11"/>
      <c r="AE98" s="11"/>
      <c r="AF98" s="5"/>
    </row>
    <row r="99" spans="1:32">
      <c r="A99" s="2">
        <f>Dati!A99</f>
        <v>44140</v>
      </c>
      <c r="B99" s="3">
        <v>97</v>
      </c>
      <c r="C99" s="3">
        <f>Dati!N99</f>
        <v>824879</v>
      </c>
      <c r="D99" s="3">
        <f>Dati!G99</f>
        <v>472348</v>
      </c>
      <c r="E99" s="3">
        <f>Dati!K99</f>
        <v>40192</v>
      </c>
      <c r="F99" s="3">
        <f>Dati!J99</f>
        <v>312339</v>
      </c>
      <c r="G99" s="29">
        <f t="shared" ref="G99" si="171">C99/(E99+F99)</f>
        <v>2.3398764931311007</v>
      </c>
      <c r="H99" s="21">
        <f t="shared" ref="H99" si="172">$O$3*EXP($O$4*B99)</f>
        <v>0.81081537080426713</v>
      </c>
      <c r="I99" s="21">
        <f t="shared" ref="I99" si="173">G99-H99</f>
        <v>1.5290611223268336</v>
      </c>
      <c r="J99" s="30">
        <f t="shared" ref="J99" si="174">(C99-C98)/(E99-E98+F99-F98)</f>
        <v>6.3821679615242326</v>
      </c>
      <c r="K99" s="21">
        <f t="shared" ref="K99" si="175">$P$3*EXP($P$4*B99)</f>
        <v>0.11118486407833097</v>
      </c>
      <c r="L99" s="21">
        <f t="shared" ref="L99" si="176">J99-K99</f>
        <v>6.2709830974459013</v>
      </c>
      <c r="Z99" s="25"/>
      <c r="AA99" s="11"/>
      <c r="AB99" s="11"/>
      <c r="AC99" s="11"/>
      <c r="AD99" s="11"/>
      <c r="AE99" s="11"/>
      <c r="AF99" s="5"/>
    </row>
    <row r="100" spans="1:32">
      <c r="A100" s="2">
        <f>Dati!A100</f>
        <v>44141</v>
      </c>
      <c r="B100" s="3">
        <v>98</v>
      </c>
      <c r="C100" s="3">
        <f>Dati!N100</f>
        <v>862681</v>
      </c>
      <c r="D100" s="3">
        <f>Dati!G100</f>
        <v>499118</v>
      </c>
      <c r="E100" s="3">
        <f>Dati!K100</f>
        <v>40638</v>
      </c>
      <c r="F100" s="3">
        <f>Dati!J100</f>
        <v>322925</v>
      </c>
      <c r="G100" s="29">
        <f t="shared" ref="G100" si="177">C100/(E100+F100)</f>
        <v>2.3728514727846344</v>
      </c>
      <c r="H100" s="21">
        <f t="shared" ref="H100" si="178">$O$3*EXP($O$4*B100)</f>
        <v>0.79008487150558482</v>
      </c>
      <c r="I100" s="21">
        <f t="shared" ref="I100" si="179">G100-H100</f>
        <v>1.5827666012790496</v>
      </c>
      <c r="J100" s="30">
        <f t="shared" ref="J100" si="180">(C100-C99)/(E100-E99+F100-F99)</f>
        <v>3.4265772298767221</v>
      </c>
      <c r="K100" s="21">
        <f t="shared" ref="K100" si="181">$P$3*EXP($P$4*B100)</f>
        <v>0.10544550278245017</v>
      </c>
      <c r="L100" s="21">
        <f t="shared" ref="L100" si="182">J100-K100</f>
        <v>3.3211317270942717</v>
      </c>
    </row>
    <row r="101" spans="1:32">
      <c r="A101" s="2">
        <f>Dati!A101</f>
        <v>44142</v>
      </c>
      <c r="B101" s="3">
        <v>99</v>
      </c>
      <c r="C101" s="3">
        <f>Dati!N101</f>
        <v>902490</v>
      </c>
      <c r="D101" s="3">
        <f>Dati!G101</f>
        <v>532536</v>
      </c>
      <c r="E101" s="3">
        <f>Dati!K101</f>
        <v>41063</v>
      </c>
      <c r="F101" s="3">
        <f>Dati!J101</f>
        <v>328891</v>
      </c>
      <c r="G101" s="29">
        <f t="shared" ref="G101:G105" si="183">C101/(E101+F101)</f>
        <v>2.4394654470555799</v>
      </c>
      <c r="H101" s="21">
        <f t="shared" ref="H101:H105" si="184">$O$3*EXP($O$4*B101)</f>
        <v>0.76988439866748426</v>
      </c>
      <c r="I101" s="21">
        <f t="shared" ref="I101:I105" si="185">G101-H101</f>
        <v>1.6695810483880957</v>
      </c>
      <c r="J101" s="30">
        <f t="shared" ref="J101:J105" si="186">(C101-C100)/(E101-E100+F101-F100)</f>
        <v>6.2289156626506026</v>
      </c>
      <c r="K101" s="21">
        <f t="shared" ref="K101:K105" si="187">$P$3*EXP($P$4*B101)</f>
        <v>0.10000240724502231</v>
      </c>
      <c r="L101" s="21">
        <f t="shared" ref="L101:L105" si="188">J101-K101</f>
        <v>6.1289132554055801</v>
      </c>
    </row>
    <row r="102" spans="1:32">
      <c r="A102" s="2">
        <f>Dati!A102</f>
        <v>44143</v>
      </c>
      <c r="B102" s="3">
        <v>100</v>
      </c>
      <c r="C102" s="3">
        <f>Dati!N102</f>
        <v>935104</v>
      </c>
      <c r="D102" s="3">
        <f>Dati!G102</f>
        <v>558636</v>
      </c>
      <c r="E102" s="3">
        <f>Dati!K102</f>
        <v>41394</v>
      </c>
      <c r="F102" s="3">
        <f>Dati!J102</f>
        <v>335074</v>
      </c>
      <c r="G102" s="29">
        <f t="shared" si="183"/>
        <v>2.4838870767236525</v>
      </c>
      <c r="H102" s="21">
        <f t="shared" si="184"/>
        <v>0.75020040085326978</v>
      </c>
      <c r="I102" s="21">
        <f t="shared" si="185"/>
        <v>1.7336866758703828</v>
      </c>
      <c r="J102" s="30">
        <f t="shared" si="186"/>
        <v>5.0067546822229048</v>
      </c>
      <c r="K102" s="21">
        <f t="shared" si="187"/>
        <v>9.484028423129412E-2</v>
      </c>
      <c r="L102" s="21">
        <f t="shared" si="188"/>
        <v>4.9119143979916107</v>
      </c>
    </row>
    <row r="103" spans="1:32">
      <c r="A103" s="2">
        <f>Dati!A103</f>
        <v>44144</v>
      </c>
      <c r="B103" s="3">
        <v>101</v>
      </c>
      <c r="C103" s="3">
        <f>Dati!N103</f>
        <v>960373</v>
      </c>
      <c r="D103" s="3">
        <f>Dati!G103</f>
        <v>573334</v>
      </c>
      <c r="E103" s="3">
        <f>Dati!K103</f>
        <v>41750</v>
      </c>
      <c r="F103" s="3">
        <f>Dati!J103</f>
        <v>345289</v>
      </c>
      <c r="G103" s="29">
        <f t="shared" si="183"/>
        <v>2.4813339224212547</v>
      </c>
      <c r="H103" s="21">
        <f t="shared" si="184"/>
        <v>0.73101967310222393</v>
      </c>
      <c r="I103" s="21">
        <f t="shared" si="185"/>
        <v>1.7503142493190307</v>
      </c>
      <c r="J103" s="30">
        <f t="shared" si="186"/>
        <v>2.3904077192318609</v>
      </c>
      <c r="K103" s="21">
        <f t="shared" si="187"/>
        <v>8.9944629943099444E-2</v>
      </c>
      <c r="L103" s="21">
        <f t="shared" si="188"/>
        <v>2.3004630892887614</v>
      </c>
    </row>
    <row r="104" spans="1:32">
      <c r="A104" s="2">
        <f>Dati!A104</f>
        <v>44145</v>
      </c>
      <c r="B104" s="3">
        <v>102</v>
      </c>
      <c r="C104" s="3">
        <f>Dati!N104</f>
        <v>995463</v>
      </c>
      <c r="D104" s="3">
        <f>Dati!G104</f>
        <v>590110</v>
      </c>
      <c r="E104" s="3">
        <f>Dati!K104</f>
        <v>42330</v>
      </c>
      <c r="F104" s="3">
        <f>Dati!J104</f>
        <v>363023</v>
      </c>
      <c r="G104" s="29">
        <f t="shared" si="183"/>
        <v>2.4557928521560219</v>
      </c>
      <c r="H104" s="21">
        <f t="shared" si="184"/>
        <v>0.71232934807109294</v>
      </c>
      <c r="I104" s="21">
        <f t="shared" si="185"/>
        <v>1.7434635040849291</v>
      </c>
      <c r="J104" s="30">
        <f t="shared" si="186"/>
        <v>1.9160205307415092</v>
      </c>
      <c r="K104" s="21">
        <f t="shared" si="187"/>
        <v>8.5301689268152334E-2</v>
      </c>
      <c r="L104" s="21">
        <f t="shared" si="188"/>
        <v>1.8307188414733568</v>
      </c>
    </row>
    <row r="105" spans="1:32">
      <c r="A105" s="2">
        <f>Dati!A105</f>
        <v>44146</v>
      </c>
      <c r="B105" s="3">
        <v>103</v>
      </c>
      <c r="C105" s="3">
        <f>Dati!N105</f>
        <v>1028424</v>
      </c>
      <c r="D105" s="3">
        <f>Dati!G105</f>
        <v>613358</v>
      </c>
      <c r="E105" s="3">
        <f>Dati!K105</f>
        <v>42953</v>
      </c>
      <c r="F105" s="3">
        <f>Dati!J105</f>
        <v>372113</v>
      </c>
      <c r="G105" s="29">
        <f t="shared" si="183"/>
        <v>2.477736070889931</v>
      </c>
      <c r="H105" s="21">
        <f t="shared" si="184"/>
        <v>0.6941168874020619</v>
      </c>
      <c r="I105" s="21">
        <f t="shared" si="185"/>
        <v>1.7836191834878692</v>
      </c>
      <c r="J105" s="30">
        <f t="shared" si="186"/>
        <v>3.3934932564604137</v>
      </c>
      <c r="K105" s="21">
        <f t="shared" si="187"/>
        <v>8.0898417132891434E-2</v>
      </c>
      <c r="L105" s="21">
        <f t="shared" si="188"/>
        <v>3.3125948393275224</v>
      </c>
    </row>
    <row r="106" spans="1:32">
      <c r="A106" s="2">
        <f>Dati!A106</f>
        <v>44147</v>
      </c>
      <c r="B106" s="3">
        <v>104</v>
      </c>
      <c r="C106" s="3">
        <f>Dati!N106</f>
        <v>1066401</v>
      </c>
      <c r="D106" s="3">
        <f>Dati!G106</f>
        <v>635054</v>
      </c>
      <c r="E106" s="3">
        <f>Dati!K106</f>
        <v>43589</v>
      </c>
      <c r="F106" s="3">
        <f>Dati!J106</f>
        <v>387758</v>
      </c>
      <c r="G106" s="29">
        <f t="shared" ref="G106:G113" si="189">C106/(E106+F106)</f>
        <v>2.4722578341799064</v>
      </c>
      <c r="H106" s="21">
        <f t="shared" ref="H106:H113" si="190">$O$3*EXP($O$4*B106)</f>
        <v>0.67637007331142751</v>
      </c>
      <c r="I106" s="21">
        <f t="shared" ref="I106:I113" si="191">G106-H106</f>
        <v>1.7958877608684789</v>
      </c>
      <c r="J106" s="30">
        <f t="shared" ref="J106:J113" si="192">(C106-C105)/(E106-E105+F106-F105)</f>
        <v>2.3325962778699099</v>
      </c>
      <c r="K106" s="21">
        <f t="shared" ref="K106:K113" si="193">$P$3*EXP($P$4*B106)</f>
        <v>7.6722441850289758E-2</v>
      </c>
      <c r="L106" s="21">
        <f t="shared" ref="L106:L113" si="194">J106-K106</f>
        <v>2.25587383601962</v>
      </c>
    </row>
    <row r="107" spans="1:32">
      <c r="A107" s="2">
        <f>Dati!A107</f>
        <v>44148</v>
      </c>
      <c r="B107" s="3">
        <v>105</v>
      </c>
      <c r="C107" s="3">
        <f>Dati!N107</f>
        <v>1107303</v>
      </c>
      <c r="D107" s="3">
        <f>Dati!G107</f>
        <v>663926</v>
      </c>
      <c r="E107" s="3">
        <f>Dati!K107</f>
        <v>44139</v>
      </c>
      <c r="F107" s="3">
        <f>Dati!J107</f>
        <v>399238</v>
      </c>
      <c r="G107" s="29">
        <f t="shared" si="189"/>
        <v>2.4974299523881482</v>
      </c>
      <c r="H107" s="21">
        <f t="shared" si="190"/>
        <v>0.65907700039333017</v>
      </c>
      <c r="I107" s="21">
        <f t="shared" si="191"/>
        <v>1.8383529519948181</v>
      </c>
      <c r="J107" s="30">
        <f t="shared" si="192"/>
        <v>3.4</v>
      </c>
      <c r="K107" s="21">
        <f t="shared" si="193"/>
        <v>7.2762030359650204E-2</v>
      </c>
      <c r="L107" s="21">
        <f t="shared" si="194"/>
        <v>3.3272379696403496</v>
      </c>
    </row>
    <row r="108" spans="1:32">
      <c r="A108" s="2">
        <f>Dati!A108</f>
        <v>44149</v>
      </c>
      <c r="B108" s="3">
        <v>106</v>
      </c>
      <c r="C108" s="3">
        <f>Dati!N108</f>
        <v>1144552</v>
      </c>
      <c r="D108" s="3">
        <f>Dati!G108</f>
        <v>688435</v>
      </c>
      <c r="E108" s="3">
        <f>Dati!K108</f>
        <v>44683</v>
      </c>
      <c r="F108" s="3">
        <f>Dati!J108</f>
        <v>411434</v>
      </c>
      <c r="G108" s="29">
        <f t="shared" si="189"/>
        <v>2.5093386126805184</v>
      </c>
      <c r="H108" s="21">
        <f t="shared" si="190"/>
        <v>0.64222606763304113</v>
      </c>
      <c r="I108" s="21">
        <f t="shared" si="191"/>
        <v>1.8671125450474773</v>
      </c>
      <c r="J108" s="30">
        <f t="shared" si="192"/>
        <v>2.9237833594976452</v>
      </c>
      <c r="K108" s="21">
        <f t="shared" si="193"/>
        <v>6.9006055260722413E-2</v>
      </c>
      <c r="L108" s="21">
        <f t="shared" si="194"/>
        <v>2.8547773042369227</v>
      </c>
    </row>
    <row r="109" spans="1:32">
      <c r="A109" s="2">
        <f>Dati!A109</f>
        <v>44150</v>
      </c>
      <c r="B109" s="3">
        <v>107</v>
      </c>
      <c r="C109" s="3">
        <f>Dati!N109</f>
        <v>1178529</v>
      </c>
      <c r="D109" s="3">
        <f>Dati!G109</f>
        <v>712490</v>
      </c>
      <c r="E109" s="3">
        <f>Dati!K109</f>
        <v>45229</v>
      </c>
      <c r="F109" s="3">
        <f>Dati!J109</f>
        <v>420810</v>
      </c>
      <c r="G109" s="29">
        <f t="shared" si="189"/>
        <v>2.5288205493531657</v>
      </c>
      <c r="H109" s="21">
        <f t="shared" si="190"/>
        <v>0.62580597062445065</v>
      </c>
      <c r="I109" s="21">
        <f t="shared" si="191"/>
        <v>1.9030145787287149</v>
      </c>
      <c r="J109" s="30">
        <f t="shared" si="192"/>
        <v>3.4244104011288048</v>
      </c>
      <c r="K109" s="21">
        <f t="shared" si="193"/>
        <v>6.5443963549518036E-2</v>
      </c>
      <c r="L109" s="21">
        <f t="shared" si="194"/>
        <v>3.3589664375792867</v>
      </c>
    </row>
    <row r="110" spans="1:32">
      <c r="A110" s="2">
        <f>Dati!A110</f>
        <v>44151</v>
      </c>
      <c r="B110" s="3">
        <v>108</v>
      </c>
      <c r="C110" s="3">
        <f>Dati!N110</f>
        <v>1205881</v>
      </c>
      <c r="D110" s="3">
        <f>Dati!G110</f>
        <v>717784</v>
      </c>
      <c r="E110" s="3">
        <f>Dati!K110</f>
        <v>45733</v>
      </c>
      <c r="F110" s="3">
        <f>Dati!J110</f>
        <v>442364</v>
      </c>
      <c r="G110" s="29">
        <f t="shared" si="189"/>
        <v>2.4705765452358857</v>
      </c>
      <c r="H110" s="21">
        <f t="shared" si="190"/>
        <v>0.60980569398653639</v>
      </c>
      <c r="I110" s="21">
        <f t="shared" si="191"/>
        <v>1.8607708512493493</v>
      </c>
      <c r="J110" s="30">
        <f t="shared" si="192"/>
        <v>1.2400036268020673</v>
      </c>
      <c r="K110" s="21">
        <f t="shared" si="193"/>
        <v>6.2065746967982983E-2</v>
      </c>
      <c r="L110" s="21">
        <f t="shared" si="194"/>
        <v>1.1779378798340843</v>
      </c>
    </row>
    <row r="111" spans="1:32">
      <c r="A111" s="2">
        <f>Dati!A111</f>
        <v>44152</v>
      </c>
      <c r="B111" s="3">
        <v>109</v>
      </c>
      <c r="C111" s="3">
        <f>Dati!N111</f>
        <v>1238072</v>
      </c>
      <c r="D111" s="3">
        <f>Dati!G111</f>
        <v>733810</v>
      </c>
      <c r="E111" s="3">
        <f>Dati!K111</f>
        <v>46464</v>
      </c>
      <c r="F111" s="3">
        <f>Dati!J111</f>
        <v>457798</v>
      </c>
      <c r="G111" s="29">
        <f t="shared" si="189"/>
        <v>2.4552157410235154</v>
      </c>
      <c r="H111" s="21">
        <f t="shared" si="190"/>
        <v>0.59421450397372155</v>
      </c>
      <c r="I111" s="21">
        <f t="shared" si="191"/>
        <v>1.8610012370497939</v>
      </c>
      <c r="J111" s="30">
        <f t="shared" si="192"/>
        <v>1.9914011753789049</v>
      </c>
      <c r="K111" s="21">
        <f t="shared" si="193"/>
        <v>5.8861913884218874E-2</v>
      </c>
      <c r="L111" s="21">
        <f t="shared" si="194"/>
        <v>1.9325392614946861</v>
      </c>
    </row>
    <row r="112" spans="1:32">
      <c r="A112" s="2">
        <f>Dati!A112</f>
        <v>44153</v>
      </c>
      <c r="B112" s="3">
        <v>110</v>
      </c>
      <c r="C112" s="3">
        <f>Dati!N112</f>
        <v>1272352</v>
      </c>
      <c r="D112" s="3">
        <f>Dati!G112</f>
        <v>743168</v>
      </c>
      <c r="E112" s="3">
        <f>Dati!K112</f>
        <v>47217</v>
      </c>
      <c r="F112" s="3">
        <f>Dati!J112</f>
        <v>481967</v>
      </c>
      <c r="G112" s="29">
        <f t="shared" si="189"/>
        <v>2.4043659672250106</v>
      </c>
      <c r="H112" s="21">
        <f t="shared" si="190"/>
        <v>0.57902194127516882</v>
      </c>
      <c r="I112" s="21">
        <f t="shared" si="191"/>
        <v>1.8253440259498417</v>
      </c>
      <c r="J112" s="30">
        <f t="shared" si="192"/>
        <v>1.3754915335847846</v>
      </c>
      <c r="K112" s="21">
        <f t="shared" si="193"/>
        <v>5.5823462624247457E-2</v>
      </c>
      <c r="L112" s="21">
        <f t="shared" si="194"/>
        <v>1.3196680709605371</v>
      </c>
    </row>
    <row r="113" spans="1:12">
      <c r="A113" s="2">
        <f>Dati!A113</f>
        <v>44154</v>
      </c>
      <c r="B113" s="3">
        <v>111</v>
      </c>
      <c r="C113" s="3">
        <f>Dati!N113</f>
        <v>1308528</v>
      </c>
      <c r="D113" s="3">
        <f>Dati!G113</f>
        <v>761671</v>
      </c>
      <c r="E113" s="3">
        <f>Dati!K113</f>
        <v>47870</v>
      </c>
      <c r="F113" s="3">
        <f>Dati!J113</f>
        <v>498987</v>
      </c>
      <c r="G113" s="29">
        <f t="shared" si="189"/>
        <v>2.3928156721044074</v>
      </c>
      <c r="H113" s="21">
        <f t="shared" si="190"/>
        <v>0.56421781399817839</v>
      </c>
      <c r="I113" s="21">
        <f t="shared" si="191"/>
        <v>1.828597858106229</v>
      </c>
      <c r="J113" s="30">
        <f t="shared" si="192"/>
        <v>2.0469642958184804</v>
      </c>
      <c r="K113" s="21">
        <f t="shared" si="193"/>
        <v>5.2941856180388915E-2</v>
      </c>
      <c r="L113" s="21">
        <f t="shared" si="194"/>
        <v>1.9940224396380914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L20"/>
  <sheetViews>
    <sheetView workbookViewId="0">
      <selection activeCell="K20" sqref="K20"/>
    </sheetView>
  </sheetViews>
  <sheetFormatPr defaultRowHeight="13.8"/>
  <cols>
    <col min="2" max="2" width="10.5" customWidth="1"/>
    <col min="3" max="3" width="10.69921875" customWidth="1"/>
    <col min="4" max="4" width="9.8984375" bestFit="1" customWidth="1"/>
    <col min="8" max="12" width="9.8984375" bestFit="1" customWidth="1"/>
  </cols>
  <sheetData>
    <row r="1" spans="1:12">
      <c r="A1" s="32" t="s">
        <v>33</v>
      </c>
      <c r="B1" s="32"/>
    </row>
    <row r="4" spans="1:12">
      <c r="G4" s="27" t="s">
        <v>33</v>
      </c>
      <c r="H4" s="27"/>
    </row>
    <row r="6" spans="1:12">
      <c r="B6" s="16">
        <v>43918</v>
      </c>
      <c r="C6" s="16">
        <v>43919</v>
      </c>
      <c r="D6" s="16">
        <v>43932</v>
      </c>
    </row>
    <row r="7" spans="1:12">
      <c r="A7" s="4" t="s">
        <v>22</v>
      </c>
      <c r="B7" s="9">
        <v>100000</v>
      </c>
      <c r="C7" s="9">
        <v>100000</v>
      </c>
      <c r="D7" s="9">
        <v>108000</v>
      </c>
      <c r="H7" s="16">
        <v>43934</v>
      </c>
      <c r="I7" s="16">
        <v>43944</v>
      </c>
      <c r="J7" s="16">
        <v>43945</v>
      </c>
      <c r="K7" s="16">
        <v>43949</v>
      </c>
      <c r="L7" s="16">
        <v>43971</v>
      </c>
    </row>
    <row r="8" spans="1:12">
      <c r="A8" s="4" t="s">
        <v>23</v>
      </c>
      <c r="B8" s="9">
        <v>710</v>
      </c>
      <c r="C8" s="9">
        <v>710</v>
      </c>
      <c r="D8" s="9">
        <v>800</v>
      </c>
      <c r="G8" s="4" t="s">
        <v>51</v>
      </c>
      <c r="H8" s="9">
        <v>7</v>
      </c>
      <c r="I8" s="9">
        <v>7</v>
      </c>
      <c r="J8" s="9">
        <v>7</v>
      </c>
      <c r="K8" s="9">
        <v>5</v>
      </c>
      <c r="L8" s="9">
        <v>5</v>
      </c>
    </row>
    <row r="9" spans="1:12">
      <c r="A9" s="4" t="s">
        <v>24</v>
      </c>
      <c r="B9" s="9">
        <v>0.17</v>
      </c>
      <c r="C9" s="9">
        <v>0.17</v>
      </c>
      <c r="D9" s="9">
        <v>0.155</v>
      </c>
      <c r="G9" s="4" t="s">
        <v>52</v>
      </c>
      <c r="H9" s="9">
        <v>4.7</v>
      </c>
      <c r="I9" s="9">
        <v>4.95</v>
      </c>
      <c r="J9" s="9">
        <v>4.95</v>
      </c>
      <c r="K9" s="9">
        <v>6.8</v>
      </c>
      <c r="L9" s="9">
        <v>7</v>
      </c>
    </row>
    <row r="10" spans="1:12">
      <c r="G10" s="4" t="s">
        <v>50</v>
      </c>
      <c r="H10" s="9">
        <v>1.55E-4</v>
      </c>
      <c r="I10" s="17">
        <f>0.00011</f>
        <v>1.1E-4</v>
      </c>
      <c r="J10" s="17">
        <f>0.00015</f>
        <v>1.4999999999999999E-4</v>
      </c>
      <c r="K10" s="17">
        <f>0.019</f>
        <v>1.9E-2</v>
      </c>
      <c r="L10" s="17">
        <f>0.017</f>
        <v>1.7000000000000001E-2</v>
      </c>
    </row>
    <row r="12" spans="1:12">
      <c r="A12" s="32" t="s">
        <v>34</v>
      </c>
      <c r="B12" s="32"/>
    </row>
    <row r="15" spans="1:12">
      <c r="G15" t="s">
        <v>34</v>
      </c>
    </row>
    <row r="17" spans="1:11">
      <c r="B17" s="16">
        <v>43918</v>
      </c>
      <c r="C17" s="16">
        <v>43919</v>
      </c>
      <c r="D17" s="16">
        <v>43932</v>
      </c>
      <c r="H17" s="16">
        <v>43934</v>
      </c>
      <c r="I17" s="16">
        <v>43943</v>
      </c>
      <c r="J17" s="16">
        <v>43962</v>
      </c>
      <c r="K17" s="16">
        <v>43971</v>
      </c>
    </row>
    <row r="18" spans="1:11">
      <c r="A18" s="4" t="s">
        <v>22</v>
      </c>
      <c r="B18" s="9">
        <v>19500</v>
      </c>
      <c r="C18" s="9">
        <v>21000</v>
      </c>
      <c r="D18" s="9">
        <v>22000</v>
      </c>
      <c r="G18" s="4" t="s">
        <v>51</v>
      </c>
      <c r="H18" s="9">
        <v>7</v>
      </c>
      <c r="I18" s="9">
        <v>7</v>
      </c>
      <c r="J18" s="9">
        <v>7</v>
      </c>
      <c r="K18" s="9">
        <v>7</v>
      </c>
    </row>
    <row r="19" spans="1:11">
      <c r="A19" s="4" t="s">
        <v>23</v>
      </c>
      <c r="B19" s="9">
        <v>59</v>
      </c>
      <c r="C19" s="9">
        <v>59</v>
      </c>
      <c r="D19" s="9">
        <v>65</v>
      </c>
      <c r="G19" s="4" t="s">
        <v>52</v>
      </c>
      <c r="H19" s="9">
        <v>5.65</v>
      </c>
      <c r="I19" s="9">
        <v>5.9</v>
      </c>
      <c r="J19" s="9">
        <v>6.3</v>
      </c>
      <c r="K19" s="9">
        <v>6.6</v>
      </c>
    </row>
    <row r="20" spans="1:11">
      <c r="A20" s="4" t="s">
        <v>24</v>
      </c>
      <c r="B20" s="9">
        <v>0.17</v>
      </c>
      <c r="C20" s="9">
        <v>0.17</v>
      </c>
      <c r="D20" s="9">
        <v>0.16500000000000001</v>
      </c>
      <c r="G20" s="4" t="s">
        <v>50</v>
      </c>
      <c r="H20" s="9">
        <v>5.4407762399506136E-6</v>
      </c>
      <c r="I20" s="9">
        <v>4.0182404249855415E-6</v>
      </c>
      <c r="J20" s="23">
        <f>(1/J19)^J18</f>
        <v>2.5387278882677517E-6</v>
      </c>
      <c r="K20" s="17">
        <v>1.95E-6</v>
      </c>
    </row>
  </sheetData>
  <mergeCells count="2">
    <mergeCell ref="A1:B1"/>
    <mergeCell ref="A12:B12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77"/>
  <sheetViews>
    <sheetView workbookViewId="0">
      <pane ySplit="1" topLeftCell="A95" activePane="bottomLeft" state="frozen"/>
      <selection pane="bottomLeft" activeCell="C111" sqref="C111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69921875" customWidth="1"/>
    <col min="11" max="11" width="10.19921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37</v>
      </c>
      <c r="E1" s="8" t="s">
        <v>20</v>
      </c>
      <c r="F1" s="8" t="s">
        <v>21</v>
      </c>
      <c r="G1" s="8" t="s">
        <v>25</v>
      </c>
      <c r="H1" s="8" t="s">
        <v>28</v>
      </c>
      <c r="I1" s="8" t="s">
        <v>36</v>
      </c>
      <c r="J1" s="8"/>
    </row>
    <row r="2" spans="1:12">
      <c r="C2" s="1"/>
    </row>
    <row r="3" spans="1:12">
      <c r="A3" s="2">
        <f>Dati!A3</f>
        <v>44044</v>
      </c>
      <c r="B3" s="10">
        <v>0</v>
      </c>
      <c r="C3" s="10">
        <f>'Nuovi positivi'!B3</f>
        <v>247832</v>
      </c>
      <c r="E3" s="11">
        <f>E2+G3</f>
        <v>0</v>
      </c>
      <c r="F3" s="11"/>
      <c r="H3" s="11"/>
      <c r="I3" s="11"/>
    </row>
    <row r="4" spans="1:12">
      <c r="A4" s="2">
        <f>Dati!A4</f>
        <v>44045</v>
      </c>
      <c r="B4" s="10">
        <v>1</v>
      </c>
      <c r="C4" s="10">
        <f>'Nuovi positivi'!B4</f>
        <v>248070</v>
      </c>
      <c r="D4">
        <f>C4-C3</f>
        <v>238</v>
      </c>
      <c r="E4" s="11">
        <f>E3+G4+$L$7</f>
        <v>247832.00000000093</v>
      </c>
      <c r="F4" s="11">
        <v>0</v>
      </c>
      <c r="G4" s="11">
        <f t="shared" ref="G4:G35" si="0">$L$4*B4^$L$5*EXP(-B4/$L$6)</f>
        <v>9.4287314385487507E-10</v>
      </c>
      <c r="H4" s="11">
        <f t="shared" ref="H4:H35" si="1">C4-E4</f>
        <v>237.99999999906868</v>
      </c>
      <c r="I4" s="11">
        <f>H4-H3</f>
        <v>237.99999999906868</v>
      </c>
      <c r="K4" s="4" t="s">
        <v>22</v>
      </c>
      <c r="L4" s="17">
        <f>0.000000001</f>
        <v>1.0000000000000001E-9</v>
      </c>
    </row>
    <row r="5" spans="1:12">
      <c r="A5" s="2">
        <f>Dati!A5</f>
        <v>44046</v>
      </c>
      <c r="B5" s="10">
        <v>2</v>
      </c>
      <c r="C5" s="10">
        <f>'Nuovi positivi'!B5</f>
        <v>248229</v>
      </c>
      <c r="D5">
        <f t="shared" ref="D5:D52" si="2">C5-C4</f>
        <v>159</v>
      </c>
      <c r="E5" s="11">
        <f t="shared" ref="E5:E60" si="3">E4+G5</f>
        <v>247832.00000022852</v>
      </c>
      <c r="F5" s="11">
        <f t="shared" ref="F5:F60" si="4">(E5-E4)*10</f>
        <v>2.2759195417165756E-6</v>
      </c>
      <c r="G5" s="11">
        <f t="shared" si="0"/>
        <v>2.2758649994311059E-7</v>
      </c>
      <c r="H5" s="11">
        <f t="shared" si="1"/>
        <v>396.99999977147672</v>
      </c>
      <c r="I5" s="11">
        <f t="shared" ref="I5:I52" si="5">H5-H4</f>
        <v>158.99999977240805</v>
      </c>
      <c r="K5" s="4" t="s">
        <v>38</v>
      </c>
      <c r="L5" s="9">
        <v>8</v>
      </c>
    </row>
    <row r="6" spans="1:12">
      <c r="A6" s="2">
        <f>Dati!A6</f>
        <v>44047</v>
      </c>
      <c r="B6" s="10">
        <v>3</v>
      </c>
      <c r="C6" s="10">
        <f>'Nuovi positivi'!B6</f>
        <v>248419</v>
      </c>
      <c r="D6">
        <f t="shared" si="2"/>
        <v>190</v>
      </c>
      <c r="E6" s="11">
        <f t="shared" si="3"/>
        <v>247832.0000057281</v>
      </c>
      <c r="F6" s="11">
        <f t="shared" si="4"/>
        <v>5.4995762184262276E-5</v>
      </c>
      <c r="G6" s="11">
        <f t="shared" si="0"/>
        <v>5.4995839401273027E-6</v>
      </c>
      <c r="H6" s="11">
        <f t="shared" si="1"/>
        <v>586.9999942719005</v>
      </c>
      <c r="I6" s="11">
        <f t="shared" si="5"/>
        <v>189.99999450042378</v>
      </c>
      <c r="K6" s="4" t="s">
        <v>39</v>
      </c>
      <c r="L6" s="9">
        <v>17</v>
      </c>
    </row>
    <row r="7" spans="1:12">
      <c r="A7" s="2">
        <f>Dati!A7</f>
        <v>44048</v>
      </c>
      <c r="B7" s="10">
        <v>4</v>
      </c>
      <c r="C7" s="10">
        <f>'Nuovi positivi'!B7</f>
        <v>248803</v>
      </c>
      <c r="D7">
        <f t="shared" si="2"/>
        <v>384</v>
      </c>
      <c r="E7" s="11">
        <f t="shared" si="3"/>
        <v>247832.00005752372</v>
      </c>
      <c r="F7" s="11">
        <f t="shared" si="4"/>
        <v>5.1795621402561665E-4</v>
      </c>
      <c r="G7" s="11">
        <f t="shared" si="0"/>
        <v>5.1795614956355466E-5</v>
      </c>
      <c r="H7" s="11">
        <f t="shared" si="1"/>
        <v>970.9999424762791</v>
      </c>
      <c r="I7" s="11">
        <f t="shared" si="5"/>
        <v>383.9999482043786</v>
      </c>
      <c r="K7" s="12" t="s">
        <v>59</v>
      </c>
      <c r="L7" s="11">
        <f>C3</f>
        <v>247832</v>
      </c>
    </row>
    <row r="8" spans="1:12">
      <c r="A8" s="2">
        <f>Dati!A8</f>
        <v>44049</v>
      </c>
      <c r="B8" s="10">
        <v>5</v>
      </c>
      <c r="C8" s="10">
        <f>'Nuovi positivi'!B8</f>
        <v>249204</v>
      </c>
      <c r="D8">
        <f t="shared" si="2"/>
        <v>401</v>
      </c>
      <c r="E8" s="11">
        <f t="shared" si="3"/>
        <v>247832.0003486131</v>
      </c>
      <c r="F8" s="11">
        <f t="shared" si="4"/>
        <v>2.910893817897886E-3</v>
      </c>
      <c r="G8" s="11">
        <f t="shared" si="0"/>
        <v>2.9108938164589085E-4</v>
      </c>
      <c r="H8" s="11">
        <f t="shared" si="1"/>
        <v>1371.9996513868973</v>
      </c>
      <c r="I8" s="11">
        <f t="shared" si="5"/>
        <v>400.99970891061821</v>
      </c>
    </row>
    <row r="9" spans="1:12">
      <c r="A9" s="2">
        <f>Dati!A9</f>
        <v>44050</v>
      </c>
      <c r="B9" s="10">
        <v>6</v>
      </c>
      <c r="C9" s="10">
        <f>'Nuovi positivi'!B9</f>
        <v>249756</v>
      </c>
      <c r="D9">
        <f t="shared" si="2"/>
        <v>552</v>
      </c>
      <c r="E9" s="11">
        <f t="shared" si="3"/>
        <v>247832.0015287424</v>
      </c>
      <c r="F9" s="11">
        <f t="shared" si="4"/>
        <v>1.1801293003372848E-2</v>
      </c>
      <c r="G9" s="11">
        <f t="shared" si="0"/>
        <v>1.18012931256113E-3</v>
      </c>
      <c r="H9" s="11">
        <f t="shared" si="1"/>
        <v>1923.998471257597</v>
      </c>
      <c r="I9" s="11">
        <f t="shared" si="5"/>
        <v>551.99881987069966</v>
      </c>
      <c r="K9" s="12" t="s">
        <v>29</v>
      </c>
      <c r="L9" s="11">
        <f>AVERAGE(H3:H36)</f>
        <v>9193.4749965920601</v>
      </c>
    </row>
    <row r="10" spans="1:12">
      <c r="A10" s="2">
        <f>Dati!A10</f>
        <v>44051</v>
      </c>
      <c r="B10" s="10">
        <v>7</v>
      </c>
      <c r="C10" s="10">
        <f>'Nuovi positivi'!B10</f>
        <v>250103</v>
      </c>
      <c r="D10">
        <f t="shared" si="2"/>
        <v>347</v>
      </c>
      <c r="E10" s="11">
        <f t="shared" si="3"/>
        <v>247832.00534780856</v>
      </c>
      <c r="F10" s="11">
        <f t="shared" si="4"/>
        <v>3.8190661580301821E-2</v>
      </c>
      <c r="G10" s="11">
        <f t="shared" si="0"/>
        <v>3.8190661469990413E-3</v>
      </c>
      <c r="H10" s="11">
        <f t="shared" si="1"/>
        <v>2270.9946521914389</v>
      </c>
      <c r="I10" s="11">
        <f t="shared" si="5"/>
        <v>346.99618093384197</v>
      </c>
      <c r="K10" s="12" t="s">
        <v>30</v>
      </c>
      <c r="L10" s="6">
        <f>STDEVP(H3:H36)</f>
        <v>7315.1980351977863</v>
      </c>
    </row>
    <row r="11" spans="1:12">
      <c r="A11" s="2">
        <f>Dati!A11</f>
        <v>44052</v>
      </c>
      <c r="B11" s="10">
        <v>8</v>
      </c>
      <c r="C11" s="10">
        <f>'Nuovi positivi'!B11</f>
        <v>250566</v>
      </c>
      <c r="D11">
        <f t="shared" si="2"/>
        <v>463</v>
      </c>
      <c r="E11" s="11">
        <f t="shared" si="3"/>
        <v>247832.01582744031</v>
      </c>
      <c r="F11" s="11">
        <f t="shared" si="4"/>
        <v>0.10479631746420637</v>
      </c>
      <c r="G11" s="11">
        <f t="shared" si="0"/>
        <v>1.0479631752761853E-2</v>
      </c>
      <c r="H11" s="11">
        <f t="shared" si="1"/>
        <v>2733.9841725596925</v>
      </c>
      <c r="I11" s="11">
        <f t="shared" si="5"/>
        <v>462.98952036825358</v>
      </c>
    </row>
    <row r="12" spans="1:12">
      <c r="A12" s="2">
        <f>Dati!A12</f>
        <v>44053</v>
      </c>
      <c r="B12" s="10">
        <v>9</v>
      </c>
      <c r="C12" s="10">
        <f>'Nuovi positivi'!B12</f>
        <v>250825</v>
      </c>
      <c r="D12">
        <f t="shared" si="2"/>
        <v>259</v>
      </c>
      <c r="E12" s="11">
        <f t="shared" si="3"/>
        <v>247832.04117986301</v>
      </c>
      <c r="F12" s="11">
        <f t="shared" si="4"/>
        <v>0.25352422700962052</v>
      </c>
      <c r="G12" s="11">
        <f t="shared" si="0"/>
        <v>2.5352422713416655E-2</v>
      </c>
      <c r="H12" s="11">
        <f t="shared" si="1"/>
        <v>2992.9588201369916</v>
      </c>
      <c r="I12" s="11">
        <f t="shared" si="5"/>
        <v>258.97464757729904</v>
      </c>
      <c r="K12" s="12" t="s">
        <v>40</v>
      </c>
      <c r="L12" s="11">
        <f>AVERAGE(I4:I39)</f>
        <v>775.43033532365939</v>
      </c>
    </row>
    <row r="13" spans="1:12">
      <c r="A13" s="2">
        <f>Dati!A13</f>
        <v>44054</v>
      </c>
      <c r="B13" s="10">
        <v>10</v>
      </c>
      <c r="C13" s="10">
        <f>'Nuovi positivi'!B13</f>
        <v>251237</v>
      </c>
      <c r="D13">
        <f t="shared" si="2"/>
        <v>412</v>
      </c>
      <c r="E13" s="11">
        <f t="shared" si="3"/>
        <v>247832.09671050031</v>
      </c>
      <c r="F13" s="11">
        <f t="shared" si="4"/>
        <v>0.55530637298943475</v>
      </c>
      <c r="G13" s="11">
        <f t="shared" si="0"/>
        <v>5.5530637300195057E-2</v>
      </c>
      <c r="H13" s="11">
        <f t="shared" si="1"/>
        <v>3404.9032894996926</v>
      </c>
      <c r="I13" s="11">
        <f t="shared" si="5"/>
        <v>411.94446936270106</v>
      </c>
      <c r="K13" s="12" t="s">
        <v>30</v>
      </c>
      <c r="L13" s="6">
        <f>STDEVP(I4:I39)</f>
        <v>406.84650247774158</v>
      </c>
    </row>
    <row r="14" spans="1:12">
      <c r="A14" s="2">
        <f>Dati!A14</f>
        <v>44055</v>
      </c>
      <c r="B14" s="10">
        <v>11</v>
      </c>
      <c r="C14" s="10">
        <f>'Nuovi positivi'!B14</f>
        <v>251713</v>
      </c>
      <c r="D14">
        <f t="shared" si="2"/>
        <v>476</v>
      </c>
      <c r="E14" s="11">
        <f t="shared" si="3"/>
        <v>247832.20894526612</v>
      </c>
      <c r="F14" s="11">
        <f t="shared" si="4"/>
        <v>1.1223476580926217</v>
      </c>
      <c r="G14" s="11">
        <f t="shared" si="0"/>
        <v>0.11223476582076861</v>
      </c>
      <c r="H14" s="11">
        <f t="shared" si="1"/>
        <v>3880.7910547338834</v>
      </c>
      <c r="I14" s="11">
        <f t="shared" si="5"/>
        <v>475.88776523419074</v>
      </c>
    </row>
    <row r="15" spans="1:12">
      <c r="A15" s="2">
        <f>Dati!A15</f>
        <v>44056</v>
      </c>
      <c r="B15" s="10">
        <v>12</v>
      </c>
      <c r="C15" s="10">
        <f>'Nuovi positivi'!B15</f>
        <v>252235</v>
      </c>
      <c r="D15">
        <f t="shared" si="2"/>
        <v>522</v>
      </c>
      <c r="E15" s="11">
        <f t="shared" si="3"/>
        <v>247832.42121552894</v>
      </c>
      <c r="F15" s="11">
        <f t="shared" si="4"/>
        <v>2.1227026282576844</v>
      </c>
      <c r="G15" s="11">
        <f t="shared" si="0"/>
        <v>0.21227026282060737</v>
      </c>
      <c r="H15" s="11">
        <f t="shared" si="1"/>
        <v>4402.5787844710576</v>
      </c>
      <c r="I15" s="11">
        <f t="shared" si="5"/>
        <v>521.78772973717423</v>
      </c>
      <c r="K15" t="s">
        <v>31</v>
      </c>
      <c r="L15" s="14">
        <f>MATCH(MAX(G3:G67),G3:G67,0)</f>
        <v>65</v>
      </c>
    </row>
    <row r="16" spans="1:12">
      <c r="A16" s="2">
        <f>Dati!A16</f>
        <v>44057</v>
      </c>
      <c r="B16" s="10">
        <v>13</v>
      </c>
      <c r="C16" s="10">
        <f>'Nuovi positivi'!B16</f>
        <v>252809</v>
      </c>
      <c r="D16">
        <f t="shared" si="2"/>
        <v>574</v>
      </c>
      <c r="E16" s="11">
        <f t="shared" si="3"/>
        <v>247832.80091437168</v>
      </c>
      <c r="F16" s="11">
        <f t="shared" si="4"/>
        <v>3.7969884273479693</v>
      </c>
      <c r="G16" s="11">
        <f t="shared" si="0"/>
        <v>0.37969884272830484</v>
      </c>
      <c r="H16" s="11">
        <f t="shared" si="1"/>
        <v>4976.1990856283228</v>
      </c>
      <c r="I16" s="11">
        <f t="shared" si="5"/>
        <v>573.6203011572652</v>
      </c>
    </row>
    <row r="17" spans="1:12">
      <c r="A17" s="2">
        <f>Dati!A17</f>
        <v>44058</v>
      </c>
      <c r="B17" s="10">
        <v>14</v>
      </c>
      <c r="C17" s="10">
        <f>'Nuovi positivi'!B17</f>
        <v>253438</v>
      </c>
      <c r="D17">
        <f t="shared" si="2"/>
        <v>629</v>
      </c>
      <c r="E17" s="11">
        <f t="shared" si="3"/>
        <v>247833.44860856896</v>
      </c>
      <c r="F17" s="11">
        <f t="shared" si="4"/>
        <v>6.4769419727963395</v>
      </c>
      <c r="G17" s="11">
        <f t="shared" si="0"/>
        <v>0.64769419728442501</v>
      </c>
      <c r="H17" s="11">
        <f t="shared" si="1"/>
        <v>5604.5513914310432</v>
      </c>
      <c r="I17" s="11">
        <f t="shared" si="5"/>
        <v>628.35230580272037</v>
      </c>
    </row>
    <row r="18" spans="1:12">
      <c r="A18" s="2">
        <f>Dati!A18</f>
        <v>44059</v>
      </c>
      <c r="B18" s="10">
        <v>15</v>
      </c>
      <c r="C18" s="10">
        <f>'Nuovi positivi'!B18</f>
        <v>253915</v>
      </c>
      <c r="D18">
        <f t="shared" si="2"/>
        <v>477</v>
      </c>
      <c r="E18" s="11">
        <f t="shared" si="3"/>
        <v>247834.50915346688</v>
      </c>
      <c r="F18" s="11">
        <f t="shared" si="4"/>
        <v>10.605448979185894</v>
      </c>
      <c r="G18" s="11">
        <f t="shared" si="0"/>
        <v>1.0605448979307521</v>
      </c>
      <c r="H18" s="11">
        <f t="shared" si="1"/>
        <v>6080.4908465331246</v>
      </c>
      <c r="I18" s="11">
        <f t="shared" si="5"/>
        <v>475.93945510208141</v>
      </c>
      <c r="K18" t="s">
        <v>41</v>
      </c>
      <c r="L18" s="11">
        <f>MAX(E3:E200)</f>
        <v>3576627.899282393</v>
      </c>
    </row>
    <row r="19" spans="1:12">
      <c r="A19" s="2">
        <f>Dati!A19</f>
        <v>44060</v>
      </c>
      <c r="B19" s="10">
        <v>16</v>
      </c>
      <c r="C19" s="10">
        <f>'Nuovi positivi'!B19</f>
        <v>254235</v>
      </c>
      <c r="D19">
        <f t="shared" si="2"/>
        <v>320</v>
      </c>
      <c r="E19" s="11">
        <f t="shared" si="3"/>
        <v>247836.1849146008</v>
      </c>
      <c r="F19" s="11">
        <f t="shared" si="4"/>
        <v>16.757611339271534</v>
      </c>
      <c r="G19" s="11">
        <f t="shared" si="0"/>
        <v>1.6757611339339364</v>
      </c>
      <c r="H19" s="11">
        <f t="shared" si="1"/>
        <v>6398.8150853991974</v>
      </c>
      <c r="I19" s="11">
        <f t="shared" si="5"/>
        <v>318.32423886607285</v>
      </c>
    </row>
    <row r="20" spans="1:12">
      <c r="A20" s="2">
        <f>Dati!A20</f>
        <v>44061</v>
      </c>
      <c r="B20" s="10">
        <v>17</v>
      </c>
      <c r="C20" s="10">
        <f>'Nuovi positivi'!B20</f>
        <v>254636</v>
      </c>
      <c r="D20">
        <f t="shared" si="2"/>
        <v>401</v>
      </c>
      <c r="E20" s="11">
        <f t="shared" si="3"/>
        <v>247838.75115234996</v>
      </c>
      <c r="F20" s="11">
        <f t="shared" si="4"/>
        <v>25.662377491535153</v>
      </c>
      <c r="G20" s="11">
        <f t="shared" si="0"/>
        <v>2.5662377491426107</v>
      </c>
      <c r="H20" s="11">
        <f t="shared" si="1"/>
        <v>6797.2488476500439</v>
      </c>
      <c r="I20" s="11">
        <f t="shared" si="5"/>
        <v>398.43376225084648</v>
      </c>
    </row>
    <row r="21" spans="1:12">
      <c r="A21" s="2">
        <f>Dati!A21</f>
        <v>44062</v>
      </c>
      <c r="B21" s="10">
        <v>18</v>
      </c>
      <c r="C21" s="10">
        <f>'Nuovi positivi'!B21</f>
        <v>255278</v>
      </c>
      <c r="D21">
        <f t="shared" si="2"/>
        <v>642</v>
      </c>
      <c r="E21" s="11">
        <f t="shared" si="3"/>
        <v>247842.57357604592</v>
      </c>
      <c r="F21" s="11">
        <f t="shared" si="4"/>
        <v>38.224236959649716</v>
      </c>
      <c r="G21" s="11">
        <f t="shared" si="0"/>
        <v>3.8224236959786033</v>
      </c>
      <c r="H21" s="11">
        <f t="shared" si="1"/>
        <v>7435.4264239540789</v>
      </c>
      <c r="I21" s="11">
        <f t="shared" si="5"/>
        <v>638.17757630403503</v>
      </c>
    </row>
    <row r="22" spans="1:12">
      <c r="A22" s="2">
        <f>Dati!A22</f>
        <v>44063</v>
      </c>
      <c r="B22" s="10">
        <v>19</v>
      </c>
      <c r="C22" s="10">
        <f>'Nuovi positivi'!B22</f>
        <v>256118</v>
      </c>
      <c r="D22">
        <f t="shared" si="2"/>
        <v>840</v>
      </c>
      <c r="E22" s="11">
        <f t="shared" si="3"/>
        <v>247848.12802343129</v>
      </c>
      <c r="F22" s="11">
        <f t="shared" si="4"/>
        <v>55.544473853660747</v>
      </c>
      <c r="G22" s="11">
        <f t="shared" si="0"/>
        <v>5.5544473853698282</v>
      </c>
      <c r="H22" s="11">
        <f t="shared" si="1"/>
        <v>8269.8719765687129</v>
      </c>
      <c r="I22" s="11">
        <f t="shared" si="5"/>
        <v>834.44555261463393</v>
      </c>
    </row>
    <row r="23" spans="1:12">
      <c r="A23" s="2">
        <f>Dati!A23</f>
        <v>44064</v>
      </c>
      <c r="B23" s="10">
        <v>20</v>
      </c>
      <c r="C23" s="10">
        <f>'Nuovi positivi'!B23</f>
        <v>257065</v>
      </c>
      <c r="D23">
        <f t="shared" si="2"/>
        <v>947</v>
      </c>
      <c r="E23" s="11">
        <f t="shared" si="3"/>
        <v>247856.02217172945</v>
      </c>
      <c r="F23" s="11">
        <f t="shared" si="4"/>
        <v>78.941482981608715</v>
      </c>
      <c r="G23" s="11">
        <f t="shared" si="0"/>
        <v>7.8941482981524844</v>
      </c>
      <c r="H23" s="11">
        <f t="shared" si="1"/>
        <v>9208.977828270552</v>
      </c>
      <c r="I23" s="11">
        <f t="shared" si="5"/>
        <v>939.10585170183913</v>
      </c>
    </row>
    <row r="24" spans="1:12">
      <c r="A24" s="2">
        <f>Dati!A24</f>
        <v>44065</v>
      </c>
      <c r="B24" s="10">
        <v>21</v>
      </c>
      <c r="C24" s="10">
        <f>'Nuovi positivi'!B24</f>
        <v>258136</v>
      </c>
      <c r="D24">
        <f t="shared" si="2"/>
        <v>1071</v>
      </c>
      <c r="E24" s="11">
        <f t="shared" si="3"/>
        <v>247867.0191391659</v>
      </c>
      <c r="F24" s="11">
        <f t="shared" si="4"/>
        <v>109.96967436454725</v>
      </c>
      <c r="G24" s="11">
        <f t="shared" si="0"/>
        <v>10.996967436447898</v>
      </c>
      <c r="H24" s="11">
        <f t="shared" si="1"/>
        <v>10268.980860834097</v>
      </c>
      <c r="I24" s="11">
        <f t="shared" si="5"/>
        <v>1060.0030325635453</v>
      </c>
    </row>
    <row r="25" spans="1:12">
      <c r="A25" s="2">
        <f>Dati!A25</f>
        <v>44066</v>
      </c>
      <c r="B25" s="10">
        <v>22</v>
      </c>
      <c r="C25" s="10">
        <f>'Nuovi positivi'!B25</f>
        <v>259345</v>
      </c>
      <c r="D25">
        <f t="shared" si="2"/>
        <v>1209</v>
      </c>
      <c r="E25" s="11">
        <f t="shared" si="3"/>
        <v>247882.06279168741</v>
      </c>
      <c r="F25" s="11">
        <f t="shared" si="4"/>
        <v>150.43652521504555</v>
      </c>
      <c r="G25" s="11">
        <f t="shared" si="0"/>
        <v>15.043652521510174</v>
      </c>
      <c r="H25" s="11">
        <f t="shared" si="1"/>
        <v>11462.937208312593</v>
      </c>
      <c r="I25" s="11">
        <f t="shared" si="5"/>
        <v>1193.9563474784954</v>
      </c>
    </row>
    <row r="26" spans="1:12">
      <c r="A26" s="2">
        <f>Dati!A26</f>
        <v>44067</v>
      </c>
      <c r="B26" s="10">
        <v>23</v>
      </c>
      <c r="C26" s="10">
        <f>'Nuovi positivi'!B26</f>
        <v>260298</v>
      </c>
      <c r="D26">
        <f t="shared" si="2"/>
        <v>953</v>
      </c>
      <c r="E26" s="11">
        <f t="shared" si="3"/>
        <v>247902.30452976268</v>
      </c>
      <c r="F26" s="11">
        <f t="shared" si="4"/>
        <v>202.41738075274043</v>
      </c>
      <c r="G26" s="11">
        <f t="shared" si="0"/>
        <v>20.24173807526477</v>
      </c>
      <c r="H26" s="11">
        <f t="shared" si="1"/>
        <v>12395.695470237319</v>
      </c>
      <c r="I26" s="11">
        <f t="shared" si="5"/>
        <v>932.75826192472596</v>
      </c>
    </row>
    <row r="27" spans="1:12">
      <c r="A27" s="2">
        <f>Dati!A27</f>
        <v>44068</v>
      </c>
      <c r="B27" s="10">
        <v>24</v>
      </c>
      <c r="C27" s="10">
        <f>'Nuovi positivi'!B27</f>
        <v>261174</v>
      </c>
      <c r="D27">
        <f t="shared" si="2"/>
        <v>876</v>
      </c>
      <c r="E27" s="11">
        <f t="shared" si="3"/>
        <v>247929.1312952126</v>
      </c>
      <c r="F27" s="11">
        <f t="shared" si="4"/>
        <v>268.26765449921368</v>
      </c>
      <c r="G27" s="11">
        <f t="shared" si="0"/>
        <v>26.826765449918149</v>
      </c>
      <c r="H27" s="11">
        <f t="shared" si="1"/>
        <v>13244.868704787397</v>
      </c>
      <c r="I27" s="11">
        <f t="shared" si="5"/>
        <v>849.17323455007863</v>
      </c>
    </row>
    <row r="28" spans="1:12">
      <c r="A28" s="2">
        <f>Dati!A28</f>
        <v>44069</v>
      </c>
      <c r="B28" s="10">
        <v>25</v>
      </c>
      <c r="C28" s="10">
        <f>'Nuovi positivi'!B28</f>
        <v>262540</v>
      </c>
      <c r="D28">
        <f t="shared" si="2"/>
        <v>1366</v>
      </c>
      <c r="E28" s="11">
        <f t="shared" si="3"/>
        <v>247964.19450851111</v>
      </c>
      <c r="F28" s="11">
        <f t="shared" si="4"/>
        <v>350.63213298504706</v>
      </c>
      <c r="G28" s="11">
        <f t="shared" si="0"/>
        <v>35.063213298495</v>
      </c>
      <c r="H28" s="11">
        <f t="shared" si="1"/>
        <v>14575.805491488893</v>
      </c>
      <c r="I28" s="11">
        <f t="shared" si="5"/>
        <v>1330.9367867014953</v>
      </c>
    </row>
    <row r="29" spans="1:12">
      <c r="A29" s="2">
        <f>Dati!A29</f>
        <v>44070</v>
      </c>
      <c r="B29" s="10">
        <v>26</v>
      </c>
      <c r="C29" s="10">
        <f>'Nuovi positivi'!B29</f>
        <v>263949</v>
      </c>
      <c r="D29">
        <f t="shared" si="2"/>
        <v>1409</v>
      </c>
      <c r="E29" s="11">
        <f t="shared" si="3"/>
        <v>248009.43962323974</v>
      </c>
      <c r="F29" s="11">
        <f t="shared" si="4"/>
        <v>452.4511472863378</v>
      </c>
      <c r="G29" s="11">
        <f t="shared" si="0"/>
        <v>45.245114728636992</v>
      </c>
      <c r="H29" s="11">
        <f t="shared" si="1"/>
        <v>15939.560376760259</v>
      </c>
      <c r="I29" s="11">
        <f t="shared" si="5"/>
        <v>1363.7548852713662</v>
      </c>
    </row>
    <row r="30" spans="1:12">
      <c r="A30" s="2">
        <f>Dati!A30</f>
        <v>44071</v>
      </c>
      <c r="B30" s="10">
        <v>27</v>
      </c>
      <c r="C30" s="10">
        <f>'Nuovi positivi'!B30</f>
        <v>265409</v>
      </c>
      <c r="D30">
        <f t="shared" si="2"/>
        <v>1460</v>
      </c>
      <c r="E30" s="11">
        <f t="shared" si="3"/>
        <v>248067.13596652905</v>
      </c>
      <c r="F30" s="11">
        <f t="shared" si="4"/>
        <v>576.9634328930988</v>
      </c>
      <c r="G30" s="11">
        <f t="shared" si="0"/>
        <v>57.696343289317312</v>
      </c>
      <c r="H30" s="11">
        <f t="shared" si="1"/>
        <v>17341.864033470949</v>
      </c>
      <c r="I30" s="11">
        <f t="shared" si="5"/>
        <v>1402.3036567106901</v>
      </c>
    </row>
    <row r="31" spans="1:12">
      <c r="A31" s="2">
        <f>Dati!A31</f>
        <v>44072</v>
      </c>
      <c r="B31" s="10">
        <v>28</v>
      </c>
      <c r="C31" s="10">
        <f>'Nuovi positivi'!B31</f>
        <v>266853</v>
      </c>
      <c r="D31">
        <f t="shared" si="2"/>
        <v>1444</v>
      </c>
      <c r="E31" s="11">
        <f t="shared" si="3"/>
        <v>248139.90652238968</v>
      </c>
      <c r="F31" s="11">
        <f t="shared" si="4"/>
        <v>727.70555860624881</v>
      </c>
      <c r="G31" s="11">
        <f t="shared" si="0"/>
        <v>72.770555860629997</v>
      </c>
      <c r="H31" s="11">
        <f t="shared" si="1"/>
        <v>18713.093477610324</v>
      </c>
      <c r="I31" s="11">
        <f t="shared" si="5"/>
        <v>1371.2294441393751</v>
      </c>
    </row>
    <row r="32" spans="1:12">
      <c r="A32" s="2">
        <f>Dati!A32</f>
        <v>44073</v>
      </c>
      <c r="B32" s="10">
        <v>29</v>
      </c>
      <c r="C32" s="10">
        <f>'Nuovi positivi'!B32</f>
        <v>268218</v>
      </c>
      <c r="D32">
        <f t="shared" si="2"/>
        <v>1365</v>
      </c>
      <c r="E32" s="11">
        <f t="shared" si="3"/>
        <v>248230.75730871456</v>
      </c>
      <c r="F32" s="11">
        <f t="shared" si="4"/>
        <v>908.50786324881483</v>
      </c>
      <c r="G32" s="11">
        <f t="shared" si="0"/>
        <v>90.8507863248728</v>
      </c>
      <c r="H32" s="11">
        <f t="shared" si="1"/>
        <v>19987.242691285443</v>
      </c>
      <c r="I32" s="11">
        <f t="shared" si="5"/>
        <v>1274.1492136751185</v>
      </c>
    </row>
    <row r="33" spans="1:9">
      <c r="A33" s="2">
        <f>Dati!A33</f>
        <v>44074</v>
      </c>
      <c r="B33" s="10">
        <v>30</v>
      </c>
      <c r="C33" s="10">
        <f>'Nuovi positivi'!B33</f>
        <v>269214</v>
      </c>
      <c r="D33">
        <f t="shared" si="2"/>
        <v>996</v>
      </c>
      <c r="E33" s="11">
        <f t="shared" si="3"/>
        <v>248343.10599820063</v>
      </c>
      <c r="F33" s="11">
        <f t="shared" si="4"/>
        <v>1123.4868948606891</v>
      </c>
      <c r="G33" s="11">
        <f t="shared" si="0"/>
        <v>112.34868948607553</v>
      </c>
      <c r="H33" s="11">
        <f t="shared" si="1"/>
        <v>20870.894001799374</v>
      </c>
      <c r="I33" s="11">
        <f t="shared" si="5"/>
        <v>883.65131051393109</v>
      </c>
    </row>
    <row r="34" spans="1:9">
      <c r="A34" s="2">
        <f>Dati!A34</f>
        <v>44075</v>
      </c>
      <c r="B34" s="10">
        <v>31</v>
      </c>
      <c r="C34" s="10">
        <f>'Nuovi positivi'!B34</f>
        <v>270189</v>
      </c>
      <c r="D34">
        <f t="shared" si="2"/>
        <v>975</v>
      </c>
      <c r="E34" s="11">
        <f t="shared" si="3"/>
        <v>248480.80943818725</v>
      </c>
      <c r="F34" s="11">
        <f t="shared" si="4"/>
        <v>1377.0343998662429</v>
      </c>
      <c r="G34" s="11">
        <f t="shared" si="0"/>
        <v>137.70343998662835</v>
      </c>
      <c r="H34" s="11">
        <f t="shared" si="1"/>
        <v>21708.190561812749</v>
      </c>
      <c r="I34" s="11">
        <f t="shared" si="5"/>
        <v>837.29656001337571</v>
      </c>
    </row>
    <row r="35" spans="1:9">
      <c r="A35" s="2">
        <f>Dati!A35</f>
        <v>44076</v>
      </c>
      <c r="B35" s="10">
        <v>32</v>
      </c>
      <c r="C35" s="10">
        <f>'Nuovi positivi'!B35</f>
        <v>271515</v>
      </c>
      <c r="D35">
        <f t="shared" si="2"/>
        <v>1326</v>
      </c>
      <c r="E35" s="11">
        <f t="shared" si="3"/>
        <v>248648.18973406014</v>
      </c>
      <c r="F35" s="11">
        <f t="shared" si="4"/>
        <v>1673.8029587289202</v>
      </c>
      <c r="G35" s="11">
        <f t="shared" si="0"/>
        <v>167.38029587290004</v>
      </c>
      <c r="H35" s="11">
        <f t="shared" si="1"/>
        <v>22866.810265939857</v>
      </c>
      <c r="I35" s="11">
        <f t="shared" si="5"/>
        <v>1158.619704127108</v>
      </c>
    </row>
    <row r="36" spans="1:9">
      <c r="A36" s="2">
        <f>Dati!A36</f>
        <v>44077</v>
      </c>
      <c r="B36" s="10">
        <v>33</v>
      </c>
      <c r="C36" s="10">
        <f>'Nuovi positivi'!B36</f>
        <v>272912</v>
      </c>
      <c r="D36">
        <f t="shared" si="2"/>
        <v>1397</v>
      </c>
      <c r="E36" s="11">
        <f t="shared" si="3"/>
        <v>248850.05857499232</v>
      </c>
      <c r="F36" s="11">
        <f t="shared" si="4"/>
        <v>2018.6884093217668</v>
      </c>
      <c r="G36" s="11">
        <f t="shared" ref="G36:G67" si="6">$L$4*B36^$L$5*EXP(-B36/$L$6)</f>
        <v>201.86884093217432</v>
      </c>
      <c r="H36" s="11">
        <f t="shared" ref="H36:H67" si="7">C36-E36</f>
        <v>24061.941425007681</v>
      </c>
      <c r="I36" s="11">
        <f t="shared" si="5"/>
        <v>1195.1311590678233</v>
      </c>
    </row>
    <row r="37" spans="1:9">
      <c r="A37" s="2">
        <f>Dati!A37</f>
        <v>44078</v>
      </c>
      <c r="B37" s="10">
        <v>34</v>
      </c>
      <c r="C37" s="10">
        <f>'Nuovi positivi'!B37</f>
        <v>274644</v>
      </c>
      <c r="D37">
        <f t="shared" si="2"/>
        <v>1732</v>
      </c>
      <c r="E37" s="11">
        <f t="shared" si="3"/>
        <v>249091.73949891364</v>
      </c>
      <c r="F37" s="11">
        <f t="shared" si="4"/>
        <v>2416.8092392131803</v>
      </c>
      <c r="G37" s="11">
        <f t="shared" si="6"/>
        <v>241.6809239213168</v>
      </c>
      <c r="H37" s="11">
        <f t="shared" si="7"/>
        <v>25552.260501086363</v>
      </c>
      <c r="I37" s="11">
        <f t="shared" si="5"/>
        <v>1490.319076078682</v>
      </c>
    </row>
    <row r="38" spans="1:9">
      <c r="A38" s="2">
        <f>Dati!A38</f>
        <v>44079</v>
      </c>
      <c r="B38" s="10">
        <v>35</v>
      </c>
      <c r="C38" s="10">
        <f>'Nuovi positivi'!B38</f>
        <v>276337</v>
      </c>
      <c r="D38">
        <f t="shared" si="2"/>
        <v>1693</v>
      </c>
      <c r="E38" s="11">
        <f t="shared" si="3"/>
        <v>249379.08781522096</v>
      </c>
      <c r="F38" s="11">
        <f t="shared" si="4"/>
        <v>2873.4831630732515</v>
      </c>
      <c r="G38" s="11">
        <f t="shared" si="6"/>
        <v>287.34831630731492</v>
      </c>
      <c r="H38" s="11">
        <f t="shared" si="7"/>
        <v>26957.912184779037</v>
      </c>
      <c r="I38" s="11">
        <f t="shared" si="5"/>
        <v>1405.6516836926749</v>
      </c>
    </row>
    <row r="39" spans="1:9">
      <c r="A39" s="2">
        <f>Dati!A39</f>
        <v>44080</v>
      </c>
      <c r="B39" s="10">
        <v>36</v>
      </c>
      <c r="C39" s="10">
        <f>'Nuovi positivi'!B39</f>
        <v>277634</v>
      </c>
      <c r="D39">
        <f t="shared" si="2"/>
        <v>1297</v>
      </c>
      <c r="E39" s="11">
        <f t="shared" si="3"/>
        <v>249718.50792834826</v>
      </c>
      <c r="F39" s="11">
        <f t="shared" si="4"/>
        <v>3394.2011312730028</v>
      </c>
      <c r="G39" s="11">
        <f t="shared" si="6"/>
        <v>339.42011312728613</v>
      </c>
      <c r="H39" s="11">
        <f t="shared" si="7"/>
        <v>27915.492071651737</v>
      </c>
      <c r="I39" s="11">
        <f t="shared" si="5"/>
        <v>957.57988687269972</v>
      </c>
    </row>
    <row r="40" spans="1:9">
      <c r="A40" s="2">
        <f>Dati!A40</f>
        <v>44081</v>
      </c>
      <c r="B40" s="10">
        <v>37</v>
      </c>
      <c r="C40" s="10">
        <f>'Nuovi positivi'!B40</f>
        <v>278784</v>
      </c>
      <c r="D40">
        <f t="shared" si="2"/>
        <v>1150</v>
      </c>
      <c r="E40" s="11">
        <f t="shared" si="3"/>
        <v>250116.96783239569</v>
      </c>
      <c r="F40" s="11">
        <f t="shared" si="4"/>
        <v>3984.599040474277</v>
      </c>
      <c r="G40" s="11">
        <f t="shared" si="6"/>
        <v>398.45990404742207</v>
      </c>
      <c r="H40" s="11">
        <f t="shared" si="7"/>
        <v>28667.03216760431</v>
      </c>
      <c r="I40" s="11">
        <f t="shared" si="5"/>
        <v>751.5400959525723</v>
      </c>
    </row>
    <row r="41" spans="1:9">
      <c r="A41" s="2">
        <f>Dati!A41</f>
        <v>44082</v>
      </c>
      <c r="B41" s="10">
        <v>38</v>
      </c>
      <c r="C41" s="10">
        <f>'Nuovi positivi'!B41</f>
        <v>280153</v>
      </c>
      <c r="D41">
        <f t="shared" si="2"/>
        <v>1369</v>
      </c>
      <c r="E41" s="11">
        <f t="shared" si="3"/>
        <v>250582.01057605818</v>
      </c>
      <c r="F41" s="11">
        <f t="shared" si="4"/>
        <v>4650.4274366248865</v>
      </c>
      <c r="G41" s="11">
        <f t="shared" si="6"/>
        <v>465.04274366248882</v>
      </c>
      <c r="H41" s="11">
        <f t="shared" si="7"/>
        <v>29570.989423941821</v>
      </c>
      <c r="I41" s="11">
        <f t="shared" si="5"/>
        <v>903.95725633751135</v>
      </c>
    </row>
    <row r="42" spans="1:9">
      <c r="A42" s="2">
        <f>Dati!A42</f>
        <v>44083</v>
      </c>
      <c r="B42" s="10">
        <v>39</v>
      </c>
      <c r="C42" s="10">
        <f>'Nuovi positivi'!B42</f>
        <v>281583</v>
      </c>
      <c r="D42">
        <f t="shared" si="2"/>
        <v>1430</v>
      </c>
      <c r="E42" s="11">
        <f t="shared" si="3"/>
        <v>251121.76252760179</v>
      </c>
      <c r="F42" s="11">
        <f t="shared" si="4"/>
        <v>5397.5195154361427</v>
      </c>
      <c r="G42" s="11">
        <f t="shared" si="6"/>
        <v>539.75195154360972</v>
      </c>
      <c r="H42" s="11">
        <f t="shared" si="7"/>
        <v>30461.237472398207</v>
      </c>
      <c r="I42" s="11">
        <f t="shared" si="5"/>
        <v>890.24804845638573</v>
      </c>
    </row>
    <row r="43" spans="1:9">
      <c r="A43" s="2">
        <f>Dati!A43</f>
        <v>44084</v>
      </c>
      <c r="B43" s="10">
        <v>40</v>
      </c>
      <c r="C43" s="10">
        <f>'Nuovi positivi'!B43</f>
        <v>283180</v>
      </c>
      <c r="D43">
        <f t="shared" si="2"/>
        <v>1597</v>
      </c>
      <c r="E43" s="11">
        <f t="shared" si="3"/>
        <v>251744.93830113404</v>
      </c>
      <c r="F43" s="11">
        <f t="shared" si="4"/>
        <v>6231.7577353224624</v>
      </c>
      <c r="G43" s="11">
        <f t="shared" si="6"/>
        <v>623.17577353223771</v>
      </c>
      <c r="H43" s="11">
        <f t="shared" si="7"/>
        <v>31435.06169886596</v>
      </c>
      <c r="I43" s="11">
        <f t="shared" si="5"/>
        <v>973.82422646775376</v>
      </c>
    </row>
    <row r="44" spans="1:9">
      <c r="A44" s="2">
        <f>Dati!A44</f>
        <v>44085</v>
      </c>
      <c r="B44" s="10">
        <v>41</v>
      </c>
      <c r="C44" s="10">
        <f>'Nuovi positivi'!B44</f>
        <v>284796</v>
      </c>
      <c r="D44">
        <f t="shared" si="2"/>
        <v>1616</v>
      </c>
      <c r="E44" s="11">
        <f t="shared" si="3"/>
        <v>252460.84223745196</v>
      </c>
      <c r="F44" s="11">
        <f t="shared" si="4"/>
        <v>7159.0393631791812</v>
      </c>
      <c r="G44" s="11">
        <f t="shared" si="6"/>
        <v>715.90393631792972</v>
      </c>
      <c r="H44" s="11">
        <f t="shared" si="7"/>
        <v>32335.157762548042</v>
      </c>
      <c r="I44" s="11">
        <f t="shared" si="5"/>
        <v>900.09606368208188</v>
      </c>
    </row>
    <row r="45" spans="1:9">
      <c r="A45" s="2">
        <f>Dati!A45</f>
        <v>44086</v>
      </c>
      <c r="B45" s="10">
        <v>42</v>
      </c>
      <c r="C45" s="10">
        <f>'Nuovi positivi'!B45</f>
        <v>286297</v>
      </c>
      <c r="D45">
        <f t="shared" si="2"/>
        <v>1501</v>
      </c>
      <c r="E45" s="11">
        <f t="shared" si="3"/>
        <v>253279.36636490823</v>
      </c>
      <c r="F45" s="11">
        <f t="shared" si="4"/>
        <v>8185.2412745627225</v>
      </c>
      <c r="G45" s="11">
        <f t="shared" si="6"/>
        <v>818.52412745626748</v>
      </c>
      <c r="H45" s="11">
        <f t="shared" si="7"/>
        <v>33017.63363509177</v>
      </c>
      <c r="I45" s="11">
        <f t="shared" si="5"/>
        <v>682.47587254372775</v>
      </c>
    </row>
    <row r="46" spans="1:9">
      <c r="A46" s="2">
        <f>Dati!A46</f>
        <v>44087</v>
      </c>
      <c r="B46" s="10">
        <v>43</v>
      </c>
      <c r="C46" s="10">
        <f>'Nuovi positivi'!B46</f>
        <v>287753</v>
      </c>
      <c r="D46">
        <f t="shared" si="2"/>
        <v>1456</v>
      </c>
      <c r="E46" s="11">
        <f t="shared" si="3"/>
        <v>254210.98479762199</v>
      </c>
      <c r="F46" s="11">
        <f t="shared" si="4"/>
        <v>9316.1843271375983</v>
      </c>
      <c r="G46" s="11">
        <f t="shared" si="6"/>
        <v>931.61843271376961</v>
      </c>
      <c r="H46" s="11">
        <f t="shared" si="7"/>
        <v>33542.01520237801</v>
      </c>
      <c r="I46" s="11">
        <f t="shared" si="5"/>
        <v>524.38156728624017</v>
      </c>
    </row>
    <row r="47" spans="1:9">
      <c r="A47" s="2">
        <f>Dati!A47</f>
        <v>44088</v>
      </c>
      <c r="B47" s="10">
        <v>44</v>
      </c>
      <c r="C47" s="10">
        <f>'Nuovi positivi'!B47</f>
        <v>288761</v>
      </c>
      <c r="D47">
        <f t="shared" si="2"/>
        <v>1008</v>
      </c>
      <c r="E47" s="11">
        <f t="shared" si="3"/>
        <v>255266.74455962569</v>
      </c>
      <c r="F47" s="11">
        <f t="shared" si="4"/>
        <v>10557.597620036977</v>
      </c>
      <c r="G47" s="11">
        <f t="shared" si="6"/>
        <v>1055.7597620036997</v>
      </c>
      <c r="H47" s="11">
        <f t="shared" si="7"/>
        <v>33494.255440374312</v>
      </c>
      <c r="I47" s="11">
        <f t="shared" si="5"/>
        <v>-47.759762003697688</v>
      </c>
    </row>
    <row r="48" spans="1:9">
      <c r="A48" s="2">
        <f>Dati!A48</f>
        <v>44089</v>
      </c>
      <c r="B48" s="10">
        <v>45</v>
      </c>
      <c r="C48" s="10">
        <f>'Nuovi positivi'!B48</f>
        <v>289990</v>
      </c>
      <c r="D48">
        <f t="shared" si="2"/>
        <v>1229</v>
      </c>
      <c r="E48" s="11">
        <f t="shared" si="3"/>
        <v>256458.25285386233</v>
      </c>
      <c r="F48" s="11">
        <f t="shared" si="4"/>
        <v>11915.082942366425</v>
      </c>
      <c r="G48" s="11">
        <f t="shared" si="6"/>
        <v>1191.5082942366375</v>
      </c>
      <c r="H48" s="11">
        <f t="shared" si="7"/>
        <v>33531.74714613767</v>
      </c>
      <c r="I48" s="11">
        <f t="shared" si="5"/>
        <v>37.491705763357459</v>
      </c>
    </row>
    <row r="49" spans="1:9">
      <c r="A49" s="2">
        <f>Dati!A49</f>
        <v>44090</v>
      </c>
      <c r="B49" s="10">
        <v>46</v>
      </c>
      <c r="C49" s="10">
        <f>'Nuovi positivi'!B49</f>
        <v>291442</v>
      </c>
      <c r="D49">
        <f t="shared" si="2"/>
        <v>1452</v>
      </c>
      <c r="E49" s="11">
        <f t="shared" si="3"/>
        <v>257797.66082405168</v>
      </c>
      <c r="F49" s="11">
        <f t="shared" si="4"/>
        <v>13394.079701893497</v>
      </c>
      <c r="G49" s="11">
        <f t="shared" si="6"/>
        <v>1339.407970189342</v>
      </c>
      <c r="H49" s="11">
        <f t="shared" si="7"/>
        <v>33644.33917594832</v>
      </c>
      <c r="I49" s="11">
        <f t="shared" si="5"/>
        <v>112.59202981065027</v>
      </c>
    </row>
    <row r="50" spans="1:9">
      <c r="A50" s="2">
        <f>Dati!A50</f>
        <v>44091</v>
      </c>
      <c r="B50" s="10">
        <v>47</v>
      </c>
      <c r="C50" s="10">
        <f>'Nuovi positivi'!B50</f>
        <v>293025</v>
      </c>
      <c r="D50">
        <f t="shared" si="2"/>
        <v>1583</v>
      </c>
      <c r="E50" s="11">
        <f t="shared" si="3"/>
        <v>259297.64388508355</v>
      </c>
      <c r="F50" s="11">
        <f t="shared" si="4"/>
        <v>14999.83061031875</v>
      </c>
      <c r="G50" s="11">
        <f t="shared" si="6"/>
        <v>1499.9830610318661</v>
      </c>
      <c r="H50" s="11">
        <f t="shared" si="7"/>
        <v>33727.356114916445</v>
      </c>
      <c r="I50" s="11">
        <f t="shared" si="5"/>
        <v>83.016938968125032</v>
      </c>
    </row>
    <row r="51" spans="1:9">
      <c r="A51" s="2">
        <f>Dati!A51</f>
        <v>44092</v>
      </c>
      <c r="B51" s="10">
        <v>48</v>
      </c>
      <c r="C51" s="10">
        <f>'Nuovi positivi'!B51</f>
        <v>294932</v>
      </c>
      <c r="D51">
        <f t="shared" si="2"/>
        <v>1907</v>
      </c>
      <c r="E51" s="11">
        <f t="shared" si="3"/>
        <v>260971.3787235659</v>
      </c>
      <c r="F51" s="11">
        <f t="shared" si="4"/>
        <v>16737.348384823417</v>
      </c>
      <c r="G51" s="11">
        <f t="shared" si="6"/>
        <v>1673.7348384823385</v>
      </c>
      <c r="H51" s="11">
        <f t="shared" si="7"/>
        <v>33960.621276434103</v>
      </c>
      <c r="I51" s="11">
        <f t="shared" si="5"/>
        <v>233.26516151765827</v>
      </c>
    </row>
    <row r="52" spans="1:9">
      <c r="A52" s="2">
        <f>Dati!A52</f>
        <v>44093</v>
      </c>
      <c r="B52" s="10">
        <v>49</v>
      </c>
      <c r="C52" s="10">
        <f>'Nuovi positivi'!B52</f>
        <v>296569</v>
      </c>
      <c r="D52">
        <f t="shared" si="2"/>
        <v>1637</v>
      </c>
      <c r="E52" s="11">
        <f t="shared" si="3"/>
        <v>262832.5170942829</v>
      </c>
      <c r="F52" s="11">
        <f t="shared" si="4"/>
        <v>18611.383707170025</v>
      </c>
      <c r="G52" s="11">
        <f t="shared" si="6"/>
        <v>1861.1383707169737</v>
      </c>
      <c r="H52" s="11">
        <f t="shared" si="7"/>
        <v>33736.482905717101</v>
      </c>
      <c r="I52" s="11">
        <f t="shared" si="5"/>
        <v>-224.13837071700254</v>
      </c>
    </row>
    <row r="53" spans="1:9">
      <c r="A53" s="2">
        <f>Dati!A53</f>
        <v>44094</v>
      </c>
      <c r="B53" s="10">
        <v>50</v>
      </c>
      <c r="C53" s="10">
        <f>'Nuovi positivi'!B53</f>
        <v>298156</v>
      </c>
      <c r="D53">
        <f t="shared" ref="D53" si="8">C53-C52</f>
        <v>1587</v>
      </c>
      <c r="E53" s="11">
        <f t="shared" si="3"/>
        <v>264895.15656046651</v>
      </c>
      <c r="F53" s="11">
        <f t="shared" si="4"/>
        <v>20626.394661836093</v>
      </c>
      <c r="G53" s="11">
        <f t="shared" si="6"/>
        <v>2062.6394661836139</v>
      </c>
      <c r="H53" s="11">
        <f t="shared" si="7"/>
        <v>33260.843439533492</v>
      </c>
      <c r="I53" s="11">
        <f t="shared" ref="I53" si="9">H53-H52</f>
        <v>-475.63946618360933</v>
      </c>
    </row>
    <row r="54" spans="1:9">
      <c r="A54" s="2">
        <f>Dati!A54</f>
        <v>44095</v>
      </c>
      <c r="B54" s="10">
        <v>51</v>
      </c>
      <c r="C54" s="10">
        <f>'Nuovi positivi'!B54</f>
        <v>299506</v>
      </c>
      <c r="D54">
        <f t="shared" ref="D54" si="10">C54-C53</f>
        <v>1350</v>
      </c>
      <c r="E54" s="11">
        <f t="shared" si="3"/>
        <v>267173.80834584968</v>
      </c>
      <c r="F54" s="11">
        <f t="shared" si="4"/>
        <v>22786.517853831756</v>
      </c>
      <c r="G54" s="11">
        <f t="shared" si="6"/>
        <v>2278.651785383162</v>
      </c>
      <c r="H54" s="11">
        <f t="shared" si="7"/>
        <v>32332.191654150316</v>
      </c>
      <c r="I54" s="11">
        <f t="shared" ref="I54" si="11">H54-H53</f>
        <v>-928.65178538317559</v>
      </c>
    </row>
    <row r="55" spans="1:9">
      <c r="A55" s="2">
        <f>Dati!A55</f>
        <v>44096</v>
      </c>
      <c r="B55" s="10">
        <v>52</v>
      </c>
      <c r="C55" s="10">
        <f>'Nuovi positivi'!B55</f>
        <v>300897</v>
      </c>
      <c r="D55">
        <f t="shared" ref="D55" si="12">C55-C54</f>
        <v>1391</v>
      </c>
      <c r="E55" s="11">
        <f t="shared" si="3"/>
        <v>269683.36248437467</v>
      </c>
      <c r="F55" s="11">
        <f t="shared" si="4"/>
        <v>25095.541385249817</v>
      </c>
      <c r="G55" s="11">
        <f t="shared" si="6"/>
        <v>2509.5541385249894</v>
      </c>
      <c r="H55" s="11">
        <f t="shared" si="7"/>
        <v>31213.637515625334</v>
      </c>
      <c r="I55" s="11">
        <f t="shared" ref="I55" si="13">H55-H54</f>
        <v>-1118.5541385249817</v>
      </c>
    </row>
    <row r="56" spans="1:9">
      <c r="A56" s="2">
        <f>Dati!A56</f>
        <v>44097</v>
      </c>
      <c r="B56" s="10">
        <v>53</v>
      </c>
      <c r="C56" s="10">
        <f>'Nuovi positivi'!B56</f>
        <v>302537</v>
      </c>
      <c r="D56">
        <f t="shared" ref="D56" si="14">C56-C55</f>
        <v>1640</v>
      </c>
      <c r="E56" s="11">
        <f t="shared" si="3"/>
        <v>272439.05046913325</v>
      </c>
      <c r="F56" s="11">
        <f t="shared" si="4"/>
        <v>27556.879847585806</v>
      </c>
      <c r="G56" s="11">
        <f t="shared" si="6"/>
        <v>2755.687984758601</v>
      </c>
      <c r="H56" s="11">
        <f t="shared" si="7"/>
        <v>30097.949530866754</v>
      </c>
      <c r="I56" s="11">
        <f t="shared" ref="I56" si="15">H56-H55</f>
        <v>-1115.6879847585806</v>
      </c>
    </row>
    <row r="57" spans="1:9">
      <c r="A57" s="2">
        <f>Dati!A57</f>
        <v>44098</v>
      </c>
      <c r="B57" s="10">
        <v>54</v>
      </c>
      <c r="C57" s="10">
        <f>'Nuovi positivi'!B57</f>
        <v>304323</v>
      </c>
      <c r="D57">
        <f t="shared" ref="D57" si="16">C57-C56</f>
        <v>1786</v>
      </c>
      <c r="E57" s="11">
        <f t="shared" si="3"/>
        <v>275456.40561559389</v>
      </c>
      <c r="F57" s="11">
        <f t="shared" si="4"/>
        <v>30173.551464606426</v>
      </c>
      <c r="G57" s="11">
        <f t="shared" si="6"/>
        <v>3017.3551464606458</v>
      </c>
      <c r="H57" s="11">
        <f t="shared" si="7"/>
        <v>28866.594384406111</v>
      </c>
      <c r="I57" s="11">
        <f t="shared" ref="I57" si="17">H57-H56</f>
        <v>-1231.3551464606426</v>
      </c>
    </row>
    <row r="58" spans="1:9">
      <c r="A58" s="2">
        <f>Dati!A58</f>
        <v>44099</v>
      </c>
      <c r="B58" s="10">
        <v>55</v>
      </c>
      <c r="C58" s="10">
        <f>'Nuovi positivi'!B58</f>
        <v>306235</v>
      </c>
      <c r="D58">
        <f t="shared" ref="D58" si="18">C58-C57</f>
        <v>1912</v>
      </c>
      <c r="E58" s="11">
        <f t="shared" si="3"/>
        <v>278751.22136543185</v>
      </c>
      <c r="F58" s="11">
        <f t="shared" si="4"/>
        <v>32948.157498379587</v>
      </c>
      <c r="G58" s="11">
        <f t="shared" si="6"/>
        <v>3294.8157498379805</v>
      </c>
      <c r="H58" s="11">
        <f t="shared" si="7"/>
        <v>27483.778634568152</v>
      </c>
      <c r="I58" s="11">
        <f t="shared" ref="I58" si="19">H58-H57</f>
        <v>-1382.8157498379587</v>
      </c>
    </row>
    <row r="59" spans="1:9">
      <c r="A59" s="2">
        <f>Dati!A59</f>
        <v>44100</v>
      </c>
      <c r="B59" s="10">
        <v>56</v>
      </c>
      <c r="C59" s="10">
        <f>'Nuovi positivi'!B59</f>
        <v>308104</v>
      </c>
      <c r="D59">
        <f t="shared" ref="D59" si="20">C59-C58</f>
        <v>1869</v>
      </c>
      <c r="E59" s="11">
        <f t="shared" si="3"/>
        <v>282339.50776634761</v>
      </c>
      <c r="F59" s="11">
        <f t="shared" si="4"/>
        <v>35882.864009157638</v>
      </c>
      <c r="G59" s="11">
        <f t="shared" si="6"/>
        <v>3588.2864009157356</v>
      </c>
      <c r="H59" s="11">
        <f t="shared" si="7"/>
        <v>25764.492233652389</v>
      </c>
      <c r="I59" s="11">
        <f t="shared" ref="I59" si="21">H59-H58</f>
        <v>-1719.2864009157638</v>
      </c>
    </row>
    <row r="60" spans="1:9">
      <c r="A60" s="2">
        <f>Dati!A60</f>
        <v>44101</v>
      </c>
      <c r="B60" s="10">
        <v>57</v>
      </c>
      <c r="C60" s="10">
        <f>'Nuovi positivi'!B60</f>
        <v>309870</v>
      </c>
      <c r="D60">
        <f t="shared" ref="D60" si="22">C60-C59</f>
        <v>1766</v>
      </c>
      <c r="E60" s="11">
        <f t="shared" si="3"/>
        <v>286237.44637018116</v>
      </c>
      <c r="F60" s="11">
        <f t="shared" si="4"/>
        <v>38979.386038335506</v>
      </c>
      <c r="G60" s="11">
        <f t="shared" si="6"/>
        <v>3897.9386038335301</v>
      </c>
      <c r="H60" s="11">
        <f t="shared" si="7"/>
        <v>23632.553629818838</v>
      </c>
      <c r="I60" s="11">
        <f t="shared" ref="I60" si="23">H60-H59</f>
        <v>-2131.9386038335506</v>
      </c>
    </row>
    <row r="61" spans="1:9">
      <c r="A61" s="2">
        <f>Dati!A61</f>
        <v>44102</v>
      </c>
      <c r="B61" s="10">
        <v>58</v>
      </c>
      <c r="C61" s="10">
        <f>'Nuovi positivi'!B61</f>
        <v>311364</v>
      </c>
      <c r="D61">
        <f t="shared" ref="D61" si="24">C61-C60</f>
        <v>1494</v>
      </c>
      <c r="E61" s="11">
        <f t="shared" ref="E61" si="25">E60+G61</f>
        <v>290461.34379647166</v>
      </c>
      <c r="F61" s="11">
        <f t="shared" ref="F61" si="26">(E61-E60)*10</f>
        <v>42238.974262904958</v>
      </c>
      <c r="G61" s="11">
        <f t="shared" si="6"/>
        <v>4223.8974262904749</v>
      </c>
      <c r="H61" s="11">
        <f t="shared" si="7"/>
        <v>20902.656203528342</v>
      </c>
      <c r="I61" s="11">
        <f t="shared" ref="I61" si="27">H61-H60</f>
        <v>-2729.8974262904958</v>
      </c>
    </row>
    <row r="62" spans="1:9">
      <c r="A62" s="2">
        <f>Dati!A62</f>
        <v>44103</v>
      </c>
      <c r="B62" s="10">
        <v>59</v>
      </c>
      <c r="C62" s="10">
        <f>'Nuovi positivi'!B62</f>
        <v>313011</v>
      </c>
      <c r="D62">
        <f t="shared" ref="D62" si="28">C62-C61</f>
        <v>1647</v>
      </c>
      <c r="E62" s="11">
        <f t="shared" ref="E62" si="29">E61+G62</f>
        <v>295027.58421144687</v>
      </c>
      <c r="F62" s="11">
        <f t="shared" ref="F62" si="30">(E62-E61)*10</f>
        <v>45662.40414975211</v>
      </c>
      <c r="G62" s="11">
        <f t="shared" si="6"/>
        <v>4566.2404149752083</v>
      </c>
      <c r="H62" s="11">
        <f t="shared" si="7"/>
        <v>17983.415788553131</v>
      </c>
      <c r="I62" s="11">
        <f t="shared" ref="I62" si="31">H62-H61</f>
        <v>-2919.240414975211</v>
      </c>
    </row>
    <row r="63" spans="1:9">
      <c r="A63" s="2">
        <f>Dati!A63</f>
        <v>44104</v>
      </c>
      <c r="B63" s="10">
        <v>60</v>
      </c>
      <c r="C63" s="10">
        <f>'Nuovi positivi'!B63</f>
        <v>314861</v>
      </c>
      <c r="D63">
        <f t="shared" ref="D63" si="32">C63-C62</f>
        <v>1850</v>
      </c>
      <c r="E63" s="11">
        <f t="shared" ref="E63" si="33">E62+G63</f>
        <v>299952.58097335068</v>
      </c>
      <c r="F63" s="11">
        <f t="shared" ref="F63" si="34">(E63-E62)*10</f>
        <v>49249.967619038071</v>
      </c>
      <c r="G63" s="11">
        <f t="shared" si="6"/>
        <v>4924.9967619038043</v>
      </c>
      <c r="H63" s="11">
        <f t="shared" si="7"/>
        <v>14908.419026649324</v>
      </c>
      <c r="I63" s="11">
        <f t="shared" ref="I63" si="35">H63-H62</f>
        <v>-3074.9967619038071</v>
      </c>
    </row>
    <row r="64" spans="1:9">
      <c r="A64" s="2">
        <f>Dati!A64</f>
        <v>44105</v>
      </c>
      <c r="B64" s="10">
        <v>61</v>
      </c>
      <c r="C64" s="10">
        <f>'Nuovi positivi'!B64</f>
        <v>317409</v>
      </c>
      <c r="D64">
        <f t="shared" ref="D64" si="36">C64-C63</f>
        <v>2548</v>
      </c>
      <c r="E64" s="11">
        <f t="shared" ref="E64" si="37">E63+G64</f>
        <v>305252.72769412724</v>
      </c>
      <c r="F64" s="11">
        <f t="shared" ref="F64" si="38">(E64-E63)*10</f>
        <v>53001.467207765672</v>
      </c>
      <c r="G64" s="11">
        <f t="shared" si="6"/>
        <v>5300.1467207765681</v>
      </c>
      <c r="H64" s="11">
        <f t="shared" si="7"/>
        <v>12156.272305872757</v>
      </c>
      <c r="I64" s="11">
        <f t="shared" ref="I64" si="39">H64-H63</f>
        <v>-2752.1467207765672</v>
      </c>
    </row>
    <row r="65" spans="1:9">
      <c r="A65" s="2">
        <f>Dati!A65</f>
        <v>44106</v>
      </c>
      <c r="B65" s="10">
        <v>62</v>
      </c>
      <c r="C65" s="10">
        <f>'Nuovi positivi'!B65</f>
        <v>319908</v>
      </c>
      <c r="D65">
        <f t="shared" ref="D65" si="40">C65-C64</f>
        <v>2499</v>
      </c>
      <c r="E65" s="11">
        <f t="shared" ref="E65" si="41">E64+G65</f>
        <v>310944.34896489064</v>
      </c>
      <c r="F65" s="11">
        <f t="shared" ref="F65" si="42">(E65-E64)*10</f>
        <v>56916.212707633968</v>
      </c>
      <c r="G65" s="11">
        <f t="shared" si="6"/>
        <v>5691.6212707633822</v>
      </c>
      <c r="H65" s="11">
        <f t="shared" si="7"/>
        <v>8963.6510351093602</v>
      </c>
      <c r="I65" s="11">
        <f t="shared" ref="I65" si="43">H65-H64</f>
        <v>-3192.6212707633968</v>
      </c>
    </row>
    <row r="66" spans="1:9">
      <c r="A66" s="2">
        <f>Dati!A66</f>
        <v>44107</v>
      </c>
      <c r="B66" s="10">
        <v>63</v>
      </c>
      <c r="C66" s="10">
        <f>'Nuovi positivi'!B66</f>
        <v>322751</v>
      </c>
      <c r="D66">
        <f t="shared" ref="D66" si="44">C66-C65</f>
        <v>2843</v>
      </c>
      <c r="E66" s="11">
        <f t="shared" ref="E66" si="45">E65+G66</f>
        <v>317043.65098843368</v>
      </c>
      <c r="F66" s="11">
        <f t="shared" ref="F66" si="46">(E66-E65)*10</f>
        <v>60993.020235430449</v>
      </c>
      <c r="G66" s="11">
        <f t="shared" si="6"/>
        <v>6099.3020235430604</v>
      </c>
      <c r="H66" s="11">
        <f t="shared" si="7"/>
        <v>5707.3490115663153</v>
      </c>
      <c r="I66" s="11">
        <f t="shared" ref="I66" si="47">H66-H65</f>
        <v>-3256.3020235430449</v>
      </c>
    </row>
    <row r="67" spans="1:9">
      <c r="A67" s="2">
        <f>Dati!A67</f>
        <v>44108</v>
      </c>
      <c r="B67" s="10">
        <v>64</v>
      </c>
      <c r="C67" s="10">
        <f>'Nuovi positivi'!B67</f>
        <v>325329</v>
      </c>
      <c r="D67">
        <f t="shared" ref="D67" si="48">C67-C66</f>
        <v>2578</v>
      </c>
      <c r="E67" s="11">
        <f t="shared" ref="E67" si="49">E66+G67</f>
        <v>323566.67235639418</v>
      </c>
      <c r="F67" s="11">
        <f t="shared" ref="F67" si="50">(E67-E66)*10</f>
        <v>65230.213679604931</v>
      </c>
      <c r="G67" s="11">
        <f t="shared" si="6"/>
        <v>6523.0213679605058</v>
      </c>
      <c r="H67" s="11">
        <f t="shared" si="7"/>
        <v>1762.3276436058222</v>
      </c>
      <c r="I67" s="11">
        <f t="shared" ref="I67" si="51">H67-H66</f>
        <v>-3945.0213679604931</v>
      </c>
    </row>
    <row r="68" spans="1:9">
      <c r="A68" s="2">
        <f>Dati!A68</f>
        <v>44109</v>
      </c>
      <c r="B68" s="10">
        <v>65</v>
      </c>
      <c r="C68" s="10">
        <f>'Nuovi positivi'!B68</f>
        <v>327586</v>
      </c>
      <c r="D68">
        <f t="shared" ref="D68" si="52">C68-C67</f>
        <v>2257</v>
      </c>
      <c r="E68" s="11">
        <f t="shared" ref="E68" si="53">E67+G68</f>
        <v>330529.2352017237</v>
      </c>
      <c r="F68" s="11">
        <f t="shared" ref="F68" si="54">(E68-E67)*10</f>
        <v>69625.628453295212</v>
      </c>
      <c r="G68" s="11">
        <f t="shared" ref="G68:G99" si="55">$L$4*B68^$L$5*EXP(-B68/$L$6)</f>
        <v>6962.5628453295185</v>
      </c>
      <c r="H68" s="11">
        <f t="shared" ref="H68:H99" si="56">C68-E68</f>
        <v>-2943.235201723699</v>
      </c>
      <c r="I68" s="11">
        <f t="shared" ref="I68" si="57">H68-H67</f>
        <v>-4705.5628453295212</v>
      </c>
    </row>
    <row r="69" spans="1:9">
      <c r="A69" s="2">
        <f>Dati!A69</f>
        <v>44110</v>
      </c>
      <c r="B69" s="10">
        <v>66</v>
      </c>
      <c r="C69" s="10">
        <f>'Nuovi positivi'!B69</f>
        <v>330263</v>
      </c>
      <c r="D69">
        <f t="shared" ref="D69" si="58">C69-C68</f>
        <v>2677</v>
      </c>
      <c r="E69" s="11">
        <f t="shared" ref="E69" si="59">E68+G69</f>
        <v>337946.8969489251</v>
      </c>
      <c r="F69" s="11">
        <f t="shared" ref="F69" si="60">(E69-E68)*10</f>
        <v>74176.617472014041</v>
      </c>
      <c r="G69" s="11">
        <f t="shared" si="55"/>
        <v>7417.6617472014186</v>
      </c>
      <c r="H69" s="11">
        <f t="shared" si="56"/>
        <v>-7683.8969489251031</v>
      </c>
      <c r="I69" s="11">
        <f t="shared" ref="I69" si="61">H69-H68</f>
        <v>-4740.6617472014041</v>
      </c>
    </row>
    <row r="70" spans="1:9">
      <c r="A70" s="2">
        <f>Dati!A70</f>
        <v>44111</v>
      </c>
      <c r="B70" s="10">
        <v>67</v>
      </c>
      <c r="C70" s="10">
        <f>'Nuovi positivi'!B70</f>
        <v>333940</v>
      </c>
      <c r="D70">
        <f t="shared" ref="D70" si="62">C70-C69</f>
        <v>3677</v>
      </c>
      <c r="E70" s="11">
        <f t="shared" ref="E70" si="63">E69+G70</f>
        <v>345834.9028752654</v>
      </c>
      <c r="F70" s="11">
        <f t="shared" ref="F70" si="64">(E70-E69)*10</f>
        <v>78880.059263402945</v>
      </c>
      <c r="G70" s="11">
        <f t="shared" si="55"/>
        <v>7888.0059263403227</v>
      </c>
      <c r="H70" s="11">
        <f t="shared" si="56"/>
        <v>-11894.902875265398</v>
      </c>
      <c r="I70" s="11">
        <f t="shared" ref="I70" si="65">H70-H69</f>
        <v>-4211.0059263402945</v>
      </c>
    </row>
    <row r="71" spans="1:9">
      <c r="A71" s="2">
        <f>Dati!A71</f>
        <v>44112</v>
      </c>
      <c r="B71" s="10">
        <v>68</v>
      </c>
      <c r="C71" s="10">
        <f>'Nuovi positivi'!B71</f>
        <v>338398</v>
      </c>
      <c r="D71">
        <f t="shared" ref="D71" si="66">C71-C70</f>
        <v>4458</v>
      </c>
      <c r="E71" s="11">
        <f t="shared" ref="E71" si="67">E70+G71</f>
        <v>354208.13968596049</v>
      </c>
      <c r="F71" s="11">
        <f t="shared" ref="F71" si="68">(E71-E70)*10</f>
        <v>83732.368106950889</v>
      </c>
      <c r="G71" s="11">
        <f t="shared" si="55"/>
        <v>8373.236810695078</v>
      </c>
      <c r="H71" s="11">
        <f t="shared" si="56"/>
        <v>-15810.139685960487</v>
      </c>
      <c r="I71" s="11">
        <f t="shared" ref="I71" si="69">H71-H70</f>
        <v>-3915.2368106950889</v>
      </c>
    </row>
    <row r="72" spans="1:9">
      <c r="A72" s="2">
        <f>Dati!A72</f>
        <v>44113</v>
      </c>
      <c r="B72" s="10">
        <v>69</v>
      </c>
      <c r="C72" s="10">
        <f>'Nuovi positivi'!B72</f>
        <v>343770</v>
      </c>
      <c r="D72">
        <f t="shared" ref="D72" si="70">C72-C71</f>
        <v>5372</v>
      </c>
      <c r="E72" s="11">
        <f t="shared" ref="E72" si="71">E71+G72</f>
        <v>363081.09029529378</v>
      </c>
      <c r="F72" s="11">
        <f t="shared" ref="F72" si="72">(E72-E71)*10</f>
        <v>88729.506093332893</v>
      </c>
      <c r="G72" s="11">
        <f t="shared" si="55"/>
        <v>8872.950609333282</v>
      </c>
      <c r="H72" s="11">
        <f t="shared" si="56"/>
        <v>-19311.090295293776</v>
      </c>
      <c r="I72" s="11">
        <f t="shared" ref="I72" si="73">H72-H71</f>
        <v>-3500.9506093332893</v>
      </c>
    </row>
    <row r="73" spans="1:9">
      <c r="A73" s="2">
        <f>Dati!A73</f>
        <v>44114</v>
      </c>
      <c r="B73" s="10">
        <v>70</v>
      </c>
      <c r="C73" s="10">
        <f>'Nuovi positivi'!B73</f>
        <v>349494</v>
      </c>
      <c r="D73">
        <f t="shared" ref="D73" si="74">C73-C72</f>
        <v>5724</v>
      </c>
      <c r="E73" s="11">
        <f t="shared" ref="E73" si="75">E72+G73</f>
        <v>372467.78999389627</v>
      </c>
      <c r="F73" s="11">
        <f t="shared" ref="F73" si="76">(E73-E72)*10</f>
        <v>93866.996986024897</v>
      </c>
      <c r="G73" s="11">
        <f t="shared" si="55"/>
        <v>9386.6996986024969</v>
      </c>
      <c r="H73" s="11">
        <f t="shared" si="56"/>
        <v>-22973.789993896266</v>
      </c>
      <c r="I73" s="11">
        <f t="shared" ref="I73" si="77">H73-H72</f>
        <v>-3662.6996986024897</v>
      </c>
    </row>
    <row r="74" spans="1:9">
      <c r="A74" s="2">
        <f>Dati!A74</f>
        <v>44115</v>
      </c>
      <c r="B74" s="10">
        <v>71</v>
      </c>
      <c r="C74" s="10">
        <f>'Nuovi positivi'!B74</f>
        <v>354950</v>
      </c>
      <c r="D74">
        <f t="shared" ref="D74" si="78">C74-C73</f>
        <v>5456</v>
      </c>
      <c r="E74" s="11">
        <f t="shared" ref="E74" si="79">E73+G74</f>
        <v>382381.78417010012</v>
      </c>
      <c r="F74" s="11">
        <f t="shared" ref="F74" si="80">(E74-E73)*10</f>
        <v>99139.941762038507</v>
      </c>
      <c r="G74" s="11">
        <f t="shared" si="55"/>
        <v>9913.9941762038252</v>
      </c>
      <c r="H74" s="11">
        <f t="shared" si="56"/>
        <v>-27431.784170100116</v>
      </c>
      <c r="I74" s="11">
        <f t="shared" ref="I74" si="81">H74-H73</f>
        <v>-4457.9941762038507</v>
      </c>
    </row>
    <row r="75" spans="1:9">
      <c r="A75" s="2">
        <f>Dati!A75</f>
        <v>44116</v>
      </c>
      <c r="B75" s="10">
        <v>72</v>
      </c>
      <c r="C75" s="10">
        <f>'Nuovi positivi'!B75</f>
        <v>359569</v>
      </c>
      <c r="D75">
        <f t="shared" ref="D75:D76" si="82">C75-C74</f>
        <v>4619</v>
      </c>
      <c r="E75" s="11">
        <f t="shared" ref="E75:E76" si="83">E74+G75</f>
        <v>392836.0877404997</v>
      </c>
      <c r="F75" s="11">
        <f t="shared" ref="F75:F76" si="84">(E75-E74)*10</f>
        <v>104543.03570399585</v>
      </c>
      <c r="G75" s="11">
        <f t="shared" si="55"/>
        <v>10454.303570399607</v>
      </c>
      <c r="H75" s="11">
        <f t="shared" si="56"/>
        <v>-33267.087740499701</v>
      </c>
      <c r="I75" s="11">
        <f t="shared" ref="I75:I76" si="85">H75-H74</f>
        <v>-5835.3035703995847</v>
      </c>
    </row>
    <row r="76" spans="1:9">
      <c r="A76" s="2">
        <f>Dati!A76</f>
        <v>44117</v>
      </c>
      <c r="B76" s="10">
        <v>73</v>
      </c>
      <c r="C76" s="10">
        <f>'Nuovi positivi'!B76</f>
        <v>365467</v>
      </c>
      <c r="D76">
        <f t="shared" si="82"/>
        <v>5898</v>
      </c>
      <c r="E76" s="11">
        <f t="shared" si="83"/>
        <v>403843.14643172483</v>
      </c>
      <c r="F76" s="11">
        <f t="shared" si="84"/>
        <v>110070.58691225131</v>
      </c>
      <c r="G76" s="11">
        <f t="shared" si="55"/>
        <v>11007.058691225116</v>
      </c>
      <c r="H76" s="11">
        <f t="shared" si="56"/>
        <v>-38376.146431724832</v>
      </c>
      <c r="I76" s="11">
        <f t="shared" si="85"/>
        <v>-5109.058691225131</v>
      </c>
    </row>
    <row r="77" spans="1:9">
      <c r="A77" s="2">
        <f>Dati!A77</f>
        <v>44118</v>
      </c>
      <c r="B77" s="10">
        <v>74</v>
      </c>
      <c r="C77" s="10">
        <f>'Nuovi positivi'!B77</f>
        <v>372799</v>
      </c>
      <c r="D77">
        <f t="shared" ref="D77:D78" si="86">C77-C76</f>
        <v>7332</v>
      </c>
      <c r="E77" s="11">
        <f t="shared" ref="E77:E78" si="87">E76+G77</f>
        <v>415414.80004205374</v>
      </c>
      <c r="F77" s="11">
        <f t="shared" ref="F77:F78" si="88">(E77-E76)*10</f>
        <v>115716.53610328911</v>
      </c>
      <c r="G77" s="11">
        <f t="shared" si="55"/>
        <v>11571.653610328918</v>
      </c>
      <c r="H77" s="11">
        <f t="shared" si="56"/>
        <v>-42615.800042053743</v>
      </c>
      <c r="I77" s="11">
        <f t="shared" ref="I77:I78" si="89">H77-H76</f>
        <v>-4239.6536103289109</v>
      </c>
    </row>
    <row r="78" spans="1:9">
      <c r="A78" s="2">
        <f>Dati!A78</f>
        <v>44119</v>
      </c>
      <c r="B78" s="10">
        <v>75</v>
      </c>
      <c r="C78" s="10">
        <f>'Nuovi positivi'!B78</f>
        <v>381602</v>
      </c>
      <c r="D78">
        <f t="shared" si="86"/>
        <v>8803</v>
      </c>
      <c r="E78" s="11">
        <f t="shared" si="87"/>
        <v>427562.24779797532</v>
      </c>
      <c r="F78" s="11">
        <f t="shared" si="88"/>
        <v>121474.47755921574</v>
      </c>
      <c r="G78" s="11">
        <f t="shared" si="55"/>
        <v>12147.447755921576</v>
      </c>
      <c r="H78" s="11">
        <f t="shared" si="56"/>
        <v>-45960.247797975317</v>
      </c>
      <c r="I78" s="11">
        <f t="shared" si="89"/>
        <v>-3344.4477559215738</v>
      </c>
    </row>
    <row r="79" spans="1:9">
      <c r="A79" s="2">
        <f>Dati!A79</f>
        <v>44120</v>
      </c>
      <c r="B79" s="10">
        <v>76</v>
      </c>
      <c r="C79" s="10">
        <f>'Nuovi positivi'!B79</f>
        <v>391611</v>
      </c>
      <c r="D79">
        <f t="shared" ref="D79" si="90">C79-C78</f>
        <v>10009</v>
      </c>
      <c r="E79" s="11">
        <f t="shared" ref="E79" si="91">E78+G79</f>
        <v>440296.01590723783</v>
      </c>
      <c r="F79" s="11">
        <f t="shared" ref="F79" si="92">(E79-E78)*10</f>
        <v>127337.68109262513</v>
      </c>
      <c r="G79" s="11">
        <f t="shared" si="55"/>
        <v>12733.768109262513</v>
      </c>
      <c r="H79" s="11">
        <f t="shared" si="56"/>
        <v>-48685.01590723783</v>
      </c>
      <c r="I79" s="11">
        <f t="shared" ref="I79" si="93">H79-H78</f>
        <v>-2724.7681092625135</v>
      </c>
    </row>
    <row r="80" spans="1:9">
      <c r="A80" s="2">
        <f>Dati!A80</f>
        <v>44121</v>
      </c>
      <c r="B80" s="10">
        <v>77</v>
      </c>
      <c r="C80" s="10">
        <f>'Nuovi positivi'!B80</f>
        <v>402536</v>
      </c>
      <c r="D80">
        <f t="shared" ref="D80" si="94">C80-C79</f>
        <v>10925</v>
      </c>
      <c r="E80" s="11">
        <f t="shared" ref="E80" si="95">E79+G80</f>
        <v>453625.92739639065</v>
      </c>
      <c r="F80" s="11">
        <f t="shared" ref="F80" si="96">(E80-E79)*10</f>
        <v>133299.11489152815</v>
      </c>
      <c r="G80" s="11">
        <f t="shared" si="55"/>
        <v>13329.911489152815</v>
      </c>
      <c r="H80" s="11">
        <f t="shared" si="56"/>
        <v>-51089.927396390645</v>
      </c>
      <c r="I80" s="11">
        <f t="shared" ref="I80" si="97">H80-H79</f>
        <v>-2404.9114891528152</v>
      </c>
    </row>
    <row r="81" spans="1:9">
      <c r="A81" s="2">
        <f>Dati!A81</f>
        <v>44122</v>
      </c>
      <c r="B81" s="10">
        <v>78</v>
      </c>
      <c r="C81" s="10">
        <f>'Nuovi positivi'!B81</f>
        <v>414241</v>
      </c>
      <c r="D81">
        <f t="shared" ref="D81" si="98">C81-C80</f>
        <v>11705</v>
      </c>
      <c r="E81" s="11">
        <f t="shared" ref="E81" si="99">E80+G81</f>
        <v>467561.07430741296</v>
      </c>
      <c r="F81" s="11">
        <f t="shared" ref="F81" si="100">(E81-E80)*10</f>
        <v>139351.46911022312</v>
      </c>
      <c r="G81" s="11">
        <f t="shared" si="55"/>
        <v>13935.14691102231</v>
      </c>
      <c r="H81" s="11">
        <f t="shared" si="56"/>
        <v>-53320.074307412957</v>
      </c>
      <c r="I81" s="11">
        <f t="shared" ref="I81" si="101">H81-H80</f>
        <v>-2230.1469110223115</v>
      </c>
    </row>
    <row r="82" spans="1:9">
      <c r="A82" s="2">
        <f>Dati!A82</f>
        <v>44123</v>
      </c>
      <c r="B82" s="10">
        <v>79</v>
      </c>
      <c r="C82" s="10">
        <f>'Nuovi positivi'!B82</f>
        <v>423578</v>
      </c>
      <c r="D82">
        <f t="shared" ref="D82" si="102">C82-C81</f>
        <v>9337</v>
      </c>
      <c r="E82" s="11">
        <f t="shared" ref="E82" si="103">E81+G82</f>
        <v>482109.79231480742</v>
      </c>
      <c r="F82" s="11">
        <f t="shared" ref="F82" si="104">(E82-E81)*10</f>
        <v>145487.18007394462</v>
      </c>
      <c r="G82" s="11">
        <f t="shared" si="55"/>
        <v>14548.718007394487</v>
      </c>
      <c r="H82" s="11">
        <f t="shared" si="56"/>
        <v>-58531.792314807419</v>
      </c>
      <c r="I82" s="11">
        <f t="shared" ref="I82" si="105">H82-H81</f>
        <v>-5211.7180073944619</v>
      </c>
    </row>
    <row r="83" spans="1:9">
      <c r="A83" s="2">
        <f>Dati!A83</f>
        <v>44124</v>
      </c>
      <c r="B83" s="10">
        <v>80</v>
      </c>
      <c r="C83" s="10">
        <f>'Nuovi positivi'!B83</f>
        <v>434449</v>
      </c>
      <c r="D83">
        <f t="shared" ref="D83:D84" si="106">C83-C82</f>
        <v>10871</v>
      </c>
      <c r="E83" s="11">
        <f t="shared" ref="E83:E84" si="107">E82+G83</f>
        <v>497279.63781158486</v>
      </c>
      <c r="F83" s="11">
        <f t="shared" ref="F83:F84" si="108">(E83-E82)*10</f>
        <v>151698.45496777445</v>
      </c>
      <c r="G83" s="11">
        <f t="shared" si="55"/>
        <v>15169.845496777454</v>
      </c>
      <c r="H83" s="11">
        <f t="shared" si="56"/>
        <v>-62830.637811584864</v>
      </c>
      <c r="I83" s="11">
        <f t="shared" ref="I83:I84" si="109">H83-H82</f>
        <v>-4298.8454967774451</v>
      </c>
    </row>
    <row r="84" spans="1:9">
      <c r="A84" s="2">
        <f>Dati!A84</f>
        <v>44125</v>
      </c>
      <c r="B84" s="10">
        <v>81</v>
      </c>
      <c r="C84" s="10">
        <f>'Nuovi positivi'!B84</f>
        <v>449648</v>
      </c>
      <c r="D84">
        <f t="shared" si="106"/>
        <v>15199</v>
      </c>
      <c r="E84" s="11">
        <f t="shared" si="107"/>
        <v>513077.36749994027</v>
      </c>
      <c r="F84" s="11">
        <f t="shared" si="108"/>
        <v>157977.29688355408</v>
      </c>
      <c r="G84" s="11">
        <f t="shared" si="55"/>
        <v>15797.729688355435</v>
      </c>
      <c r="H84" s="11">
        <f t="shared" si="56"/>
        <v>-63429.367499940272</v>
      </c>
      <c r="I84" s="11">
        <f t="shared" si="109"/>
        <v>-598.72968835540814</v>
      </c>
    </row>
    <row r="85" spans="1:9">
      <c r="A85" s="2">
        <f>Dati!A85</f>
        <v>44126</v>
      </c>
      <c r="B85" s="10">
        <v>82</v>
      </c>
      <c r="C85" s="10">
        <f>'Nuovi positivi'!B85</f>
        <v>465726</v>
      </c>
      <c r="D85">
        <f t="shared" ref="D85" si="110">C85-C84</f>
        <v>16078</v>
      </c>
      <c r="E85" s="11">
        <f t="shared" ref="E85" si="111">E84+G85</f>
        <v>529508.92051017843</v>
      </c>
      <c r="F85" s="11">
        <f t="shared" ref="F85" si="112">(E85-E84)*10</f>
        <v>164315.5301023816</v>
      </c>
      <c r="G85" s="11">
        <f t="shared" si="55"/>
        <v>16431.553010238142</v>
      </c>
      <c r="H85" s="11">
        <f t="shared" si="56"/>
        <v>-63782.920510178432</v>
      </c>
      <c r="I85" s="11">
        <f t="shared" ref="I85" si="113">H85-H84</f>
        <v>-353.55301023815991</v>
      </c>
    </row>
    <row r="86" spans="1:9">
      <c r="A86" s="2">
        <f>Dati!A86</f>
        <v>44127</v>
      </c>
      <c r="B86" s="10">
        <v>83</v>
      </c>
      <c r="C86" s="10">
        <f>'Nuovi positivi'!B86</f>
        <v>484869</v>
      </c>
      <c r="D86">
        <f t="shared" ref="D86:D87" si="114">C86-C85</f>
        <v>19143</v>
      </c>
      <c r="E86" s="11">
        <f t="shared" ref="E86:E87" si="115">E85+G86</f>
        <v>546579.40305963519</v>
      </c>
      <c r="F86" s="11">
        <f t="shared" ref="F86:F87" si="116">(E86-E85)*10</f>
        <v>170704.82549456763</v>
      </c>
      <c r="G86" s="11">
        <f t="shared" si="55"/>
        <v>17070.482549456789</v>
      </c>
      <c r="H86" s="11">
        <f t="shared" si="56"/>
        <v>-61710.403059635195</v>
      </c>
      <c r="I86" s="11">
        <f t="shared" ref="I86:I87" si="117">H86-H85</f>
        <v>2072.5174505432369</v>
      </c>
    </row>
    <row r="87" spans="1:9">
      <c r="A87" s="2">
        <f>Dati!A87</f>
        <v>44128</v>
      </c>
      <c r="B87" s="10">
        <v>84</v>
      </c>
      <c r="C87" s="10">
        <f>'Nuovi positivi'!B87</f>
        <v>504509</v>
      </c>
      <c r="D87">
        <f t="shared" si="114"/>
        <v>19640</v>
      </c>
      <c r="E87" s="11">
        <f t="shared" si="115"/>
        <v>564293.07565200608</v>
      </c>
      <c r="F87" s="11">
        <f t="shared" si="116"/>
        <v>177136.72592370887</v>
      </c>
      <c r="G87" s="11">
        <f t="shared" si="55"/>
        <v>17713.672592370876</v>
      </c>
      <c r="H87" s="11">
        <f t="shared" si="56"/>
        <v>-59784.075652006082</v>
      </c>
      <c r="I87" s="11">
        <f t="shared" si="117"/>
        <v>1926.3274076291127</v>
      </c>
    </row>
    <row r="88" spans="1:9">
      <c r="A88" s="2">
        <f>Dati!A88</f>
        <v>44129</v>
      </c>
      <c r="B88" s="10">
        <v>85</v>
      </c>
      <c r="C88" s="10">
        <f>'Nuovi positivi'!B88</f>
        <v>525782</v>
      </c>
      <c r="D88">
        <f t="shared" ref="D88:D89" si="118">C88-C87</f>
        <v>21273</v>
      </c>
      <c r="E88" s="11">
        <f t="shared" ref="E88:E89" si="119">E87+G88</f>
        <v>582653.34280666779</v>
      </c>
      <c r="F88" s="11">
        <f t="shared" ref="F88:F89" si="120">(E88-E87)*10</f>
        <v>183602.67154661706</v>
      </c>
      <c r="G88" s="11">
        <f t="shared" si="55"/>
        <v>18360.267154661746</v>
      </c>
      <c r="H88" s="11">
        <f t="shared" si="56"/>
        <v>-56871.342806667788</v>
      </c>
      <c r="I88" s="11">
        <f t="shared" ref="I88:I89" si="121">H88-H87</f>
        <v>2912.7328453382943</v>
      </c>
    </row>
    <row r="89" spans="1:9">
      <c r="A89" s="2">
        <f>Dati!A89</f>
        <v>44130</v>
      </c>
      <c r="B89" s="10">
        <v>86</v>
      </c>
      <c r="C89" s="10">
        <f>'Nuovi positivi'!B89</f>
        <v>542789</v>
      </c>
      <c r="D89">
        <f t="shared" si="118"/>
        <v>17007</v>
      </c>
      <c r="E89" s="11">
        <f t="shared" si="119"/>
        <v>601662.74529730098</v>
      </c>
      <c r="F89" s="11">
        <f t="shared" si="120"/>
        <v>190094.02490633191</v>
      </c>
      <c r="G89" s="11">
        <f t="shared" si="55"/>
        <v>19009.402490633143</v>
      </c>
      <c r="H89" s="11">
        <f t="shared" si="56"/>
        <v>-58873.745297300979</v>
      </c>
      <c r="I89" s="11">
        <f t="shared" si="121"/>
        <v>-2002.4024906331906</v>
      </c>
    </row>
    <row r="90" spans="1:9">
      <c r="A90" s="2">
        <f>Dati!A90</f>
        <v>44131</v>
      </c>
      <c r="B90" s="10">
        <v>87</v>
      </c>
      <c r="C90" s="10">
        <f>'Nuovi positivi'!B90</f>
        <v>564778</v>
      </c>
      <c r="D90">
        <f t="shared" ref="D90" si="122">C90-C89</f>
        <v>21989</v>
      </c>
      <c r="E90" s="11">
        <f t="shared" ref="E90" si="123">E89+G90</f>
        <v>621322.95486940909</v>
      </c>
      <c r="F90" s="11">
        <f t="shared" ref="F90" si="124">(E90-E89)*10</f>
        <v>196602.09572108113</v>
      </c>
      <c r="G90" s="11">
        <f t="shared" si="55"/>
        <v>19660.209572108142</v>
      </c>
      <c r="H90" s="11">
        <f t="shared" si="56"/>
        <v>-56544.954869409092</v>
      </c>
      <c r="I90" s="11">
        <f t="shared" ref="I90" si="125">H90-H89</f>
        <v>2328.7904278918868</v>
      </c>
    </row>
    <row r="91" spans="1:9">
      <c r="A91" s="2">
        <f>Dati!A91</f>
        <v>44132</v>
      </c>
      <c r="B91" s="10">
        <v>88</v>
      </c>
      <c r="C91" s="10">
        <f>'Nuovi positivi'!B91</f>
        <v>589766</v>
      </c>
      <c r="D91">
        <f t="shared" ref="D91:D92" si="126">C91-C90</f>
        <v>24988</v>
      </c>
      <c r="E91" s="11">
        <f t="shared" ref="E91:E92" si="127">E90+G91</f>
        <v>641634.77139721136</v>
      </c>
      <c r="F91" s="11">
        <f t="shared" ref="F91:F92" si="128">(E91-E90)*10</f>
        <v>203118.16527802264</v>
      </c>
      <c r="G91" s="11">
        <f t="shared" si="55"/>
        <v>20311.81652780221</v>
      </c>
      <c r="H91" s="11">
        <f t="shared" si="56"/>
        <v>-51868.771397211356</v>
      </c>
      <c r="I91" s="11">
        <f t="shared" ref="I91:I92" si="129">H91-H90</f>
        <v>4676.1834721977357</v>
      </c>
    </row>
    <row r="92" spans="1:9">
      <c r="A92" s="2">
        <f>Dati!A92</f>
        <v>44133</v>
      </c>
      <c r="B92" s="10">
        <v>89</v>
      </c>
      <c r="C92" s="10">
        <f>'Nuovi positivi'!B92</f>
        <v>616595</v>
      </c>
      <c r="D92">
        <f t="shared" si="126"/>
        <v>26829</v>
      </c>
      <c r="E92" s="11">
        <f t="shared" si="127"/>
        <v>662598.12243186939</v>
      </c>
      <c r="F92" s="11">
        <f t="shared" si="128"/>
        <v>209633.5103465803</v>
      </c>
      <c r="G92" s="11">
        <f t="shared" si="55"/>
        <v>20963.351034658081</v>
      </c>
      <c r="H92" s="11">
        <f t="shared" si="56"/>
        <v>-46003.122431869386</v>
      </c>
      <c r="I92" s="11">
        <f t="shared" si="129"/>
        <v>5865.6489653419703</v>
      </c>
    </row>
    <row r="93" spans="1:9">
      <c r="A93" s="2">
        <f>Dati!A93</f>
        <v>44134</v>
      </c>
      <c r="B93" s="10">
        <v>90</v>
      </c>
      <c r="C93" s="10">
        <f>'Nuovi positivi'!B93</f>
        <v>647674</v>
      </c>
      <c r="D93">
        <f t="shared" ref="D93:D94" si="130">C93-C92</f>
        <v>31079</v>
      </c>
      <c r="E93" s="11">
        <f t="shared" ref="E93:E94" si="131">E92+G93</f>
        <v>684212.06508511386</v>
      </c>
      <c r="F93" s="11">
        <f t="shared" ref="F93:F94" si="132">(E93-E92)*10</f>
        <v>216139.42653244478</v>
      </c>
      <c r="G93" s="11">
        <f t="shared" si="55"/>
        <v>21613.942653244456</v>
      </c>
      <c r="H93" s="11">
        <f t="shared" si="56"/>
        <v>-36538.065085113863</v>
      </c>
      <c r="I93" s="11">
        <f t="shared" ref="I93:I94" si="133">H93-H92</f>
        <v>9465.0573467555223</v>
      </c>
    </row>
    <row r="94" spans="1:9">
      <c r="A94" s="2">
        <f>Dati!A94</f>
        <v>44135</v>
      </c>
      <c r="B94" s="10">
        <v>91</v>
      </c>
      <c r="C94" s="10">
        <f>'Nuovi positivi'!B94</f>
        <v>679430</v>
      </c>
      <c r="D94">
        <f t="shared" si="130"/>
        <v>31756</v>
      </c>
      <c r="E94" s="11">
        <f t="shared" si="131"/>
        <v>706474.79018505826</v>
      </c>
      <c r="F94" s="11">
        <f t="shared" si="132"/>
        <v>222627.25099944393</v>
      </c>
      <c r="G94" s="11">
        <f t="shared" si="55"/>
        <v>22262.725099944426</v>
      </c>
      <c r="H94" s="11">
        <f t="shared" si="56"/>
        <v>-27044.790185058257</v>
      </c>
      <c r="I94" s="11">
        <f t="shared" si="133"/>
        <v>9493.2749000556068</v>
      </c>
    </row>
    <row r="95" spans="1:9">
      <c r="A95" s="2">
        <f>Dati!A95</f>
        <v>44136</v>
      </c>
      <c r="B95" s="10">
        <v>92</v>
      </c>
      <c r="C95" s="10">
        <f>'Nuovi positivi'!B95</f>
        <v>709335</v>
      </c>
      <c r="D95">
        <f t="shared" ref="D95" si="134">C95-C94</f>
        <v>29905</v>
      </c>
      <c r="E95" s="11">
        <f t="shared" ref="E95" si="135">E94+G95</f>
        <v>729383.62863434281</v>
      </c>
      <c r="F95" s="11">
        <f t="shared" ref="F95" si="136">(E95-E94)*10</f>
        <v>229088.38449284551</v>
      </c>
      <c r="G95" s="11">
        <f t="shared" si="55"/>
        <v>22908.838449284598</v>
      </c>
      <c r="H95" s="11">
        <f t="shared" si="56"/>
        <v>-20048.628634342807</v>
      </c>
      <c r="I95" s="11">
        <f t="shared" ref="I95" si="137">H95-H94</f>
        <v>6996.1615507154493</v>
      </c>
    </row>
    <row r="96" spans="1:9">
      <c r="A96" s="2">
        <f>Dati!A96</f>
        <v>44137</v>
      </c>
      <c r="B96" s="10">
        <v>93</v>
      </c>
      <c r="C96" s="10">
        <f>'Nuovi positivi'!B96</f>
        <v>731588</v>
      </c>
      <c r="D96">
        <f t="shared" ref="D96:D99" si="138">C96-C95</f>
        <v>22253</v>
      </c>
      <c r="E96" s="11">
        <f t="shared" ref="E96:E99" si="139">E95+G96</f>
        <v>752935.05989472324</v>
      </c>
      <c r="F96" s="11">
        <f t="shared" ref="F96:F99" si="140">(E96-E95)*10</f>
        <v>235514.31260380428</v>
      </c>
      <c r="G96" s="11">
        <f t="shared" si="55"/>
        <v>23551.431260380428</v>
      </c>
      <c r="H96" s="11">
        <f t="shared" si="56"/>
        <v>-21347.059894723236</v>
      </c>
      <c r="I96" s="11">
        <f t="shared" ref="I96:I99" si="141">H96-H95</f>
        <v>-1298.4312603804283</v>
      </c>
    </row>
    <row r="97" spans="1:9">
      <c r="A97" s="2">
        <f>Dati!A97</f>
        <v>44138</v>
      </c>
      <c r="B97" s="10">
        <v>94</v>
      </c>
      <c r="C97" s="10">
        <f>'Nuovi positivi'!B97</f>
        <v>759829</v>
      </c>
      <c r="D97">
        <f t="shared" si="138"/>
        <v>28241</v>
      </c>
      <c r="E97" s="11">
        <f t="shared" si="139"/>
        <v>777124.72251681564</v>
      </c>
      <c r="F97" s="11">
        <f t="shared" si="140"/>
        <v>241896.62622092408</v>
      </c>
      <c r="G97" s="11">
        <f t="shared" si="55"/>
        <v>24189.662622092383</v>
      </c>
      <c r="H97" s="11">
        <f t="shared" si="56"/>
        <v>-17295.722516815644</v>
      </c>
      <c r="I97" s="11">
        <f t="shared" si="141"/>
        <v>4051.3373779075919</v>
      </c>
    </row>
    <row r="98" spans="1:9">
      <c r="A98" s="2">
        <f>Dati!A98</f>
        <v>44139</v>
      </c>
      <c r="B98" s="10">
        <v>95</v>
      </c>
      <c r="C98" s="10">
        <f>'Nuovi positivi'!B98</f>
        <v>790360</v>
      </c>
      <c r="D98">
        <f t="shared" si="138"/>
        <v>30531</v>
      </c>
      <c r="E98" s="11">
        <f t="shared" si="139"/>
        <v>801947.42662891501</v>
      </c>
      <c r="F98" s="11">
        <f t="shared" si="140"/>
        <v>248227.04112099367</v>
      </c>
      <c r="G98" s="11">
        <f t="shared" si="55"/>
        <v>24822.704112099411</v>
      </c>
      <c r="H98" s="11">
        <f t="shared" si="56"/>
        <v>-11587.426628915011</v>
      </c>
      <c r="I98" s="11">
        <f t="shared" si="141"/>
        <v>5708.2958879006328</v>
      </c>
    </row>
    <row r="99" spans="1:9">
      <c r="A99" s="2">
        <f>Dati!A99</f>
        <v>44140</v>
      </c>
      <c r="B99" s="10">
        <v>96</v>
      </c>
      <c r="C99" s="10">
        <f>'Nuovi positivi'!B99</f>
        <v>824879</v>
      </c>
      <c r="D99">
        <f t="shared" si="138"/>
        <v>34519</v>
      </c>
      <c r="E99" s="11">
        <f t="shared" si="139"/>
        <v>827397.1682946108</v>
      </c>
      <c r="F99" s="11">
        <f t="shared" si="140"/>
        <v>254497.41665695794</v>
      </c>
      <c r="G99" s="11">
        <f t="shared" si="55"/>
        <v>25449.741665695776</v>
      </c>
      <c r="H99" s="11">
        <f t="shared" si="56"/>
        <v>-2518.1682946108049</v>
      </c>
      <c r="I99" s="11">
        <f t="shared" si="141"/>
        <v>9069.2583343042061</v>
      </c>
    </row>
    <row r="100" spans="1:9">
      <c r="A100" s="2">
        <f>Dati!A100</f>
        <v>44141</v>
      </c>
      <c r="B100" s="10">
        <v>97</v>
      </c>
      <c r="C100" s="10">
        <f>'Nuovi positivi'!B100</f>
        <v>862681</v>
      </c>
      <c r="D100">
        <f t="shared" ref="D100" si="142">C100-C99</f>
        <v>37802</v>
      </c>
      <c r="E100" s="11">
        <f t="shared" ref="E100" si="143">E99+G100</f>
        <v>853467.14564531564</v>
      </c>
      <c r="F100" s="11">
        <f t="shared" ref="F100" si="144">(E100-E99)*10</f>
        <v>260699.77350704838</v>
      </c>
      <c r="G100" s="11">
        <f t="shared" ref="G100:G131" si="145">$L$4*B100^$L$5*EXP(-B100/$L$6)</f>
        <v>26069.977350704787</v>
      </c>
      <c r="H100" s="11">
        <f t="shared" ref="H100:H110" si="146">C100-E100</f>
        <v>9213.8543546843575</v>
      </c>
      <c r="I100" s="11">
        <f t="shared" ref="I100" si="147">H100-H99</f>
        <v>11732.022649295162</v>
      </c>
    </row>
    <row r="101" spans="1:9">
      <c r="A101" s="2">
        <f>Dati!A101</f>
        <v>44142</v>
      </c>
      <c r="B101" s="10">
        <v>98</v>
      </c>
      <c r="C101" s="10">
        <f>'Nuovi positivi'!B101</f>
        <v>902490</v>
      </c>
      <c r="D101">
        <f t="shared" ref="D101:D105" si="148">C101-C100</f>
        <v>39809</v>
      </c>
      <c r="E101" s="11">
        <f t="shared" ref="E101:E117" si="149">E100+G101</f>
        <v>880149.7766907888</v>
      </c>
      <c r="F101" s="11">
        <f t="shared" ref="F101:F164" si="150">(E101-E100)*10</f>
        <v>266826.31045473157</v>
      </c>
      <c r="G101" s="11">
        <f t="shared" si="145"/>
        <v>26682.631045473106</v>
      </c>
      <c r="H101" s="11">
        <f t="shared" si="146"/>
        <v>22340.2233092112</v>
      </c>
      <c r="I101" s="11">
        <f t="shared" ref="I101:I105" si="151">H101-H100</f>
        <v>13126.368954526843</v>
      </c>
    </row>
    <row r="102" spans="1:9">
      <c r="A102" s="2">
        <f>Dati!A102</f>
        <v>44143</v>
      </c>
      <c r="B102" s="10">
        <v>99</v>
      </c>
      <c r="C102" s="10">
        <f>'Nuovi positivi'!B102</f>
        <v>935104</v>
      </c>
      <c r="D102">
        <f t="shared" si="148"/>
        <v>32614</v>
      </c>
      <c r="E102" s="11">
        <f t="shared" si="149"/>
        <v>907436.71870825207</v>
      </c>
      <c r="F102" s="11">
        <f t="shared" si="150"/>
        <v>272869.42017463269</v>
      </c>
      <c r="G102" s="11">
        <f t="shared" si="145"/>
        <v>27286.94201746324</v>
      </c>
      <c r="H102" s="11">
        <f t="shared" si="146"/>
        <v>27667.281291747931</v>
      </c>
      <c r="I102" s="11">
        <f t="shared" si="151"/>
        <v>5327.0579825367313</v>
      </c>
    </row>
    <row r="103" spans="1:9">
      <c r="A103" s="2">
        <f>Dati!A103</f>
        <v>44144</v>
      </c>
      <c r="B103" s="10">
        <v>100</v>
      </c>
      <c r="C103" s="10">
        <f>'Nuovi positivi'!B103</f>
        <v>960373</v>
      </c>
      <c r="D103">
        <f t="shared" si="148"/>
        <v>25269</v>
      </c>
      <c r="E103" s="11">
        <f t="shared" si="149"/>
        <v>935318.88910874631</v>
      </c>
      <c r="F103" s="11">
        <f t="shared" si="150"/>
        <v>278821.70400494244</v>
      </c>
      <c r="G103" s="11">
        <f t="shared" si="145"/>
        <v>27882.170400494211</v>
      </c>
      <c r="H103" s="11">
        <f t="shared" si="146"/>
        <v>25054.110891253687</v>
      </c>
      <c r="I103" s="11">
        <f t="shared" si="151"/>
        <v>-2613.1704004942439</v>
      </c>
    </row>
    <row r="104" spans="1:9">
      <c r="A104" s="2">
        <f>Dati!A104</f>
        <v>44145</v>
      </c>
      <c r="B104" s="10">
        <v>101</v>
      </c>
      <c r="C104" s="10">
        <f>'Nuovi positivi'!B104</f>
        <v>995463</v>
      </c>
      <c r="D104">
        <f t="shared" si="148"/>
        <v>35090</v>
      </c>
      <c r="E104" s="11">
        <f t="shared" si="149"/>
        <v>963786.48767793947</v>
      </c>
      <c r="F104" s="11">
        <f t="shared" si="150"/>
        <v>284675.98569193156</v>
      </c>
      <c r="G104" s="11">
        <f t="shared" si="145"/>
        <v>28467.598569193113</v>
      </c>
      <c r="H104" s="11">
        <f t="shared" si="146"/>
        <v>31676.512322060531</v>
      </c>
      <c r="I104" s="11">
        <f t="shared" si="151"/>
        <v>6622.4014308068436</v>
      </c>
    </row>
    <row r="105" spans="1:9">
      <c r="A105" s="2">
        <f>Dati!A105</f>
        <v>44146</v>
      </c>
      <c r="B105" s="10">
        <v>102</v>
      </c>
      <c r="C105" s="10">
        <f>'Nuovi positivi'!B105</f>
        <v>1028424</v>
      </c>
      <c r="D105">
        <f t="shared" si="148"/>
        <v>32961</v>
      </c>
      <c r="E105" s="11">
        <f t="shared" si="149"/>
        <v>992829.02008764877</v>
      </c>
      <c r="F105" s="11">
        <f t="shared" si="150"/>
        <v>290425.32409709296</v>
      </c>
      <c r="G105" s="11">
        <f t="shared" si="145"/>
        <v>29042.532409709242</v>
      </c>
      <c r="H105" s="11">
        <f t="shared" si="146"/>
        <v>35594.979912351235</v>
      </c>
      <c r="I105" s="11">
        <f t="shared" si="151"/>
        <v>3918.4675902907038</v>
      </c>
    </row>
    <row r="106" spans="1:9">
      <c r="A106" s="2">
        <f>Dati!A106</f>
        <v>44147</v>
      </c>
      <c r="B106" s="10">
        <v>103</v>
      </c>
      <c r="C106" s="10">
        <f>'Nuovi positivi'!B106</f>
        <v>1066401</v>
      </c>
      <c r="D106">
        <f t="shared" ref="D106" si="152">C106-C105</f>
        <v>37977</v>
      </c>
      <c r="E106" s="11">
        <f t="shared" ref="E106" si="153">E105+G106</f>
        <v>1022435.3225738581</v>
      </c>
      <c r="F106" s="11">
        <f t="shared" ref="F106" si="154">(E106-E105)*10</f>
        <v>296063.02486209315</v>
      </c>
      <c r="G106" s="11">
        <f t="shared" si="145"/>
        <v>29606.302486209286</v>
      </c>
      <c r="H106" s="11">
        <f t="shared" si="146"/>
        <v>43965.67742614192</v>
      </c>
      <c r="I106" s="11">
        <f t="shared" ref="I106" si="155">H106-H105</f>
        <v>8370.6975137906848</v>
      </c>
    </row>
    <row r="107" spans="1:9">
      <c r="A107" s="2">
        <f>Dati!A107</f>
        <v>44148</v>
      </c>
      <c r="B107" s="10">
        <v>104</v>
      </c>
      <c r="C107" s="10">
        <f>'Nuovi positivi'!B107</f>
        <v>1107303</v>
      </c>
      <c r="D107">
        <f t="shared" ref="D107:D109" si="156">C107-C106</f>
        <v>40902</v>
      </c>
      <c r="E107" s="11">
        <f t="shared" ref="E107:E109" si="157">E106+G107</f>
        <v>1052593.587676971</v>
      </c>
      <c r="F107" s="11">
        <f t="shared" ref="F107:F109" si="158">(E107-E106)*10</f>
        <v>301582.65103112906</v>
      </c>
      <c r="G107" s="11">
        <f t="shared" si="145"/>
        <v>30158.265103112975</v>
      </c>
      <c r="H107" s="11">
        <f t="shared" si="146"/>
        <v>54709.412323029013</v>
      </c>
      <c r="I107" s="11">
        <f t="shared" ref="I107:I109" si="159">H107-H106</f>
        <v>10743.734896887094</v>
      </c>
    </row>
    <row r="108" spans="1:9">
      <c r="A108" s="2">
        <f>Dati!A108</f>
        <v>44149</v>
      </c>
      <c r="B108" s="10">
        <v>105</v>
      </c>
      <c r="C108" s="10">
        <f>'Nuovi positivi'!B108</f>
        <v>1144552</v>
      </c>
      <c r="D108">
        <f t="shared" si="156"/>
        <v>37249</v>
      </c>
      <c r="E108" s="11">
        <f t="shared" si="157"/>
        <v>1083291.3909404164</v>
      </c>
      <c r="F108" s="11">
        <f t="shared" si="158"/>
        <v>306978.03263445385</v>
      </c>
      <c r="G108" s="11">
        <f t="shared" si="145"/>
        <v>30697.803263445443</v>
      </c>
      <c r="H108" s="11">
        <f t="shared" si="146"/>
        <v>61260.609059583629</v>
      </c>
      <c r="I108" s="11">
        <f t="shared" si="159"/>
        <v>6551.1967365546152</v>
      </c>
    </row>
    <row r="109" spans="1:9">
      <c r="A109" s="2">
        <f>Dati!A109</f>
        <v>44150</v>
      </c>
      <c r="B109" s="10">
        <v>106</v>
      </c>
      <c r="C109" s="10">
        <f>'Nuovi positivi'!B109</f>
        <v>1178529</v>
      </c>
      <c r="D109">
        <f t="shared" si="156"/>
        <v>33977</v>
      </c>
      <c r="E109" s="11">
        <f t="shared" si="157"/>
        <v>1114515.7184644905</v>
      </c>
      <c r="F109" s="11">
        <f t="shared" si="158"/>
        <v>312243.2752407412</v>
      </c>
      <c r="G109" s="11">
        <f t="shared" si="145"/>
        <v>31224.327524074019</v>
      </c>
      <c r="H109" s="11">
        <f t="shared" si="146"/>
        <v>64013.281535509508</v>
      </c>
      <c r="I109" s="11">
        <f t="shared" si="159"/>
        <v>2752.6724759258796</v>
      </c>
    </row>
    <row r="110" spans="1:9">
      <c r="A110" s="2">
        <f>Dati!A110</f>
        <v>44151</v>
      </c>
      <c r="B110" s="10">
        <v>107</v>
      </c>
      <c r="C110" s="10">
        <f>'Nuovi positivi'!B110</f>
        <v>1205881</v>
      </c>
      <c r="D110">
        <f t="shared" ref="D110" si="160">C110-C109</f>
        <v>27352</v>
      </c>
      <c r="E110" s="11">
        <f t="shared" ref="E110" si="161">E109+G110</f>
        <v>1146252.995213452</v>
      </c>
      <c r="F110" s="11">
        <f t="shared" ref="F110" si="162">(E110-E109)*10</f>
        <v>317372.76748961536</v>
      </c>
      <c r="G110" s="11">
        <f t="shared" si="145"/>
        <v>31737.276748961573</v>
      </c>
      <c r="H110" s="11">
        <f t="shared" si="146"/>
        <v>59628.004786547972</v>
      </c>
      <c r="I110" s="11">
        <f t="shared" ref="I110" si="163">H110-H109</f>
        <v>-4385.2767489615362</v>
      </c>
    </row>
    <row r="111" spans="1:9">
      <c r="A111" s="2"/>
      <c r="B111" s="10">
        <v>108</v>
      </c>
      <c r="C111" s="10"/>
      <c r="E111" s="11">
        <f t="shared" si="149"/>
        <v>1178489.1139753615</v>
      </c>
      <c r="F111" s="11">
        <f t="shared" si="150"/>
        <v>322361.18761909427</v>
      </c>
      <c r="G111" s="11">
        <f t="shared" si="145"/>
        <v>32236.118761909416</v>
      </c>
      <c r="I111" s="11"/>
    </row>
    <row r="112" spans="1:9">
      <c r="A112" s="2"/>
      <c r="B112" s="10">
        <v>109</v>
      </c>
      <c r="C112" s="10"/>
      <c r="E112" s="11">
        <f t="shared" si="149"/>
        <v>1211209.4648759367</v>
      </c>
      <c r="F112" s="11">
        <f t="shared" si="150"/>
        <v>327203.50900575286</v>
      </c>
      <c r="G112" s="11">
        <f t="shared" si="145"/>
        <v>32720.35090057518</v>
      </c>
      <c r="I112" s="11"/>
    </row>
    <row r="113" spans="1:9">
      <c r="A113" s="2"/>
      <c r="B113" s="10">
        <v>110</v>
      </c>
      <c r="C113" s="10"/>
      <c r="E113" s="11">
        <f t="shared" si="149"/>
        <v>1244398.9653497767</v>
      </c>
      <c r="F113" s="11">
        <f t="shared" si="150"/>
        <v>331895.00473839929</v>
      </c>
      <c r="G113" s="11">
        <f t="shared" si="145"/>
        <v>33189.500473839966</v>
      </c>
      <c r="I113" s="11"/>
    </row>
    <row r="114" spans="1:9">
      <c r="A114" s="2"/>
      <c r="B114" s="10">
        <v>111</v>
      </c>
      <c r="C114" s="10"/>
      <c r="E114" s="11">
        <f t="shared" si="149"/>
        <v>1278042.0904746377</v>
      </c>
      <c r="F114" s="11">
        <f t="shared" si="150"/>
        <v>336431.25124861021</v>
      </c>
      <c r="G114" s="11">
        <f t="shared" si="145"/>
        <v>33643.125124861035</v>
      </c>
      <c r="I114" s="11"/>
    </row>
    <row r="115" spans="1:9">
      <c r="A115" s="2"/>
      <c r="B115" s="10">
        <v>112</v>
      </c>
      <c r="C115" s="10"/>
      <c r="E115" s="11">
        <f t="shared" si="149"/>
        <v>1312122.9035770227</v>
      </c>
      <c r="F115" s="11">
        <f t="shared" si="150"/>
        <v>340808.13102385029</v>
      </c>
      <c r="G115" s="11">
        <f t="shared" si="145"/>
        <v>34080.813102385058</v>
      </c>
      <c r="I115" s="11"/>
    </row>
    <row r="116" spans="1:9">
      <c r="B116" s="10">
        <v>113</v>
      </c>
      <c r="C116" s="10"/>
      <c r="E116" s="11">
        <f t="shared" si="149"/>
        <v>1346625.087020132</v>
      </c>
      <c r="F116" s="11">
        <f t="shared" si="150"/>
        <v>345021.83443109272</v>
      </c>
      <c r="G116" s="11">
        <f t="shared" si="145"/>
        <v>34502.183443109214</v>
      </c>
      <c r="I116" s="11"/>
    </row>
    <row r="117" spans="1:9">
      <c r="B117" s="10">
        <v>114</v>
      </c>
      <c r="C117" s="10"/>
      <c r="E117" s="11">
        <f t="shared" si="149"/>
        <v>1381531.9730882</v>
      </c>
      <c r="F117" s="11">
        <f t="shared" si="150"/>
        <v>349068.86068067979</v>
      </c>
      <c r="G117" s="11">
        <f t="shared" si="145"/>
        <v>34906.886068067899</v>
      </c>
      <c r="I117" s="11"/>
    </row>
    <row r="118" spans="1:9">
      <c r="B118" s="10">
        <v>115</v>
      </c>
      <c r="C118" s="10"/>
      <c r="E118" s="11">
        <f t="shared" ref="E118:E128" si="164">E117+G118</f>
        <v>1416826.5748843881</v>
      </c>
      <c r="F118" s="11">
        <f t="shared" si="150"/>
        <v>352946.01796188159</v>
      </c>
      <c r="G118" s="11">
        <f t="shared" si="145"/>
        <v>35294.601796188203</v>
      </c>
      <c r="I118" s="11"/>
    </row>
    <row r="119" spans="1:9">
      <c r="B119" s="10">
        <v>116</v>
      </c>
      <c r="C119" s="10"/>
      <c r="E119" s="11">
        <f t="shared" si="164"/>
        <v>1452491.6171626907</v>
      </c>
      <c r="F119" s="11">
        <f t="shared" si="150"/>
        <v>356650.42278302601</v>
      </c>
      <c r="G119" s="11">
        <f t="shared" si="145"/>
        <v>35665.042278302622</v>
      </c>
      <c r="I119" s="11"/>
    </row>
    <row r="120" spans="1:9">
      <c r="B120" s="10">
        <v>117</v>
      </c>
      <c r="C120" s="10"/>
      <c r="E120" s="11">
        <f t="shared" si="164"/>
        <v>1488509.5670177194</v>
      </c>
      <c r="F120" s="11">
        <f t="shared" si="150"/>
        <v>360179.49855028652</v>
      </c>
      <c r="G120" s="11">
        <f t="shared" si="145"/>
        <v>36017.949855028608</v>
      </c>
      <c r="I120" s="11"/>
    </row>
    <row r="121" spans="1:9">
      <c r="B121" s="10">
        <v>118</v>
      </c>
      <c r="C121" s="10"/>
      <c r="E121" s="11">
        <f t="shared" si="164"/>
        <v>1524862.6643597467</v>
      </c>
      <c r="F121" s="11">
        <f t="shared" si="150"/>
        <v>363530.97342027351</v>
      </c>
      <c r="G121" s="11">
        <f t="shared" si="145"/>
        <v>36353.097342027366</v>
      </c>
      <c r="I121" s="11"/>
    </row>
    <row r="122" spans="1:9">
      <c r="B122" s="10">
        <v>119</v>
      </c>
      <c r="C122" s="10"/>
      <c r="E122" s="11">
        <f t="shared" si="164"/>
        <v>1561532.9521059818</v>
      </c>
      <c r="F122" s="11">
        <f t="shared" si="150"/>
        <v>366702.8774623503</v>
      </c>
      <c r="G122" s="11">
        <f t="shared" si="145"/>
        <v>36670.287746235139</v>
      </c>
      <c r="I122" s="11"/>
    </row>
    <row r="123" spans="1:9">
      <c r="B123" s="10">
        <v>120</v>
      </c>
      <c r="C123" s="10"/>
      <c r="E123" s="11">
        <f t="shared" si="164"/>
        <v>1598502.3060227062</v>
      </c>
      <c r="F123" s="11">
        <f t="shared" si="150"/>
        <v>369693.53916724445</v>
      </c>
      <c r="G123" s="11">
        <f t="shared" si="145"/>
        <v>36969.353916724525</v>
      </c>
      <c r="I123" s="11"/>
    </row>
    <row r="124" spans="1:9">
      <c r="B124" s="10">
        <v>121</v>
      </c>
      <c r="C124" s="10"/>
      <c r="E124" s="11">
        <f t="shared" si="164"/>
        <v>1635752.4641566034</v>
      </c>
      <c r="F124" s="11">
        <f t="shared" si="150"/>
        <v>372501.58133897232</v>
      </c>
      <c r="G124" s="11">
        <f t="shared" si="145"/>
        <v>37250.158133897196</v>
      </c>
      <c r="I124" s="11"/>
    </row>
    <row r="125" spans="1:9">
      <c r="B125" s="10">
        <v>122</v>
      </c>
      <c r="C125" s="10"/>
      <c r="E125" s="11">
        <f t="shared" si="164"/>
        <v>1673265.0557973417</v>
      </c>
      <c r="F125" s="11">
        <f t="shared" si="150"/>
        <v>375125.91640738305</v>
      </c>
      <c r="G125" s="11">
        <f t="shared" si="145"/>
        <v>37512.591640738297</v>
      </c>
      <c r="I125" s="11"/>
    </row>
    <row r="126" spans="1:9">
      <c r="B126" s="10">
        <v>123</v>
      </c>
      <c r="C126" s="10"/>
      <c r="E126" s="11">
        <f t="shared" si="164"/>
        <v>1711021.6299172165</v>
      </c>
      <c r="F126" s="11">
        <f t="shared" si="150"/>
        <v>377565.74119874742</v>
      </c>
      <c r="G126" s="11">
        <f t="shared" si="145"/>
        <v>37756.57411987472</v>
      </c>
      <c r="I126" s="11"/>
    </row>
    <row r="127" spans="1:9">
      <c r="B127" s="10">
        <v>124</v>
      </c>
      <c r="C127" s="10"/>
      <c r="E127" s="11">
        <f t="shared" si="164"/>
        <v>1749003.6830373926</v>
      </c>
      <c r="F127" s="11">
        <f t="shared" si="150"/>
        <v>379820.53120176075</v>
      </c>
      <c r="G127" s="11">
        <f t="shared" si="145"/>
        <v>37982.053120176119</v>
      </c>
      <c r="I127" s="11"/>
    </row>
    <row r="128" spans="1:9">
      <c r="B128" s="10">
        <v>125</v>
      </c>
      <c r="C128" s="10"/>
      <c r="E128" s="11">
        <f t="shared" si="164"/>
        <v>1787192.6864740141</v>
      </c>
      <c r="F128" s="11">
        <f t="shared" si="150"/>
        <v>381890.03436621511</v>
      </c>
      <c r="G128" s="11">
        <f t="shared" si="145"/>
        <v>38189.003436621606</v>
      </c>
      <c r="I128" s="11"/>
    </row>
    <row r="129" spans="2:9">
      <c r="B129" s="10">
        <v>126</v>
      </c>
      <c r="C129" s="10"/>
      <c r="E129" s="11">
        <f t="shared" ref="E129:E172" si="165">E128+G129</f>
        <v>1825570.1129211383</v>
      </c>
      <c r="F129" s="11">
        <f t="shared" si="150"/>
        <v>383774.2644712422</v>
      </c>
      <c r="G129" s="11">
        <f t="shared" si="145"/>
        <v>38377.426447124177</v>
      </c>
      <c r="I129" s="11"/>
    </row>
    <row r="130" spans="2:9">
      <c r="B130" s="10">
        <v>127</v>
      </c>
      <c r="C130" s="10"/>
      <c r="E130" s="11">
        <f t="shared" si="165"/>
        <v>1864117.4623311018</v>
      </c>
      <c r="F130" s="11">
        <f t="shared" si="150"/>
        <v>385473.4940996347</v>
      </c>
      <c r="G130" s="11">
        <f t="shared" si="145"/>
        <v>38547.349409963535</v>
      </c>
      <c r="I130" s="11"/>
    </row>
    <row r="131" spans="2:9">
      <c r="B131" s="10">
        <v>128</v>
      </c>
      <c r="C131" s="10"/>
      <c r="E131" s="11">
        <f t="shared" si="165"/>
        <v>1902816.2870565259</v>
      </c>
      <c r="F131" s="11">
        <f t="shared" si="150"/>
        <v>386988.24725424172</v>
      </c>
      <c r="G131" s="11">
        <f t="shared" si="145"/>
        <v>38698.82472542426</v>
      </c>
      <c r="I131" s="11"/>
    </row>
    <row r="132" spans="2:9">
      <c r="B132" s="10">
        <v>129</v>
      </c>
      <c r="C132" s="10"/>
      <c r="E132" s="11">
        <f t="shared" si="165"/>
        <v>1941648.2162217002</v>
      </c>
      <c r="F132" s="11">
        <f t="shared" si="150"/>
        <v>388319.29165174253</v>
      </c>
      <c r="G132" s="11">
        <f t="shared" ref="G132:G163" si="166">$L$4*B132^$L$5*EXP(-B132/$L$6)</f>
        <v>38831.929165174151</v>
      </c>
      <c r="I132" s="11"/>
    </row>
    <row r="133" spans="2:9">
      <c r="B133" s="10">
        <v>130</v>
      </c>
      <c r="C133" s="10"/>
      <c r="E133" s="11">
        <f t="shared" si="165"/>
        <v>1980594.9792945439</v>
      </c>
      <c r="F133" s="11">
        <f t="shared" si="150"/>
        <v>389467.63072843663</v>
      </c>
      <c r="G133" s="11">
        <f t="shared" si="166"/>
        <v>38946.763072843583</v>
      </c>
      <c r="I133" s="11"/>
    </row>
    <row r="134" spans="2:9">
      <c r="B134" s="10">
        <v>131</v>
      </c>
      <c r="C134" s="10"/>
      <c r="E134" s="11">
        <f t="shared" si="165"/>
        <v>2019638.428833731</v>
      </c>
      <c r="F134" s="11">
        <f t="shared" si="150"/>
        <v>390434.49539187131</v>
      </c>
      <c r="G134" s="11">
        <f t="shared" si="166"/>
        <v>39043.449539187131</v>
      </c>
      <c r="I134" s="11"/>
    </row>
    <row r="135" spans="2:9">
      <c r="B135" s="10">
        <v>132</v>
      </c>
      <c r="C135" s="10"/>
      <c r="E135" s="11">
        <f t="shared" si="165"/>
        <v>2058760.5623888504</v>
      </c>
      <c r="F135" s="11">
        <f t="shared" si="150"/>
        <v>391221.33555119392</v>
      </c>
      <c r="G135" s="11">
        <f t="shared" si="166"/>
        <v>39122.133555119297</v>
      </c>
      <c r="I135" s="11"/>
    </row>
    <row r="136" spans="2:9">
      <c r="B136" s="10">
        <v>133</v>
      </c>
      <c r="C136" s="10"/>
      <c r="E136" s="11">
        <f t="shared" si="165"/>
        <v>2097943.5435346724</v>
      </c>
      <c r="F136" s="11">
        <f t="shared" si="150"/>
        <v>391829.81145821977</v>
      </c>
      <c r="G136" s="11">
        <f t="shared" si="166"/>
        <v>39182.981145822116</v>
      </c>
      <c r="I136" s="11"/>
    </row>
    <row r="137" spans="2:9">
      <c r="B137" s="10">
        <v>134</v>
      </c>
      <c r="C137" s="10"/>
      <c r="E137" s="11">
        <f t="shared" si="165"/>
        <v>2137169.7220236929</v>
      </c>
      <c r="F137" s="11">
        <f t="shared" si="150"/>
        <v>392261.7848902056</v>
      </c>
      <c r="G137" s="11">
        <f t="shared" si="166"/>
        <v>39226.178489020669</v>
      </c>
      <c r="I137" s="11"/>
    </row>
    <row r="138" spans="2:9">
      <c r="B138" s="10">
        <v>135</v>
      </c>
      <c r="C138" s="10"/>
      <c r="E138" s="11">
        <f t="shared" si="165"/>
        <v>2176421.6530441102</v>
      </c>
      <c r="F138" s="11">
        <f t="shared" si="150"/>
        <v>392519.31020417251</v>
      </c>
      <c r="G138" s="11">
        <f t="shared" si="166"/>
        <v>39251.931020417287</v>
      </c>
      <c r="I138" s="11"/>
    </row>
    <row r="139" spans="2:9">
      <c r="B139" s="10">
        <v>136</v>
      </c>
      <c r="C139" s="10"/>
      <c r="E139" s="11">
        <f t="shared" si="165"/>
        <v>2215682.1155732744</v>
      </c>
      <c r="F139" s="11">
        <f t="shared" si="150"/>
        <v>392604.62529164273</v>
      </c>
      <c r="G139" s="11">
        <f t="shared" si="166"/>
        <v>39260.46252916412</v>
      </c>
      <c r="I139" s="11"/>
    </row>
    <row r="140" spans="2:9">
      <c r="B140" s="10">
        <v>137</v>
      </c>
      <c r="C140" s="10"/>
      <c r="E140" s="11">
        <f t="shared" si="165"/>
        <v>2254934.129819415</v>
      </c>
      <c r="F140" s="11">
        <f t="shared" si="150"/>
        <v>392520.14246140607</v>
      </c>
      <c r="G140" s="11">
        <f t="shared" si="166"/>
        <v>39252.014246140723</v>
      </c>
      <c r="I140" s="11"/>
    </row>
    <row r="141" spans="2:9">
      <c r="B141" s="10">
        <v>138</v>
      </c>
      <c r="C141" s="10"/>
      <c r="E141" s="11">
        <f t="shared" si="165"/>
        <v>2294160.9737471007</v>
      </c>
      <c r="F141" s="11">
        <f t="shared" si="150"/>
        <v>392268.43927685637</v>
      </c>
      <c r="G141" s="11">
        <f t="shared" si="166"/>
        <v>39226.84392768579</v>
      </c>
      <c r="I141" s="11"/>
    </row>
    <row r="142" spans="2:9">
      <c r="B142" s="10">
        <v>139</v>
      </c>
      <c r="C142" s="10"/>
      <c r="E142" s="11">
        <f t="shared" si="165"/>
        <v>2333346.1986844139</v>
      </c>
      <c r="F142" s="11">
        <f t="shared" si="150"/>
        <v>391852.24937313236</v>
      </c>
      <c r="G142" s="11">
        <f t="shared" si="166"/>
        <v>39185.224937313047</v>
      </c>
      <c r="I142" s="11"/>
    </row>
    <row r="143" spans="2:9">
      <c r="B143" s="10">
        <v>140</v>
      </c>
      <c r="C143" s="10"/>
      <c r="E143" s="11">
        <f t="shared" si="165"/>
        <v>2372473.6440122346</v>
      </c>
      <c r="F143" s="11">
        <f t="shared" si="150"/>
        <v>391274.45327820722</v>
      </c>
      <c r="G143" s="11">
        <f t="shared" si="166"/>
        <v>39127.44532782054</v>
      </c>
      <c r="I143" s="11"/>
    </row>
    <row r="144" spans="2:9">
      <c r="B144" s="10">
        <v>141</v>
      </c>
      <c r="C144" s="10"/>
      <c r="E144" s="11">
        <f t="shared" si="165"/>
        <v>2411527.4509383147</v>
      </c>
      <c r="F144" s="11">
        <f t="shared" si="150"/>
        <v>390538.06926080026</v>
      </c>
      <c r="G144" s="11">
        <f t="shared" si="166"/>
        <v>39053.806926080193</v>
      </c>
      <c r="I144" s="11"/>
    </row>
    <row r="145" spans="2:9">
      <c r="B145" s="10">
        <v>142</v>
      </c>
      <c r="C145" s="10"/>
      <c r="E145" s="11">
        <f t="shared" si="165"/>
        <v>2450492.0753609873</v>
      </c>
      <c r="F145" s="11">
        <f t="shared" si="150"/>
        <v>389646.2442267267</v>
      </c>
      <c r="G145" s="11">
        <f t="shared" si="166"/>
        <v>38964.624422672605</v>
      </c>
      <c r="I145" s="11"/>
    </row>
    <row r="146" spans="2:9">
      <c r="B146" s="10">
        <v>143</v>
      </c>
      <c r="C146" s="10"/>
      <c r="E146" s="11">
        <f t="shared" si="165"/>
        <v>2489352.2998293946</v>
      </c>
      <c r="F146" s="11">
        <f t="shared" si="150"/>
        <v>388602.24468407221</v>
      </c>
      <c r="G146" s="11">
        <f t="shared" si="166"/>
        <v>38860.224468407076</v>
      </c>
      <c r="I146" s="11"/>
    </row>
    <row r="147" spans="2:9">
      <c r="B147" s="10">
        <v>144</v>
      </c>
      <c r="C147" s="10"/>
      <c r="E147" s="11">
        <f t="shared" si="165"/>
        <v>2528093.2446090421</v>
      </c>
      <c r="F147" s="11">
        <f t="shared" si="150"/>
        <v>387409.44779647514</v>
      </c>
      <c r="G147" s="11">
        <f t="shared" si="166"/>
        <v>38740.944779647711</v>
      </c>
      <c r="I147" s="11"/>
    </row>
    <row r="148" spans="2:9">
      <c r="B148" s="10">
        <v>145</v>
      </c>
      <c r="C148" s="10"/>
      <c r="E148" s="11">
        <f t="shared" si="165"/>
        <v>2566700.3778632833</v>
      </c>
      <c r="F148" s="11">
        <f t="shared" si="150"/>
        <v>386071.33254241198</v>
      </c>
      <c r="G148" s="11">
        <f t="shared" si="166"/>
        <v>38607.133254241176</v>
      </c>
      <c r="I148" s="11"/>
    </row>
    <row r="149" spans="2:9">
      <c r="B149" s="10">
        <v>146</v>
      </c>
      <c r="C149" s="10"/>
      <c r="E149" s="11">
        <f t="shared" si="165"/>
        <v>2605159.5249630068</v>
      </c>
      <c r="F149" s="11">
        <f t="shared" si="150"/>
        <v>384591.47099723574</v>
      </c>
      <c r="G149" s="11">
        <f t="shared" si="166"/>
        <v>38459.147099723552</v>
      </c>
      <c r="I149" s="11"/>
    </row>
    <row r="150" spans="2:9">
      <c r="B150" s="10">
        <v>147</v>
      </c>
      <c r="C150" s="10"/>
      <c r="E150" s="11">
        <f t="shared" si="165"/>
        <v>2643456.8769383701</v>
      </c>
      <c r="F150" s="11">
        <f t="shared" si="150"/>
        <v>382973.51975363214</v>
      </c>
      <c r="G150" s="11">
        <f t="shared" si="166"/>
        <v>38297.351975363308</v>
      </c>
    </row>
    <row r="151" spans="2:9">
      <c r="B151" s="10">
        <v>148</v>
      </c>
      <c r="C151" s="10"/>
      <c r="E151" s="11">
        <f t="shared" si="165"/>
        <v>2681578.9980878509</v>
      </c>
      <c r="F151" s="11">
        <f t="shared" si="150"/>
        <v>381221.21149480809</v>
      </c>
      <c r="G151" s="11">
        <f t="shared" si="166"/>
        <v>38122.121149480714</v>
      </c>
    </row>
    <row r="152" spans="2:9">
      <c r="B152" s="10">
        <v>149</v>
      </c>
      <c r="C152" s="10"/>
      <c r="E152" s="11">
        <f t="shared" si="165"/>
        <v>2719512.8327612197</v>
      </c>
      <c r="F152" s="11">
        <f t="shared" si="150"/>
        <v>379338.34673368838</v>
      </c>
      <c r="G152" s="11">
        <f t="shared" si="166"/>
        <v>37933.834673368736</v>
      </c>
    </row>
    <row r="153" spans="2:9">
      <c r="B153" s="10">
        <v>150</v>
      </c>
      <c r="C153" s="10"/>
      <c r="E153" s="11">
        <f t="shared" si="165"/>
        <v>2757245.7113342476</v>
      </c>
      <c r="F153" s="11">
        <f t="shared" si="150"/>
        <v>377328.78573027905</v>
      </c>
      <c r="G153" s="11">
        <f t="shared" si="166"/>
        <v>37732.878573027949</v>
      </c>
    </row>
    <row r="154" spans="2:9">
      <c r="B154" s="10">
        <v>151</v>
      </c>
      <c r="C154" s="10"/>
      <c r="E154" s="11">
        <f t="shared" si="165"/>
        <v>2794765.3553940644</v>
      </c>
      <c r="F154" s="11">
        <f t="shared" si="150"/>
        <v>375196.44059816841</v>
      </c>
      <c r="G154" s="11">
        <f t="shared" si="166"/>
        <v>37519.644059817067</v>
      </c>
    </row>
    <row r="155" spans="2:9">
      <c r="B155" s="10">
        <v>152</v>
      </c>
      <c r="C155" s="10"/>
      <c r="E155" s="11">
        <f t="shared" si="165"/>
        <v>2832059.8821550799</v>
      </c>
      <c r="F155" s="11">
        <f t="shared" si="150"/>
        <v>372945.26761015411</v>
      </c>
      <c r="G155" s="11">
        <f t="shared" si="166"/>
        <v>37294.526761015302</v>
      </c>
    </row>
    <row r="156" spans="2:9">
      <c r="B156" s="10">
        <v>153</v>
      </c>
      <c r="C156" s="10"/>
      <c r="E156" s="11">
        <f t="shared" si="165"/>
        <v>2869117.8081262666</v>
      </c>
      <c r="F156" s="11">
        <f t="shared" si="150"/>
        <v>370579.2597118672</v>
      </c>
      <c r="G156" s="11">
        <f t="shared" si="166"/>
        <v>37057.925971186662</v>
      </c>
    </row>
    <row r="157" spans="2:9">
      <c r="B157" s="10">
        <v>154</v>
      </c>
      <c r="C157" s="10"/>
      <c r="E157" s="11">
        <f t="shared" si="165"/>
        <v>2905928.0520514031</v>
      </c>
      <c r="F157" s="11">
        <f t="shared" si="150"/>
        <v>368102.43925136514</v>
      </c>
      <c r="G157" s="11">
        <f t="shared" si="166"/>
        <v>36810.243925136674</v>
      </c>
    </row>
    <row r="158" spans="2:9">
      <c r="B158" s="10">
        <v>155</v>
      </c>
      <c r="C158" s="10"/>
      <c r="E158" s="11">
        <f t="shared" si="165"/>
        <v>2942479.937144557</v>
      </c>
      <c r="F158" s="11">
        <f t="shared" si="150"/>
        <v>365518.8509315392</v>
      </c>
      <c r="G158" s="11">
        <f t="shared" si="166"/>
        <v>36551.885093154116</v>
      </c>
    </row>
    <row r="159" spans="2:9">
      <c r="B159" s="10">
        <v>156</v>
      </c>
      <c r="C159" s="10"/>
      <c r="E159" s="11">
        <f t="shared" si="165"/>
        <v>2978763.1926436932</v>
      </c>
      <c r="F159" s="11">
        <f t="shared" si="150"/>
        <v>362832.55499136169</v>
      </c>
      <c r="G159" s="11">
        <f t="shared" si="166"/>
        <v>36283.25549913611</v>
      </c>
    </row>
    <row r="160" spans="2:9">
      <c r="B160" s="10">
        <v>157</v>
      </c>
      <c r="C160" s="10"/>
      <c r="E160" s="11">
        <f t="shared" si="165"/>
        <v>3014767.9547057981</v>
      </c>
      <c r="F160" s="11">
        <f t="shared" si="150"/>
        <v>360047.62062104885</v>
      </c>
      <c r="G160" s="11">
        <f t="shared" si="166"/>
        <v>36004.762062104768</v>
      </c>
    </row>
    <row r="161" spans="2:7">
      <c r="B161" s="10">
        <v>158</v>
      </c>
      <c r="C161" s="10"/>
      <c r="E161" s="11">
        <f t="shared" si="165"/>
        <v>3050484.7666673348</v>
      </c>
      <c r="F161" s="11">
        <f t="shared" si="150"/>
        <v>357168.11961536761</v>
      </c>
      <c r="G161" s="11">
        <f t="shared" si="166"/>
        <v>35716.81196153663</v>
      </c>
    </row>
    <row r="162" spans="2:7">
      <c r="B162" s="10">
        <v>159</v>
      </c>
      <c r="C162" s="10"/>
      <c r="E162" s="11">
        <f t="shared" si="165"/>
        <v>3085904.5786941778</v>
      </c>
      <c r="F162" s="11">
        <f t="shared" si="150"/>
        <v>354198.12026842963</v>
      </c>
      <c r="G162" s="11">
        <f t="shared" si="166"/>
        <v>35419.81202684313</v>
      </c>
    </row>
    <row r="163" spans="2:7">
      <c r="B163" s="10">
        <v>160</v>
      </c>
      <c r="C163" s="10"/>
      <c r="E163" s="11">
        <f t="shared" si="165"/>
        <v>3121018.7468454381</v>
      </c>
      <c r="F163" s="11">
        <f t="shared" si="150"/>
        <v>351141.68151260354</v>
      </c>
      <c r="G163" s="11">
        <f t="shared" si="166"/>
        <v>35114.168151260259</v>
      </c>
    </row>
    <row r="164" spans="2:7">
      <c r="B164" s="10">
        <v>161</v>
      </c>
      <c r="C164" s="10"/>
      <c r="E164" s="11">
        <f t="shared" si="165"/>
        <v>3155819.0315757697</v>
      </c>
      <c r="F164" s="11">
        <f t="shared" si="150"/>
        <v>348002.84730331507</v>
      </c>
      <c r="G164" s="11">
        <f t="shared" ref="G164:G172" si="167">$L$4*B164^$L$5*EXP(-B164/$L$6)</f>
        <v>34800.284730331616</v>
      </c>
    </row>
    <row r="165" spans="2:7">
      <c r="B165" s="10">
        <v>162</v>
      </c>
      <c r="C165" s="10"/>
      <c r="E165" s="11">
        <f t="shared" si="165"/>
        <v>3190297.5957008651</v>
      </c>
      <c r="F165" s="11">
        <f t="shared" ref="F165:F177" si="168">(E165-E164)*10</f>
        <v>344785.64125095494</v>
      </c>
      <c r="G165" s="11">
        <f t="shared" si="167"/>
        <v>34478.564125095487</v>
      </c>
    </row>
    <row r="166" spans="2:7">
      <c r="B166" s="10">
        <v>163</v>
      </c>
      <c r="C166" s="10"/>
      <c r="E166" s="11">
        <f t="shared" si="165"/>
        <v>3224447.0018508849</v>
      </c>
      <c r="F166" s="11">
        <f t="shared" si="168"/>
        <v>341494.06150019728</v>
      </c>
      <c r="G166" s="11">
        <f t="shared" si="167"/>
        <v>34149.406150019655</v>
      </c>
    </row>
    <row r="167" spans="2:7">
      <c r="B167" s="10">
        <v>164</v>
      </c>
      <c r="C167" s="10"/>
      <c r="E167" s="11">
        <f t="shared" si="165"/>
        <v>3258260.2094365479</v>
      </c>
      <c r="F167" s="11">
        <f t="shared" si="168"/>
        <v>338132.07585663069</v>
      </c>
      <c r="G167" s="11">
        <f t="shared" si="167"/>
        <v>33813.207585662996</v>
      </c>
    </row>
    <row r="168" spans="2:7">
      <c r="B168" s="10">
        <v>165</v>
      </c>
      <c r="C168" s="10"/>
      <c r="E168" s="11">
        <f t="shared" si="165"/>
        <v>3291730.5711525306</v>
      </c>
      <c r="F168" s="11">
        <f t="shared" si="168"/>
        <v>334703.61715982668</v>
      </c>
      <c r="G168" s="11">
        <f t="shared" si="167"/>
        <v>33470.361715982668</v>
      </c>
    </row>
    <row r="169" spans="2:7">
      <c r="B169" s="10">
        <v>166</v>
      </c>
      <c r="C169" s="10"/>
      <c r="E169" s="11">
        <f t="shared" si="165"/>
        <v>3324851.8290426792</v>
      </c>
      <c r="F169" s="11">
        <f t="shared" si="168"/>
        <v>331212.57890148554</v>
      </c>
      <c r="G169" s="11">
        <f t="shared" si="167"/>
        <v>33121.257890148336</v>
      </c>
    </row>
    <row r="170" spans="2:7">
      <c r="B170" s="10">
        <v>167</v>
      </c>
      <c r="C170" s="10"/>
      <c r="E170" s="11">
        <f t="shared" si="165"/>
        <v>3357618.1101513519</v>
      </c>
      <c r="F170" s="11">
        <f t="shared" si="168"/>
        <v>327662.81108672731</v>
      </c>
      <c r="G170" s="11">
        <f t="shared" si="167"/>
        <v>32766.281108672636</v>
      </c>
    </row>
    <row r="171" spans="2:7">
      <c r="B171" s="10">
        <v>168</v>
      </c>
      <c r="C171" s="10"/>
      <c r="E171" s="11">
        <f t="shared" si="165"/>
        <v>3390023.9217849676</v>
      </c>
      <c r="F171" s="11">
        <f t="shared" si="168"/>
        <v>324058.11633615755</v>
      </c>
      <c r="G171" s="11">
        <f t="shared" si="167"/>
        <v>32405.811633615831</v>
      </c>
    </row>
    <row r="172" spans="2:7">
      <c r="B172" s="10">
        <v>169</v>
      </c>
      <c r="C172" s="10"/>
      <c r="E172" s="11">
        <f t="shared" si="165"/>
        <v>3422064.1464075465</v>
      </c>
      <c r="F172" s="11">
        <f t="shared" si="168"/>
        <v>320402.24622578826</v>
      </c>
      <c r="G172" s="11">
        <f t="shared" si="167"/>
        <v>32040.224622578746</v>
      </c>
    </row>
    <row r="173" spans="2:7">
      <c r="B173" s="10">
        <v>170</v>
      </c>
      <c r="C173" s="10"/>
      <c r="E173" s="11">
        <f t="shared" ref="E173:E177" si="169">E172+G173</f>
        <v>3453734.0361936996</v>
      </c>
      <c r="F173" s="11">
        <f t="shared" si="168"/>
        <v>316698.897861531</v>
      </c>
      <c r="G173" s="11">
        <f t="shared" ref="G173:G177" si="170">$L$4*B173^$L$5*EXP(-B173/$L$6)</f>
        <v>31669.889786153108</v>
      </c>
    </row>
    <row r="174" spans="2:7">
      <c r="B174" s="10">
        <v>171</v>
      </c>
      <c r="C174" s="10"/>
      <c r="E174" s="11">
        <f t="shared" si="169"/>
        <v>3485029.2072621603</v>
      </c>
      <c r="F174" s="11">
        <f t="shared" si="168"/>
        <v>312951.71068460681</v>
      </c>
      <c r="G174" s="11">
        <f t="shared" si="170"/>
        <v>31295.171068460666</v>
      </c>
    </row>
    <row r="175" spans="2:7">
      <c r="B175" s="10">
        <v>172</v>
      </c>
      <c r="C175" s="10"/>
      <c r="E175" s="11">
        <f t="shared" si="169"/>
        <v>3515945.6336125359</v>
      </c>
      <c r="F175" s="11">
        <f t="shared" si="168"/>
        <v>309164.26350375637</v>
      </c>
      <c r="G175" s="11">
        <f t="shared" si="170"/>
        <v>30916.426350375474</v>
      </c>
    </row>
    <row r="176" spans="2:7">
      <c r="B176" s="10">
        <v>173</v>
      </c>
      <c r="C176" s="10"/>
      <c r="E176" s="11">
        <f t="shared" si="169"/>
        <v>3546479.640787527</v>
      </c>
      <c r="F176" s="11">
        <f t="shared" si="168"/>
        <v>305340.07174991071</v>
      </c>
      <c r="G176" s="11">
        <f t="shared" si="170"/>
        <v>30534.007174991286</v>
      </c>
    </row>
    <row r="177" spans="2:7">
      <c r="B177" s="10">
        <v>174</v>
      </c>
      <c r="C177" s="10"/>
      <c r="E177" s="11">
        <f t="shared" si="169"/>
        <v>3576627.899282393</v>
      </c>
      <c r="F177" s="11">
        <f t="shared" si="168"/>
        <v>301482.58494866081</v>
      </c>
      <c r="G177" s="11">
        <f t="shared" si="170"/>
        <v>30148.258494865855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132"/>
  <sheetViews>
    <sheetView topLeftCell="G1" workbookViewId="0">
      <pane ySplit="1" topLeftCell="A5" activePane="bottomLeft" state="frozen"/>
      <selection pane="bottomLeft" activeCell="A110" sqref="A110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69921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26</v>
      </c>
      <c r="E1" s="8" t="s">
        <v>27</v>
      </c>
      <c r="F1" s="8" t="s">
        <v>20</v>
      </c>
      <c r="G1" s="8" t="s">
        <v>60</v>
      </c>
      <c r="H1" s="8" t="s">
        <v>25</v>
      </c>
      <c r="I1" s="8" t="s">
        <v>28</v>
      </c>
      <c r="J1" s="8" t="s">
        <v>36</v>
      </c>
      <c r="K1" s="8"/>
    </row>
    <row r="3" spans="1:13">
      <c r="A3" s="2">
        <f>Dati!A3</f>
        <v>44044</v>
      </c>
      <c r="B3" s="10">
        <v>0</v>
      </c>
      <c r="C3">
        <f>Dati!K3</f>
        <v>35146</v>
      </c>
      <c r="H3" s="11">
        <f t="shared" ref="H3:H8" si="0">$M$10*(B3/$M$9)^$M$8*EXP(-B3/$M$9)</f>
        <v>0</v>
      </c>
    </row>
    <row r="4" spans="1:13">
      <c r="A4" s="2">
        <f>Dati!A4</f>
        <v>44045</v>
      </c>
      <c r="B4" s="10">
        <v>1</v>
      </c>
      <c r="C4">
        <f>Dati!K4</f>
        <v>35154</v>
      </c>
      <c r="D4">
        <f t="shared" ref="D4:D7" si="1">C4-C3</f>
        <v>8</v>
      </c>
      <c r="E4">
        <f t="shared" ref="E4:E7" si="2">10*(C4-C3)</f>
        <v>80</v>
      </c>
      <c r="F4" s="11">
        <f>F3+H4+$M$11</f>
        <v>35146</v>
      </c>
      <c r="G4" s="11">
        <v>0</v>
      </c>
      <c r="H4" s="11">
        <f t="shared" si="0"/>
        <v>3.2512724470239282E-32</v>
      </c>
      <c r="I4" s="11">
        <f t="shared" ref="I4:I6" si="3">C4-F4</f>
        <v>8</v>
      </c>
    </row>
    <row r="5" spans="1:13">
      <c r="A5" s="2">
        <f>Dati!A5</f>
        <v>44046</v>
      </c>
      <c r="B5" s="10">
        <v>2</v>
      </c>
      <c r="C5">
        <f>Dati!K5</f>
        <v>35166</v>
      </c>
      <c r="D5">
        <f t="shared" si="1"/>
        <v>12</v>
      </c>
      <c r="E5">
        <f t="shared" si="2"/>
        <v>120</v>
      </c>
      <c r="F5" s="11">
        <f t="shared" ref="F5:F7" si="4">F4+H5</f>
        <v>35146</v>
      </c>
      <c r="G5" s="11">
        <f>(F5-F4)*1000</f>
        <v>0</v>
      </c>
      <c r="H5" s="11">
        <f t="shared" si="0"/>
        <v>6.3338619262517236E-29</v>
      </c>
      <c r="I5" s="11">
        <f t="shared" si="3"/>
        <v>20</v>
      </c>
      <c r="J5" s="11">
        <f t="shared" ref="J5:J7" si="5">D5-H5</f>
        <v>12</v>
      </c>
    </row>
    <row r="6" spans="1:13">
      <c r="A6" s="2">
        <f>Dati!A6</f>
        <v>44047</v>
      </c>
      <c r="B6" s="10">
        <v>3</v>
      </c>
      <c r="C6">
        <f>Dati!K6</f>
        <v>35171</v>
      </c>
      <c r="D6">
        <f t="shared" si="1"/>
        <v>5</v>
      </c>
      <c r="E6">
        <f t="shared" si="2"/>
        <v>50</v>
      </c>
      <c r="F6" s="11">
        <f t="shared" si="4"/>
        <v>35146</v>
      </c>
      <c r="G6" s="11">
        <f t="shared" ref="G6:G69" si="6">(F6-F5)*1000</f>
        <v>0</v>
      </c>
      <c r="H6" s="11">
        <f t="shared" si="0"/>
        <v>5.2114397036054089E-27</v>
      </c>
      <c r="I6" s="11">
        <f t="shared" si="3"/>
        <v>25</v>
      </c>
      <c r="J6" s="11">
        <f t="shared" si="5"/>
        <v>5</v>
      </c>
    </row>
    <row r="7" spans="1:13">
      <c r="A7" s="2">
        <f>Dati!A7</f>
        <v>44048</v>
      </c>
      <c r="B7" s="10">
        <v>4</v>
      </c>
      <c r="C7">
        <f>Dati!K7</f>
        <v>35181</v>
      </c>
      <c r="D7">
        <f t="shared" si="1"/>
        <v>10</v>
      </c>
      <c r="E7">
        <f t="shared" si="2"/>
        <v>100</v>
      </c>
      <c r="F7" s="11">
        <f t="shared" si="4"/>
        <v>35146</v>
      </c>
      <c r="G7" s="11">
        <f t="shared" si="6"/>
        <v>0</v>
      </c>
      <c r="H7" s="11">
        <f t="shared" si="0"/>
        <v>1.1737324076125959E-25</v>
      </c>
      <c r="I7" s="11">
        <f>C7-F7</f>
        <v>35</v>
      </c>
      <c r="J7" s="11">
        <f t="shared" si="5"/>
        <v>10</v>
      </c>
    </row>
    <row r="8" spans="1:13">
      <c r="A8" s="2">
        <f>Dati!A8</f>
        <v>44049</v>
      </c>
      <c r="B8" s="10">
        <v>5</v>
      </c>
      <c r="C8">
        <f>Dati!K8</f>
        <v>35187</v>
      </c>
      <c r="D8">
        <f>C8-C7</f>
        <v>6</v>
      </c>
      <c r="E8">
        <f>10*(C8-C7)</f>
        <v>60</v>
      </c>
      <c r="F8" s="11">
        <f>F7+H8</f>
        <v>35146</v>
      </c>
      <c r="G8" s="11">
        <f t="shared" si="6"/>
        <v>0</v>
      </c>
      <c r="H8" s="11">
        <f t="shared" si="0"/>
        <v>1.29976403272148E-24</v>
      </c>
      <c r="I8" s="11">
        <f>C8-F8</f>
        <v>41</v>
      </c>
      <c r="J8" s="11">
        <f>D8-H8</f>
        <v>6</v>
      </c>
      <c r="K8" s="11"/>
      <c r="L8" s="4" t="s">
        <v>38</v>
      </c>
      <c r="M8" s="9">
        <v>11</v>
      </c>
    </row>
    <row r="9" spans="1:13">
      <c r="A9" s="2">
        <f>Dati!A9</f>
        <v>44050</v>
      </c>
      <c r="B9" s="10">
        <v>6</v>
      </c>
      <c r="C9">
        <f>Dati!K9</f>
        <v>35190</v>
      </c>
      <c r="D9">
        <f t="shared" ref="D9:D56" si="7">C9-C8</f>
        <v>3</v>
      </c>
      <c r="E9">
        <f t="shared" ref="E9:E56" si="8">10*(C9-C8)</f>
        <v>30</v>
      </c>
      <c r="F9" s="11">
        <f t="shared" ref="F9:F64" si="9">F8+H9</f>
        <v>35146.000000001884</v>
      </c>
      <c r="G9" s="11">
        <f t="shared" si="6"/>
        <v>1.8844730220735073E-6</v>
      </c>
      <c r="H9" s="11">
        <f t="shared" ref="H9:H40" si="10">$M$10*B9^$M$8*EXP(-B9/$M$9)</f>
        <v>1.8813666864613987E-9</v>
      </c>
      <c r="I9" s="11">
        <f t="shared" ref="I9:I56" si="11">C9-F9</f>
        <v>43.999999998115527</v>
      </c>
      <c r="J9" s="11">
        <f t="shared" ref="J9:J56" si="12">D9-H9</f>
        <v>2.9999999981186334</v>
      </c>
      <c r="K9" s="11"/>
      <c r="L9" s="4" t="s">
        <v>39</v>
      </c>
      <c r="M9" s="9">
        <v>20</v>
      </c>
    </row>
    <row r="10" spans="1:13">
      <c r="A10" s="2">
        <f>Dati!A10</f>
        <v>44051</v>
      </c>
      <c r="B10" s="10">
        <v>7</v>
      </c>
      <c r="C10">
        <f>Dati!K10</f>
        <v>35203</v>
      </c>
      <c r="D10">
        <f t="shared" si="7"/>
        <v>13</v>
      </c>
      <c r="E10">
        <f t="shared" si="8"/>
        <v>130</v>
      </c>
      <c r="F10" s="11">
        <f t="shared" si="9"/>
        <v>35146.000000011642</v>
      </c>
      <c r="G10" s="11">
        <f t="shared" si="6"/>
        <v>9.7570591606199741E-6</v>
      </c>
      <c r="H10" s="11">
        <f t="shared" si="10"/>
        <v>9.7537902369207667E-9</v>
      </c>
      <c r="I10" s="11">
        <f t="shared" si="11"/>
        <v>56.999999988358468</v>
      </c>
      <c r="J10" s="11">
        <f t="shared" si="12"/>
        <v>12.999999990246209</v>
      </c>
      <c r="K10" s="11"/>
      <c r="L10" s="4" t="s">
        <v>50</v>
      </c>
      <c r="M10" s="23">
        <v>6.9999999999999997E-18</v>
      </c>
    </row>
    <row r="11" spans="1:13">
      <c r="A11" s="2">
        <f>Dati!A11</f>
        <v>44052</v>
      </c>
      <c r="B11" s="10">
        <v>8</v>
      </c>
      <c r="C11">
        <f>Dati!K11</f>
        <v>35205</v>
      </c>
      <c r="D11">
        <f t="shared" si="7"/>
        <v>2</v>
      </c>
      <c r="E11">
        <f t="shared" si="8"/>
        <v>20</v>
      </c>
      <c r="F11" s="11">
        <f t="shared" si="9"/>
        <v>35146.00000005195</v>
      </c>
      <c r="G11" s="11">
        <f t="shared" si="6"/>
        <v>4.030880518257618E-5</v>
      </c>
      <c r="H11" s="11">
        <f t="shared" si="10"/>
        <v>4.0306037458067992E-8</v>
      </c>
      <c r="I11" s="11">
        <f t="shared" si="11"/>
        <v>58.999999948049663</v>
      </c>
      <c r="J11" s="11">
        <f t="shared" si="12"/>
        <v>1.9999999596939626</v>
      </c>
      <c r="K11" s="11"/>
      <c r="L11" s="12" t="s">
        <v>59</v>
      </c>
      <c r="M11" s="11">
        <f>C3</f>
        <v>35146</v>
      </c>
    </row>
    <row r="12" spans="1:13">
      <c r="A12" s="2">
        <f>Dati!A12</f>
        <v>44053</v>
      </c>
      <c r="B12" s="10">
        <v>9</v>
      </c>
      <c r="C12">
        <f>Dati!K12</f>
        <v>35209</v>
      </c>
      <c r="D12">
        <f t="shared" si="7"/>
        <v>4</v>
      </c>
      <c r="E12">
        <f t="shared" si="8"/>
        <v>40</v>
      </c>
      <c r="F12" s="11">
        <f t="shared" si="9"/>
        <v>35146.00000019202</v>
      </c>
      <c r="G12" s="11">
        <f t="shared" si="6"/>
        <v>1.4006946003064513E-4</v>
      </c>
      <c r="H12" s="11">
        <f t="shared" si="10"/>
        <v>1.400661292409355E-7</v>
      </c>
      <c r="I12" s="11">
        <f t="shared" si="11"/>
        <v>62.999999807980203</v>
      </c>
      <c r="J12" s="11">
        <f t="shared" si="12"/>
        <v>3.9999998599338706</v>
      </c>
      <c r="K12" s="11"/>
    </row>
    <row r="13" spans="1:13">
      <c r="A13" s="2">
        <f>Dati!A13</f>
        <v>44054</v>
      </c>
      <c r="B13" s="10">
        <v>10</v>
      </c>
      <c r="C13">
        <f>Dati!K13</f>
        <v>35215</v>
      </c>
      <c r="D13">
        <f t="shared" si="7"/>
        <v>6</v>
      </c>
      <c r="E13">
        <f t="shared" si="8"/>
        <v>60</v>
      </c>
      <c r="F13" s="11">
        <f>F12+H13</f>
        <v>35146.000000616594</v>
      </c>
      <c r="G13" s="11">
        <f t="shared" si="6"/>
        <v>4.2457395466044545E-4</v>
      </c>
      <c r="H13" s="11">
        <f t="shared" si="10"/>
        <v>4.2457146179884339E-7</v>
      </c>
      <c r="I13" s="11">
        <f t="shared" si="11"/>
        <v>68.999999383406248</v>
      </c>
      <c r="J13" s="11">
        <f t="shared" si="12"/>
        <v>5.9999995754285385</v>
      </c>
      <c r="K13" s="11"/>
    </row>
    <row r="14" spans="1:13">
      <c r="A14" s="2">
        <f>Dati!A14</f>
        <v>44055</v>
      </c>
      <c r="B14" s="10">
        <v>11</v>
      </c>
      <c r="C14">
        <f>Dati!K14</f>
        <v>35225</v>
      </c>
      <c r="D14">
        <f t="shared" si="7"/>
        <v>10</v>
      </c>
      <c r="E14">
        <f t="shared" si="8"/>
        <v>100</v>
      </c>
      <c r="F14" s="11">
        <f t="shared" si="9"/>
        <v>35146.000001768865</v>
      </c>
      <c r="G14" s="11">
        <f t="shared" si="6"/>
        <v>1.1522715794853866E-3</v>
      </c>
      <c r="H14" s="11">
        <f t="shared" si="10"/>
        <v>1.1522735998084942E-6</v>
      </c>
      <c r="I14" s="11">
        <f t="shared" si="11"/>
        <v>78.999998231134668</v>
      </c>
      <c r="J14" s="11">
        <f t="shared" si="12"/>
        <v>9.9999988477264008</v>
      </c>
      <c r="K14" s="11"/>
      <c r="L14" s="12" t="s">
        <v>29</v>
      </c>
      <c r="M14" s="11">
        <f>AVERAGE(I7:I40)</f>
        <v>240.64529418715415</v>
      </c>
    </row>
    <row r="15" spans="1:13">
      <c r="A15" s="2">
        <f>Dati!A15</f>
        <v>44056</v>
      </c>
      <c r="B15" s="10">
        <v>12</v>
      </c>
      <c r="C15">
        <f>Dati!K15</f>
        <v>35231</v>
      </c>
      <c r="D15">
        <f t="shared" si="7"/>
        <v>6</v>
      </c>
      <c r="E15">
        <f t="shared" si="8"/>
        <v>60</v>
      </c>
      <c r="F15" s="11">
        <f t="shared" si="9"/>
        <v>35146.000004623267</v>
      </c>
      <c r="G15" s="11">
        <f t="shared" si="6"/>
        <v>2.8544018277898431E-3</v>
      </c>
      <c r="H15" s="11">
        <f t="shared" si="10"/>
        <v>2.8544014768418669E-6</v>
      </c>
      <c r="I15" s="11">
        <f t="shared" si="11"/>
        <v>84.999995376732841</v>
      </c>
      <c r="J15" s="11">
        <f t="shared" si="12"/>
        <v>5.999997145598523</v>
      </c>
      <c r="K15" s="11"/>
      <c r="L15" s="12" t="s">
        <v>30</v>
      </c>
      <c r="M15" s="6">
        <f>STDEVP(I7:I40)</f>
        <v>122.09672981690898</v>
      </c>
    </row>
    <row r="16" spans="1:13">
      <c r="A16" s="2">
        <f>Dati!A16</f>
        <v>44057</v>
      </c>
      <c r="B16" s="10">
        <v>13</v>
      </c>
      <c r="C16">
        <f>Dati!K16</f>
        <v>35234</v>
      </c>
      <c r="D16">
        <f t="shared" si="7"/>
        <v>3</v>
      </c>
      <c r="E16">
        <f t="shared" si="8"/>
        <v>30</v>
      </c>
      <c r="F16" s="11">
        <f>F15+H16</f>
        <v>35146.000011172393</v>
      </c>
      <c r="G16" s="11">
        <f t="shared" si="6"/>
        <v>6.5491258283145726E-3</v>
      </c>
      <c r="H16" s="11">
        <f t="shared" si="10"/>
        <v>6.5491283548976201E-6</v>
      </c>
      <c r="I16" s="11">
        <f t="shared" si="11"/>
        <v>87.999988827607012</v>
      </c>
      <c r="J16" s="11">
        <f t="shared" si="12"/>
        <v>2.9999934508716453</v>
      </c>
      <c r="K16" s="11"/>
    </row>
    <row r="17" spans="1:13">
      <c r="A17" s="2">
        <f>Dati!A17</f>
        <v>44058</v>
      </c>
      <c r="B17" s="10">
        <v>14</v>
      </c>
      <c r="C17">
        <f>Dati!K17</f>
        <v>35392</v>
      </c>
      <c r="D17">
        <f t="shared" si="7"/>
        <v>158</v>
      </c>
      <c r="E17">
        <f t="shared" si="8"/>
        <v>1580</v>
      </c>
      <c r="F17" s="11">
        <f t="shared" si="9"/>
        <v>35146.000025249072</v>
      </c>
      <c r="G17" s="11">
        <f t="shared" si="6"/>
        <v>1.4076678780838847E-2</v>
      </c>
      <c r="H17" s="11">
        <f t="shared" si="10"/>
        <v>1.4076681850004957E-5</v>
      </c>
      <c r="I17" s="11">
        <f t="shared" si="11"/>
        <v>245.99997475092823</v>
      </c>
      <c r="J17" s="11">
        <f t="shared" si="12"/>
        <v>157.99998592331815</v>
      </c>
      <c r="K17" s="11"/>
      <c r="L17" s="12" t="s">
        <v>40</v>
      </c>
      <c r="M17" s="11">
        <f>AVERAGE(J8:J43)</f>
        <v>11.228669057826108</v>
      </c>
    </row>
    <row r="18" spans="1:13">
      <c r="A18" s="2">
        <f>Dati!A18</f>
        <v>44059</v>
      </c>
      <c r="B18" s="10">
        <v>15</v>
      </c>
      <c r="C18">
        <f>Dati!K18</f>
        <v>35396</v>
      </c>
      <c r="D18">
        <f t="shared" si="7"/>
        <v>4</v>
      </c>
      <c r="E18">
        <f t="shared" si="8"/>
        <v>40</v>
      </c>
      <c r="F18" s="11">
        <f t="shared" si="9"/>
        <v>35146.000053850061</v>
      </c>
      <c r="G18" s="11">
        <f t="shared" si="6"/>
        <v>2.8600989026017487E-2</v>
      </c>
      <c r="H18" s="11">
        <f t="shared" si="10"/>
        <v>2.8600987501410532E-5</v>
      </c>
      <c r="I18" s="11">
        <f t="shared" si="11"/>
        <v>249.99994614993921</v>
      </c>
      <c r="J18" s="11">
        <f t="shared" si="12"/>
        <v>3.9999713990124985</v>
      </c>
      <c r="K18" s="11"/>
      <c r="L18" s="12" t="s">
        <v>30</v>
      </c>
      <c r="M18" s="5">
        <f>STDEVP(J8:J43)</f>
        <v>25.051854948323953</v>
      </c>
    </row>
    <row r="19" spans="1:13">
      <c r="A19" s="2">
        <f>Dati!A19</f>
        <v>44060</v>
      </c>
      <c r="B19" s="10">
        <v>16</v>
      </c>
      <c r="C19">
        <f>Dati!K19</f>
        <v>35400</v>
      </c>
      <c r="D19">
        <f t="shared" si="7"/>
        <v>4</v>
      </c>
      <c r="E19">
        <f t="shared" si="8"/>
        <v>40</v>
      </c>
      <c r="F19" s="11">
        <f t="shared" si="9"/>
        <v>35146.000109182809</v>
      </c>
      <c r="G19" s="11">
        <f t="shared" si="6"/>
        <v>5.5332748161163181E-2</v>
      </c>
      <c r="H19" s="11">
        <f t="shared" si="10"/>
        <v>5.5332751123264177E-5</v>
      </c>
      <c r="I19" s="11">
        <f t="shared" si="11"/>
        <v>253.99989081719104</v>
      </c>
      <c r="J19" s="11">
        <f t="shared" si="12"/>
        <v>3.9999446672488768</v>
      </c>
      <c r="K19" s="11"/>
    </row>
    <row r="20" spans="1:13">
      <c r="A20" s="2">
        <f>Dati!A20</f>
        <v>44061</v>
      </c>
      <c r="B20" s="10">
        <v>17</v>
      </c>
      <c r="C20">
        <f>Dati!K20</f>
        <v>35405</v>
      </c>
      <c r="D20">
        <f t="shared" si="7"/>
        <v>5</v>
      </c>
      <c r="E20">
        <f t="shared" si="8"/>
        <v>50</v>
      </c>
      <c r="F20" s="11">
        <f t="shared" si="9"/>
        <v>35146.000211721053</v>
      </c>
      <c r="G20" s="11">
        <f t="shared" si="6"/>
        <v>0.10253824439132586</v>
      </c>
      <c r="H20" s="11">
        <f t="shared" si="10"/>
        <v>1.0253824159656544E-4</v>
      </c>
      <c r="I20" s="11">
        <f t="shared" si="11"/>
        <v>258.99978827894665</v>
      </c>
      <c r="J20" s="11">
        <f t="shared" si="12"/>
        <v>4.9998974617584038</v>
      </c>
      <c r="K20" s="11"/>
    </row>
    <row r="21" spans="1:13">
      <c r="A21" s="2">
        <f>Dati!A21</f>
        <v>44062</v>
      </c>
      <c r="B21" s="10">
        <v>18</v>
      </c>
      <c r="C21">
        <f>Dati!K21</f>
        <v>35412</v>
      </c>
      <c r="D21">
        <f t="shared" si="7"/>
        <v>7</v>
      </c>
      <c r="E21">
        <f t="shared" si="8"/>
        <v>70</v>
      </c>
      <c r="F21" s="11">
        <f t="shared" si="9"/>
        <v>35146.00039462815</v>
      </c>
      <c r="G21" s="11">
        <f t="shared" si="6"/>
        <v>0.1829070970416069</v>
      </c>
      <c r="H21" s="11">
        <f t="shared" si="10"/>
        <v>1.829070993258785E-4</v>
      </c>
      <c r="I21" s="11">
        <f t="shared" si="11"/>
        <v>265.99960537184961</v>
      </c>
      <c r="J21" s="11">
        <f t="shared" si="12"/>
        <v>6.999817092900674</v>
      </c>
      <c r="K21" s="11"/>
      <c r="L21" t="s">
        <v>31</v>
      </c>
      <c r="M21" s="13">
        <f>MATCH(MAX(H7:H71),H7:H71,0)</f>
        <v>65</v>
      </c>
    </row>
    <row r="22" spans="1:13">
      <c r="A22" s="2">
        <f>Dati!A22</f>
        <v>44063</v>
      </c>
      <c r="B22" s="10">
        <v>19</v>
      </c>
      <c r="C22">
        <f>Dati!K22</f>
        <v>35418</v>
      </c>
      <c r="D22">
        <f t="shared" si="7"/>
        <v>6</v>
      </c>
      <c r="E22">
        <f t="shared" si="8"/>
        <v>60</v>
      </c>
      <c r="F22" s="11">
        <f t="shared" si="9"/>
        <v>35146.000709989086</v>
      </c>
      <c r="G22" s="11">
        <f t="shared" si="6"/>
        <v>0.31536093592876568</v>
      </c>
      <c r="H22" s="11">
        <f t="shared" si="10"/>
        <v>3.1536093364143921E-4</v>
      </c>
      <c r="I22" s="11">
        <f t="shared" si="11"/>
        <v>271.99929001091368</v>
      </c>
      <c r="J22" s="11">
        <f t="shared" si="12"/>
        <v>5.9996846390663583</v>
      </c>
      <c r="K22" s="11"/>
      <c r="L22" t="s">
        <v>32</v>
      </c>
      <c r="M22" s="11">
        <f>M21-'Analisi-nuovi-pos (2)'!L15</f>
        <v>0</v>
      </c>
    </row>
    <row r="23" spans="1:13">
      <c r="A23" s="2">
        <f>Dati!A23</f>
        <v>44064</v>
      </c>
      <c r="B23" s="10">
        <v>20</v>
      </c>
      <c r="C23">
        <f>Dati!K23</f>
        <v>35427</v>
      </c>
      <c r="D23">
        <f t="shared" si="7"/>
        <v>9</v>
      </c>
      <c r="E23">
        <f t="shared" si="8"/>
        <v>90</v>
      </c>
      <c r="F23" s="11">
        <f t="shared" si="9"/>
        <v>35146.001237381053</v>
      </c>
      <c r="G23" s="11">
        <f t="shared" si="6"/>
        <v>0.52739196689799428</v>
      </c>
      <c r="H23" s="11">
        <f t="shared" si="10"/>
        <v>5.2739196686337972E-4</v>
      </c>
      <c r="I23" s="11">
        <f t="shared" si="11"/>
        <v>280.99876261894678</v>
      </c>
      <c r="J23" s="11">
        <f t="shared" si="12"/>
        <v>8.9994726080331358</v>
      </c>
      <c r="K23" s="11"/>
    </row>
    <row r="24" spans="1:13">
      <c r="A24" s="2">
        <f>Dati!A24</f>
        <v>44065</v>
      </c>
      <c r="B24" s="10">
        <v>21</v>
      </c>
      <c r="C24">
        <f>Dati!K24</f>
        <v>35430</v>
      </c>
      <c r="D24">
        <f t="shared" si="7"/>
        <v>3</v>
      </c>
      <c r="E24">
        <f t="shared" si="8"/>
        <v>30</v>
      </c>
      <c r="F24" s="11">
        <f t="shared" si="9"/>
        <v>35146.002095408294</v>
      </c>
      <c r="G24" s="11">
        <f t="shared" si="6"/>
        <v>0.85802724061068147</v>
      </c>
      <c r="H24" s="11">
        <f t="shared" si="10"/>
        <v>8.5802724072818405E-4</v>
      </c>
      <c r="I24" s="11">
        <f t="shared" si="11"/>
        <v>283.99790459170617</v>
      </c>
      <c r="J24" s="11">
        <f t="shared" si="12"/>
        <v>2.9991419727592716</v>
      </c>
      <c r="K24" s="11"/>
    </row>
    <row r="25" spans="1:13">
      <c r="A25" s="2">
        <f>Dati!A25</f>
        <v>44066</v>
      </c>
      <c r="B25" s="10">
        <v>22</v>
      </c>
      <c r="C25">
        <f>Dati!K25</f>
        <v>35437</v>
      </c>
      <c r="D25">
        <f t="shared" si="7"/>
        <v>7</v>
      </c>
      <c r="E25">
        <f t="shared" si="8"/>
        <v>70</v>
      </c>
      <c r="F25" s="11">
        <f t="shared" si="9"/>
        <v>35146.003456926956</v>
      </c>
      <c r="G25" s="11">
        <f t="shared" si="6"/>
        <v>1.3615186617244035</v>
      </c>
      <c r="H25" s="11">
        <f t="shared" si="10"/>
        <v>1.361518663507869E-3</v>
      </c>
      <c r="I25" s="11">
        <f t="shared" si="11"/>
        <v>290.99654307304445</v>
      </c>
      <c r="J25" s="11">
        <f t="shared" si="12"/>
        <v>6.9986384813364921</v>
      </c>
      <c r="K25" s="11"/>
    </row>
    <row r="26" spans="1:13">
      <c r="A26" s="2">
        <f>Dati!A26</f>
        <v>44067</v>
      </c>
      <c r="B26" s="10">
        <v>23</v>
      </c>
      <c r="C26">
        <f>Dati!K26</f>
        <v>35441</v>
      </c>
      <c r="D26">
        <f t="shared" si="7"/>
        <v>4</v>
      </c>
      <c r="E26">
        <f t="shared" si="8"/>
        <v>40</v>
      </c>
      <c r="F26" s="11">
        <f t="shared" si="9"/>
        <v>35146.00556878918</v>
      </c>
      <c r="G26" s="11">
        <f t="shared" si="6"/>
        <v>2.111862224410288</v>
      </c>
      <c r="H26" s="11">
        <f t="shared" si="10"/>
        <v>2.1118622250509258E-3</v>
      </c>
      <c r="I26" s="11">
        <f t="shared" si="11"/>
        <v>294.99443121082004</v>
      </c>
      <c r="J26" s="11">
        <f t="shared" si="12"/>
        <v>3.9978881377749489</v>
      </c>
      <c r="K26" s="11"/>
      <c r="L26" t="s">
        <v>41</v>
      </c>
      <c r="M26" s="11">
        <f>MAX(F7:F119)</f>
        <v>53946.826968361267</v>
      </c>
    </row>
    <row r="27" spans="1:13">
      <c r="A27" s="2">
        <f>Dati!A27</f>
        <v>44068</v>
      </c>
      <c r="B27" s="10">
        <v>24</v>
      </c>
      <c r="C27">
        <f>Dati!K27</f>
        <v>35445</v>
      </c>
      <c r="D27">
        <f t="shared" si="7"/>
        <v>4</v>
      </c>
      <c r="E27">
        <f t="shared" si="8"/>
        <v>40</v>
      </c>
      <c r="F27" s="11">
        <f t="shared" si="9"/>
        <v>35146.00877704005</v>
      </c>
      <c r="G27" s="11">
        <f t="shared" si="6"/>
        <v>3.2082508696475998</v>
      </c>
      <c r="H27" s="11">
        <f t="shared" si="10"/>
        <v>3.2082508688891708E-3</v>
      </c>
      <c r="I27" s="11">
        <f t="shared" si="11"/>
        <v>298.99122295995039</v>
      </c>
      <c r="J27" s="11">
        <f t="shared" si="12"/>
        <v>3.9967917491311109</v>
      </c>
      <c r="K27" s="11"/>
    </row>
    <row r="28" spans="1:13">
      <c r="A28" s="2">
        <f>Dati!A28</f>
        <v>44069</v>
      </c>
      <c r="B28" s="10">
        <v>25</v>
      </c>
      <c r="C28">
        <f>Dati!K28</f>
        <v>35458</v>
      </c>
      <c r="D28">
        <f t="shared" si="7"/>
        <v>13</v>
      </c>
      <c r="E28">
        <f t="shared" si="8"/>
        <v>130</v>
      </c>
      <c r="F28" s="11">
        <f t="shared" si="9"/>
        <v>35146.013558604711</v>
      </c>
      <c r="G28" s="11">
        <f t="shared" si="6"/>
        <v>4.7815646612434648</v>
      </c>
      <c r="H28" s="11">
        <f t="shared" si="10"/>
        <v>4.781564660123183E-3</v>
      </c>
      <c r="I28" s="11">
        <f t="shared" si="11"/>
        <v>311.98644139528915</v>
      </c>
      <c r="J28" s="11">
        <f t="shared" si="12"/>
        <v>12.995218435339877</v>
      </c>
      <c r="K28" s="11"/>
    </row>
    <row r="29" spans="1:13">
      <c r="A29" s="2">
        <f>Dati!A29</f>
        <v>44070</v>
      </c>
      <c r="B29" s="10">
        <v>26</v>
      </c>
      <c r="C29">
        <f>Dati!K29</f>
        <v>35463</v>
      </c>
      <c r="D29">
        <f t="shared" si="7"/>
        <v>5</v>
      </c>
      <c r="E29">
        <f t="shared" si="8"/>
        <v>50</v>
      </c>
      <c r="F29" s="11">
        <f t="shared" si="9"/>
        <v>35146.020560603662</v>
      </c>
      <c r="G29" s="11">
        <f t="shared" si="6"/>
        <v>7.001998950727284</v>
      </c>
      <c r="H29" s="11">
        <f t="shared" si="10"/>
        <v>7.0019989486389718E-3</v>
      </c>
      <c r="I29" s="11">
        <f t="shared" si="11"/>
        <v>316.97943939633842</v>
      </c>
      <c r="J29" s="11">
        <f t="shared" si="12"/>
        <v>4.9929980010513608</v>
      </c>
      <c r="K29" s="11"/>
    </row>
    <row r="30" spans="1:13">
      <c r="A30" s="2">
        <f>Dati!A30</f>
        <v>44071</v>
      </c>
      <c r="B30" s="10">
        <v>27</v>
      </c>
      <c r="C30">
        <f>Dati!K30</f>
        <v>35472</v>
      </c>
      <c r="D30">
        <f t="shared" si="7"/>
        <v>9</v>
      </c>
      <c r="E30">
        <f t="shared" si="8"/>
        <v>90</v>
      </c>
      <c r="F30" s="11">
        <f t="shared" si="9"/>
        <v>35146.030648529835</v>
      </c>
      <c r="G30" s="11">
        <f t="shared" si="6"/>
        <v>10.087926173582673</v>
      </c>
      <c r="H30" s="11">
        <f t="shared" si="10"/>
        <v>1.0087926171541056E-2</v>
      </c>
      <c r="I30" s="11">
        <f t="shared" si="11"/>
        <v>325.96935147016484</v>
      </c>
      <c r="J30" s="11">
        <f t="shared" si="12"/>
        <v>8.9899120738284584</v>
      </c>
      <c r="K30" s="11"/>
    </row>
    <row r="31" spans="1:13">
      <c r="A31" s="2">
        <f>Dati!A31</f>
        <v>44072</v>
      </c>
      <c r="B31" s="10">
        <v>28</v>
      </c>
      <c r="C31">
        <f>Dati!K31</f>
        <v>35473</v>
      </c>
      <c r="D31">
        <f t="shared" si="7"/>
        <v>1</v>
      </c>
      <c r="E31">
        <f t="shared" si="8"/>
        <v>10</v>
      </c>
      <c r="F31" s="11">
        <f t="shared" si="9"/>
        <v>35146.044964609624</v>
      </c>
      <c r="G31" s="11">
        <f t="shared" si="6"/>
        <v>14.316079788841307</v>
      </c>
      <c r="H31" s="11">
        <f t="shared" si="10"/>
        <v>1.4316079785696732E-2</v>
      </c>
      <c r="I31" s="11">
        <f t="shared" si="11"/>
        <v>326.955035390376</v>
      </c>
      <c r="J31" s="11">
        <f t="shared" si="12"/>
        <v>0.98568392021430329</v>
      </c>
      <c r="K31" s="11"/>
    </row>
    <row r="32" spans="1:13">
      <c r="A32" s="2">
        <f>Dati!A32</f>
        <v>44073</v>
      </c>
      <c r="B32" s="10">
        <v>29</v>
      </c>
      <c r="C32">
        <f>Dati!K32</f>
        <v>35477</v>
      </c>
      <c r="D32">
        <f t="shared" si="7"/>
        <v>4</v>
      </c>
      <c r="E32">
        <f t="shared" si="8"/>
        <v>40</v>
      </c>
      <c r="F32" s="11">
        <f t="shared" si="9"/>
        <v>35146.064997749258</v>
      </c>
      <c r="G32" s="11">
        <f t="shared" si="6"/>
        <v>20.033139633596875</v>
      </c>
      <c r="H32" s="11">
        <f t="shared" si="10"/>
        <v>2.0033139634429657E-2</v>
      </c>
      <c r="I32" s="11">
        <f t="shared" si="11"/>
        <v>330.9350022507424</v>
      </c>
      <c r="J32" s="11">
        <f t="shared" si="12"/>
        <v>3.9799668603655705</v>
      </c>
      <c r="K32" s="11"/>
    </row>
    <row r="33" spans="1:11">
      <c r="A33" s="2">
        <f>Dati!A33</f>
        <v>44074</v>
      </c>
      <c r="B33" s="10">
        <v>30</v>
      </c>
      <c r="C33">
        <f>Dati!K33</f>
        <v>35483</v>
      </c>
      <c r="D33">
        <f t="shared" si="7"/>
        <v>6</v>
      </c>
      <c r="E33">
        <f t="shared" si="8"/>
        <v>60</v>
      </c>
      <c r="F33" s="11">
        <f t="shared" si="9"/>
        <v>35146.092666536191</v>
      </c>
      <c r="G33" s="11">
        <f t="shared" si="6"/>
        <v>27.668786933645606</v>
      </c>
      <c r="H33" s="11">
        <f t="shared" si="10"/>
        <v>2.7668786935869726E-2</v>
      </c>
      <c r="I33" s="11">
        <f t="shared" si="11"/>
        <v>336.90733346380875</v>
      </c>
      <c r="J33" s="11">
        <f t="shared" si="12"/>
        <v>5.9723312130641304</v>
      </c>
      <c r="K33" s="11"/>
    </row>
    <row r="34" spans="1:11">
      <c r="A34" s="2">
        <f>Dati!A34</f>
        <v>44075</v>
      </c>
      <c r="B34" s="10">
        <v>31</v>
      </c>
      <c r="C34">
        <f>Dati!K34</f>
        <v>35491</v>
      </c>
      <c r="D34">
        <f t="shared" si="7"/>
        <v>8</v>
      </c>
      <c r="E34">
        <f t="shared" si="8"/>
        <v>80</v>
      </c>
      <c r="F34" s="11">
        <f t="shared" si="9"/>
        <v>35146.130416820364</v>
      </c>
      <c r="G34" s="11">
        <f t="shared" si="6"/>
        <v>37.750284172943793</v>
      </c>
      <c r="H34" s="11">
        <f t="shared" si="10"/>
        <v>3.7750284174998767E-2</v>
      </c>
      <c r="I34" s="11">
        <f t="shared" si="11"/>
        <v>344.86958317963581</v>
      </c>
      <c r="J34" s="11">
        <f t="shared" si="12"/>
        <v>7.962249715825001</v>
      </c>
      <c r="K34" s="11"/>
    </row>
    <row r="35" spans="1:11">
      <c r="A35" s="2">
        <f>Dati!A35</f>
        <v>44076</v>
      </c>
      <c r="B35" s="10">
        <v>32</v>
      </c>
      <c r="C35">
        <f>Dati!K35</f>
        <v>35497</v>
      </c>
      <c r="D35">
        <f t="shared" si="7"/>
        <v>6</v>
      </c>
      <c r="E35">
        <f t="shared" si="8"/>
        <v>60</v>
      </c>
      <c r="F35" s="11">
        <f t="shared" si="9"/>
        <v>35146.181335441026</v>
      </c>
      <c r="G35" s="11">
        <f t="shared" si="6"/>
        <v>50.918620661832392</v>
      </c>
      <c r="H35" s="11">
        <f t="shared" si="10"/>
        <v>5.0918620659655314E-2</v>
      </c>
      <c r="I35" s="11">
        <f t="shared" si="11"/>
        <v>350.81866455897398</v>
      </c>
      <c r="J35" s="11">
        <f t="shared" si="12"/>
        <v>5.9490813793403445</v>
      </c>
      <c r="K35" s="11"/>
    </row>
    <row r="36" spans="1:11">
      <c r="A36" s="2">
        <f>Dati!A36</f>
        <v>44077</v>
      </c>
      <c r="B36" s="10">
        <v>33</v>
      </c>
      <c r="C36">
        <f>Dati!K36</f>
        <v>35507</v>
      </c>
      <c r="D36">
        <f t="shared" si="7"/>
        <v>10</v>
      </c>
      <c r="E36">
        <f t="shared" si="8"/>
        <v>100</v>
      </c>
      <c r="F36" s="11">
        <f t="shared" si="9"/>
        <v>35146.24928168959</v>
      </c>
      <c r="G36" s="11">
        <f t="shared" si="6"/>
        <v>67.946248564112466</v>
      </c>
      <c r="H36" s="11">
        <f t="shared" si="10"/>
        <v>6.7946248562231595E-2</v>
      </c>
      <c r="I36" s="11">
        <f t="shared" si="11"/>
        <v>360.75071831040987</v>
      </c>
      <c r="J36" s="11">
        <f t="shared" si="12"/>
        <v>9.9320537514377687</v>
      </c>
      <c r="K36" s="11"/>
    </row>
    <row r="37" spans="1:11">
      <c r="A37" s="2">
        <f>Dati!A37</f>
        <v>44078</v>
      </c>
      <c r="B37" s="10">
        <v>34</v>
      </c>
      <c r="C37">
        <f>Dati!K37</f>
        <v>35518</v>
      </c>
      <c r="D37">
        <f t="shared" si="7"/>
        <v>11</v>
      </c>
      <c r="E37">
        <f t="shared" si="8"/>
        <v>110</v>
      </c>
      <c r="F37" s="11">
        <f t="shared" si="9"/>
        <v>35146.339038106722</v>
      </c>
      <c r="G37" s="11">
        <f t="shared" si="6"/>
        <v>89.756417131866328</v>
      </c>
      <c r="H37" s="11">
        <f t="shared" si="10"/>
        <v>8.9756417134874852E-2</v>
      </c>
      <c r="I37" s="11">
        <f t="shared" si="11"/>
        <v>371.660961893278</v>
      </c>
      <c r="J37" s="11">
        <f t="shared" si="12"/>
        <v>10.910243582865125</v>
      </c>
      <c r="K37" s="11"/>
    </row>
    <row r="38" spans="1:11">
      <c r="A38" s="2">
        <f>Dati!A38</f>
        <v>44079</v>
      </c>
      <c r="B38" s="10">
        <v>35</v>
      </c>
      <c r="C38">
        <f>Dati!K38</f>
        <v>35533</v>
      </c>
      <c r="D38">
        <f t="shared" si="7"/>
        <v>15</v>
      </c>
      <c r="E38">
        <f t="shared" si="8"/>
        <v>150</v>
      </c>
      <c r="F38" s="11">
        <f t="shared" si="9"/>
        <v>35146.456482201414</v>
      </c>
      <c r="G38" s="11">
        <f t="shared" si="6"/>
        <v>117.4440946924733</v>
      </c>
      <c r="H38" s="11">
        <f t="shared" si="10"/>
        <v>0.11744409469472383</v>
      </c>
      <c r="I38" s="11">
        <f t="shared" si="11"/>
        <v>386.54351779858553</v>
      </c>
      <c r="J38" s="11">
        <f t="shared" si="12"/>
        <v>14.882555905305276</v>
      </c>
      <c r="K38" s="11"/>
    </row>
    <row r="39" spans="1:11">
      <c r="A39" s="2">
        <f>Dati!A39</f>
        <v>44080</v>
      </c>
      <c r="B39" s="10">
        <v>36</v>
      </c>
      <c r="C39">
        <f>Dati!K39</f>
        <v>35541</v>
      </c>
      <c r="D39">
        <f t="shared" si="7"/>
        <v>8</v>
      </c>
      <c r="E39">
        <f t="shared" si="8"/>
        <v>80</v>
      </c>
      <c r="F39" s="11">
        <f t="shared" si="9"/>
        <v>35146.608780650589</v>
      </c>
      <c r="G39" s="11">
        <f t="shared" si="6"/>
        <v>152.29844917485025</v>
      </c>
      <c r="H39" s="11">
        <f t="shared" si="10"/>
        <v>0.15229844917670377</v>
      </c>
      <c r="I39" s="11">
        <f t="shared" si="11"/>
        <v>394.39121934941068</v>
      </c>
      <c r="J39" s="11">
        <f t="shared" si="12"/>
        <v>7.8477015508232961</v>
      </c>
      <c r="K39" s="11"/>
    </row>
    <row r="40" spans="1:11">
      <c r="A40" s="2">
        <f>Dati!A40</f>
        <v>44081</v>
      </c>
      <c r="B40" s="10">
        <v>37</v>
      </c>
      <c r="C40">
        <f>Dati!K40</f>
        <v>35553</v>
      </c>
      <c r="D40">
        <f t="shared" si="7"/>
        <v>12</v>
      </c>
      <c r="E40">
        <f t="shared" si="8"/>
        <v>120</v>
      </c>
      <c r="F40" s="11">
        <f t="shared" si="9"/>
        <v>35146.804607489394</v>
      </c>
      <c r="G40" s="11">
        <f t="shared" si="6"/>
        <v>195.8268388043507</v>
      </c>
      <c r="H40" s="11">
        <f t="shared" si="10"/>
        <v>0.19582683880103477</v>
      </c>
      <c r="I40" s="11">
        <f t="shared" si="11"/>
        <v>406.19539251060633</v>
      </c>
      <c r="J40" s="11">
        <f t="shared" si="12"/>
        <v>11.804173161198966</v>
      </c>
      <c r="K40" s="11"/>
    </row>
    <row r="41" spans="1:11">
      <c r="A41" s="2">
        <f>Dati!A41</f>
        <v>44082</v>
      </c>
      <c r="B41" s="10">
        <v>38</v>
      </c>
      <c r="C41">
        <f>Dati!K41</f>
        <v>35563</v>
      </c>
      <c r="D41">
        <f t="shared" si="7"/>
        <v>10</v>
      </c>
      <c r="E41">
        <f t="shared" si="8"/>
        <v>100</v>
      </c>
      <c r="F41" s="11">
        <f t="shared" si="9"/>
        <v>35147.054387734352</v>
      </c>
      <c r="G41" s="11">
        <f t="shared" si="6"/>
        <v>249.78024495794671</v>
      </c>
      <c r="H41" s="11">
        <f t="shared" ref="H41:H64" si="13">$M$10*B41^$M$8*EXP(-B41/$M$9)</f>
        <v>0.24978024495934925</v>
      </c>
      <c r="I41" s="11">
        <f t="shared" si="11"/>
        <v>415.94561226564838</v>
      </c>
      <c r="J41" s="11">
        <f t="shared" si="12"/>
        <v>9.75021975504065</v>
      </c>
      <c r="K41" s="11"/>
    </row>
    <row r="42" spans="1:11">
      <c r="A42" s="2">
        <f>Dati!A42</f>
        <v>44083</v>
      </c>
      <c r="B42" s="10">
        <v>39</v>
      </c>
      <c r="C42">
        <f>Dati!K42</f>
        <v>35577</v>
      </c>
      <c r="D42">
        <f t="shared" si="7"/>
        <v>14</v>
      </c>
      <c r="E42">
        <f t="shared" si="8"/>
        <v>140</v>
      </c>
      <c r="F42" s="11">
        <f t="shared" si="9"/>
        <v>35147.370567794394</v>
      </c>
      <c r="G42" s="11">
        <f t="shared" si="6"/>
        <v>316.18006004282506</v>
      </c>
      <c r="H42" s="11">
        <f t="shared" si="13"/>
        <v>0.31618006004344051</v>
      </c>
      <c r="I42" s="11">
        <f t="shared" si="11"/>
        <v>429.62943220560555</v>
      </c>
      <c r="J42" s="11">
        <f t="shared" si="12"/>
        <v>13.68381993995656</v>
      </c>
      <c r="K42" s="11"/>
    </row>
    <row r="43" spans="1:11">
      <c r="A43" s="2">
        <f>Dati!A43</f>
        <v>44084</v>
      </c>
      <c r="B43" s="10">
        <v>40</v>
      </c>
      <c r="C43">
        <f>Dati!K43</f>
        <v>35587</v>
      </c>
      <c r="D43">
        <f t="shared" si="7"/>
        <v>10</v>
      </c>
      <c r="E43">
        <f t="shared" si="8"/>
        <v>100</v>
      </c>
      <c r="F43" s="11">
        <f t="shared" si="9"/>
        <v>35147.767913918266</v>
      </c>
      <c r="G43" s="11">
        <f t="shared" si="6"/>
        <v>397.34612387110246</v>
      </c>
      <c r="H43" s="11">
        <f t="shared" si="13"/>
        <v>0.39734612387432028</v>
      </c>
      <c r="I43" s="11">
        <f t="shared" si="11"/>
        <v>439.23208608173445</v>
      </c>
      <c r="J43" s="11">
        <f t="shared" si="12"/>
        <v>9.6026538761256806</v>
      </c>
      <c r="K43" s="11"/>
    </row>
    <row r="44" spans="1:11">
      <c r="A44" s="2">
        <f>Dati!A44</f>
        <v>44085</v>
      </c>
      <c r="B44" s="10">
        <v>41</v>
      </c>
      <c r="C44">
        <f>Dati!K44</f>
        <v>35597</v>
      </c>
      <c r="D44">
        <f t="shared" si="7"/>
        <v>10</v>
      </c>
      <c r="E44">
        <f t="shared" si="8"/>
        <v>100</v>
      </c>
      <c r="F44" s="11">
        <f t="shared" si="9"/>
        <v>35148.263839802145</v>
      </c>
      <c r="G44" s="11">
        <f t="shared" si="6"/>
        <v>495.92588387895375</v>
      </c>
      <c r="H44" s="11">
        <f t="shared" si="13"/>
        <v>0.49592588387692632</v>
      </c>
      <c r="I44" s="11">
        <f t="shared" si="11"/>
        <v>448.7361601978555</v>
      </c>
      <c r="J44" s="11">
        <f t="shared" si="12"/>
        <v>9.5040741161230731</v>
      </c>
      <c r="K44" s="11"/>
    </row>
    <row r="45" spans="1:11">
      <c r="A45" s="2">
        <f>Dati!A45</f>
        <v>44086</v>
      </c>
      <c r="B45" s="10">
        <v>42</v>
      </c>
      <c r="C45">
        <f>Dati!K45</f>
        <v>35603</v>
      </c>
      <c r="D45">
        <f t="shared" si="7"/>
        <v>6</v>
      </c>
      <c r="E45">
        <f t="shared" si="8"/>
        <v>60</v>
      </c>
      <c r="F45" s="11">
        <f t="shared" si="9"/>
        <v>35148.878764338559</v>
      </c>
      <c r="G45" s="11">
        <f t="shared" si="6"/>
        <v>614.92453641403699</v>
      </c>
      <c r="H45" s="11">
        <f t="shared" si="13"/>
        <v>0.6149245364151833</v>
      </c>
      <c r="I45" s="11">
        <f t="shared" si="11"/>
        <v>454.12123566144146</v>
      </c>
      <c r="J45" s="11">
        <f t="shared" si="12"/>
        <v>5.3850754635848164</v>
      </c>
      <c r="K45" s="11"/>
    </row>
    <row r="46" spans="1:11">
      <c r="A46" s="2">
        <f>Dati!A46</f>
        <v>44087</v>
      </c>
      <c r="B46" s="10">
        <v>43</v>
      </c>
      <c r="C46">
        <f>Dati!K46</f>
        <v>35610</v>
      </c>
      <c r="D46">
        <f t="shared" si="7"/>
        <v>7</v>
      </c>
      <c r="E46">
        <f t="shared" si="8"/>
        <v>70</v>
      </c>
      <c r="F46" s="11">
        <f t="shared" si="9"/>
        <v>35149.636500328525</v>
      </c>
      <c r="G46" s="11">
        <f t="shared" si="6"/>
        <v>757.73598996602232</v>
      </c>
      <c r="H46" s="11">
        <f t="shared" si="13"/>
        <v>0.75773598996542224</v>
      </c>
      <c r="I46" s="11">
        <f t="shared" si="11"/>
        <v>460.36349967147544</v>
      </c>
      <c r="J46" s="11">
        <f t="shared" si="12"/>
        <v>6.2422640100345781</v>
      </c>
      <c r="K46" s="11"/>
    </row>
    <row r="47" spans="1:11">
      <c r="A47" s="2">
        <f>Dati!A47</f>
        <v>44088</v>
      </c>
      <c r="B47" s="10">
        <v>44</v>
      </c>
      <c r="C47">
        <f>Dati!K47</f>
        <v>35624</v>
      </c>
      <c r="D47">
        <f t="shared" si="7"/>
        <v>14</v>
      </c>
      <c r="E47">
        <f t="shared" si="8"/>
        <v>140</v>
      </c>
      <c r="F47" s="11">
        <f t="shared" si="9"/>
        <v>35150.564674803783</v>
      </c>
      <c r="G47" s="11">
        <f t="shared" si="6"/>
        <v>928.17447525885655</v>
      </c>
      <c r="H47" s="11">
        <f t="shared" si="13"/>
        <v>0.92817447525790764</v>
      </c>
      <c r="I47" s="11">
        <f t="shared" si="11"/>
        <v>473.43532519621658</v>
      </c>
      <c r="J47" s="11">
        <f t="shared" si="12"/>
        <v>13.071825524742092</v>
      </c>
      <c r="K47" s="11"/>
    </row>
    <row r="48" spans="1:11">
      <c r="A48" s="2">
        <f>Dati!A48</f>
        <v>44089</v>
      </c>
      <c r="B48" s="10">
        <v>45</v>
      </c>
      <c r="C48">
        <f>Dati!K48</f>
        <v>35633</v>
      </c>
      <c r="D48">
        <f t="shared" si="7"/>
        <v>9</v>
      </c>
      <c r="E48">
        <f t="shared" si="8"/>
        <v>90</v>
      </c>
      <c r="F48" s="11">
        <f t="shared" si="9"/>
        <v>35151.695181417112</v>
      </c>
      <c r="G48" s="11">
        <f t="shared" si="6"/>
        <v>1130.5066133281798</v>
      </c>
      <c r="H48" s="11">
        <f t="shared" si="13"/>
        <v>1.1305066133314303</v>
      </c>
      <c r="I48" s="11">
        <f t="shared" si="11"/>
        <v>481.3048185828884</v>
      </c>
      <c r="J48" s="11">
        <f t="shared" si="12"/>
        <v>7.8694933866685695</v>
      </c>
      <c r="K48" s="11"/>
    </row>
    <row r="49" spans="1:11">
      <c r="A49" s="2">
        <f>Dati!A49</f>
        <v>44090</v>
      </c>
      <c r="B49" s="10">
        <v>46</v>
      </c>
      <c r="C49">
        <f>Dati!K49</f>
        <v>35645</v>
      </c>
      <c r="D49">
        <f t="shared" si="7"/>
        <v>12</v>
      </c>
      <c r="E49">
        <f t="shared" si="8"/>
        <v>120</v>
      </c>
      <c r="F49" s="11">
        <f t="shared" si="9"/>
        <v>35153.06466515689</v>
      </c>
      <c r="G49" s="11">
        <f t="shared" si="6"/>
        <v>1369.4837397779338</v>
      </c>
      <c r="H49" s="11">
        <f t="shared" si="13"/>
        <v>1.3694837397786299</v>
      </c>
      <c r="I49" s="11">
        <f t="shared" si="11"/>
        <v>491.93533484311047</v>
      </c>
      <c r="J49" s="11">
        <f t="shared" si="12"/>
        <v>10.63051626022137</v>
      </c>
      <c r="K49" s="11"/>
    </row>
    <row r="50" spans="1:11">
      <c r="A50" s="2">
        <f>Dati!A50</f>
        <v>44091</v>
      </c>
      <c r="B50" s="10">
        <v>47</v>
      </c>
      <c r="C50">
        <f>Dati!K50</f>
        <v>35658</v>
      </c>
      <c r="D50">
        <f t="shared" si="7"/>
        <v>13</v>
      </c>
      <c r="E50">
        <f t="shared" si="8"/>
        <v>130</v>
      </c>
      <c r="F50" s="11">
        <f t="shared" si="9"/>
        <v>35154.715039429335</v>
      </c>
      <c r="G50" s="11">
        <f t="shared" si="6"/>
        <v>1650.3742724453332</v>
      </c>
      <c r="H50" s="11">
        <f t="shared" si="13"/>
        <v>1.6503742724420909</v>
      </c>
      <c r="I50" s="11">
        <f t="shared" si="11"/>
        <v>503.28496057066513</v>
      </c>
      <c r="J50" s="11">
        <f t="shared" si="12"/>
        <v>11.349625727557909</v>
      </c>
      <c r="K50" s="11"/>
    </row>
    <row r="51" spans="1:11">
      <c r="A51" s="2">
        <f>Dati!A51</f>
        <v>44092</v>
      </c>
      <c r="B51" s="10">
        <v>48</v>
      </c>
      <c r="C51">
        <f>Dati!K51</f>
        <v>35668</v>
      </c>
      <c r="D51">
        <f t="shared" si="7"/>
        <v>10</v>
      </c>
      <c r="E51">
        <f t="shared" si="8"/>
        <v>100</v>
      </c>
      <c r="F51" s="11">
        <f t="shared" si="9"/>
        <v>35156.6940353299</v>
      </c>
      <c r="G51" s="11">
        <f t="shared" si="6"/>
        <v>1978.9959005647688</v>
      </c>
      <c r="H51" s="11">
        <f t="shared" si="13"/>
        <v>1.978995900562865</v>
      </c>
      <c r="I51" s="11">
        <f t="shared" si="11"/>
        <v>511.30596467010037</v>
      </c>
      <c r="J51" s="11">
        <f t="shared" si="12"/>
        <v>8.0210040994371354</v>
      </c>
      <c r="K51" s="11"/>
    </row>
    <row r="52" spans="1:11">
      <c r="A52" s="2">
        <f>Dati!A52</f>
        <v>44093</v>
      </c>
      <c r="B52" s="10">
        <v>49</v>
      </c>
      <c r="C52">
        <f>Dati!K52</f>
        <v>35692</v>
      </c>
      <c r="D52">
        <f t="shared" si="7"/>
        <v>24</v>
      </c>
      <c r="E52">
        <f t="shared" si="8"/>
        <v>240</v>
      </c>
      <c r="F52" s="11">
        <f t="shared" si="9"/>
        <v>35159.055782695868</v>
      </c>
      <c r="G52" s="11">
        <f t="shared" si="6"/>
        <v>2361.7473659687676</v>
      </c>
      <c r="H52" s="11">
        <f t="shared" si="13"/>
        <v>2.3617473659706887</v>
      </c>
      <c r="I52" s="11">
        <f t="shared" si="11"/>
        <v>532.9442173041316</v>
      </c>
      <c r="J52" s="11">
        <f t="shared" si="12"/>
        <v>21.63825263402931</v>
      </c>
      <c r="K52" s="11"/>
    </row>
    <row r="53" spans="1:11">
      <c r="A53" s="2">
        <f>Dati!A53</f>
        <v>44094</v>
      </c>
      <c r="B53" s="10">
        <v>50</v>
      </c>
      <c r="C53">
        <f>Dati!K53</f>
        <v>35707</v>
      </c>
      <c r="D53">
        <f t="shared" si="7"/>
        <v>15</v>
      </c>
      <c r="E53">
        <f t="shared" si="8"/>
        <v>150</v>
      </c>
      <c r="F53" s="11">
        <f t="shared" si="9"/>
        <v>35161.861422297268</v>
      </c>
      <c r="G53" s="11">
        <f t="shared" si="6"/>
        <v>2805.6396013998892</v>
      </c>
      <c r="H53" s="11">
        <f t="shared" si="13"/>
        <v>2.8056396014027909</v>
      </c>
      <c r="I53" s="11">
        <f t="shared" si="11"/>
        <v>545.13857770273171</v>
      </c>
      <c r="J53" s="11">
        <f t="shared" si="12"/>
        <v>12.194360398597208</v>
      </c>
      <c r="K53" s="11"/>
    </row>
    <row r="54" spans="1:11">
      <c r="A54" s="2">
        <f>Dati!A54</f>
        <v>44095</v>
      </c>
      <c r="B54" s="10">
        <v>51</v>
      </c>
      <c r="C54">
        <f>Dati!K54</f>
        <v>35724</v>
      </c>
      <c r="D54">
        <f t="shared" si="7"/>
        <v>17</v>
      </c>
      <c r="E54">
        <f t="shared" si="8"/>
        <v>170</v>
      </c>
      <c r="F54" s="11">
        <f t="shared" si="9"/>
        <v>35165.179748284754</v>
      </c>
      <c r="G54" s="11">
        <f t="shared" si="6"/>
        <v>3318.3259874858777</v>
      </c>
      <c r="H54" s="11">
        <f t="shared" si="13"/>
        <v>3.3183259874873161</v>
      </c>
      <c r="I54" s="11">
        <f t="shared" si="11"/>
        <v>558.82025171524583</v>
      </c>
      <c r="J54" s="11">
        <f t="shared" si="12"/>
        <v>13.681674012512683</v>
      </c>
      <c r="K54" s="11"/>
    </row>
    <row r="55" spans="1:11">
      <c r="A55" s="2">
        <f>Dati!A55</f>
        <v>44096</v>
      </c>
      <c r="B55" s="10">
        <v>52</v>
      </c>
      <c r="C55">
        <f>Dati!K55</f>
        <v>35738</v>
      </c>
      <c r="D55">
        <f t="shared" si="7"/>
        <v>14</v>
      </c>
      <c r="E55">
        <f t="shared" si="8"/>
        <v>140</v>
      </c>
      <c r="F55" s="11">
        <f t="shared" si="9"/>
        <v>35169.087879773098</v>
      </c>
      <c r="G55" s="11">
        <f t="shared" si="6"/>
        <v>3908.1314883442246</v>
      </c>
      <c r="H55" s="11">
        <f t="shared" si="13"/>
        <v>3.9081314883478528</v>
      </c>
      <c r="I55" s="11">
        <f t="shared" si="11"/>
        <v>568.91212022690161</v>
      </c>
      <c r="J55" s="11">
        <f t="shared" si="12"/>
        <v>10.091868511652148</v>
      </c>
      <c r="K55" s="11"/>
    </row>
    <row r="56" spans="1:11">
      <c r="A56" s="2">
        <f>Dati!A56</f>
        <v>44097</v>
      </c>
      <c r="B56" s="10">
        <v>53</v>
      </c>
      <c r="C56">
        <f>Dati!K56</f>
        <v>35758</v>
      </c>
      <c r="D56">
        <f t="shared" si="7"/>
        <v>20</v>
      </c>
      <c r="E56">
        <f t="shared" si="8"/>
        <v>200</v>
      </c>
      <c r="F56" s="11">
        <f t="shared" si="9"/>
        <v>35173.671960199274</v>
      </c>
      <c r="G56" s="11">
        <f t="shared" si="6"/>
        <v>4584.0804261752055</v>
      </c>
      <c r="H56" s="11">
        <f t="shared" si="13"/>
        <v>4.5840804261759613</v>
      </c>
      <c r="I56" s="11">
        <f t="shared" si="11"/>
        <v>584.3280398007264</v>
      </c>
      <c r="J56" s="11">
        <f t="shared" si="12"/>
        <v>15.415919573824038</v>
      </c>
      <c r="K56" s="11"/>
    </row>
    <row r="57" spans="1:11">
      <c r="A57" s="2">
        <f>Dati!A57</f>
        <v>44098</v>
      </c>
      <c r="B57" s="10">
        <v>54</v>
      </c>
      <c r="C57">
        <f>Dati!K57</f>
        <v>35781</v>
      </c>
      <c r="D57">
        <f t="shared" ref="D57" si="14">C57-C56</f>
        <v>23</v>
      </c>
      <c r="E57">
        <f t="shared" ref="E57" si="15">10*(C57-C56)</f>
        <v>230</v>
      </c>
      <c r="F57" s="11">
        <f t="shared" si="9"/>
        <v>35179.027882856732</v>
      </c>
      <c r="G57" s="11">
        <f t="shared" si="6"/>
        <v>5355.9226574579952</v>
      </c>
      <c r="H57" s="11">
        <f t="shared" si="13"/>
        <v>5.3559226574577945</v>
      </c>
      <c r="I57" s="11">
        <f t="shared" ref="I57" si="16">C57-F57</f>
        <v>601.97211714326841</v>
      </c>
      <c r="J57" s="11">
        <f t="shared" ref="J57" si="17">D57-H57</f>
        <v>17.644077342542204</v>
      </c>
      <c r="K57" s="11"/>
    </row>
    <row r="58" spans="1:11">
      <c r="A58" s="2">
        <f>Dati!A58</f>
        <v>44099</v>
      </c>
      <c r="B58" s="10">
        <v>55</v>
      </c>
      <c r="C58">
        <f>Dati!K58</f>
        <v>35801</v>
      </c>
      <c r="D58">
        <f t="shared" ref="D58" si="18">C58-C57</f>
        <v>20</v>
      </c>
      <c r="E58">
        <f t="shared" ref="E58" si="19">10*(C58-C57)</f>
        <v>200</v>
      </c>
      <c r="F58" s="11">
        <f t="shared" si="9"/>
        <v>35185.26204077452</v>
      </c>
      <c r="G58" s="11">
        <f t="shared" si="6"/>
        <v>6234.1579177882522</v>
      </c>
      <c r="H58" s="11">
        <f t="shared" si="13"/>
        <v>6.2341579177889219</v>
      </c>
      <c r="I58" s="11">
        <f t="shared" ref="I58" si="20">C58-F58</f>
        <v>615.73795922548015</v>
      </c>
      <c r="J58" s="11">
        <f t="shared" ref="J58" si="21">D58-H58</f>
        <v>13.765842082211078</v>
      </c>
      <c r="K58" s="11"/>
    </row>
    <row r="59" spans="1:11">
      <c r="A59" s="2">
        <f>Dati!A59</f>
        <v>44100</v>
      </c>
      <c r="B59" s="10">
        <v>56</v>
      </c>
      <c r="C59">
        <f>Dati!K59</f>
        <v>35818</v>
      </c>
      <c r="D59">
        <f t="shared" ref="D59" si="22">C59-C58</f>
        <v>17</v>
      </c>
      <c r="E59">
        <f t="shared" ref="E59" si="23">10*(C59-C58)</f>
        <v>170</v>
      </c>
      <c r="F59" s="11">
        <f t="shared" si="9"/>
        <v>35192.492098882831</v>
      </c>
      <c r="G59" s="11">
        <f t="shared" si="6"/>
        <v>7230.0581083109137</v>
      </c>
      <c r="H59" s="11">
        <f t="shared" si="13"/>
        <v>7.2300581083107707</v>
      </c>
      <c r="I59" s="11">
        <f t="shared" ref="I59" si="24">C59-F59</f>
        <v>625.50790111716924</v>
      </c>
      <c r="J59" s="11">
        <f t="shared" ref="J59" si="25">D59-H59</f>
        <v>9.7699418916892284</v>
      </c>
      <c r="K59" s="11"/>
    </row>
    <row r="60" spans="1:11">
      <c r="A60" s="2">
        <f>Dati!A60</f>
        <v>44101</v>
      </c>
      <c r="B60" s="10">
        <v>57</v>
      </c>
      <c r="C60">
        <f>Dati!K60</f>
        <v>35835</v>
      </c>
      <c r="D60">
        <f t="shared" ref="D60" si="26">C60-C59</f>
        <v>17</v>
      </c>
      <c r="E60">
        <f t="shared" ref="E60" si="27">10*(C60-C59)</f>
        <v>170</v>
      </c>
      <c r="F60" s="11">
        <f t="shared" si="9"/>
        <v>35200.847786187507</v>
      </c>
      <c r="G60" s="11">
        <f t="shared" si="6"/>
        <v>8355.687304676394</v>
      </c>
      <c r="H60" s="11">
        <f t="shared" si="13"/>
        <v>8.3556873046794866</v>
      </c>
      <c r="I60" s="11">
        <f t="shared" ref="I60" si="28">C60-F60</f>
        <v>634.15221381249285</v>
      </c>
      <c r="J60" s="11">
        <f t="shared" ref="J60" si="29">D60-H60</f>
        <v>8.6443126953205134</v>
      </c>
      <c r="K60" s="11"/>
    </row>
    <row r="61" spans="1:11">
      <c r="A61" s="2">
        <f>Dati!A61</f>
        <v>44102</v>
      </c>
      <c r="B61" s="10">
        <v>58</v>
      </c>
      <c r="C61">
        <f>Dati!K61</f>
        <v>35851</v>
      </c>
      <c r="D61">
        <f t="shared" ref="D61" si="30">C61-C60</f>
        <v>16</v>
      </c>
      <c r="E61">
        <f t="shared" ref="E61" si="31">10*(C61-C60)</f>
        <v>160</v>
      </c>
      <c r="F61" s="11">
        <f t="shared" si="9"/>
        <v>35210.471705466553</v>
      </c>
      <c r="G61" s="11">
        <f t="shared" si="6"/>
        <v>9623.9192790453671</v>
      </c>
      <c r="H61" s="11">
        <f t="shared" si="13"/>
        <v>9.623919279045511</v>
      </c>
      <c r="I61" s="11">
        <f t="shared" ref="I61" si="32">C61-F61</f>
        <v>640.52829453344748</v>
      </c>
      <c r="J61" s="11">
        <f t="shared" ref="J61" si="33">D61-H61</f>
        <v>6.376080720954489</v>
      </c>
      <c r="K61" s="11"/>
    </row>
    <row r="62" spans="1:11">
      <c r="A62" s="2">
        <f>Dati!A62</f>
        <v>44103</v>
      </c>
      <c r="B62" s="10">
        <v>59</v>
      </c>
      <c r="C62">
        <f>Dati!K62</f>
        <v>35875</v>
      </c>
      <c r="D62">
        <f t="shared" ref="D62" si="34">C62-C61</f>
        <v>24</v>
      </c>
      <c r="E62">
        <f t="shared" ref="E62" si="35">10*(C62-C61)</f>
        <v>240</v>
      </c>
      <c r="F62" s="11">
        <f t="shared" si="9"/>
        <v>35221.520157803228</v>
      </c>
      <c r="G62" s="11">
        <f t="shared" si="6"/>
        <v>11048.452336675837</v>
      </c>
      <c r="H62" s="11">
        <f t="shared" si="13"/>
        <v>11.04845233667916</v>
      </c>
      <c r="I62" s="11">
        <f t="shared" ref="I62" si="36">C62-F62</f>
        <v>653.47984219677164</v>
      </c>
      <c r="J62" s="11">
        <f t="shared" ref="J62" si="37">D62-H62</f>
        <v>12.95154766332084</v>
      </c>
      <c r="K62" s="11"/>
    </row>
    <row r="63" spans="1:11">
      <c r="A63" s="2">
        <f>Dati!A63</f>
        <v>44104</v>
      </c>
      <c r="B63" s="10">
        <v>60</v>
      </c>
      <c r="C63">
        <f>Dati!K63</f>
        <v>35894</v>
      </c>
      <c r="D63">
        <f t="shared" ref="D63" si="38">C63-C62</f>
        <v>19</v>
      </c>
      <c r="E63">
        <f t="shared" ref="E63" si="39">10*(C63-C62)</f>
        <v>190</v>
      </c>
      <c r="F63" s="11">
        <f t="shared" si="9"/>
        <v>35234.16397908474</v>
      </c>
      <c r="G63" s="11">
        <f t="shared" si="6"/>
        <v>12643.821281511919</v>
      </c>
      <c r="H63" s="11">
        <f t="shared" si="13"/>
        <v>12.643821281512235</v>
      </c>
      <c r="I63" s="11">
        <f t="shared" ref="I63" si="40">C63-F63</f>
        <v>659.83602091525972</v>
      </c>
      <c r="J63" s="11">
        <f t="shared" ref="J63" si="41">D63-H63</f>
        <v>6.3561787184877652</v>
      </c>
      <c r="K63" s="11"/>
    </row>
    <row r="64" spans="1:11">
      <c r="A64" s="2">
        <f>Dati!A64</f>
        <v>44105</v>
      </c>
      <c r="B64" s="10">
        <v>61</v>
      </c>
      <c r="C64">
        <f>Dati!K64</f>
        <v>35918</v>
      </c>
      <c r="D64">
        <f t="shared" ref="D64" si="42">C64-C63</f>
        <v>24</v>
      </c>
      <c r="E64">
        <f t="shared" ref="E64" si="43">10*(C64-C63)</f>
        <v>240</v>
      </c>
      <c r="F64" s="11">
        <f t="shared" si="9"/>
        <v>35248.589385423598</v>
      </c>
      <c r="G64" s="11">
        <f t="shared" si="6"/>
        <v>14425.406338858011</v>
      </c>
      <c r="H64" s="11">
        <f t="shared" si="13"/>
        <v>14.425406338856279</v>
      </c>
      <c r="I64" s="11">
        <f t="shared" ref="I64" si="44">C64-F64</f>
        <v>669.41061457640171</v>
      </c>
      <c r="J64" s="11">
        <f t="shared" ref="J64" si="45">D64-H64</f>
        <v>9.5745936611437212</v>
      </c>
      <c r="K64" s="11"/>
    </row>
    <row r="65" spans="1:11">
      <c r="A65" s="2">
        <f>Dati!A65</f>
        <v>44106</v>
      </c>
      <c r="B65" s="10">
        <v>62</v>
      </c>
      <c r="C65">
        <f>Dati!K65</f>
        <v>35941</v>
      </c>
      <c r="D65">
        <f t="shared" ref="D65" si="46">C65-C64</f>
        <v>23</v>
      </c>
      <c r="E65">
        <f t="shared" ref="E65" si="47">10*(C65-C64)</f>
        <v>230</v>
      </c>
      <c r="F65" s="11">
        <f t="shared" ref="F65" si="48">F64+H65</f>
        <v>35264.998824302376</v>
      </c>
      <c r="G65" s="11">
        <f t="shared" si="6"/>
        <v>16409.438878778019</v>
      </c>
      <c r="H65" s="11">
        <f t="shared" ref="H65" si="49">$M$10*B65^$M$8*EXP(-B65/$M$9)</f>
        <v>16.409438878775809</v>
      </c>
      <c r="I65" s="11">
        <f t="shared" ref="I65" si="50">C65-F65</f>
        <v>676.00117569762369</v>
      </c>
      <c r="J65" s="11">
        <f t="shared" ref="J65" si="51">D65-H65</f>
        <v>6.5905611212241908</v>
      </c>
      <c r="K65" s="11"/>
    </row>
    <row r="66" spans="1:11">
      <c r="A66" s="2">
        <f>Dati!A66</f>
        <v>44107</v>
      </c>
      <c r="B66" s="10">
        <v>63</v>
      </c>
      <c r="C66">
        <f>Dati!K66</f>
        <v>35968</v>
      </c>
      <c r="D66">
        <f t="shared" ref="D66" si="52">C66-C65</f>
        <v>27</v>
      </c>
      <c r="E66">
        <f t="shared" ref="E66" si="53">10*(C66-C65)</f>
        <v>270</v>
      </c>
      <c r="F66" s="11">
        <f t="shared" ref="F66" si="54">F65+H66</f>
        <v>35283.611828102279</v>
      </c>
      <c r="G66" s="11">
        <f t="shared" si="6"/>
        <v>18613.003799902799</v>
      </c>
      <c r="H66" s="11">
        <f t="shared" ref="H66" si="55">$M$10*B66^$M$8*EXP(-B66/$M$9)</f>
        <v>18.613003799903058</v>
      </c>
      <c r="I66" s="11">
        <f t="shared" ref="I66" si="56">C66-F66</f>
        <v>684.38817189772089</v>
      </c>
      <c r="J66" s="11">
        <f t="shared" ref="J66" si="57">D66-H66</f>
        <v>8.3869962000969416</v>
      </c>
      <c r="K66" s="11"/>
    </row>
    <row r="67" spans="1:11">
      <c r="A67" s="2">
        <f>Dati!A67</f>
        <v>44108</v>
      </c>
      <c r="B67" s="10">
        <v>64</v>
      </c>
      <c r="C67">
        <f>Dati!K67</f>
        <v>35986</v>
      </c>
      <c r="D67">
        <f t="shared" ref="D67" si="58">C67-C66</f>
        <v>18</v>
      </c>
      <c r="E67">
        <f t="shared" ref="E67" si="59">10*(C67-C66)</f>
        <v>180</v>
      </c>
      <c r="F67" s="11">
        <f t="shared" ref="F67" si="60">F66+H67</f>
        <v>35304.665866553019</v>
      </c>
      <c r="G67" s="11">
        <f t="shared" si="6"/>
        <v>21054.038450740336</v>
      </c>
      <c r="H67" s="11">
        <f t="shared" ref="H67" si="61">$M$10*B67^$M$8*EXP(-B67/$M$9)</f>
        <v>21.054038450739469</v>
      </c>
      <c r="I67" s="11">
        <f t="shared" ref="I67" si="62">C67-F67</f>
        <v>681.33413344698056</v>
      </c>
      <c r="J67" s="11">
        <f t="shared" ref="J67" si="63">D67-H67</f>
        <v>-3.0540384507394691</v>
      </c>
      <c r="K67" s="11"/>
    </row>
    <row r="68" spans="1:11">
      <c r="A68" s="2">
        <f>Dati!A68</f>
        <v>44109</v>
      </c>
      <c r="B68" s="10">
        <v>65</v>
      </c>
      <c r="C68">
        <f>Dati!K68</f>
        <v>36002</v>
      </c>
      <c r="D68">
        <f t="shared" ref="D68" si="64">C68-C67</f>
        <v>16</v>
      </c>
      <c r="E68">
        <f t="shared" ref="E68" si="65">10*(C68-C67)</f>
        <v>160</v>
      </c>
      <c r="F68" s="11">
        <f t="shared" ref="F68" si="66">F67+H68</f>
        <v>35328.417194536574</v>
      </c>
      <c r="G68" s="11">
        <f t="shared" si="6"/>
        <v>23751.327983554802</v>
      </c>
      <c r="H68" s="11">
        <f t="shared" ref="H68" si="67">$M$10*B68^$M$8*EXP(-B68/$M$9)</f>
        <v>23.751327983554695</v>
      </c>
      <c r="I68" s="11">
        <f t="shared" ref="I68" si="68">C68-F68</f>
        <v>673.58280546342576</v>
      </c>
      <c r="J68" s="11">
        <f t="shared" ref="J68" si="69">D68-H68</f>
        <v>-7.7513279835546953</v>
      </c>
      <c r="K68" s="11"/>
    </row>
    <row r="69" spans="1:11">
      <c r="A69" s="2">
        <f>Dati!A69</f>
        <v>44110</v>
      </c>
      <c r="B69" s="10">
        <v>66</v>
      </c>
      <c r="C69">
        <f>Dati!K69</f>
        <v>36030</v>
      </c>
      <c r="D69">
        <f t="shared" ref="D69" si="70">C69-C68</f>
        <v>28</v>
      </c>
      <c r="E69">
        <f t="shared" ref="E69" si="71">10*(C69-C68)</f>
        <v>280</v>
      </c>
      <c r="F69" s="11">
        <f t="shared" ref="F69" si="72">F68+H69</f>
        <v>35355.141691591292</v>
      </c>
      <c r="G69" s="11">
        <f t="shared" si="6"/>
        <v>26724.497054718086</v>
      </c>
      <c r="H69" s="11">
        <f t="shared" ref="H69" si="73">$M$10*B69^$M$8*EXP(-B69/$M$9)</f>
        <v>26.724497054719233</v>
      </c>
      <c r="I69" s="11">
        <f t="shared" ref="I69" si="74">C69-F69</f>
        <v>674.85830840870767</v>
      </c>
      <c r="J69" s="11">
        <f t="shared" ref="J69" si="75">D69-H69</f>
        <v>1.2755029452807669</v>
      </c>
      <c r="K69" s="11"/>
    </row>
    <row r="70" spans="1:11">
      <c r="A70" s="2">
        <f>Dati!A70</f>
        <v>44111</v>
      </c>
      <c r="B70" s="10">
        <v>67</v>
      </c>
      <c r="C70">
        <f>Dati!K70</f>
        <v>36061</v>
      </c>
      <c r="D70">
        <f t="shared" ref="D70" si="76">C70-C69</f>
        <v>31</v>
      </c>
      <c r="E70">
        <f t="shared" ref="E70" si="77">10*(C70-C69)</f>
        <v>310</v>
      </c>
      <c r="F70" s="11">
        <f t="shared" ref="F70" si="78">F69+H70</f>
        <v>35385.135689395844</v>
      </c>
      <c r="G70" s="11">
        <f t="shared" ref="G70:G132" si="79">(F70-F69)*1000</f>
        <v>29993.997804551327</v>
      </c>
      <c r="H70" s="11">
        <f t="shared" ref="H70" si="80">$M$10*B70^$M$8*EXP(-B70/$M$9)</f>
        <v>29.993997804548133</v>
      </c>
      <c r="I70" s="11">
        <f t="shared" ref="I70" si="81">C70-F70</f>
        <v>675.86431060415634</v>
      </c>
      <c r="J70" s="11">
        <f t="shared" ref="J70" si="82">D70-H70</f>
        <v>1.0060021954518668</v>
      </c>
      <c r="K70" s="11"/>
    </row>
    <row r="71" spans="1:11">
      <c r="A71" s="2">
        <f>Dati!A71</f>
        <v>44112</v>
      </c>
      <c r="B71" s="10">
        <v>68</v>
      </c>
      <c r="C71">
        <f>Dati!K71</f>
        <v>36083</v>
      </c>
      <c r="D71">
        <f t="shared" ref="D71" si="83">C71-C70</f>
        <v>22</v>
      </c>
      <c r="E71">
        <f t="shared" ref="E71" si="84">10*(C71-C70)</f>
        <v>220</v>
      </c>
      <c r="F71" s="11">
        <f t="shared" ref="F71" si="85">F70+H71</f>
        <v>35418.716783465185</v>
      </c>
      <c r="G71" s="11">
        <f t="shared" si="79"/>
        <v>33581.094069340907</v>
      </c>
      <c r="H71" s="11">
        <f t="shared" ref="H71" si="86">$M$10*B71^$M$8*EXP(-B71/$M$9)</f>
        <v>33.581094069342605</v>
      </c>
      <c r="I71" s="11">
        <f t="shared" ref="I71" si="87">C71-F71</f>
        <v>664.28321653481544</v>
      </c>
      <c r="J71" s="11">
        <f t="shared" ref="J71" si="88">D71-H71</f>
        <v>-11.581094069342605</v>
      </c>
      <c r="K71" s="11"/>
    </row>
    <row r="72" spans="1:11">
      <c r="A72" s="2">
        <f>Dati!A72</f>
        <v>44113</v>
      </c>
      <c r="B72" s="10">
        <v>69</v>
      </c>
      <c r="C72">
        <f>Dati!K72</f>
        <v>36111</v>
      </c>
      <c r="D72">
        <f t="shared" ref="D72" si="89">C72-C71</f>
        <v>28</v>
      </c>
      <c r="E72">
        <f t="shared" ref="E72" si="90">10*(C72-C71)</f>
        <v>280</v>
      </c>
      <c r="F72" s="11">
        <f t="shared" ref="F72" si="91">F71+H72</f>
        <v>35456.224625263334</v>
      </c>
      <c r="G72" s="11">
        <f t="shared" si="79"/>
        <v>37507.841798149457</v>
      </c>
      <c r="H72" s="11">
        <f t="shared" ref="H72" si="92">$M$10*B72^$M$8*EXP(-B72/$M$9)</f>
        <v>37.507841798152235</v>
      </c>
      <c r="I72" s="11">
        <f t="shared" ref="I72" si="93">C72-F72</f>
        <v>654.77537473666598</v>
      </c>
      <c r="J72" s="11">
        <f t="shared" ref="J72" si="94">D72-H72</f>
        <v>-9.507841798152235</v>
      </c>
    </row>
    <row r="73" spans="1:11">
      <c r="A73" s="2">
        <f>Dati!A73</f>
        <v>44114</v>
      </c>
      <c r="B73" s="10">
        <v>70</v>
      </c>
      <c r="C73">
        <f>Dati!K73</f>
        <v>36140</v>
      </c>
      <c r="D73">
        <f t="shared" ref="D73" si="95">C73-C72</f>
        <v>29</v>
      </c>
      <c r="E73">
        <f t="shared" ref="E73" si="96">10*(C73-C72)</f>
        <v>290</v>
      </c>
      <c r="F73" s="11">
        <f t="shared" ref="F73" si="97">F72+H73</f>
        <v>35498.021690930036</v>
      </c>
      <c r="G73" s="11">
        <f t="shared" si="79"/>
        <v>41797.06566670211</v>
      </c>
      <c r="H73" s="11">
        <f t="shared" ref="H73" si="98">$M$10*B73^$M$8*EXP(-B73/$M$9)</f>
        <v>41.797065666702665</v>
      </c>
      <c r="I73" s="11">
        <f t="shared" ref="I73" si="99">C73-F73</f>
        <v>641.97830906996387</v>
      </c>
      <c r="J73" s="11">
        <f t="shared" ref="J73" si="100">D73-H73</f>
        <v>-12.797065666702665</v>
      </c>
    </row>
    <row r="74" spans="1:11">
      <c r="A74" s="2">
        <f>Dati!A74</f>
        <v>44115</v>
      </c>
      <c r="B74" s="10">
        <v>71</v>
      </c>
      <c r="C74">
        <f>Dati!K74</f>
        <v>36166</v>
      </c>
      <c r="D74">
        <f t="shared" ref="D74" si="101">C74-C73</f>
        <v>26</v>
      </c>
      <c r="E74">
        <f t="shared" ref="E74" si="102">10*(C74-C73)</f>
        <v>260</v>
      </c>
      <c r="F74" s="11">
        <f t="shared" ref="F74" si="103">F73+H74</f>
        <v>35544.494022830841</v>
      </c>
      <c r="G74" s="11">
        <f t="shared" si="79"/>
        <v>46472.33190080442</v>
      </c>
      <c r="H74" s="11">
        <f t="shared" ref="H74" si="104">$M$10*B74^$M$8*EXP(-B74/$M$9)</f>
        <v>46.472331900804178</v>
      </c>
      <c r="I74" s="11">
        <f t="shared" ref="I74" si="105">C74-F74</f>
        <v>621.50597716915945</v>
      </c>
      <c r="J74" s="11">
        <f t="shared" ref="J74" si="106">D74-H74</f>
        <v>-20.472331900804178</v>
      </c>
    </row>
    <row r="75" spans="1:11">
      <c r="A75" s="2">
        <f>Dati!A75</f>
        <v>44116</v>
      </c>
      <c r="B75" s="10">
        <v>72</v>
      </c>
      <c r="C75">
        <f>Dati!K75</f>
        <v>36205</v>
      </c>
      <c r="D75">
        <f t="shared" ref="D75" si="107">C75-C74</f>
        <v>39</v>
      </c>
      <c r="E75">
        <f t="shared" ref="E75" si="108">10*(C75-C74)</f>
        <v>390</v>
      </c>
      <c r="F75" s="11">
        <f t="shared" ref="F75" si="109">F74+H75</f>
        <v>35596.051940172089</v>
      </c>
      <c r="G75" s="11">
        <f t="shared" si="79"/>
        <v>51557.917341247958</v>
      </c>
      <c r="H75" s="11">
        <f t="shared" ref="H75" si="110">$M$10*B75^$M$8*EXP(-B75/$M$9)</f>
        <v>51.557917341247347</v>
      </c>
      <c r="I75" s="11">
        <f t="shared" ref="I75" si="111">C75-F75</f>
        <v>608.94805982791149</v>
      </c>
      <c r="J75" s="11">
        <f t="shared" ref="J75" si="112">D75-H75</f>
        <v>-12.557917341247347</v>
      </c>
    </row>
    <row r="76" spans="1:11">
      <c r="A76" s="2">
        <f>Dati!A76</f>
        <v>44117</v>
      </c>
      <c r="B76" s="10">
        <v>73</v>
      </c>
      <c r="C76">
        <f>Dati!K76</f>
        <v>36246</v>
      </c>
      <c r="D76">
        <f t="shared" ref="D76" si="113">C76-C75</f>
        <v>41</v>
      </c>
      <c r="E76">
        <f t="shared" ref="E76" si="114">10*(C76-C75)</f>
        <v>410</v>
      </c>
      <c r="F76" s="11">
        <f t="shared" ref="F76" si="115">F75+H76</f>
        <v>35653.13071497366</v>
      </c>
      <c r="G76" s="11">
        <f t="shared" si="79"/>
        <v>57078.774801571853</v>
      </c>
      <c r="H76" s="11">
        <f t="shared" ref="H76" si="116">$M$10*B76^$M$8*EXP(-B76/$M$9)</f>
        <v>57.078774801575264</v>
      </c>
      <c r="I76" s="11">
        <f t="shared" ref="I76" si="117">C76-F76</f>
        <v>592.86928502633964</v>
      </c>
      <c r="J76" s="11">
        <f t="shared" ref="J76" si="118">D76-H76</f>
        <v>-16.078774801575264</v>
      </c>
    </row>
    <row r="77" spans="1:11">
      <c r="A77" s="2">
        <f>Dati!A77</f>
        <v>44118</v>
      </c>
      <c r="B77" s="10">
        <v>74</v>
      </c>
      <c r="C77">
        <f>Dati!K77</f>
        <v>36289</v>
      </c>
      <c r="D77">
        <f t="shared" ref="D77" si="119">C77-C76</f>
        <v>43</v>
      </c>
      <c r="E77">
        <f t="shared" ref="E77" si="120">10*(C77-C76)</f>
        <v>430</v>
      </c>
      <c r="F77" s="11">
        <f t="shared" ref="F77" si="121">F76+H77</f>
        <v>35716.191209762743</v>
      </c>
      <c r="G77" s="11">
        <f t="shared" si="79"/>
        <v>63060.494789082441</v>
      </c>
      <c r="H77" s="11">
        <f t="shared" ref="H77" si="122">$M$10*B77^$M$8*EXP(-B77/$M$9)</f>
        <v>63.060494789079542</v>
      </c>
      <c r="I77" s="11">
        <f t="shared" ref="I77" si="123">C77-F77</f>
        <v>572.8087902372572</v>
      </c>
      <c r="J77" s="11">
        <f t="shared" ref="J77" si="124">D77-H77</f>
        <v>-20.060494789079542</v>
      </c>
    </row>
    <row r="78" spans="1:11">
      <c r="A78" s="2">
        <f>Dati!A78</f>
        <v>44119</v>
      </c>
      <c r="B78" s="10">
        <v>75</v>
      </c>
      <c r="C78">
        <f>Dati!K78</f>
        <v>36372</v>
      </c>
      <c r="D78">
        <f t="shared" ref="D78" si="125">C78-C77</f>
        <v>83</v>
      </c>
      <c r="E78">
        <f t="shared" ref="E78" si="126">10*(C78-C77)</f>
        <v>830</v>
      </c>
      <c r="F78" s="11">
        <f t="shared" ref="F78" si="127">F77+H78</f>
        <v>35785.720473440531</v>
      </c>
      <c r="G78" s="11">
        <f t="shared" si="79"/>
        <v>69529.263677788549</v>
      </c>
      <c r="H78" s="11">
        <f t="shared" ref="H78" si="128">$M$10*B78^$M$8*EXP(-B78/$M$9)</f>
        <v>69.529263677790439</v>
      </c>
      <c r="I78" s="11">
        <f t="shared" ref="I78" si="129">C78-F78</f>
        <v>586.27952655946865</v>
      </c>
      <c r="J78" s="11">
        <f t="shared" ref="J78" si="130">D78-H78</f>
        <v>13.470736322209561</v>
      </c>
    </row>
    <row r="79" spans="1:11">
      <c r="A79" s="2">
        <f>Dati!A79</f>
        <v>44120</v>
      </c>
      <c r="B79" s="10">
        <v>76</v>
      </c>
      <c r="C79">
        <f>Dati!K79</f>
        <v>36427</v>
      </c>
      <c r="D79">
        <f t="shared" ref="D79:D80" si="131">C79-C78</f>
        <v>55</v>
      </c>
      <c r="E79">
        <f t="shared" ref="E79:E80" si="132">10*(C79-C78)</f>
        <v>550</v>
      </c>
      <c r="F79" s="11">
        <f t="shared" ref="F79:F80" si="133">F78+H79</f>
        <v>35862.232291880544</v>
      </c>
      <c r="G79" s="11">
        <f t="shared" si="79"/>
        <v>76511.818440012576</v>
      </c>
      <c r="H79" s="11">
        <f t="shared" ref="H79:H80" si="134">$M$10*B79^$M$8*EXP(-B79/$M$9)</f>
        <v>76.511818440010586</v>
      </c>
      <c r="I79" s="11">
        <f t="shared" ref="I79:I80" si="135">C79-F79</f>
        <v>564.76770811945607</v>
      </c>
      <c r="J79" s="11">
        <f t="shared" ref="J79:J80" si="136">D79-H79</f>
        <v>-21.511818440010586</v>
      </c>
    </row>
    <row r="80" spans="1:11">
      <c r="A80" s="2">
        <f>Dati!A80</f>
        <v>44121</v>
      </c>
      <c r="B80" s="10">
        <v>77</v>
      </c>
      <c r="C80">
        <f>Dati!K80</f>
        <v>36474</v>
      </c>
      <c r="D80">
        <f t="shared" si="131"/>
        <v>47</v>
      </c>
      <c r="E80">
        <f t="shared" si="132"/>
        <v>470</v>
      </c>
      <c r="F80" s="11">
        <f t="shared" si="133"/>
        <v>35946.267689940534</v>
      </c>
      <c r="G80" s="11">
        <f t="shared" si="79"/>
        <v>84035.398059990257</v>
      </c>
      <c r="H80" s="11">
        <f t="shared" si="134"/>
        <v>84.035398059988225</v>
      </c>
      <c r="I80" s="11">
        <f t="shared" si="135"/>
        <v>527.73231005946582</v>
      </c>
      <c r="J80" s="11">
        <f t="shared" si="136"/>
        <v>-37.035398059988225</v>
      </c>
    </row>
    <row r="81" spans="1:10">
      <c r="A81" s="2">
        <f>Dati!A81</f>
        <v>44122</v>
      </c>
      <c r="B81" s="10">
        <v>78</v>
      </c>
      <c r="C81">
        <f>Dati!K81</f>
        <v>36543</v>
      </c>
      <c r="D81">
        <f t="shared" ref="D81:D82" si="137">C81-C80</f>
        <v>69</v>
      </c>
      <c r="E81">
        <f t="shared" ref="E81:E82" si="138">10*(C81-C80)</f>
        <v>690</v>
      </c>
      <c r="F81" s="11">
        <f t="shared" ref="F81:F82" si="139">F80+H81</f>
        <v>36038.395381710077</v>
      </c>
      <c r="G81" s="11">
        <f t="shared" si="79"/>
        <v>92127.691769543162</v>
      </c>
      <c r="H81" s="11">
        <f t="shared" ref="H81:H82" si="140">$M$10*B81^$M$8*EXP(-B81/$M$9)</f>
        <v>92.127691769545962</v>
      </c>
      <c r="I81" s="11">
        <f t="shared" ref="I81:I82" si="141">C81-F81</f>
        <v>504.60461828992266</v>
      </c>
      <c r="J81" s="11">
        <f t="shared" ref="J81:J82" si="142">D81-H81</f>
        <v>-23.127691769545962</v>
      </c>
    </row>
    <row r="82" spans="1:10">
      <c r="A82" s="2">
        <f>Dati!A82</f>
        <v>44123</v>
      </c>
      <c r="B82" s="10">
        <v>79</v>
      </c>
      <c r="C82">
        <f>Dati!K82</f>
        <v>36616</v>
      </c>
      <c r="D82">
        <f t="shared" si="137"/>
        <v>73</v>
      </c>
      <c r="E82">
        <f t="shared" si="138"/>
        <v>730</v>
      </c>
      <c r="F82" s="11">
        <f t="shared" si="139"/>
        <v>36139.212165970879</v>
      </c>
      <c r="G82" s="11">
        <f t="shared" si="79"/>
        <v>100816.7842608018</v>
      </c>
      <c r="H82" s="11">
        <f t="shared" si="140"/>
        <v>100.8167842607988</v>
      </c>
      <c r="I82" s="11">
        <f t="shared" si="141"/>
        <v>476.78783402912086</v>
      </c>
      <c r="J82" s="11">
        <f t="shared" si="142"/>
        <v>-27.816784260798798</v>
      </c>
    </row>
    <row r="83" spans="1:10">
      <c r="A83" s="2">
        <f>Dati!A83</f>
        <v>44124</v>
      </c>
      <c r="B83" s="10">
        <v>80</v>
      </c>
      <c r="C83">
        <f>Dati!K83</f>
        <v>36705</v>
      </c>
      <c r="D83">
        <f t="shared" ref="D83" si="143">C83-C82</f>
        <v>89</v>
      </c>
      <c r="E83">
        <f t="shared" ref="E83" si="144">10*(C83-C82)</f>
        <v>890</v>
      </c>
      <c r="F83" s="11">
        <f t="shared" ref="F83" si="145">F82+H83</f>
        <v>36249.343264016323</v>
      </c>
      <c r="G83" s="11">
        <f t="shared" si="79"/>
        <v>110131.09804544365</v>
      </c>
      <c r="H83" s="11">
        <f t="shared" ref="H83" si="146">$M$10*B83^$M$8*EXP(-B83/$M$9)</f>
        <v>110.13109804544271</v>
      </c>
      <c r="I83" s="11">
        <f t="shared" ref="I83" si="147">C83-F83</f>
        <v>455.65673598367721</v>
      </c>
      <c r="J83" s="11">
        <f t="shared" ref="J83" si="148">D83-H83</f>
        <v>-21.131098045442712</v>
      </c>
    </row>
    <row r="84" spans="1:10">
      <c r="A84" s="2">
        <f>Dati!A84</f>
        <v>44125</v>
      </c>
      <c r="B84" s="10">
        <v>81</v>
      </c>
      <c r="C84">
        <f>Dati!K84</f>
        <v>36832</v>
      </c>
      <c r="D84">
        <f t="shared" ref="D84" si="149">C84-C83</f>
        <v>127</v>
      </c>
      <c r="E84">
        <f t="shared" ref="E84" si="150">10*(C84-C83)</f>
        <v>1270</v>
      </c>
      <c r="F84" s="11">
        <f t="shared" ref="F84" si="151">F83+H84</f>
        <v>36369.44259715973</v>
      </c>
      <c r="G84" s="11">
        <f t="shared" si="79"/>
        <v>120099.33314340742</v>
      </c>
      <c r="H84" s="11">
        <f t="shared" ref="H84" si="152">$M$10*B84^$M$8*EXP(-B84/$M$9)</f>
        <v>120.09933314340428</v>
      </c>
      <c r="I84" s="11">
        <f t="shared" ref="I84" si="153">C84-F84</f>
        <v>462.55740284026979</v>
      </c>
      <c r="J84" s="11">
        <f t="shared" ref="J84" si="154">D84-H84</f>
        <v>6.9006668565957199</v>
      </c>
    </row>
    <row r="85" spans="1:10">
      <c r="A85" s="2">
        <f>Dati!A85</f>
        <v>44126</v>
      </c>
      <c r="B85" s="10">
        <v>82</v>
      </c>
      <c r="C85">
        <f>Dati!K85</f>
        <v>36968</v>
      </c>
      <c r="D85">
        <f t="shared" ref="D85" si="155">C85-C84</f>
        <v>136</v>
      </c>
      <c r="E85">
        <f t="shared" ref="E85" si="156">10*(C85-C84)</f>
        <v>1360</v>
      </c>
      <c r="F85" s="11">
        <f t="shared" ref="F85" si="157">F84+H85</f>
        <v>36500.193001455598</v>
      </c>
      <c r="G85" s="11">
        <f t="shared" si="79"/>
        <v>130750.40429586807</v>
      </c>
      <c r="H85" s="11">
        <f t="shared" ref="H85" si="158">$M$10*B85^$M$8*EXP(-B85/$M$9)</f>
        <v>130.75040429586988</v>
      </c>
      <c r="I85" s="11">
        <f t="shared" ref="I85" si="159">C85-F85</f>
        <v>467.80699854440172</v>
      </c>
      <c r="J85" s="11">
        <f t="shared" ref="J85" si="160">D85-H85</f>
        <v>5.2495957041301153</v>
      </c>
    </row>
    <row r="86" spans="1:10">
      <c r="A86" s="2">
        <f>Dati!A86</f>
        <v>44127</v>
      </c>
      <c r="B86" s="10">
        <v>83</v>
      </c>
      <c r="C86">
        <f>Dati!K86</f>
        <v>37059</v>
      </c>
      <c r="D86">
        <f t="shared" ref="D86" si="161">C86-C85</f>
        <v>91</v>
      </c>
      <c r="E86">
        <f t="shared" ref="E86" si="162">10*(C86-C85)</f>
        <v>910</v>
      </c>
      <c r="F86" s="11">
        <f t="shared" ref="F86" si="163">F85+H86</f>
        <v>36642.306377364403</v>
      </c>
      <c r="G86" s="11">
        <f t="shared" si="79"/>
        <v>142113.3759088043</v>
      </c>
      <c r="H86" s="11">
        <f t="shared" ref="H86" si="164">$M$10*B86^$M$8*EXP(-B86/$M$9)</f>
        <v>142.11337590880734</v>
      </c>
      <c r="I86" s="11">
        <f t="shared" ref="I86" si="165">C86-F86</f>
        <v>416.69362263559742</v>
      </c>
      <c r="J86" s="11">
        <f t="shared" ref="J86" si="166">D86-H86</f>
        <v>-51.113375908807342</v>
      </c>
    </row>
    <row r="87" spans="1:10">
      <c r="A87" s="2">
        <f>Dati!A87</f>
        <v>44128</v>
      </c>
      <c r="B87" s="10">
        <v>84</v>
      </c>
      <c r="C87">
        <f>Dati!K87</f>
        <v>37210</v>
      </c>
      <c r="D87">
        <f t="shared" ref="D87:D88" si="167">C87-C86</f>
        <v>151</v>
      </c>
      <c r="E87">
        <f t="shared" ref="E87:E88" si="168">10*(C87-C86)</f>
        <v>1510</v>
      </c>
      <c r="F87" s="11">
        <f t="shared" ref="F87:F88" si="169">F86+H87</f>
        <v>36796.523772307424</v>
      </c>
      <c r="G87" s="11">
        <f t="shared" si="79"/>
        <v>154217.39494302165</v>
      </c>
      <c r="H87" s="11">
        <f t="shared" ref="H87:H88" si="170">$M$10*B87^$M$8*EXP(-B87/$M$9)</f>
        <v>154.21739494302523</v>
      </c>
      <c r="I87" s="11">
        <f t="shared" ref="I87:I88" si="171">C87-F87</f>
        <v>413.47622769257578</v>
      </c>
      <c r="J87" s="11">
        <f t="shared" ref="J87:J88" si="172">D87-H87</f>
        <v>-3.2173949430252264</v>
      </c>
    </row>
    <row r="88" spans="1:10">
      <c r="A88" s="2">
        <f>Dati!A88</f>
        <v>44129</v>
      </c>
      <c r="B88" s="10">
        <v>85</v>
      </c>
      <c r="C88">
        <f>Dati!K88</f>
        <v>37338</v>
      </c>
      <c r="D88">
        <f t="shared" si="167"/>
        <v>128</v>
      </c>
      <c r="E88">
        <f t="shared" si="168"/>
        <v>1280</v>
      </c>
      <c r="F88" s="11">
        <f t="shared" si="169"/>
        <v>36963.615394282977</v>
      </c>
      <c r="G88" s="11">
        <f t="shared" si="79"/>
        <v>167091.6219755527</v>
      </c>
      <c r="H88" s="11">
        <f t="shared" si="170"/>
        <v>167.0916219755525</v>
      </c>
      <c r="I88" s="11">
        <f t="shared" si="171"/>
        <v>374.38460571702308</v>
      </c>
      <c r="J88" s="11">
        <f t="shared" si="172"/>
        <v>-39.091621975552499</v>
      </c>
    </row>
    <row r="89" spans="1:10">
      <c r="A89" s="2">
        <f>Dati!A89</f>
        <v>44130</v>
      </c>
      <c r="B89" s="10">
        <v>86</v>
      </c>
      <c r="C89">
        <f>Dati!K89</f>
        <v>37479</v>
      </c>
      <c r="D89">
        <f t="shared" ref="D89" si="173">C89-C88</f>
        <v>141</v>
      </c>
      <c r="E89">
        <f t="shared" ref="E89" si="174">10*(C89-C88)</f>
        <v>1410</v>
      </c>
      <c r="F89" s="11">
        <f t="shared" ref="F89" si="175">F88+H89</f>
        <v>37144.380554947631</v>
      </c>
      <c r="G89" s="11">
        <f t="shared" si="79"/>
        <v>180765.1606646541</v>
      </c>
      <c r="H89" s="11">
        <f t="shared" ref="H89" si="176">$M$10*B89^$M$8*EXP(-B89/$M$9)</f>
        <v>180.76516066465618</v>
      </c>
      <c r="I89" s="11">
        <f t="shared" ref="I89" si="177">C89-F89</f>
        <v>334.61944505236897</v>
      </c>
      <c r="J89" s="11">
        <f t="shared" ref="J89" si="178">D89-H89</f>
        <v>-39.765160664656179</v>
      </c>
    </row>
    <row r="90" spans="1:10">
      <c r="A90" s="2">
        <f>Dati!A90</f>
        <v>44131</v>
      </c>
      <c r="B90" s="10">
        <v>87</v>
      </c>
      <c r="C90">
        <f>Dati!K90</f>
        <v>37700</v>
      </c>
      <c r="D90">
        <f t="shared" ref="D90:D91" si="179">C90-C89</f>
        <v>221</v>
      </c>
      <c r="E90">
        <f t="shared" ref="E90:E91" si="180">10*(C90-C89)</f>
        <v>2210</v>
      </c>
      <c r="F90" s="11">
        <f t="shared" ref="F90:F91" si="181">F89+H90</f>
        <v>37339.647540804755</v>
      </c>
      <c r="G90" s="11">
        <f t="shared" si="79"/>
        <v>195266.98585712438</v>
      </c>
      <c r="H90" s="11">
        <f t="shared" ref="H90:H91" si="182">$M$10*B90^$M$8*EXP(-B90/$M$9)</f>
        <v>195.26698585712165</v>
      </c>
      <c r="I90" s="11">
        <f t="shared" ref="I90:I91" si="183">C90-F90</f>
        <v>360.35245919524459</v>
      </c>
      <c r="J90" s="11">
        <f t="shared" ref="J90:J91" si="184">D90-H90</f>
        <v>25.733014142878346</v>
      </c>
    </row>
    <row r="91" spans="1:10">
      <c r="A91" s="2">
        <f>Dati!A91</f>
        <v>44132</v>
      </c>
      <c r="B91" s="10">
        <v>88</v>
      </c>
      <c r="C91">
        <f>Dati!K91</f>
        <v>37905</v>
      </c>
      <c r="D91">
        <f t="shared" si="179"/>
        <v>205</v>
      </c>
      <c r="E91">
        <f t="shared" si="180"/>
        <v>2050</v>
      </c>
      <c r="F91" s="11">
        <f t="shared" si="181"/>
        <v>37550.273411386268</v>
      </c>
      <c r="G91" s="11">
        <f t="shared" si="79"/>
        <v>210625.87058151257</v>
      </c>
      <c r="H91" s="11">
        <f t="shared" si="182"/>
        <v>210.62587058151027</v>
      </c>
      <c r="I91" s="11">
        <f t="shared" si="183"/>
        <v>354.72658861373202</v>
      </c>
      <c r="J91" s="11">
        <f t="shared" si="184"/>
        <v>-5.6258705815102701</v>
      </c>
    </row>
    <row r="92" spans="1:10">
      <c r="A92" s="2">
        <f>Dati!A92</f>
        <v>44133</v>
      </c>
      <c r="B92" s="10">
        <v>89</v>
      </c>
      <c r="C92">
        <f>Dati!K92</f>
        <v>38122</v>
      </c>
      <c r="D92">
        <f t="shared" ref="D92:D93" si="185">C92-C91</f>
        <v>217</v>
      </c>
      <c r="E92">
        <f t="shared" ref="E92:E93" si="186">10*(C92-C91)</f>
        <v>2170</v>
      </c>
      <c r="F92" s="11">
        <f t="shared" ref="F92:F93" si="187">F91+H92</f>
        <v>37777.143723561247</v>
      </c>
      <c r="G92" s="11">
        <f t="shared" si="79"/>
        <v>226870.31217497861</v>
      </c>
      <c r="H92" s="11">
        <f t="shared" ref="H92:H93" si="188">$M$10*B92^$M$8*EXP(-B92/$M$9)</f>
        <v>226.87031217498176</v>
      </c>
      <c r="I92" s="11">
        <f t="shared" ref="I92:I93" si="189">C92-F92</f>
        <v>344.85627643875341</v>
      </c>
      <c r="J92" s="11">
        <f t="shared" ref="J92:J93" si="190">D92-H92</f>
        <v>-9.8703121749817626</v>
      </c>
    </row>
    <row r="93" spans="1:10">
      <c r="A93" s="2">
        <f>Dati!A93</f>
        <v>44134</v>
      </c>
      <c r="B93" s="10">
        <v>90</v>
      </c>
      <c r="C93">
        <f>Dati!K93</f>
        <v>38321</v>
      </c>
      <c r="D93">
        <f t="shared" si="185"/>
        <v>199</v>
      </c>
      <c r="E93">
        <f t="shared" si="186"/>
        <v>1990</v>
      </c>
      <c r="F93" s="11">
        <f t="shared" si="187"/>
        <v>38021.172181355178</v>
      </c>
      <c r="G93" s="11">
        <f t="shared" si="79"/>
        <v>244028.45779393101</v>
      </c>
      <c r="H93" s="11">
        <f t="shared" si="188"/>
        <v>244.02845779392953</v>
      </c>
      <c r="I93" s="11">
        <f t="shared" si="189"/>
        <v>299.8278186448224</v>
      </c>
      <c r="J93" s="11">
        <f t="shared" si="190"/>
        <v>-45.028457793929533</v>
      </c>
    </row>
    <row r="94" spans="1:10">
      <c r="A94" s="2">
        <f>Dati!A94</f>
        <v>44135</v>
      </c>
      <c r="B94" s="10">
        <v>91</v>
      </c>
      <c r="C94">
        <f>Dati!K94</f>
        <v>38618</v>
      </c>
      <c r="D94">
        <f t="shared" ref="D94" si="191">C94-C93</f>
        <v>297</v>
      </c>
      <c r="E94">
        <f t="shared" ref="E94" si="192">10*(C94-C93)</f>
        <v>2970</v>
      </c>
      <c r="F94" s="11">
        <f t="shared" ref="F94" si="193">F93+H94</f>
        <v>38283.300210915339</v>
      </c>
      <c r="G94" s="11">
        <f t="shared" si="79"/>
        <v>262128.02956016094</v>
      </c>
      <c r="H94" s="11">
        <f t="shared" ref="H94" si="194">$M$10*B94^$M$8*EXP(-B94/$M$9)</f>
        <v>262.12802956015895</v>
      </c>
      <c r="I94" s="11">
        <f t="shared" ref="I94" si="195">C94-F94</f>
        <v>334.69978908466146</v>
      </c>
      <c r="J94" s="11">
        <f t="shared" ref="J94" si="196">D94-H94</f>
        <v>34.87197043984105</v>
      </c>
    </row>
    <row r="95" spans="1:10">
      <c r="A95" s="2">
        <f>Dati!A95</f>
        <v>44136</v>
      </c>
      <c r="B95" s="10">
        <v>92</v>
      </c>
      <c r="C95">
        <f>Dati!K95</f>
        <v>38826</v>
      </c>
      <c r="D95">
        <f t="shared" ref="D95:D96" si="197">C95-C94</f>
        <v>208</v>
      </c>
      <c r="E95">
        <f t="shared" ref="E95:E96" si="198">10*(C95-C94)</f>
        <v>2080</v>
      </c>
      <c r="F95" s="11">
        <f t="shared" ref="F95:F96" si="199">F94+H95</f>
        <v>38564.496460509989</v>
      </c>
      <c r="G95" s="11">
        <f t="shared" si="79"/>
        <v>281196.24959465</v>
      </c>
      <c r="H95" s="11">
        <f t="shared" ref="H95:H96" si="200">$M$10*B95^$M$8*EXP(-B95/$M$9)</f>
        <v>281.19624959464755</v>
      </c>
      <c r="I95" s="11">
        <f t="shared" ref="I95:I96" si="201">C95-F95</f>
        <v>261.50353949001146</v>
      </c>
      <c r="J95" s="11">
        <f t="shared" ref="J95:J96" si="202">D95-H95</f>
        <v>-73.196249594647554</v>
      </c>
    </row>
    <row r="96" spans="1:10">
      <c r="A96" s="2">
        <f>Dati!A96</f>
        <v>44137</v>
      </c>
      <c r="B96" s="10">
        <v>93</v>
      </c>
      <c r="C96">
        <f>Dati!K96</f>
        <v>39059</v>
      </c>
      <c r="D96">
        <f t="shared" si="197"/>
        <v>233</v>
      </c>
      <c r="E96">
        <f t="shared" si="198"/>
        <v>2330</v>
      </c>
      <c r="F96" s="11">
        <f t="shared" si="199"/>
        <v>38865.756225700097</v>
      </c>
      <c r="G96" s="11">
        <f t="shared" si="79"/>
        <v>301259.76519010874</v>
      </c>
      <c r="H96" s="11">
        <f t="shared" si="200"/>
        <v>301.25976519010533</v>
      </c>
      <c r="I96" s="11">
        <f t="shared" si="201"/>
        <v>193.24377429990273</v>
      </c>
      <c r="J96" s="11">
        <f t="shared" si="202"/>
        <v>-68.259765190105327</v>
      </c>
    </row>
    <row r="97" spans="1:10">
      <c r="A97" s="2">
        <f>Dati!A97</f>
        <v>44138</v>
      </c>
      <c r="B97" s="10">
        <v>94</v>
      </c>
      <c r="C97">
        <f>Dati!K97</f>
        <v>39412</v>
      </c>
      <c r="D97">
        <f t="shared" ref="D97:D98" si="203">C97-C96</f>
        <v>353</v>
      </c>
      <c r="E97">
        <f t="shared" ref="E97:E98" si="204">10*(C97-C96)</f>
        <v>3530</v>
      </c>
      <c r="F97" s="11">
        <f t="shared" ref="F97:F98" si="205">F96+H97</f>
        <v>39188.100800071734</v>
      </c>
      <c r="G97" s="11">
        <f t="shared" si="79"/>
        <v>322344.57437163655</v>
      </c>
      <c r="H97" s="11">
        <f t="shared" ref="H97:H98" si="206">$M$10*B97^$M$8*EXP(-B97/$M$9)</f>
        <v>322.34457437163405</v>
      </c>
      <c r="I97" s="11">
        <f t="shared" ref="I97:I98" si="207">C97-F97</f>
        <v>223.89919992826617</v>
      </c>
      <c r="J97" s="11">
        <f t="shared" ref="J97:J98" si="208">D97-H97</f>
        <v>30.655425628365947</v>
      </c>
    </row>
    <row r="98" spans="1:10">
      <c r="A98" s="2">
        <f>Dati!A98</f>
        <v>44139</v>
      </c>
      <c r="B98" s="10">
        <v>95</v>
      </c>
      <c r="C98">
        <f>Dati!K98</f>
        <v>39747</v>
      </c>
      <c r="D98">
        <f t="shared" si="203"/>
        <v>335</v>
      </c>
      <c r="E98">
        <f t="shared" si="204"/>
        <v>3350</v>
      </c>
      <c r="F98" s="11">
        <f t="shared" si="205"/>
        <v>39532.576752163528</v>
      </c>
      <c r="G98" s="11">
        <f t="shared" si="79"/>
        <v>344475.95209179417</v>
      </c>
      <c r="H98" s="11">
        <f t="shared" si="206"/>
        <v>344.47595209179758</v>
      </c>
      <c r="I98" s="11">
        <f t="shared" si="207"/>
        <v>214.423247836472</v>
      </c>
      <c r="J98" s="11">
        <f t="shared" si="208"/>
        <v>-9.4759520917975806</v>
      </c>
    </row>
    <row r="99" spans="1:10">
      <c r="A99" s="2">
        <f>Dati!A99</f>
        <v>44140</v>
      </c>
      <c r="B99" s="10">
        <v>96</v>
      </c>
      <c r="C99">
        <f>Dati!K99</f>
        <v>40192</v>
      </c>
      <c r="D99">
        <f t="shared" ref="D99" si="209">C99-C98</f>
        <v>445</v>
      </c>
      <c r="E99">
        <f t="shared" ref="E99" si="210">10*(C99-C98)</f>
        <v>4450</v>
      </c>
      <c r="F99" s="11">
        <f t="shared" ref="F99" si="211">F98+H99</f>
        <v>39900.255129465957</v>
      </c>
      <c r="G99" s="11">
        <f t="shared" si="79"/>
        <v>367678.377302429</v>
      </c>
      <c r="H99" s="11">
        <f t="shared" ref="H99" si="212">$M$10*B99^$M$8*EXP(-B99/$M$9)</f>
        <v>367.67837730242729</v>
      </c>
      <c r="I99" s="11">
        <f t="shared" ref="I99" si="213">C99-F99</f>
        <v>291.744870534043</v>
      </c>
      <c r="J99" s="11">
        <f t="shared" ref="J99" si="214">D99-H99</f>
        <v>77.321622697572707</v>
      </c>
    </row>
    <row r="100" spans="1:10">
      <c r="A100" s="2">
        <f>Dati!A100</f>
        <v>44141</v>
      </c>
      <c r="B100" s="10">
        <v>97</v>
      </c>
      <c r="C100">
        <f>Dati!K100</f>
        <v>40638</v>
      </c>
      <c r="D100">
        <f t="shared" ref="D100:D103" si="215">C100-C99</f>
        <v>446</v>
      </c>
      <c r="E100">
        <f t="shared" ref="E100:E103" si="216">10*(C100-C99)</f>
        <v>4460</v>
      </c>
      <c r="F100" s="11">
        <f t="shared" ref="F100:F103" si="217">F99+H100</f>
        <v>40292.230590606465</v>
      </c>
      <c r="G100" s="11">
        <f t="shared" si="79"/>
        <v>391975.46114050783</v>
      </c>
      <c r="H100" s="11">
        <f t="shared" ref="H100:H103" si="218">$M$10*B100^$M$8*EXP(-B100/$M$9)</f>
        <v>391.97546114050965</v>
      </c>
      <c r="I100" s="11">
        <f t="shared" ref="I100:I103" si="219">C100-F100</f>
        <v>345.76940939353517</v>
      </c>
      <c r="J100" s="11">
        <f t="shared" ref="J100:J103" si="220">D100-H100</f>
        <v>54.024538859490349</v>
      </c>
    </row>
    <row r="101" spans="1:10">
      <c r="A101" s="2">
        <f>Dati!A101</f>
        <v>44142</v>
      </c>
      <c r="B101" s="10">
        <v>98</v>
      </c>
      <c r="C101">
        <f>Dati!K101</f>
        <v>41063</v>
      </c>
      <c r="D101">
        <f t="shared" si="215"/>
        <v>425</v>
      </c>
      <c r="E101">
        <f t="shared" si="216"/>
        <v>4250</v>
      </c>
      <c r="F101" s="11">
        <f t="shared" si="217"/>
        <v>40709.620467066088</v>
      </c>
      <c r="G101" s="11">
        <f t="shared" si="79"/>
        <v>417389.87645962334</v>
      </c>
      <c r="H101" s="11">
        <f t="shared" si="218"/>
        <v>417.38987645962658</v>
      </c>
      <c r="I101" s="11">
        <f t="shared" si="219"/>
        <v>353.37953293391183</v>
      </c>
      <c r="J101" s="11">
        <f t="shared" si="220"/>
        <v>7.6101235403734222</v>
      </c>
    </row>
    <row r="102" spans="1:10">
      <c r="A102" s="2">
        <f>Dati!A102</f>
        <v>44143</v>
      </c>
      <c r="B102" s="10">
        <v>99</v>
      </c>
      <c r="C102">
        <f>Dati!K102</f>
        <v>41394</v>
      </c>
      <c r="D102">
        <f t="shared" si="215"/>
        <v>331</v>
      </c>
      <c r="E102">
        <f t="shared" si="216"/>
        <v>3310</v>
      </c>
      <c r="F102" s="11">
        <f t="shared" si="217"/>
        <v>41153.563755997755</v>
      </c>
      <c r="G102" s="11">
        <f t="shared" si="79"/>
        <v>443943.28893166676</v>
      </c>
      <c r="H102" s="11">
        <f t="shared" si="218"/>
        <v>443.94328893166892</v>
      </c>
      <c r="I102" s="11">
        <f t="shared" si="219"/>
        <v>240.43624400224508</v>
      </c>
      <c r="J102" s="11">
        <f t="shared" si="220"/>
        <v>-112.94328893166892</v>
      </c>
    </row>
    <row r="103" spans="1:10">
      <c r="A103" s="2">
        <f>Dati!A103</f>
        <v>44144</v>
      </c>
      <c r="B103" s="10">
        <v>100</v>
      </c>
      <c r="C103">
        <f>Dati!K103</f>
        <v>41750</v>
      </c>
      <c r="D103">
        <f t="shared" si="215"/>
        <v>356</v>
      </c>
      <c r="E103">
        <f t="shared" si="216"/>
        <v>3560</v>
      </c>
      <c r="F103" s="11">
        <f t="shared" si="217"/>
        <v>41625.22004593374</v>
      </c>
      <c r="G103" s="11">
        <f t="shared" si="79"/>
        <v>471656.28993598511</v>
      </c>
      <c r="H103" s="11">
        <f t="shared" si="218"/>
        <v>471.65628993598267</v>
      </c>
      <c r="I103" s="11">
        <f t="shared" si="219"/>
        <v>124.77995406625996</v>
      </c>
      <c r="J103" s="11">
        <f t="shared" si="220"/>
        <v>-115.65628993598267</v>
      </c>
    </row>
    <row r="104" spans="1:10">
      <c r="A104" s="2">
        <f>Dati!A104</f>
        <v>44145</v>
      </c>
      <c r="B104" s="10">
        <v>101</v>
      </c>
      <c r="C104">
        <f>Dati!K104</f>
        <v>42330</v>
      </c>
      <c r="D104">
        <f t="shared" ref="D104" si="221">C104-C103</f>
        <v>580</v>
      </c>
      <c r="E104">
        <f t="shared" ref="E104" si="222">10*(C104-C103)</f>
        <v>5800</v>
      </c>
      <c r="F104" s="11">
        <f t="shared" ref="F104" si="223">F103+H104</f>
        <v>42125.768377378554</v>
      </c>
      <c r="G104" s="11">
        <f t="shared" si="79"/>
        <v>500548.33144481381</v>
      </c>
      <c r="H104" s="11">
        <f t="shared" ref="H104" si="224">$M$10*B104^$M$8*EXP(-B104/$M$9)</f>
        <v>500.54833144481017</v>
      </c>
      <c r="I104" s="11">
        <f t="shared" ref="I104" si="225">C104-F104</f>
        <v>204.23162262144615</v>
      </c>
      <c r="J104" s="11">
        <f t="shared" ref="J104" si="226">D104-H104</f>
        <v>79.451668555189826</v>
      </c>
    </row>
    <row r="105" spans="1:10">
      <c r="A105" s="2">
        <f>Dati!A105</f>
        <v>44146</v>
      </c>
      <c r="B105" s="10">
        <v>102</v>
      </c>
      <c r="C105">
        <f>Dati!K105</f>
        <v>42953</v>
      </c>
      <c r="D105">
        <f t="shared" ref="D105:D106" si="227">C105-C104</f>
        <v>623</v>
      </c>
      <c r="E105">
        <f t="shared" ref="E105:E106" si="228">10*(C105-C104)</f>
        <v>6230</v>
      </c>
      <c r="F105" s="11">
        <f t="shared" ref="F105:F106" si="229">F104+H105</f>
        <v>42656.406040483438</v>
      </c>
      <c r="G105" s="11">
        <f t="shared" si="79"/>
        <v>530637.66310488433</v>
      </c>
      <c r="H105" s="11">
        <f t="shared" ref="H105:H106" si="230">$M$10*B105^$M$8*EXP(-B105/$M$9)</f>
        <v>530.63766310488336</v>
      </c>
      <c r="I105" s="11">
        <f t="shared" ref="I105:I106" si="231">C105-F105</f>
        <v>296.59395951656188</v>
      </c>
      <c r="J105" s="11">
        <f t="shared" ref="J105:J106" si="232">D105-H105</f>
        <v>92.362336895116641</v>
      </c>
    </row>
    <row r="106" spans="1:10">
      <c r="A106" s="2">
        <f>Dati!A106</f>
        <v>44147</v>
      </c>
      <c r="B106" s="10">
        <v>103</v>
      </c>
      <c r="C106">
        <f>Dati!K106</f>
        <v>43589</v>
      </c>
      <c r="D106">
        <f t="shared" si="227"/>
        <v>636</v>
      </c>
      <c r="E106">
        <f t="shared" si="228"/>
        <v>6360</v>
      </c>
      <c r="F106" s="11">
        <f t="shared" si="229"/>
        <v>43218.347312188846</v>
      </c>
      <c r="G106" s="11">
        <f t="shared" si="79"/>
        <v>561941.27170540742</v>
      </c>
      <c r="H106" s="11">
        <f t="shared" si="230"/>
        <v>561.94127170540401</v>
      </c>
      <c r="I106" s="11">
        <f t="shared" si="231"/>
        <v>370.65268781115446</v>
      </c>
      <c r="J106" s="11">
        <f t="shared" si="232"/>
        <v>74.058728294595994</v>
      </c>
    </row>
    <row r="107" spans="1:10">
      <c r="A107" s="2">
        <f>Dati!A107</f>
        <v>44148</v>
      </c>
      <c r="B107" s="10">
        <v>104</v>
      </c>
      <c r="C107">
        <f>Dati!K107</f>
        <v>44139</v>
      </c>
      <c r="D107">
        <f t="shared" ref="D107:D110" si="233">C107-C106</f>
        <v>550</v>
      </c>
      <c r="E107">
        <f t="shared" ref="E107:E110" si="234">10*(C107-C106)</f>
        <v>5500</v>
      </c>
      <c r="F107" s="11">
        <f t="shared" ref="F107:F110" si="235">F106+H107</f>
        <v>43812.8221354013</v>
      </c>
      <c r="G107" s="11">
        <f t="shared" ref="G107:G110" si="236">(F107-F106)*1000</f>
        <v>594474.82321245479</v>
      </c>
      <c r="H107" s="11">
        <f t="shared" ref="H107:H110" si="237">$M$10*B107^$M$8*EXP(-B107/$M$9)</f>
        <v>594.47482321245252</v>
      </c>
      <c r="I107" s="11">
        <f t="shared" ref="I107:I110" si="238">C107-F107</f>
        <v>326.17786459869967</v>
      </c>
      <c r="J107" s="11">
        <f t="shared" ref="J107:J110" si="239">D107-H107</f>
        <v>-44.47482321245252</v>
      </c>
    </row>
    <row r="108" spans="1:10">
      <c r="A108" s="2">
        <f>Dati!A108</f>
        <v>44149</v>
      </c>
      <c r="B108" s="10">
        <v>105</v>
      </c>
      <c r="C108">
        <f>Dati!K108</f>
        <v>44683</v>
      </c>
      <c r="D108">
        <f t="shared" si="233"/>
        <v>544</v>
      </c>
      <c r="E108">
        <f t="shared" si="234"/>
        <v>5440</v>
      </c>
      <c r="F108" s="11">
        <f t="shared" si="235"/>
        <v>44441.074742940458</v>
      </c>
      <c r="G108" s="11">
        <f t="shared" si="236"/>
        <v>628252.60753915785</v>
      </c>
      <c r="H108" s="11">
        <f t="shared" si="237"/>
        <v>628.25260753916041</v>
      </c>
      <c r="I108" s="11">
        <f t="shared" si="238"/>
        <v>241.92525705954176</v>
      </c>
      <c r="J108" s="11">
        <f t="shared" si="239"/>
        <v>-84.252607539160408</v>
      </c>
    </row>
    <row r="109" spans="1:10">
      <c r="A109" s="2">
        <f>Dati!A109</f>
        <v>44150</v>
      </c>
      <c r="B109" s="10">
        <v>106</v>
      </c>
      <c r="C109">
        <f>Dati!K109</f>
        <v>45229</v>
      </c>
      <c r="D109">
        <f t="shared" si="233"/>
        <v>546</v>
      </c>
      <c r="E109">
        <f t="shared" si="234"/>
        <v>5460</v>
      </c>
      <c r="F109" s="11">
        <f t="shared" si="235"/>
        <v>45104.362229150305</v>
      </c>
      <c r="G109" s="11">
        <f t="shared" si="236"/>
        <v>663287.48620984703</v>
      </c>
      <c r="H109" s="11">
        <f t="shared" si="237"/>
        <v>663.28748620984879</v>
      </c>
      <c r="I109" s="11">
        <f t="shared" si="238"/>
        <v>124.63777084969479</v>
      </c>
      <c r="J109" s="11">
        <f t="shared" si="239"/>
        <v>-117.28748620984879</v>
      </c>
    </row>
    <row r="110" spans="1:10">
      <c r="A110" s="2">
        <f>Dati!A110</f>
        <v>44151</v>
      </c>
      <c r="B110" s="10">
        <v>107</v>
      </c>
      <c r="C110">
        <f>Dati!K110</f>
        <v>45733</v>
      </c>
      <c r="D110">
        <f t="shared" si="233"/>
        <v>504</v>
      </c>
      <c r="E110">
        <f t="shared" si="234"/>
        <v>5040</v>
      </c>
      <c r="F110" s="11">
        <f t="shared" si="235"/>
        <v>45803.953072215103</v>
      </c>
      <c r="G110" s="11">
        <f t="shared" si="236"/>
        <v>699590.84306479781</v>
      </c>
      <c r="H110" s="11">
        <f t="shared" si="237"/>
        <v>699.5908430647961</v>
      </c>
      <c r="I110" s="11">
        <f t="shared" si="238"/>
        <v>-70.95307221510302</v>
      </c>
      <c r="J110" s="11">
        <f t="shared" si="239"/>
        <v>-195.5908430647961</v>
      </c>
    </row>
    <row r="111" spans="1:10">
      <c r="A111" s="2"/>
      <c r="B111" s="10">
        <v>108</v>
      </c>
      <c r="F111" s="11">
        <f t="shared" ref="F111:F120" si="240">F110+H111</f>
        <v>46541.125610355557</v>
      </c>
      <c r="G111" s="11">
        <f t="shared" si="79"/>
        <v>737172.53814045398</v>
      </c>
      <c r="H111" s="11">
        <f t="shared" ref="H111:H120" si="241">$M$10*B111^$M$8*EXP(-B111/$M$9)</f>
        <v>737.17253814045512</v>
      </c>
    </row>
    <row r="112" spans="1:10">
      <c r="A112" s="2"/>
      <c r="B112" s="10">
        <v>109</v>
      </c>
      <c r="F112" s="11">
        <f t="shared" si="240"/>
        <v>47317.166475203398</v>
      </c>
      <c r="G112" s="11">
        <f t="shared" si="79"/>
        <v>776040.86484784051</v>
      </c>
      <c r="H112" s="11">
        <f t="shared" si="241"/>
        <v>776.04086484783738</v>
      </c>
    </row>
    <row r="113" spans="1:8">
      <c r="A113" s="2"/>
      <c r="B113" s="10">
        <v>110</v>
      </c>
      <c r="F113" s="11">
        <f t="shared" si="240"/>
        <v>48133.368985762849</v>
      </c>
      <c r="G113" s="11">
        <f t="shared" si="79"/>
        <v>816202.51055945118</v>
      </c>
      <c r="H113" s="11">
        <f t="shared" si="241"/>
        <v>816.20251055945164</v>
      </c>
    </row>
    <row r="114" spans="1:8">
      <c r="A114" s="2"/>
      <c r="B114" s="10">
        <v>111</v>
      </c>
      <c r="F114" s="11">
        <f t="shared" si="240"/>
        <v>48991.031506465602</v>
      </c>
      <c r="G114" s="11">
        <f t="shared" si="79"/>
        <v>857662.52070275368</v>
      </c>
      <c r="H114" s="11">
        <f t="shared" si="241"/>
        <v>857.66252070275448</v>
      </c>
    </row>
    <row r="115" spans="1:8">
      <c r="A115" s="2"/>
      <c r="B115" s="10">
        <v>112</v>
      </c>
      <c r="F115" s="11">
        <f t="shared" si="240"/>
        <v>49891.455772911104</v>
      </c>
      <c r="G115" s="11">
        <f t="shared" si="79"/>
        <v>900424.26644550147</v>
      </c>
      <c r="H115" s="11">
        <f t="shared" si="241"/>
        <v>900.42426644550244</v>
      </c>
    </row>
    <row r="116" spans="1:8">
      <c r="A116" s="2"/>
      <c r="B116" s="10">
        <v>113</v>
      </c>
      <c r="F116" s="11">
        <f t="shared" si="240"/>
        <v>50835.945188956932</v>
      </c>
      <c r="G116" s="11">
        <f t="shared" si="79"/>
        <v>944489.41604582802</v>
      </c>
      <c r="H116" s="11">
        <f t="shared" si="241"/>
        <v>944.48941604582888</v>
      </c>
    </row>
    <row r="117" spans="1:8">
      <c r="A117" s="2"/>
      <c r="B117" s="10">
        <v>114</v>
      </c>
      <c r="F117" s="11">
        <f t="shared" si="240"/>
        <v>51825.803098884244</v>
      </c>
      <c r="G117" s="11">
        <f t="shared" si="79"/>
        <v>989857.90992731205</v>
      </c>
      <c r="H117" s="11">
        <f t="shared" si="241"/>
        <v>989.85790992730995</v>
      </c>
    </row>
    <row r="118" spans="1:8">
      <c r="A118" s="2"/>
      <c r="B118" s="10">
        <v>115</v>
      </c>
      <c r="F118" s="11">
        <f t="shared" si="240"/>
        <v>52862.331038411015</v>
      </c>
      <c r="G118" s="11">
        <f t="shared" si="79"/>
        <v>1036527.9395267717</v>
      </c>
      <c r="H118" s="11">
        <f t="shared" si="241"/>
        <v>1036.5279395267726</v>
      </c>
    </row>
    <row r="119" spans="1:8">
      <c r="A119" s="2"/>
      <c r="B119" s="10">
        <v>116</v>
      </c>
      <c r="F119" s="11">
        <f t="shared" si="240"/>
        <v>53946.826968361267</v>
      </c>
      <c r="G119" s="11">
        <f t="shared" si="79"/>
        <v>1084495.9299502517</v>
      </c>
      <c r="H119" s="11">
        <f t="shared" si="241"/>
        <v>1084.4959299502514</v>
      </c>
    </row>
    <row r="120" spans="1:8">
      <c r="A120" s="2"/>
      <c r="B120" s="10">
        <v>117</v>
      </c>
      <c r="F120" s="11">
        <f t="shared" si="240"/>
        <v>55080.58349482152</v>
      </c>
      <c r="G120" s="11">
        <f t="shared" si="79"/>
        <v>1133756.5264602527</v>
      </c>
      <c r="H120" s="11">
        <f t="shared" si="241"/>
        <v>1133.7565264602538</v>
      </c>
    </row>
    <row r="121" spans="1:8">
      <c r="A121" s="2"/>
      <c r="B121" s="10">
        <v>118</v>
      </c>
      <c r="F121" s="11">
        <f t="shared" ref="F121:F128" si="242">F120+H121</f>
        <v>56264.886079627016</v>
      </c>
      <c r="G121" s="11">
        <f t="shared" si="79"/>
        <v>1184302.5848054967</v>
      </c>
      <c r="H121" s="11">
        <f t="shared" ref="H121:H128" si="243">$M$10*B121^$M$8*EXP(-B121/$M$9)</f>
        <v>1184.3025848054947</v>
      </c>
    </row>
    <row r="122" spans="1:8">
      <c r="A122" s="2"/>
      <c r="B122" s="10">
        <v>119</v>
      </c>
      <c r="F122" s="11">
        <f t="shared" si="242"/>
        <v>57501.011245019516</v>
      </c>
      <c r="G122" s="11">
        <f t="shared" si="79"/>
        <v>1236125.1653924992</v>
      </c>
      <c r="H122" s="11">
        <f t="shared" si="243"/>
        <v>1236.1251653924967</v>
      </c>
    </row>
    <row r="123" spans="1:8">
      <c r="A123" s="2"/>
      <c r="B123" s="10">
        <v>120</v>
      </c>
      <c r="F123" s="11">
        <f t="shared" si="242"/>
        <v>58790.224776306459</v>
      </c>
      <c r="G123" s="11">
        <f t="shared" si="79"/>
        <v>1289213.5312869432</v>
      </c>
      <c r="H123" s="11">
        <f t="shared" si="243"/>
        <v>1289.2135312869432</v>
      </c>
    </row>
    <row r="124" spans="1:8">
      <c r="A124" s="2"/>
      <c r="B124" s="10">
        <v>121</v>
      </c>
      <c r="F124" s="11">
        <f t="shared" si="242"/>
        <v>60133.779926327989</v>
      </c>
      <c r="G124" s="11">
        <f t="shared" si="79"/>
        <v>1343555.1500215298</v>
      </c>
      <c r="H124" s="11">
        <f t="shared" si="243"/>
        <v>1343.5551500215288</v>
      </c>
    </row>
    <row r="125" spans="1:8">
      <c r="B125" s="10">
        <v>122</v>
      </c>
      <c r="F125" s="11">
        <f t="shared" si="242"/>
        <v>61532.915625504189</v>
      </c>
      <c r="G125" s="11">
        <f t="shared" si="79"/>
        <v>1399135.6991762004</v>
      </c>
      <c r="H125" s="11">
        <f t="shared" si="243"/>
        <v>1399.1356991762016</v>
      </c>
    </row>
    <row r="126" spans="1:8">
      <c r="B126" s="10">
        <v>123</v>
      </c>
      <c r="F126" s="11">
        <f t="shared" si="242"/>
        <v>62988.854701190445</v>
      </c>
      <c r="G126" s="11">
        <f t="shared" si="79"/>
        <v>1455939.0756862559</v>
      </c>
      <c r="H126" s="11">
        <f t="shared" si="243"/>
        <v>1455.9390756862524</v>
      </c>
    </row>
    <row r="127" spans="1:8">
      <c r="B127" s="10">
        <v>124</v>
      </c>
      <c r="F127" s="11">
        <f t="shared" si="242"/>
        <v>64502.802110014127</v>
      </c>
      <c r="G127" s="11">
        <f t="shared" si="79"/>
        <v>1513947.408823682</v>
      </c>
      <c r="H127" s="11">
        <f t="shared" si="243"/>
        <v>1513.9474088236805</v>
      </c>
    </row>
    <row r="128" spans="1:8">
      <c r="B128" s="10">
        <v>125</v>
      </c>
      <c r="F128" s="11">
        <f t="shared" si="242"/>
        <v>66075.943186801727</v>
      </c>
      <c r="G128" s="11">
        <f t="shared" si="79"/>
        <v>1573141.0767876005</v>
      </c>
      <c r="H128" s="11">
        <f t="shared" si="243"/>
        <v>1573.1410767876034</v>
      </c>
    </row>
    <row r="129" spans="2:8">
      <c r="B129" s="10">
        <v>126</v>
      </c>
      <c r="F129" s="11">
        <f t="shared" ref="F129:F132" si="244">F128+H129</f>
        <v>67709.441913632108</v>
      </c>
      <c r="G129" s="11">
        <f t="shared" si="79"/>
        <v>1633498.7268303812</v>
      </c>
      <c r="H129" s="11">
        <f t="shared" ref="H129:H132" si="245">$M$10*B129^$M$8*EXP(-B129/$M$9)</f>
        <v>1633.4987268303805</v>
      </c>
    </row>
    <row r="130" spans="2:8">
      <c r="B130" s="10">
        <v>127</v>
      </c>
      <c r="F130" s="11">
        <f t="shared" si="244"/>
        <v>69404.439212469457</v>
      </c>
      <c r="G130" s="11">
        <f t="shared" si="79"/>
        <v>1694997.2988373484</v>
      </c>
      <c r="H130" s="11">
        <f t="shared" si="245"/>
        <v>1694.9972988373461</v>
      </c>
    </row>
    <row r="131" spans="2:8">
      <c r="B131" s="10">
        <v>128</v>
      </c>
      <c r="F131" s="11">
        <f t="shared" si="244"/>
        <v>71162.051264739348</v>
      </c>
      <c r="G131" s="11">
        <f t="shared" si="79"/>
        <v>1757612.0522698911</v>
      </c>
      <c r="H131" s="11">
        <f t="shared" si="245"/>
        <v>1757.6120522698905</v>
      </c>
    </row>
    <row r="132" spans="2:8">
      <c r="B132" s="10">
        <v>129</v>
      </c>
      <c r="F132" s="11">
        <f t="shared" si="244"/>
        <v>72983.36786111322</v>
      </c>
      <c r="G132" s="11">
        <f t="shared" si="79"/>
        <v>1821316.5963738719</v>
      </c>
      <c r="H132" s="11">
        <f t="shared" si="245"/>
        <v>1821.3165963738754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0"/>
  <sheetViews>
    <sheetView workbookViewId="0">
      <pane ySplit="1" topLeftCell="A111" activePane="bottomLeft" state="frozen"/>
      <selection pane="bottomLeft" activeCell="A121" sqref="A121"/>
    </sheetView>
  </sheetViews>
  <sheetFormatPr defaultRowHeight="13.8"/>
  <cols>
    <col min="1" max="1" width="19.19921875" customWidth="1"/>
    <col min="2" max="5" width="10.69921875" customWidth="1"/>
    <col min="6" max="6" width="8.69921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Dati!N3</f>
        <v>247832</v>
      </c>
    </row>
    <row r="4" spans="1:5">
      <c r="A4" s="2">
        <f>Dati!A4</f>
        <v>44045</v>
      </c>
      <c r="B4" s="3">
        <f>Dati!N4</f>
        <v>248070</v>
      </c>
      <c r="C4">
        <f t="shared" ref="C4:C36" si="0">B4-B3</f>
        <v>238</v>
      </c>
    </row>
    <row r="5" spans="1:5">
      <c r="A5" s="2">
        <f>Dati!A5</f>
        <v>44046</v>
      </c>
      <c r="B5" s="3">
        <f>Dati!N5</f>
        <v>248229</v>
      </c>
      <c r="C5">
        <f t="shared" si="0"/>
        <v>159</v>
      </c>
      <c r="D5">
        <f t="shared" ref="D5:D36" si="1">C5-C4</f>
        <v>-79</v>
      </c>
    </row>
    <row r="6" spans="1:5">
      <c r="A6" s="2">
        <f>Dati!A6</f>
        <v>44047</v>
      </c>
      <c r="B6" s="3">
        <f>Dati!N6</f>
        <v>248419</v>
      </c>
      <c r="C6">
        <f t="shared" si="0"/>
        <v>190</v>
      </c>
      <c r="D6">
        <f t="shared" si="1"/>
        <v>31</v>
      </c>
    </row>
    <row r="7" spans="1:5">
      <c r="A7" s="2">
        <f>Dati!A7</f>
        <v>44048</v>
      </c>
      <c r="B7" s="3">
        <f>Dati!N7</f>
        <v>248803</v>
      </c>
      <c r="C7">
        <f t="shared" si="0"/>
        <v>384</v>
      </c>
      <c r="D7">
        <f t="shared" si="1"/>
        <v>194</v>
      </c>
    </row>
    <row r="8" spans="1:5">
      <c r="A8" s="2">
        <f>Dati!A8</f>
        <v>44049</v>
      </c>
      <c r="B8" s="3">
        <f>Dati!N8</f>
        <v>249204</v>
      </c>
      <c r="C8">
        <f t="shared" si="0"/>
        <v>401</v>
      </c>
      <c r="D8">
        <f t="shared" si="1"/>
        <v>17</v>
      </c>
    </row>
    <row r="9" spans="1:5">
      <c r="A9" s="2">
        <f>Dati!A9</f>
        <v>44050</v>
      </c>
      <c r="B9" s="3">
        <f>Dati!N9</f>
        <v>249756</v>
      </c>
      <c r="C9">
        <f t="shared" si="0"/>
        <v>552</v>
      </c>
      <c r="D9">
        <f t="shared" si="1"/>
        <v>151</v>
      </c>
    </row>
    <row r="10" spans="1:5">
      <c r="A10" s="2">
        <f>Dati!A10</f>
        <v>44051</v>
      </c>
      <c r="B10" s="3">
        <f>Dati!N10</f>
        <v>250103</v>
      </c>
      <c r="C10">
        <f t="shared" si="0"/>
        <v>347</v>
      </c>
      <c r="D10">
        <f t="shared" si="1"/>
        <v>-205</v>
      </c>
    </row>
    <row r="11" spans="1:5">
      <c r="A11" s="2">
        <f>Dati!A11</f>
        <v>44052</v>
      </c>
      <c r="B11" s="3">
        <f>Dati!N11</f>
        <v>250566</v>
      </c>
      <c r="C11">
        <f t="shared" si="0"/>
        <v>463</v>
      </c>
      <c r="D11">
        <f t="shared" si="1"/>
        <v>116</v>
      </c>
    </row>
    <row r="12" spans="1:5">
      <c r="A12" s="2">
        <f>Dati!A12</f>
        <v>44053</v>
      </c>
      <c r="B12" s="3">
        <f>Dati!N12</f>
        <v>250825</v>
      </c>
      <c r="C12">
        <f t="shared" si="0"/>
        <v>259</v>
      </c>
      <c r="D12">
        <f t="shared" si="1"/>
        <v>-204</v>
      </c>
      <c r="E12" s="11">
        <f>(SUM(C5:C11)/7)</f>
        <v>356.57142857142856</v>
      </c>
    </row>
    <row r="13" spans="1:5">
      <c r="A13" s="2">
        <f>Dati!A13</f>
        <v>44054</v>
      </c>
      <c r="B13" s="3">
        <f>Dati!N13</f>
        <v>251237</v>
      </c>
      <c r="C13">
        <f t="shared" si="0"/>
        <v>412</v>
      </c>
      <c r="D13">
        <f t="shared" si="1"/>
        <v>153</v>
      </c>
      <c r="E13" s="11">
        <f t="shared" ref="E13:E76" si="2">(SUM(C6:C12)/7)</f>
        <v>370.85714285714283</v>
      </c>
    </row>
    <row r="14" spans="1:5">
      <c r="A14" s="2">
        <f>Dati!A14</f>
        <v>44055</v>
      </c>
      <c r="B14" s="3">
        <f>Dati!N14</f>
        <v>251713</v>
      </c>
      <c r="C14">
        <f t="shared" si="0"/>
        <v>476</v>
      </c>
      <c r="D14">
        <f t="shared" si="1"/>
        <v>64</v>
      </c>
      <c r="E14" s="11">
        <f t="shared" si="2"/>
        <v>402.57142857142856</v>
      </c>
    </row>
    <row r="15" spans="1:5">
      <c r="A15" s="2">
        <f>Dati!A15</f>
        <v>44056</v>
      </c>
      <c r="B15" s="3">
        <f>Dati!N15</f>
        <v>252235</v>
      </c>
      <c r="C15">
        <f t="shared" si="0"/>
        <v>522</v>
      </c>
      <c r="D15">
        <f t="shared" si="1"/>
        <v>46</v>
      </c>
      <c r="E15" s="11">
        <f t="shared" si="2"/>
        <v>415.71428571428572</v>
      </c>
    </row>
    <row r="16" spans="1:5">
      <c r="A16" s="2">
        <f>Dati!A16</f>
        <v>44057</v>
      </c>
      <c r="B16" s="3">
        <f>Dati!N16</f>
        <v>252809</v>
      </c>
      <c r="C16">
        <f t="shared" si="0"/>
        <v>574</v>
      </c>
      <c r="D16">
        <f t="shared" si="1"/>
        <v>52</v>
      </c>
      <c r="E16" s="11">
        <f t="shared" si="2"/>
        <v>433</v>
      </c>
    </row>
    <row r="17" spans="1:5">
      <c r="A17" s="2">
        <f>Dati!A17</f>
        <v>44058</v>
      </c>
      <c r="B17" s="3">
        <f>Dati!N17</f>
        <v>253438</v>
      </c>
      <c r="C17">
        <f t="shared" si="0"/>
        <v>629</v>
      </c>
      <c r="D17">
        <f t="shared" si="1"/>
        <v>55</v>
      </c>
      <c r="E17" s="11">
        <f t="shared" si="2"/>
        <v>436.14285714285717</v>
      </c>
    </row>
    <row r="18" spans="1:5">
      <c r="A18" s="2">
        <f>Dati!A18</f>
        <v>44059</v>
      </c>
      <c r="B18" s="3">
        <f>Dati!N18</f>
        <v>253915</v>
      </c>
      <c r="C18">
        <f t="shared" si="0"/>
        <v>477</v>
      </c>
      <c r="D18">
        <f t="shared" si="1"/>
        <v>-152</v>
      </c>
      <c r="E18" s="11">
        <f t="shared" si="2"/>
        <v>476.42857142857144</v>
      </c>
    </row>
    <row r="19" spans="1:5">
      <c r="A19" s="2">
        <f>Dati!A19</f>
        <v>44060</v>
      </c>
      <c r="B19" s="3">
        <f>Dati!N19</f>
        <v>254235</v>
      </c>
      <c r="C19">
        <f t="shared" si="0"/>
        <v>320</v>
      </c>
      <c r="D19">
        <f t="shared" si="1"/>
        <v>-157</v>
      </c>
      <c r="E19" s="11">
        <f t="shared" si="2"/>
        <v>478.42857142857144</v>
      </c>
    </row>
    <row r="20" spans="1:5">
      <c r="A20" s="2">
        <f>Dati!A20</f>
        <v>44061</v>
      </c>
      <c r="B20" s="3">
        <f>Dati!N20</f>
        <v>254636</v>
      </c>
      <c r="C20">
        <f t="shared" si="0"/>
        <v>401</v>
      </c>
      <c r="D20">
        <f t="shared" si="1"/>
        <v>81</v>
      </c>
      <c r="E20" s="11">
        <f t="shared" si="2"/>
        <v>487.14285714285717</v>
      </c>
    </row>
    <row r="21" spans="1:5">
      <c r="A21" s="2">
        <f>Dati!A21</f>
        <v>44062</v>
      </c>
      <c r="B21" s="3">
        <f>Dati!N21</f>
        <v>255278</v>
      </c>
      <c r="C21">
        <f t="shared" si="0"/>
        <v>642</v>
      </c>
      <c r="D21">
        <f t="shared" si="1"/>
        <v>241</v>
      </c>
      <c r="E21" s="11">
        <f t="shared" si="2"/>
        <v>485.57142857142856</v>
      </c>
    </row>
    <row r="22" spans="1:5">
      <c r="A22" s="2">
        <f>Dati!A22</f>
        <v>44063</v>
      </c>
      <c r="B22" s="3">
        <f>Dati!N22</f>
        <v>256118</v>
      </c>
      <c r="C22">
        <f t="shared" si="0"/>
        <v>840</v>
      </c>
      <c r="D22">
        <f t="shared" si="1"/>
        <v>198</v>
      </c>
      <c r="E22" s="11">
        <f t="shared" si="2"/>
        <v>509.28571428571428</v>
      </c>
    </row>
    <row r="23" spans="1:5">
      <c r="A23" s="2">
        <f>Dati!A23</f>
        <v>44064</v>
      </c>
      <c r="B23" s="3">
        <f>Dati!N23</f>
        <v>257065</v>
      </c>
      <c r="C23">
        <f t="shared" si="0"/>
        <v>947</v>
      </c>
      <c r="D23">
        <f t="shared" si="1"/>
        <v>107</v>
      </c>
      <c r="E23" s="11">
        <f t="shared" si="2"/>
        <v>554.71428571428567</v>
      </c>
    </row>
    <row r="24" spans="1:5">
      <c r="A24" s="2">
        <f>Dati!A24</f>
        <v>44065</v>
      </c>
      <c r="B24" s="3">
        <f>Dati!N24</f>
        <v>258136</v>
      </c>
      <c r="C24">
        <f t="shared" si="0"/>
        <v>1071</v>
      </c>
      <c r="D24">
        <f t="shared" si="1"/>
        <v>124</v>
      </c>
      <c r="E24" s="11">
        <f t="shared" si="2"/>
        <v>608</v>
      </c>
    </row>
    <row r="25" spans="1:5">
      <c r="A25" s="2">
        <f>Dati!A25</f>
        <v>44066</v>
      </c>
      <c r="B25" s="3">
        <f>Dati!N25</f>
        <v>259345</v>
      </c>
      <c r="C25">
        <f t="shared" si="0"/>
        <v>1209</v>
      </c>
      <c r="D25">
        <f t="shared" si="1"/>
        <v>138</v>
      </c>
      <c r="E25" s="11">
        <f t="shared" si="2"/>
        <v>671.14285714285711</v>
      </c>
    </row>
    <row r="26" spans="1:5">
      <c r="A26" s="2">
        <f>Dati!A26</f>
        <v>44067</v>
      </c>
      <c r="B26" s="3">
        <f>Dati!N26</f>
        <v>260298</v>
      </c>
      <c r="C26">
        <f t="shared" si="0"/>
        <v>953</v>
      </c>
      <c r="D26">
        <f t="shared" si="1"/>
        <v>-256</v>
      </c>
      <c r="E26" s="11">
        <f t="shared" si="2"/>
        <v>775.71428571428567</v>
      </c>
    </row>
    <row r="27" spans="1:5">
      <c r="A27" s="2">
        <f>Dati!A27</f>
        <v>44068</v>
      </c>
      <c r="B27" s="3">
        <f>Dati!N27</f>
        <v>261174</v>
      </c>
      <c r="C27">
        <f t="shared" si="0"/>
        <v>876</v>
      </c>
      <c r="D27">
        <f t="shared" si="1"/>
        <v>-77</v>
      </c>
      <c r="E27" s="11">
        <f t="shared" si="2"/>
        <v>866.14285714285711</v>
      </c>
    </row>
    <row r="28" spans="1:5">
      <c r="A28" s="2">
        <f>Dati!A28</f>
        <v>44069</v>
      </c>
      <c r="B28" s="3">
        <f>Dati!N28</f>
        <v>262540</v>
      </c>
      <c r="C28">
        <f t="shared" si="0"/>
        <v>1366</v>
      </c>
      <c r="D28">
        <f t="shared" si="1"/>
        <v>490</v>
      </c>
      <c r="E28" s="11">
        <f t="shared" si="2"/>
        <v>934</v>
      </c>
    </row>
    <row r="29" spans="1:5">
      <c r="A29" s="2">
        <f>Dati!A29</f>
        <v>44070</v>
      </c>
      <c r="B29" s="3">
        <f>Dati!N29</f>
        <v>263949</v>
      </c>
      <c r="C29">
        <f t="shared" si="0"/>
        <v>1409</v>
      </c>
      <c r="D29">
        <f t="shared" si="1"/>
        <v>43</v>
      </c>
      <c r="E29" s="11">
        <f t="shared" si="2"/>
        <v>1037.4285714285713</v>
      </c>
    </row>
    <row r="30" spans="1:5">
      <c r="A30" s="2">
        <f>Dati!A30</f>
        <v>44071</v>
      </c>
      <c r="B30" s="3">
        <f>Dati!N30</f>
        <v>265409</v>
      </c>
      <c r="C30">
        <f t="shared" si="0"/>
        <v>1460</v>
      </c>
      <c r="D30">
        <f t="shared" si="1"/>
        <v>51</v>
      </c>
      <c r="E30" s="11">
        <f t="shared" si="2"/>
        <v>1118.7142857142858</v>
      </c>
    </row>
    <row r="31" spans="1:5">
      <c r="A31" s="2">
        <f>Dati!A31</f>
        <v>44072</v>
      </c>
      <c r="B31" s="3">
        <f>Dati!N31</f>
        <v>266853</v>
      </c>
      <c r="C31">
        <f t="shared" si="0"/>
        <v>1444</v>
      </c>
      <c r="D31">
        <f t="shared" si="1"/>
        <v>-16</v>
      </c>
      <c r="E31" s="11">
        <f t="shared" si="2"/>
        <v>1192</v>
      </c>
    </row>
    <row r="32" spans="1:5">
      <c r="A32" s="2">
        <f>Dati!A32</f>
        <v>44073</v>
      </c>
      <c r="B32" s="3">
        <f>Dati!N32</f>
        <v>268218</v>
      </c>
      <c r="C32">
        <f t="shared" si="0"/>
        <v>1365</v>
      </c>
      <c r="D32">
        <f t="shared" si="1"/>
        <v>-79</v>
      </c>
      <c r="E32" s="11">
        <f t="shared" si="2"/>
        <v>1245.2857142857142</v>
      </c>
    </row>
    <row r="33" spans="1:5">
      <c r="A33" s="2">
        <f>Dati!A33</f>
        <v>44074</v>
      </c>
      <c r="B33" s="3">
        <f>Dati!N33</f>
        <v>269214</v>
      </c>
      <c r="C33">
        <f t="shared" si="0"/>
        <v>996</v>
      </c>
      <c r="D33">
        <f t="shared" si="1"/>
        <v>-369</v>
      </c>
      <c r="E33" s="11">
        <f t="shared" si="2"/>
        <v>1267.5714285714287</v>
      </c>
    </row>
    <row r="34" spans="1:5">
      <c r="A34" s="2">
        <f>Dati!A34</f>
        <v>44075</v>
      </c>
      <c r="B34" s="3">
        <f>Dati!N34</f>
        <v>270189</v>
      </c>
      <c r="C34">
        <f t="shared" si="0"/>
        <v>975</v>
      </c>
      <c r="D34">
        <f t="shared" si="1"/>
        <v>-21</v>
      </c>
      <c r="E34" s="11">
        <f t="shared" si="2"/>
        <v>1273.7142857142858</v>
      </c>
    </row>
    <row r="35" spans="1:5">
      <c r="A35" s="2">
        <f>Dati!A35</f>
        <v>44076</v>
      </c>
      <c r="B35" s="3">
        <f>Dati!N35</f>
        <v>271515</v>
      </c>
      <c r="C35">
        <f t="shared" si="0"/>
        <v>1326</v>
      </c>
      <c r="D35">
        <f t="shared" si="1"/>
        <v>351</v>
      </c>
      <c r="E35" s="11">
        <f t="shared" si="2"/>
        <v>1287.8571428571429</v>
      </c>
    </row>
    <row r="36" spans="1:5">
      <c r="A36" s="2">
        <f>Dati!A36</f>
        <v>44077</v>
      </c>
      <c r="B36" s="3">
        <f>Dati!N36</f>
        <v>272912</v>
      </c>
      <c r="C36">
        <f t="shared" si="0"/>
        <v>1397</v>
      </c>
      <c r="D36">
        <f t="shared" si="1"/>
        <v>71</v>
      </c>
      <c r="E36" s="11">
        <f t="shared" si="2"/>
        <v>1282.1428571428571</v>
      </c>
    </row>
    <row r="37" spans="1:5">
      <c r="A37" s="2">
        <f>Dati!A37</f>
        <v>44078</v>
      </c>
      <c r="B37" s="3">
        <f>Dati!N37</f>
        <v>274644</v>
      </c>
      <c r="C37">
        <f t="shared" ref="C37" si="3">B37-B36</f>
        <v>1732</v>
      </c>
      <c r="D37">
        <f t="shared" ref="D37" si="4">C37-C36</f>
        <v>335</v>
      </c>
      <c r="E37" s="11">
        <f t="shared" si="2"/>
        <v>1280.4285714285713</v>
      </c>
    </row>
    <row r="38" spans="1:5">
      <c r="A38" s="2">
        <f>Dati!A38</f>
        <v>44079</v>
      </c>
      <c r="B38" s="3">
        <f>Dati!N38</f>
        <v>276337</v>
      </c>
      <c r="C38">
        <f t="shared" ref="C38" si="5">B38-B37</f>
        <v>1693</v>
      </c>
      <c r="D38">
        <f t="shared" ref="D38" si="6">C38-C37</f>
        <v>-39</v>
      </c>
      <c r="E38" s="11">
        <f t="shared" si="2"/>
        <v>1319.2857142857142</v>
      </c>
    </row>
    <row r="39" spans="1:5">
      <c r="A39" s="2">
        <f>Dati!A39</f>
        <v>44080</v>
      </c>
      <c r="B39" s="3">
        <f>Dati!N39</f>
        <v>277634</v>
      </c>
      <c r="C39">
        <f t="shared" ref="C39" si="7">B39-B38</f>
        <v>1297</v>
      </c>
      <c r="D39">
        <f t="shared" ref="D39" si="8">C39-C38</f>
        <v>-396</v>
      </c>
      <c r="E39" s="11">
        <f t="shared" si="2"/>
        <v>1354.8571428571429</v>
      </c>
    </row>
    <row r="40" spans="1:5">
      <c r="A40" s="2">
        <f>Dati!A40</f>
        <v>44081</v>
      </c>
      <c r="B40" s="3">
        <f>Dati!N40</f>
        <v>278784</v>
      </c>
      <c r="C40">
        <f t="shared" ref="C40" si="9">B40-B39</f>
        <v>1150</v>
      </c>
      <c r="D40">
        <f t="shared" ref="D40" si="10">C40-C39</f>
        <v>-147</v>
      </c>
      <c r="E40" s="11">
        <f t="shared" si="2"/>
        <v>1345.1428571428571</v>
      </c>
    </row>
    <row r="41" spans="1:5">
      <c r="A41" s="2">
        <f>Dati!A41</f>
        <v>44082</v>
      </c>
      <c r="B41" s="3">
        <f>Dati!N41</f>
        <v>280153</v>
      </c>
      <c r="C41">
        <f t="shared" ref="C41" si="11">B41-B40</f>
        <v>1369</v>
      </c>
      <c r="D41">
        <f t="shared" ref="D41" si="12">C41-C40</f>
        <v>219</v>
      </c>
      <c r="E41" s="11">
        <f t="shared" si="2"/>
        <v>1367.1428571428571</v>
      </c>
    </row>
    <row r="42" spans="1:5">
      <c r="A42" s="2">
        <f>Dati!A42</f>
        <v>44083</v>
      </c>
      <c r="B42" s="3">
        <f>Dati!N42</f>
        <v>281583</v>
      </c>
      <c r="C42">
        <f t="shared" ref="C42" si="13">B42-B41</f>
        <v>1430</v>
      </c>
      <c r="D42">
        <f t="shared" ref="D42" si="14">C42-C41</f>
        <v>61</v>
      </c>
      <c r="E42" s="11">
        <f t="shared" si="2"/>
        <v>1423.4285714285713</v>
      </c>
    </row>
    <row r="43" spans="1:5">
      <c r="A43" s="2">
        <f>Dati!A43</f>
        <v>44084</v>
      </c>
      <c r="B43" s="3">
        <f>Dati!N43</f>
        <v>283180</v>
      </c>
      <c r="C43">
        <f t="shared" ref="C43" si="15">B43-B42</f>
        <v>1597</v>
      </c>
      <c r="D43">
        <f t="shared" ref="D43" si="16">C43-C42</f>
        <v>167</v>
      </c>
      <c r="E43" s="11">
        <f t="shared" si="2"/>
        <v>1438.2857142857142</v>
      </c>
    </row>
    <row r="44" spans="1:5">
      <c r="A44" s="2">
        <f>Dati!A44</f>
        <v>44085</v>
      </c>
      <c r="B44" s="3">
        <f>Dati!N44</f>
        <v>284796</v>
      </c>
      <c r="C44">
        <f t="shared" ref="C44" si="17">B44-B43</f>
        <v>1616</v>
      </c>
      <c r="D44">
        <f t="shared" ref="D44" si="18">C44-C43</f>
        <v>19</v>
      </c>
      <c r="E44" s="11">
        <f t="shared" si="2"/>
        <v>1466.8571428571429</v>
      </c>
    </row>
    <row r="45" spans="1:5">
      <c r="A45" s="2">
        <f>Dati!A45</f>
        <v>44086</v>
      </c>
      <c r="B45" s="3">
        <f>Dati!N45</f>
        <v>286297</v>
      </c>
      <c r="C45">
        <f t="shared" ref="C45" si="19">B45-B44</f>
        <v>1501</v>
      </c>
      <c r="D45">
        <f t="shared" ref="D45" si="20">C45-C44</f>
        <v>-115</v>
      </c>
      <c r="E45" s="11">
        <f t="shared" si="2"/>
        <v>1450.2857142857142</v>
      </c>
    </row>
    <row r="46" spans="1:5">
      <c r="A46" s="2">
        <f>Dati!A46</f>
        <v>44087</v>
      </c>
      <c r="B46" s="3">
        <f>Dati!N46</f>
        <v>287753</v>
      </c>
      <c r="C46">
        <f t="shared" ref="C46" si="21">B46-B45</f>
        <v>1456</v>
      </c>
      <c r="D46">
        <f t="shared" ref="D46" si="22">C46-C45</f>
        <v>-45</v>
      </c>
      <c r="E46" s="11">
        <f t="shared" si="2"/>
        <v>1422.8571428571429</v>
      </c>
    </row>
    <row r="47" spans="1:5">
      <c r="A47" s="2">
        <f>Dati!A47</f>
        <v>44088</v>
      </c>
      <c r="B47" s="3">
        <f>Dati!N47</f>
        <v>288761</v>
      </c>
      <c r="C47">
        <f t="shared" ref="C47" si="23">B47-B46</f>
        <v>1008</v>
      </c>
      <c r="D47">
        <f t="shared" ref="D47" si="24">C47-C46</f>
        <v>-448</v>
      </c>
      <c r="E47" s="11">
        <f t="shared" si="2"/>
        <v>1445.5714285714287</v>
      </c>
    </row>
    <row r="48" spans="1:5">
      <c r="A48" s="2">
        <f>Dati!A48</f>
        <v>44089</v>
      </c>
      <c r="B48" s="3">
        <f>Dati!N48</f>
        <v>289990</v>
      </c>
      <c r="C48">
        <f t="shared" ref="C48" si="25">B48-B47</f>
        <v>1229</v>
      </c>
      <c r="D48">
        <f t="shared" ref="D48" si="26">C48-C47</f>
        <v>221</v>
      </c>
      <c r="E48" s="11">
        <f t="shared" si="2"/>
        <v>1425.2857142857142</v>
      </c>
    </row>
    <row r="49" spans="1:5">
      <c r="A49" s="2">
        <f>Dati!A49</f>
        <v>44090</v>
      </c>
      <c r="B49" s="3">
        <f>Dati!N49</f>
        <v>291442</v>
      </c>
      <c r="C49">
        <f t="shared" ref="C49" si="27">B49-B48</f>
        <v>1452</v>
      </c>
      <c r="D49">
        <f t="shared" ref="D49" si="28">C49-C48</f>
        <v>223</v>
      </c>
      <c r="E49" s="11">
        <f t="shared" si="2"/>
        <v>1405.2857142857142</v>
      </c>
    </row>
    <row r="50" spans="1:5">
      <c r="A50" s="2">
        <f>Dati!A50</f>
        <v>44091</v>
      </c>
      <c r="B50" s="3">
        <f>Dati!N50</f>
        <v>293025</v>
      </c>
      <c r="C50">
        <f t="shared" ref="C50" si="29">B50-B49</f>
        <v>1583</v>
      </c>
      <c r="D50">
        <f t="shared" ref="D50" si="30">C50-C49</f>
        <v>131</v>
      </c>
      <c r="E50" s="11">
        <f t="shared" si="2"/>
        <v>1408.4285714285713</v>
      </c>
    </row>
    <row r="51" spans="1:5">
      <c r="A51" s="2">
        <f>Dati!A51</f>
        <v>44092</v>
      </c>
      <c r="B51" s="3">
        <f>Dati!N51</f>
        <v>294932</v>
      </c>
      <c r="C51">
        <f t="shared" ref="C51" si="31">B51-B50</f>
        <v>1907</v>
      </c>
      <c r="D51">
        <f t="shared" ref="D51" si="32">C51-C50</f>
        <v>324</v>
      </c>
      <c r="E51" s="11">
        <f t="shared" si="2"/>
        <v>1406.4285714285713</v>
      </c>
    </row>
    <row r="52" spans="1:5">
      <c r="A52" s="2">
        <f>Dati!A52</f>
        <v>44093</v>
      </c>
      <c r="B52" s="3">
        <f>Dati!N52</f>
        <v>296569</v>
      </c>
      <c r="C52">
        <f t="shared" ref="C52" si="33">B52-B51</f>
        <v>1637</v>
      </c>
      <c r="D52">
        <f t="shared" ref="D52" si="34">C52-C51</f>
        <v>-270</v>
      </c>
      <c r="E52" s="11">
        <f t="shared" si="2"/>
        <v>1448</v>
      </c>
    </row>
    <row r="53" spans="1:5">
      <c r="A53" s="2">
        <f>Dati!A53</f>
        <v>44094</v>
      </c>
      <c r="B53" s="3">
        <f>Dati!N53</f>
        <v>298156</v>
      </c>
      <c r="C53">
        <f t="shared" ref="C53" si="35">B53-B52</f>
        <v>1587</v>
      </c>
      <c r="D53">
        <f t="shared" ref="D53" si="36">C53-C52</f>
        <v>-50</v>
      </c>
      <c r="E53" s="11">
        <f t="shared" si="2"/>
        <v>1467.4285714285713</v>
      </c>
    </row>
    <row r="54" spans="1:5">
      <c r="A54" s="2">
        <f>Dati!A54</f>
        <v>44095</v>
      </c>
      <c r="B54" s="3">
        <f>Dati!N54</f>
        <v>299506</v>
      </c>
      <c r="C54">
        <f t="shared" ref="C54" si="37">B54-B53</f>
        <v>1350</v>
      </c>
      <c r="D54">
        <f t="shared" ref="D54" si="38">C54-C53</f>
        <v>-237</v>
      </c>
      <c r="E54" s="11">
        <f t="shared" si="2"/>
        <v>1486.1428571428571</v>
      </c>
    </row>
    <row r="55" spans="1:5">
      <c r="A55" s="2">
        <f>Dati!A55</f>
        <v>44096</v>
      </c>
      <c r="B55" s="3">
        <f>Dati!N55</f>
        <v>300897</v>
      </c>
      <c r="C55">
        <f t="shared" ref="C55" si="39">B55-B54</f>
        <v>1391</v>
      </c>
      <c r="D55">
        <f t="shared" ref="D55" si="40">C55-C54</f>
        <v>41</v>
      </c>
      <c r="E55" s="11">
        <f t="shared" si="2"/>
        <v>1535</v>
      </c>
    </row>
    <row r="56" spans="1:5">
      <c r="A56" s="2">
        <f>Dati!A56</f>
        <v>44097</v>
      </c>
      <c r="B56" s="3">
        <f>Dati!N56</f>
        <v>302537</v>
      </c>
      <c r="C56">
        <f t="shared" ref="C56" si="41">B56-B55</f>
        <v>1640</v>
      </c>
      <c r="D56">
        <f t="shared" ref="D56" si="42">C56-C55</f>
        <v>249</v>
      </c>
      <c r="E56" s="11">
        <f t="shared" si="2"/>
        <v>1558.1428571428571</v>
      </c>
    </row>
    <row r="57" spans="1:5">
      <c r="A57" s="2">
        <f>Dati!A57</f>
        <v>44098</v>
      </c>
      <c r="B57" s="3">
        <f>Dati!N57</f>
        <v>304323</v>
      </c>
      <c r="C57">
        <f t="shared" ref="C57" si="43">B57-B56</f>
        <v>1786</v>
      </c>
      <c r="D57">
        <f t="shared" ref="D57" si="44">C57-C56</f>
        <v>146</v>
      </c>
      <c r="E57" s="11">
        <f t="shared" si="2"/>
        <v>1585</v>
      </c>
    </row>
    <row r="58" spans="1:5">
      <c r="A58" s="2">
        <f>Dati!A58</f>
        <v>44099</v>
      </c>
      <c r="B58" s="3">
        <f>Dati!N58</f>
        <v>306235</v>
      </c>
      <c r="C58">
        <f t="shared" ref="C58" si="45">B58-B57</f>
        <v>1912</v>
      </c>
      <c r="D58">
        <f t="shared" ref="D58" si="46">C58-C57</f>
        <v>126</v>
      </c>
      <c r="E58" s="11">
        <f t="shared" si="2"/>
        <v>1614</v>
      </c>
    </row>
    <row r="59" spans="1:5">
      <c r="A59" s="2">
        <f>Dati!A59</f>
        <v>44100</v>
      </c>
      <c r="B59" s="3">
        <f>Dati!N59</f>
        <v>308104</v>
      </c>
      <c r="C59">
        <f t="shared" ref="C59" si="47">B59-B58</f>
        <v>1869</v>
      </c>
      <c r="D59">
        <f t="shared" ref="D59" si="48">C59-C58</f>
        <v>-43</v>
      </c>
      <c r="E59" s="11">
        <f t="shared" si="2"/>
        <v>1614.7142857142858</v>
      </c>
    </row>
    <row r="60" spans="1:5">
      <c r="A60" s="2">
        <f>Dati!A60</f>
        <v>44101</v>
      </c>
      <c r="B60" s="3">
        <f>Dati!N60</f>
        <v>309870</v>
      </c>
      <c r="C60">
        <f t="shared" ref="C60" si="49">B60-B59</f>
        <v>1766</v>
      </c>
      <c r="D60">
        <f t="shared" ref="D60" si="50">C60-C59</f>
        <v>-103</v>
      </c>
      <c r="E60" s="11">
        <f t="shared" si="2"/>
        <v>1647.8571428571429</v>
      </c>
    </row>
    <row r="61" spans="1:5">
      <c r="A61" s="2">
        <f>Dati!A61</f>
        <v>44102</v>
      </c>
      <c r="B61" s="3">
        <f>Dati!N61</f>
        <v>311364</v>
      </c>
      <c r="C61">
        <f t="shared" ref="C61" si="51">B61-B60</f>
        <v>1494</v>
      </c>
      <c r="D61">
        <f t="shared" ref="D61" si="52">C61-C60</f>
        <v>-272</v>
      </c>
      <c r="E61" s="11">
        <f t="shared" si="2"/>
        <v>1673.4285714285713</v>
      </c>
    </row>
    <row r="62" spans="1:5">
      <c r="A62" s="2">
        <f>Dati!A62</f>
        <v>44103</v>
      </c>
      <c r="B62" s="3">
        <f>Dati!N62</f>
        <v>313011</v>
      </c>
      <c r="C62">
        <f t="shared" ref="C62" si="53">B62-B61</f>
        <v>1647</v>
      </c>
      <c r="D62">
        <f t="shared" ref="D62" si="54">C62-C61</f>
        <v>153</v>
      </c>
      <c r="E62" s="11">
        <f t="shared" si="2"/>
        <v>1694</v>
      </c>
    </row>
    <row r="63" spans="1:5">
      <c r="A63" s="2">
        <f>Dati!A63</f>
        <v>44104</v>
      </c>
      <c r="B63" s="3">
        <f>Dati!N63</f>
        <v>314861</v>
      </c>
      <c r="C63">
        <f t="shared" ref="C63" si="55">B63-B62</f>
        <v>1850</v>
      </c>
      <c r="D63">
        <f t="shared" ref="D63" si="56">C63-C62</f>
        <v>203</v>
      </c>
      <c r="E63" s="11">
        <f t="shared" si="2"/>
        <v>1730.5714285714287</v>
      </c>
    </row>
    <row r="64" spans="1:5">
      <c r="A64" s="2">
        <f>Dati!A64</f>
        <v>44105</v>
      </c>
      <c r="B64" s="3">
        <f>Dati!N64</f>
        <v>317409</v>
      </c>
      <c r="C64">
        <f t="shared" ref="C64" si="57">B64-B63</f>
        <v>2548</v>
      </c>
      <c r="D64">
        <f t="shared" ref="D64" si="58">C64-C63</f>
        <v>698</v>
      </c>
      <c r="E64" s="11">
        <f t="shared" si="2"/>
        <v>1760.5714285714287</v>
      </c>
    </row>
    <row r="65" spans="1:5">
      <c r="A65" s="2">
        <f>Dati!A65</f>
        <v>44106</v>
      </c>
      <c r="B65" s="3">
        <f>Dati!N65</f>
        <v>319908</v>
      </c>
      <c r="C65">
        <f t="shared" ref="C65" si="59">B65-B64</f>
        <v>2499</v>
      </c>
      <c r="D65">
        <f t="shared" ref="D65" si="60">C65-C64</f>
        <v>-49</v>
      </c>
      <c r="E65" s="11">
        <f t="shared" si="2"/>
        <v>1869.4285714285713</v>
      </c>
    </row>
    <row r="66" spans="1:5">
      <c r="A66" s="2">
        <f>Dati!A66</f>
        <v>44107</v>
      </c>
      <c r="B66" s="3">
        <f>Dati!N66</f>
        <v>322751</v>
      </c>
      <c r="C66">
        <f t="shared" ref="C66" si="61">B66-B65</f>
        <v>2843</v>
      </c>
      <c r="D66">
        <f t="shared" ref="D66" si="62">C66-C65</f>
        <v>344</v>
      </c>
      <c r="E66" s="11">
        <f t="shared" si="2"/>
        <v>1953.2857142857142</v>
      </c>
    </row>
    <row r="67" spans="1:5">
      <c r="A67" s="2">
        <f>Dati!A67</f>
        <v>44108</v>
      </c>
      <c r="B67" s="3">
        <f>Dati!N67</f>
        <v>325329</v>
      </c>
      <c r="C67">
        <f t="shared" ref="C67" si="63">B67-B66</f>
        <v>2578</v>
      </c>
      <c r="D67">
        <f t="shared" ref="D67" si="64">C67-C66</f>
        <v>-265</v>
      </c>
      <c r="E67" s="11">
        <f t="shared" si="2"/>
        <v>2092.4285714285716</v>
      </c>
    </row>
    <row r="68" spans="1:5">
      <c r="A68" s="2">
        <f>Dati!A68</f>
        <v>44109</v>
      </c>
      <c r="B68" s="3">
        <f>Dati!N68</f>
        <v>327586</v>
      </c>
      <c r="C68">
        <f t="shared" ref="C68" si="65">B68-B67</f>
        <v>2257</v>
      </c>
      <c r="D68">
        <f t="shared" ref="D68" si="66">C68-C67</f>
        <v>-321</v>
      </c>
      <c r="E68" s="11">
        <f t="shared" si="2"/>
        <v>2208.4285714285716</v>
      </c>
    </row>
    <row r="69" spans="1:5">
      <c r="A69" s="2">
        <f>Dati!A69</f>
        <v>44110</v>
      </c>
      <c r="B69" s="3">
        <f>Dati!N69</f>
        <v>330263</v>
      </c>
      <c r="C69">
        <f t="shared" ref="C69" si="67">B69-B68</f>
        <v>2677</v>
      </c>
      <c r="D69">
        <f t="shared" ref="D69" si="68">C69-C68</f>
        <v>420</v>
      </c>
      <c r="E69" s="11">
        <f t="shared" si="2"/>
        <v>2317.4285714285716</v>
      </c>
    </row>
    <row r="70" spans="1:5">
      <c r="A70" s="2">
        <f>Dati!A70</f>
        <v>44111</v>
      </c>
      <c r="B70" s="3">
        <f>Dati!N70</f>
        <v>333940</v>
      </c>
      <c r="C70">
        <f t="shared" ref="C70" si="69">B70-B69</f>
        <v>3677</v>
      </c>
      <c r="D70">
        <f t="shared" ref="D70" si="70">C70-C69</f>
        <v>1000</v>
      </c>
      <c r="E70" s="11">
        <f t="shared" si="2"/>
        <v>2464.5714285714284</v>
      </c>
    </row>
    <row r="71" spans="1:5">
      <c r="A71" s="2">
        <f>Dati!A71</f>
        <v>44112</v>
      </c>
      <c r="B71" s="3">
        <f>Dati!N71</f>
        <v>338398</v>
      </c>
      <c r="C71">
        <f t="shared" ref="C71" si="71">B71-B70</f>
        <v>4458</v>
      </c>
      <c r="D71">
        <f t="shared" ref="D71" si="72">C71-C70</f>
        <v>781</v>
      </c>
      <c r="E71" s="11">
        <f t="shared" si="2"/>
        <v>2725.5714285714284</v>
      </c>
    </row>
    <row r="72" spans="1:5">
      <c r="A72" s="2">
        <f>Dati!A72</f>
        <v>44113</v>
      </c>
      <c r="B72" s="3">
        <f>Dati!N72</f>
        <v>343770</v>
      </c>
      <c r="C72">
        <f t="shared" ref="C72" si="73">B72-B71</f>
        <v>5372</v>
      </c>
      <c r="D72">
        <f t="shared" ref="D72" si="74">C72-C71</f>
        <v>914</v>
      </c>
      <c r="E72" s="11">
        <f t="shared" si="2"/>
        <v>2998.4285714285716</v>
      </c>
    </row>
    <row r="73" spans="1:5">
      <c r="A73" s="2">
        <f>Dati!A73</f>
        <v>44114</v>
      </c>
      <c r="B73" s="3">
        <f>Dati!N73</f>
        <v>349494</v>
      </c>
      <c r="C73">
        <f t="shared" ref="C73" si="75">B73-B72</f>
        <v>5724</v>
      </c>
      <c r="D73">
        <f t="shared" ref="D73" si="76">C73-C72</f>
        <v>352</v>
      </c>
      <c r="E73" s="11">
        <f t="shared" si="2"/>
        <v>3408.8571428571427</v>
      </c>
    </row>
    <row r="74" spans="1:5">
      <c r="A74" s="2">
        <f>Dati!A74</f>
        <v>44115</v>
      </c>
      <c r="B74" s="3">
        <f>Dati!N74</f>
        <v>354950</v>
      </c>
      <c r="C74">
        <f t="shared" ref="C74" si="77">B74-B73</f>
        <v>5456</v>
      </c>
      <c r="D74">
        <f t="shared" ref="D74" si="78">C74-C73</f>
        <v>-268</v>
      </c>
      <c r="E74" s="11">
        <f t="shared" si="2"/>
        <v>3820.4285714285716</v>
      </c>
    </row>
    <row r="75" spans="1:5">
      <c r="A75" s="2">
        <f>Dati!A75</f>
        <v>44116</v>
      </c>
      <c r="B75" s="3">
        <f>Dati!N75</f>
        <v>359569</v>
      </c>
      <c r="C75">
        <f t="shared" ref="C75:C76" si="79">B75-B74</f>
        <v>4619</v>
      </c>
      <c r="D75">
        <f t="shared" ref="D75:D76" si="80">C75-C74</f>
        <v>-837</v>
      </c>
      <c r="E75" s="11">
        <f t="shared" si="2"/>
        <v>4231.5714285714284</v>
      </c>
    </row>
    <row r="76" spans="1:5">
      <c r="A76" s="2">
        <f>Dati!A76</f>
        <v>44117</v>
      </c>
      <c r="B76" s="3">
        <f>Dati!N76</f>
        <v>365467</v>
      </c>
      <c r="C76">
        <f t="shared" si="79"/>
        <v>5898</v>
      </c>
      <c r="D76">
        <f t="shared" si="80"/>
        <v>1279</v>
      </c>
      <c r="E76" s="11">
        <f t="shared" si="2"/>
        <v>4569</v>
      </c>
    </row>
    <row r="77" spans="1:5">
      <c r="A77" s="2">
        <f>Dati!A77</f>
        <v>44118</v>
      </c>
      <c r="B77" s="3">
        <f>Dati!N77</f>
        <v>372799</v>
      </c>
      <c r="C77">
        <f t="shared" ref="C77:C78" si="81">B77-B76</f>
        <v>7332</v>
      </c>
      <c r="D77">
        <f t="shared" ref="D77:D78" si="82">C77-C76</f>
        <v>1434</v>
      </c>
      <c r="E77" s="11">
        <f t="shared" ref="E77:E109" si="83">(SUM(C70:C76)/7)</f>
        <v>5029.1428571428569</v>
      </c>
    </row>
    <row r="78" spans="1:5">
      <c r="A78" s="2">
        <f>Dati!A78</f>
        <v>44119</v>
      </c>
      <c r="B78" s="3">
        <f>Dati!N78</f>
        <v>381602</v>
      </c>
      <c r="C78">
        <f t="shared" si="81"/>
        <v>8803</v>
      </c>
      <c r="D78">
        <f t="shared" si="82"/>
        <v>1471</v>
      </c>
      <c r="E78" s="11">
        <f t="shared" si="83"/>
        <v>5551.2857142857147</v>
      </c>
    </row>
    <row r="79" spans="1:5">
      <c r="A79" s="2">
        <f>Dati!A79</f>
        <v>44120</v>
      </c>
      <c r="B79" s="3">
        <f>Dati!N79</f>
        <v>391611</v>
      </c>
      <c r="C79">
        <f t="shared" ref="C79" si="84">B79-B78</f>
        <v>10009</v>
      </c>
      <c r="D79">
        <f t="shared" ref="D79" si="85">C79-C78</f>
        <v>1206</v>
      </c>
      <c r="E79" s="11">
        <f t="shared" si="83"/>
        <v>6172</v>
      </c>
    </row>
    <row r="80" spans="1:5">
      <c r="A80" s="2">
        <f>Dati!A80</f>
        <v>44121</v>
      </c>
      <c r="B80" s="3">
        <f>Dati!N80</f>
        <v>402536</v>
      </c>
      <c r="C80">
        <f t="shared" ref="C80" si="86">B80-B79</f>
        <v>10925</v>
      </c>
      <c r="D80">
        <f t="shared" ref="D80" si="87">C80-C79</f>
        <v>916</v>
      </c>
      <c r="E80" s="11">
        <f t="shared" si="83"/>
        <v>6834.4285714285716</v>
      </c>
    </row>
    <row r="81" spans="1:5">
      <c r="A81" s="2">
        <f>Dati!A81</f>
        <v>44122</v>
      </c>
      <c r="B81" s="3">
        <f>Dati!N81</f>
        <v>414241</v>
      </c>
      <c r="C81">
        <f t="shared" ref="C81" si="88">B81-B80</f>
        <v>11705</v>
      </c>
      <c r="D81">
        <f t="shared" ref="D81" si="89">C81-C80</f>
        <v>780</v>
      </c>
      <c r="E81" s="11">
        <f t="shared" si="83"/>
        <v>7577.4285714285716</v>
      </c>
    </row>
    <row r="82" spans="1:5">
      <c r="A82" s="2">
        <f>Dati!A82</f>
        <v>44123</v>
      </c>
      <c r="B82" s="3">
        <f>Dati!N82</f>
        <v>423578</v>
      </c>
      <c r="C82">
        <f t="shared" ref="C82" si="90">B82-B81</f>
        <v>9337</v>
      </c>
      <c r="D82">
        <f t="shared" ref="D82" si="91">C82-C81</f>
        <v>-2368</v>
      </c>
      <c r="E82" s="11">
        <f t="shared" si="83"/>
        <v>8470.1428571428569</v>
      </c>
    </row>
    <row r="83" spans="1:5">
      <c r="A83" s="2">
        <f>Dati!A83</f>
        <v>44124</v>
      </c>
      <c r="B83" s="3">
        <f>Dati!N83</f>
        <v>434449</v>
      </c>
      <c r="C83">
        <f t="shared" ref="C83:C84" si="92">B83-B82</f>
        <v>10871</v>
      </c>
      <c r="D83">
        <f t="shared" ref="D83:D84" si="93">C83-C82</f>
        <v>1534</v>
      </c>
      <c r="E83" s="11">
        <f t="shared" si="83"/>
        <v>9144.1428571428569</v>
      </c>
    </row>
    <row r="84" spans="1:5">
      <c r="A84" s="2">
        <f>Dati!A84</f>
        <v>44125</v>
      </c>
      <c r="B84" s="3">
        <f>Dati!N84</f>
        <v>449648</v>
      </c>
      <c r="C84">
        <f t="shared" si="92"/>
        <v>15199</v>
      </c>
      <c r="D84">
        <f t="shared" si="93"/>
        <v>4328</v>
      </c>
      <c r="E84" s="11">
        <f t="shared" si="83"/>
        <v>9854.5714285714294</v>
      </c>
    </row>
    <row r="85" spans="1:5">
      <c r="A85" s="2">
        <f>Dati!A85</f>
        <v>44126</v>
      </c>
      <c r="B85" s="3">
        <f>Dati!N85</f>
        <v>465726</v>
      </c>
      <c r="C85">
        <f t="shared" ref="C85" si="94">B85-B84</f>
        <v>16078</v>
      </c>
      <c r="D85">
        <f t="shared" ref="D85" si="95">C85-C84</f>
        <v>879</v>
      </c>
      <c r="E85" s="11">
        <f t="shared" si="83"/>
        <v>10978.428571428571</v>
      </c>
    </row>
    <row r="86" spans="1:5">
      <c r="A86" s="2">
        <f>Dati!A86</f>
        <v>44127</v>
      </c>
      <c r="B86" s="3">
        <f>Dati!N86</f>
        <v>484869</v>
      </c>
      <c r="C86">
        <f t="shared" ref="C86:C87" si="96">B86-B85</f>
        <v>19143</v>
      </c>
      <c r="D86">
        <f t="shared" ref="D86:D87" si="97">C86-C85</f>
        <v>3065</v>
      </c>
      <c r="E86" s="11">
        <f t="shared" si="83"/>
        <v>12017.714285714286</v>
      </c>
    </row>
    <row r="87" spans="1:5">
      <c r="A87" s="2">
        <f>Dati!A87</f>
        <v>44128</v>
      </c>
      <c r="B87" s="3">
        <f>Dati!N87</f>
        <v>504509</v>
      </c>
      <c r="C87">
        <f t="shared" si="96"/>
        <v>19640</v>
      </c>
      <c r="D87">
        <f t="shared" si="97"/>
        <v>497</v>
      </c>
      <c r="E87" s="11">
        <f t="shared" si="83"/>
        <v>13322.571428571429</v>
      </c>
    </row>
    <row r="88" spans="1:5">
      <c r="A88" s="2">
        <f>Dati!A88</f>
        <v>44129</v>
      </c>
      <c r="B88" s="3">
        <f>Dati!N88</f>
        <v>525782</v>
      </c>
      <c r="C88">
        <f t="shared" ref="C88:C89" si="98">B88-B87</f>
        <v>21273</v>
      </c>
      <c r="D88">
        <f t="shared" ref="D88:D89" si="99">C88-C87</f>
        <v>1633</v>
      </c>
      <c r="E88" s="11">
        <f t="shared" si="83"/>
        <v>14567.571428571429</v>
      </c>
    </row>
    <row r="89" spans="1:5">
      <c r="A89" s="2">
        <f>Dati!A89</f>
        <v>44130</v>
      </c>
      <c r="B89" s="3">
        <f>Dati!N89</f>
        <v>542789</v>
      </c>
      <c r="C89">
        <f t="shared" si="98"/>
        <v>17007</v>
      </c>
      <c r="D89">
        <f t="shared" si="99"/>
        <v>-4266</v>
      </c>
      <c r="E89" s="11">
        <f t="shared" si="83"/>
        <v>15934.428571428571</v>
      </c>
    </row>
    <row r="90" spans="1:5">
      <c r="A90" s="2">
        <f>Dati!A90</f>
        <v>44131</v>
      </c>
      <c r="B90" s="3">
        <f>Dati!N90</f>
        <v>564778</v>
      </c>
      <c r="C90">
        <f t="shared" ref="C90" si="100">B90-B89</f>
        <v>21989</v>
      </c>
      <c r="D90">
        <f t="shared" ref="D90" si="101">C90-C89</f>
        <v>4982</v>
      </c>
      <c r="E90" s="11">
        <f t="shared" si="83"/>
        <v>17030.142857142859</v>
      </c>
    </row>
    <row r="91" spans="1:5">
      <c r="A91" s="2">
        <f>Dati!A91</f>
        <v>44132</v>
      </c>
      <c r="B91" s="3">
        <f>Dati!N91</f>
        <v>589766</v>
      </c>
      <c r="C91">
        <f t="shared" ref="C91:C92" si="102">B91-B90</f>
        <v>24988</v>
      </c>
      <c r="D91">
        <f t="shared" ref="D91:D92" si="103">C91-C90</f>
        <v>2999</v>
      </c>
      <c r="E91" s="11">
        <f t="shared" si="83"/>
        <v>18618.428571428572</v>
      </c>
    </row>
    <row r="92" spans="1:5">
      <c r="A92" s="2">
        <f>Dati!A92</f>
        <v>44133</v>
      </c>
      <c r="B92" s="3">
        <f>Dati!N92</f>
        <v>616595</v>
      </c>
      <c r="C92">
        <f t="shared" si="102"/>
        <v>26829</v>
      </c>
      <c r="D92">
        <f t="shared" si="103"/>
        <v>1841</v>
      </c>
      <c r="E92" s="11">
        <f t="shared" si="83"/>
        <v>20016.857142857141</v>
      </c>
    </row>
    <row r="93" spans="1:5">
      <c r="A93" s="2">
        <f>Dati!A93</f>
        <v>44134</v>
      </c>
      <c r="B93" s="3">
        <f>Dati!N93</f>
        <v>647674</v>
      </c>
      <c r="C93">
        <f t="shared" ref="C93:C94" si="104">B93-B92</f>
        <v>31079</v>
      </c>
      <c r="D93">
        <f t="shared" ref="D93:D94" si="105">C93-C92</f>
        <v>4250</v>
      </c>
      <c r="E93" s="11">
        <f t="shared" si="83"/>
        <v>21552.714285714286</v>
      </c>
    </row>
    <row r="94" spans="1:5">
      <c r="A94" s="2">
        <f>Dati!A94</f>
        <v>44135</v>
      </c>
      <c r="B94" s="3">
        <f>Dati!N94</f>
        <v>679430</v>
      </c>
      <c r="C94">
        <f t="shared" si="104"/>
        <v>31756</v>
      </c>
      <c r="D94">
        <f t="shared" si="105"/>
        <v>677</v>
      </c>
      <c r="E94" s="11">
        <f t="shared" si="83"/>
        <v>23257.857142857141</v>
      </c>
    </row>
    <row r="95" spans="1:5">
      <c r="A95" s="2">
        <f>Dati!A95</f>
        <v>44136</v>
      </c>
      <c r="B95" s="3">
        <f>Dati!N95</f>
        <v>709335</v>
      </c>
      <c r="C95">
        <f t="shared" ref="C95" si="106">B95-B94</f>
        <v>29905</v>
      </c>
      <c r="D95">
        <f t="shared" ref="D95" si="107">C95-C94</f>
        <v>-1851</v>
      </c>
      <c r="E95" s="11">
        <f t="shared" si="83"/>
        <v>24988.714285714286</v>
      </c>
    </row>
    <row r="96" spans="1:5">
      <c r="A96" s="2">
        <f>Dati!A96</f>
        <v>44137</v>
      </c>
      <c r="B96" s="3">
        <f>Dati!N96</f>
        <v>731588</v>
      </c>
      <c r="C96">
        <f t="shared" ref="C96:C99" si="108">B96-B95</f>
        <v>22253</v>
      </c>
      <c r="D96">
        <f t="shared" ref="D96:D99" si="109">C96-C95</f>
        <v>-7652</v>
      </c>
      <c r="E96" s="11">
        <f t="shared" si="83"/>
        <v>26221.857142857141</v>
      </c>
    </row>
    <row r="97" spans="1:5">
      <c r="A97" s="2">
        <f>Dati!A97</f>
        <v>44138</v>
      </c>
      <c r="B97" s="3">
        <f>Dati!N97</f>
        <v>759829</v>
      </c>
      <c r="C97">
        <f t="shared" si="108"/>
        <v>28241</v>
      </c>
      <c r="D97">
        <f t="shared" si="109"/>
        <v>5988</v>
      </c>
      <c r="E97" s="11">
        <f t="shared" si="83"/>
        <v>26971.285714285714</v>
      </c>
    </row>
    <row r="98" spans="1:5">
      <c r="A98" s="2">
        <f>Dati!A98</f>
        <v>44139</v>
      </c>
      <c r="B98" s="3">
        <f>Dati!N98</f>
        <v>790377</v>
      </c>
      <c r="C98">
        <f t="shared" si="108"/>
        <v>30548</v>
      </c>
      <c r="D98">
        <f t="shared" si="109"/>
        <v>2307</v>
      </c>
      <c r="E98" s="11">
        <f t="shared" si="83"/>
        <v>27864.428571428572</v>
      </c>
    </row>
    <row r="99" spans="1:5">
      <c r="A99" s="2">
        <f>Dati!A99</f>
        <v>44140</v>
      </c>
      <c r="B99" s="3">
        <f>Dati!N99</f>
        <v>824879</v>
      </c>
      <c r="C99">
        <f t="shared" si="108"/>
        <v>34502</v>
      </c>
      <c r="D99">
        <f t="shared" si="109"/>
        <v>3954</v>
      </c>
      <c r="E99" s="11">
        <f t="shared" si="83"/>
        <v>28658.714285714286</v>
      </c>
    </row>
    <row r="100" spans="1:5">
      <c r="A100" s="2">
        <f>Dati!A100</f>
        <v>44141</v>
      </c>
      <c r="B100" s="3">
        <f>Dati!N100</f>
        <v>862681</v>
      </c>
      <c r="C100">
        <f t="shared" ref="C100" si="110">B100-B99</f>
        <v>37802</v>
      </c>
      <c r="D100">
        <f t="shared" ref="D100" si="111">C100-C99</f>
        <v>3300</v>
      </c>
      <c r="E100" s="11">
        <f t="shared" si="83"/>
        <v>29754.857142857141</v>
      </c>
    </row>
    <row r="101" spans="1:5">
      <c r="A101" s="2">
        <f>Dati!A101</f>
        <v>44142</v>
      </c>
      <c r="B101" s="3">
        <f>Dati!N101</f>
        <v>902490</v>
      </c>
      <c r="C101">
        <f t="shared" ref="C101:C105" si="112">B101-B100</f>
        <v>39809</v>
      </c>
      <c r="D101">
        <f t="shared" ref="D101:D105" si="113">C101-C100</f>
        <v>2007</v>
      </c>
      <c r="E101" s="11">
        <f t="shared" si="83"/>
        <v>30715.285714285714</v>
      </c>
    </row>
    <row r="102" spans="1:5">
      <c r="A102" s="2">
        <f>Dati!A102</f>
        <v>44143</v>
      </c>
      <c r="B102" s="3">
        <f>Dati!N102</f>
        <v>935104</v>
      </c>
      <c r="C102">
        <f t="shared" si="112"/>
        <v>32614</v>
      </c>
      <c r="D102">
        <f t="shared" si="113"/>
        <v>-7195</v>
      </c>
      <c r="E102" s="11">
        <f t="shared" si="83"/>
        <v>31865.714285714286</v>
      </c>
    </row>
    <row r="103" spans="1:5">
      <c r="A103" s="2">
        <f>Dati!A103</f>
        <v>44144</v>
      </c>
      <c r="B103" s="3">
        <f>Dati!N103</f>
        <v>960373</v>
      </c>
      <c r="C103">
        <f t="shared" si="112"/>
        <v>25269</v>
      </c>
      <c r="D103">
        <f t="shared" si="113"/>
        <v>-7345</v>
      </c>
      <c r="E103" s="11">
        <f t="shared" si="83"/>
        <v>32252.714285714286</v>
      </c>
    </row>
    <row r="104" spans="1:5">
      <c r="A104" s="2">
        <f>Dati!A104</f>
        <v>44145</v>
      </c>
      <c r="B104" s="3">
        <f>Dati!N104</f>
        <v>995463</v>
      </c>
      <c r="C104">
        <f t="shared" si="112"/>
        <v>35090</v>
      </c>
      <c r="D104">
        <f t="shared" si="113"/>
        <v>9821</v>
      </c>
      <c r="E104" s="11">
        <f t="shared" si="83"/>
        <v>32683.571428571428</v>
      </c>
    </row>
    <row r="105" spans="1:5">
      <c r="A105" s="2">
        <f>Dati!A105</f>
        <v>44146</v>
      </c>
      <c r="B105" s="3">
        <f>Dati!N105</f>
        <v>1028424</v>
      </c>
      <c r="C105">
        <f t="shared" si="112"/>
        <v>32961</v>
      </c>
      <c r="D105">
        <f t="shared" si="113"/>
        <v>-2129</v>
      </c>
      <c r="E105" s="11">
        <f t="shared" si="83"/>
        <v>33662</v>
      </c>
    </row>
    <row r="106" spans="1:5">
      <c r="A106" s="2">
        <f>Dati!A106</f>
        <v>44147</v>
      </c>
      <c r="B106" s="3">
        <f>Dati!N106</f>
        <v>1066401</v>
      </c>
      <c r="C106">
        <f t="shared" ref="C106" si="114">B106-B105</f>
        <v>37977</v>
      </c>
      <c r="D106">
        <f t="shared" ref="D106" si="115">C106-C105</f>
        <v>5016</v>
      </c>
      <c r="E106" s="11">
        <f t="shared" si="83"/>
        <v>34006.714285714283</v>
      </c>
    </row>
    <row r="107" spans="1:5">
      <c r="A107" s="2">
        <f>Dati!A107</f>
        <v>44148</v>
      </c>
      <c r="B107" s="3">
        <f>Dati!N107</f>
        <v>1107303</v>
      </c>
      <c r="C107">
        <f t="shared" ref="C107:C109" si="116">B107-B106</f>
        <v>40902</v>
      </c>
      <c r="D107">
        <f t="shared" ref="D107:D109" si="117">C107-C106</f>
        <v>2925</v>
      </c>
      <c r="E107" s="11">
        <f t="shared" si="83"/>
        <v>34503.142857142855</v>
      </c>
    </row>
    <row r="108" spans="1:5">
      <c r="A108" s="2">
        <f>Dati!A108</f>
        <v>44149</v>
      </c>
      <c r="B108" s="3">
        <f>Dati!N108</f>
        <v>1144552</v>
      </c>
      <c r="C108">
        <f t="shared" si="116"/>
        <v>37249</v>
      </c>
      <c r="D108">
        <f t="shared" si="117"/>
        <v>-3653</v>
      </c>
      <c r="E108" s="11">
        <f t="shared" si="83"/>
        <v>34946</v>
      </c>
    </row>
    <row r="109" spans="1:5">
      <c r="A109" s="2">
        <f>Dati!A109</f>
        <v>44150</v>
      </c>
      <c r="B109" s="3">
        <f>Dati!N109</f>
        <v>1178529</v>
      </c>
      <c r="C109">
        <f t="shared" si="116"/>
        <v>33977</v>
      </c>
      <c r="D109">
        <f t="shared" si="117"/>
        <v>-3272</v>
      </c>
      <c r="E109" s="11">
        <f t="shared" si="83"/>
        <v>34580.285714285717</v>
      </c>
    </row>
    <row r="110" spans="1:5">
      <c r="A110" s="2">
        <f>Dati!A110</f>
        <v>44151</v>
      </c>
      <c r="B110" s="3">
        <f>Dati!N110</f>
        <v>1205881</v>
      </c>
      <c r="C110">
        <f t="shared" ref="C110" si="118">B110-B109</f>
        <v>27352</v>
      </c>
      <c r="D110">
        <f t="shared" ref="D110" si="119">C110-C109</f>
        <v>-6625</v>
      </c>
      <c r="E110" s="11">
        <f t="shared" ref="E110" si="120">(SUM(C103:C109)/7)</f>
        <v>34775</v>
      </c>
    </row>
    <row r="111" spans="1:5">
      <c r="A111" s="2">
        <f>Dati!A111</f>
        <v>44152</v>
      </c>
      <c r="B111" s="3">
        <f>Dati!N111</f>
        <v>1238072</v>
      </c>
      <c r="C111">
        <f t="shared" ref="C111" si="121">B111-B110</f>
        <v>32191</v>
      </c>
      <c r="D111">
        <f t="shared" ref="D111" si="122">C111-C110</f>
        <v>4839</v>
      </c>
      <c r="E111" s="11">
        <f t="shared" ref="E111" si="123">(SUM(C104:C110)/7)</f>
        <v>35072.571428571428</v>
      </c>
    </row>
    <row r="112" spans="1:5">
      <c r="A112" s="2">
        <f>Dati!A112</f>
        <v>44153</v>
      </c>
      <c r="B112" s="3">
        <f>Dati!N112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(SUM(C105:C111)/7)</f>
        <v>34658.428571428572</v>
      </c>
    </row>
    <row r="113" spans="1:5">
      <c r="A113" s="2">
        <f>Dati!A113</f>
        <v>44154</v>
      </c>
      <c r="B113" s="3">
        <f>Dati!N113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34846.857142857145</v>
      </c>
    </row>
    <row r="114" spans="1:5">
      <c r="A114" s="2">
        <f>Dati!A114</f>
        <v>44155</v>
      </c>
      <c r="B114" s="3">
        <f>Dati!N114</f>
        <v>1345767</v>
      </c>
      <c r="C114">
        <f t="shared" ref="C114" si="127">B114-B113</f>
        <v>37239</v>
      </c>
      <c r="D114">
        <f t="shared" ref="D114" si="128">C114-C113</f>
        <v>1063</v>
      </c>
      <c r="E114" s="11">
        <f t="shared" ref="E114" si="129">(SUM(C107:C113)/7)</f>
        <v>34589.571428571428</v>
      </c>
    </row>
    <row r="115" spans="1:5">
      <c r="A115" s="2">
        <f>Dati!A115</f>
        <v>44156</v>
      </c>
      <c r="B115" s="3">
        <f>Dati!N115</f>
        <v>1380531</v>
      </c>
      <c r="C115">
        <f t="shared" ref="C115" si="130">B115-B114</f>
        <v>34764</v>
      </c>
      <c r="D115">
        <f t="shared" ref="D115" si="131">C115-C114</f>
        <v>-2475</v>
      </c>
      <c r="E115" s="11">
        <f t="shared" ref="E115" si="132">(SUM(C108:C114)/7)</f>
        <v>34066.285714285717</v>
      </c>
    </row>
    <row r="116" spans="1:5">
      <c r="A116" s="2">
        <f>Dati!A116</f>
        <v>44157</v>
      </c>
      <c r="B116" s="3">
        <f>Dati!N116</f>
        <v>1408868</v>
      </c>
      <c r="C116">
        <f t="shared" ref="C116" si="133">B116-B115</f>
        <v>28337</v>
      </c>
      <c r="D116">
        <f t="shared" ref="D116" si="134">C116-C115</f>
        <v>-6427</v>
      </c>
      <c r="E116" s="11">
        <f t="shared" ref="E116" si="135">(SUM(C109:C115)/7)</f>
        <v>33711.285714285717</v>
      </c>
    </row>
    <row r="117" spans="1:5">
      <c r="A117" s="2">
        <f>Dati!A117</f>
        <v>44158</v>
      </c>
      <c r="B117" s="3">
        <f>Dati!N117</f>
        <v>1431795</v>
      </c>
      <c r="C117">
        <f t="shared" ref="C117:C118" si="136">B117-B116</f>
        <v>22927</v>
      </c>
      <c r="D117">
        <f t="shared" ref="D117:D118" si="137">C117-C116</f>
        <v>-5410</v>
      </c>
      <c r="E117" s="11">
        <f t="shared" ref="E117:E118" si="138">(SUM(C110:C116)/7)</f>
        <v>32905.571428571428</v>
      </c>
    </row>
    <row r="118" spans="1:5">
      <c r="A118" s="2">
        <f>Dati!A118</f>
        <v>44159</v>
      </c>
      <c r="B118" s="3">
        <f>Dati!N118</f>
        <v>1455022</v>
      </c>
      <c r="C118">
        <f t="shared" si="136"/>
        <v>23227</v>
      </c>
      <c r="D118">
        <f t="shared" si="137"/>
        <v>300</v>
      </c>
      <c r="E118" s="11">
        <f t="shared" si="138"/>
        <v>32273.428571428572</v>
      </c>
    </row>
    <row r="119" spans="1:5">
      <c r="A119" s="2">
        <f>Dati!A119</f>
        <v>44160</v>
      </c>
      <c r="B119" s="3">
        <f>Dati!N119</f>
        <v>1480874</v>
      </c>
      <c r="C119">
        <f t="shared" ref="C119:C120" si="139">B119-B118</f>
        <v>25852</v>
      </c>
      <c r="D119">
        <f t="shared" ref="D119:D120" si="140">C119-C118</f>
        <v>2625</v>
      </c>
      <c r="E119" s="11">
        <f t="shared" ref="E119:E120" si="141">(SUM(C112:C118)/7)</f>
        <v>30992.857142857141</v>
      </c>
    </row>
    <row r="120" spans="1:5">
      <c r="A120" s="2">
        <f>Dati!A120</f>
        <v>44161</v>
      </c>
      <c r="B120" s="3">
        <f>Dati!N120</f>
        <v>1509875</v>
      </c>
      <c r="C120">
        <f t="shared" si="139"/>
        <v>29001</v>
      </c>
      <c r="D120">
        <f t="shared" si="140"/>
        <v>3149</v>
      </c>
      <c r="E120" s="11">
        <f t="shared" si="141"/>
        <v>29788.857142857141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0"/>
  <sheetViews>
    <sheetView workbookViewId="0">
      <pane ySplit="1" topLeftCell="A101" activePane="bottomLeft" state="frozen"/>
      <selection pane="bottomLeft" activeCell="A118" sqref="A118:E120"/>
    </sheetView>
  </sheetViews>
  <sheetFormatPr defaultRowHeight="13.8"/>
  <cols>
    <col min="1" max="1" width="11" bestFit="1" customWidth="1"/>
    <col min="2" max="2" width="17.59765625" customWidth="1"/>
    <col min="3" max="3" width="8.69921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Dati!D3</f>
        <v>43</v>
      </c>
    </row>
    <row r="4" spans="1:5">
      <c r="A4" s="2">
        <f>Dati!A4</f>
        <v>44045</v>
      </c>
      <c r="B4" s="3">
        <f>Dati!D4</f>
        <v>42</v>
      </c>
      <c r="C4">
        <f t="shared" ref="C4:C36" si="0">B4-B3</f>
        <v>-1</v>
      </c>
    </row>
    <row r="5" spans="1:5">
      <c r="A5" s="2">
        <f>Dati!A5</f>
        <v>44046</v>
      </c>
      <c r="B5" s="3">
        <f>Dati!D5</f>
        <v>41</v>
      </c>
      <c r="C5">
        <f t="shared" si="0"/>
        <v>-1</v>
      </c>
      <c r="D5">
        <f t="shared" ref="D5:D36" si="1">C5-C4</f>
        <v>0</v>
      </c>
    </row>
    <row r="6" spans="1:5">
      <c r="A6" s="2">
        <f>Dati!A6</f>
        <v>44047</v>
      </c>
      <c r="B6" s="3">
        <f>Dati!D6</f>
        <v>41</v>
      </c>
      <c r="C6">
        <f t="shared" si="0"/>
        <v>0</v>
      </c>
      <c r="D6">
        <f t="shared" si="1"/>
        <v>1</v>
      </c>
    </row>
    <row r="7" spans="1:5">
      <c r="A7" s="2">
        <f>Dati!A7</f>
        <v>44048</v>
      </c>
      <c r="B7" s="3">
        <f>Dati!D7</f>
        <v>41</v>
      </c>
      <c r="C7">
        <f t="shared" si="0"/>
        <v>0</v>
      </c>
      <c r="D7">
        <f t="shared" si="1"/>
        <v>0</v>
      </c>
    </row>
    <row r="8" spans="1:5">
      <c r="A8" s="2">
        <f>Dati!A8</f>
        <v>44049</v>
      </c>
      <c r="B8" s="3">
        <f>Dati!D8</f>
        <v>42</v>
      </c>
      <c r="C8">
        <f t="shared" si="0"/>
        <v>1</v>
      </c>
      <c r="D8">
        <f t="shared" si="1"/>
        <v>1</v>
      </c>
    </row>
    <row r="9" spans="1:5">
      <c r="A9" s="2">
        <f>Dati!A9</f>
        <v>44050</v>
      </c>
      <c r="B9" s="3">
        <f>Dati!D9</f>
        <v>42</v>
      </c>
      <c r="C9">
        <f t="shared" si="0"/>
        <v>0</v>
      </c>
      <c r="D9">
        <f t="shared" si="1"/>
        <v>-1</v>
      </c>
    </row>
    <row r="10" spans="1:5">
      <c r="A10" s="2">
        <f>Dati!A10</f>
        <v>44051</v>
      </c>
      <c r="B10" s="3">
        <f>Dati!D10</f>
        <v>43</v>
      </c>
      <c r="C10">
        <f t="shared" si="0"/>
        <v>1</v>
      </c>
      <c r="D10">
        <f t="shared" si="1"/>
        <v>1</v>
      </c>
    </row>
    <row r="11" spans="1:5">
      <c r="A11" s="2">
        <f>Dati!A11</f>
        <v>44052</v>
      </c>
      <c r="B11" s="3">
        <f>Dati!D11</f>
        <v>45</v>
      </c>
      <c r="C11">
        <f t="shared" si="0"/>
        <v>2</v>
      </c>
      <c r="D11">
        <f t="shared" si="1"/>
        <v>1</v>
      </c>
    </row>
    <row r="12" spans="1:5">
      <c r="A12" s="2">
        <f>Dati!A12</f>
        <v>44053</v>
      </c>
      <c r="B12" s="3">
        <f>Dati!D12</f>
        <v>46</v>
      </c>
      <c r="C12">
        <f t="shared" si="0"/>
        <v>1</v>
      </c>
      <c r="D12">
        <f t="shared" si="1"/>
        <v>-1</v>
      </c>
      <c r="E12" s="11">
        <f>SUM(C5:C11)/7</f>
        <v>0.42857142857142855</v>
      </c>
    </row>
    <row r="13" spans="1:5">
      <c r="A13" s="2">
        <f>Dati!A13</f>
        <v>44054</v>
      </c>
      <c r="B13" s="3">
        <f>Dati!D13</f>
        <v>49</v>
      </c>
      <c r="C13">
        <f t="shared" si="0"/>
        <v>3</v>
      </c>
      <c r="D13">
        <f t="shared" si="1"/>
        <v>2</v>
      </c>
      <c r="E13" s="11">
        <f t="shared" ref="E13:E76" si="2">SUM(C6:C12)/7</f>
        <v>0.7142857142857143</v>
      </c>
    </row>
    <row r="14" spans="1:5">
      <c r="A14" s="2">
        <f>Dati!A14</f>
        <v>44055</v>
      </c>
      <c r="B14" s="3">
        <f>Dati!D14</f>
        <v>53</v>
      </c>
      <c r="C14">
        <f t="shared" si="0"/>
        <v>4</v>
      </c>
      <c r="D14">
        <f t="shared" si="1"/>
        <v>1</v>
      </c>
      <c r="E14" s="11">
        <f t="shared" si="2"/>
        <v>1.1428571428571428</v>
      </c>
    </row>
    <row r="15" spans="1:5">
      <c r="A15" s="2">
        <f>Dati!A15</f>
        <v>44056</v>
      </c>
      <c r="B15" s="3">
        <f>Dati!D15</f>
        <v>55</v>
      </c>
      <c r="C15">
        <f t="shared" si="0"/>
        <v>2</v>
      </c>
      <c r="D15">
        <f t="shared" si="1"/>
        <v>-2</v>
      </c>
      <c r="E15" s="11">
        <f t="shared" si="2"/>
        <v>1.7142857142857142</v>
      </c>
    </row>
    <row r="16" spans="1:5">
      <c r="A16" s="2">
        <f>Dati!A16</f>
        <v>44057</v>
      </c>
      <c r="B16" s="3">
        <f>Dati!D16</f>
        <v>56</v>
      </c>
      <c r="C16">
        <f t="shared" si="0"/>
        <v>1</v>
      </c>
      <c r="D16">
        <f t="shared" si="1"/>
        <v>-1</v>
      </c>
      <c r="E16" s="11">
        <f t="shared" si="2"/>
        <v>1.8571428571428572</v>
      </c>
    </row>
    <row r="17" spans="1:5">
      <c r="A17" s="2">
        <f>Dati!A17</f>
        <v>44058</v>
      </c>
      <c r="B17" s="3">
        <f>Dati!D17</f>
        <v>55</v>
      </c>
      <c r="C17">
        <f t="shared" si="0"/>
        <v>-1</v>
      </c>
      <c r="D17">
        <f t="shared" si="1"/>
        <v>-2</v>
      </c>
      <c r="E17" s="11">
        <f t="shared" si="2"/>
        <v>2</v>
      </c>
    </row>
    <row r="18" spans="1:5">
      <c r="A18" s="2">
        <f>Dati!A18</f>
        <v>44059</v>
      </c>
      <c r="B18" s="3">
        <f>Dati!D18</f>
        <v>56</v>
      </c>
      <c r="C18">
        <f t="shared" si="0"/>
        <v>1</v>
      </c>
      <c r="D18">
        <f t="shared" si="1"/>
        <v>2</v>
      </c>
      <c r="E18" s="11">
        <f t="shared" si="2"/>
        <v>1.7142857142857142</v>
      </c>
    </row>
    <row r="19" spans="1:5">
      <c r="A19" s="2">
        <f>Dati!A19</f>
        <v>44060</v>
      </c>
      <c r="B19" s="3">
        <f>Dati!D19</f>
        <v>58</v>
      </c>
      <c r="C19">
        <f t="shared" si="0"/>
        <v>2</v>
      </c>
      <c r="D19">
        <f t="shared" si="1"/>
        <v>1</v>
      </c>
      <c r="E19" s="11">
        <f t="shared" si="2"/>
        <v>1.5714285714285714</v>
      </c>
    </row>
    <row r="20" spans="1:5">
      <c r="A20" s="2">
        <f>Dati!A20</f>
        <v>44061</v>
      </c>
      <c r="B20" s="3">
        <f>Dati!D20</f>
        <v>58</v>
      </c>
      <c r="C20">
        <f t="shared" si="0"/>
        <v>0</v>
      </c>
      <c r="D20">
        <f t="shared" si="1"/>
        <v>-2</v>
      </c>
      <c r="E20" s="11">
        <f t="shared" si="2"/>
        <v>1.7142857142857142</v>
      </c>
    </row>
    <row r="21" spans="1:5">
      <c r="A21" s="2">
        <f>Dati!A21</f>
        <v>44062</v>
      </c>
      <c r="B21" s="3">
        <f>Dati!D21</f>
        <v>66</v>
      </c>
      <c r="C21">
        <f t="shared" si="0"/>
        <v>8</v>
      </c>
      <c r="D21">
        <f t="shared" si="1"/>
        <v>8</v>
      </c>
      <c r="E21" s="11">
        <f t="shared" si="2"/>
        <v>1.2857142857142858</v>
      </c>
    </row>
    <row r="22" spans="1:5">
      <c r="A22" s="2">
        <f>Dati!A22</f>
        <v>44063</v>
      </c>
      <c r="B22" s="3">
        <f>Dati!D22</f>
        <v>68</v>
      </c>
      <c r="C22">
        <f t="shared" si="0"/>
        <v>2</v>
      </c>
      <c r="D22">
        <f t="shared" si="1"/>
        <v>-6</v>
      </c>
      <c r="E22" s="11">
        <f t="shared" si="2"/>
        <v>1.8571428571428572</v>
      </c>
    </row>
    <row r="23" spans="1:5">
      <c r="A23" s="2">
        <f>Dati!A23</f>
        <v>44064</v>
      </c>
      <c r="B23" s="3">
        <f>Dati!D23</f>
        <v>69</v>
      </c>
      <c r="C23">
        <f t="shared" si="0"/>
        <v>1</v>
      </c>
      <c r="D23">
        <f t="shared" si="1"/>
        <v>-1</v>
      </c>
      <c r="E23" s="11">
        <f t="shared" si="2"/>
        <v>1.8571428571428572</v>
      </c>
    </row>
    <row r="24" spans="1:5">
      <c r="A24" s="2">
        <f>Dati!A24</f>
        <v>44065</v>
      </c>
      <c r="B24" s="3">
        <f>Dati!D24</f>
        <v>64</v>
      </c>
      <c r="C24">
        <f t="shared" si="0"/>
        <v>-5</v>
      </c>
      <c r="D24">
        <f t="shared" si="1"/>
        <v>-6</v>
      </c>
      <c r="E24" s="11">
        <f t="shared" si="2"/>
        <v>1.8571428571428572</v>
      </c>
    </row>
    <row r="25" spans="1:5">
      <c r="A25" s="2">
        <f>Dati!A25</f>
        <v>44066</v>
      </c>
      <c r="B25" s="3">
        <f>Dati!D25</f>
        <v>69</v>
      </c>
      <c r="C25">
        <f t="shared" si="0"/>
        <v>5</v>
      </c>
      <c r="D25">
        <f t="shared" si="1"/>
        <v>10</v>
      </c>
      <c r="E25" s="11">
        <f t="shared" si="2"/>
        <v>1.2857142857142858</v>
      </c>
    </row>
    <row r="26" spans="1:5">
      <c r="A26" s="2">
        <f>Dati!A26</f>
        <v>44067</v>
      </c>
      <c r="B26" s="3">
        <f>Dati!D26</f>
        <v>65</v>
      </c>
      <c r="C26">
        <f t="shared" si="0"/>
        <v>-4</v>
      </c>
      <c r="D26">
        <f t="shared" si="1"/>
        <v>-9</v>
      </c>
      <c r="E26" s="11">
        <f t="shared" si="2"/>
        <v>1.8571428571428572</v>
      </c>
    </row>
    <row r="27" spans="1:5">
      <c r="A27" s="2">
        <f>Dati!A27</f>
        <v>44068</v>
      </c>
      <c r="B27" s="3">
        <f>Dati!D27</f>
        <v>66</v>
      </c>
      <c r="C27">
        <f t="shared" si="0"/>
        <v>1</v>
      </c>
      <c r="D27">
        <f t="shared" si="1"/>
        <v>5</v>
      </c>
      <c r="E27" s="11">
        <f t="shared" si="2"/>
        <v>1</v>
      </c>
    </row>
    <row r="28" spans="1:5">
      <c r="A28" s="2">
        <f>Dati!A28</f>
        <v>44069</v>
      </c>
      <c r="B28" s="3">
        <f>Dati!D28</f>
        <v>69</v>
      </c>
      <c r="C28">
        <f t="shared" si="0"/>
        <v>3</v>
      </c>
      <c r="D28">
        <f t="shared" si="1"/>
        <v>2</v>
      </c>
      <c r="E28" s="11">
        <f t="shared" si="2"/>
        <v>1.1428571428571428</v>
      </c>
    </row>
    <row r="29" spans="1:5">
      <c r="A29" s="2">
        <f>Dati!A29</f>
        <v>44070</v>
      </c>
      <c r="B29" s="3">
        <f>Dati!D29</f>
        <v>67</v>
      </c>
      <c r="C29">
        <f t="shared" si="0"/>
        <v>-2</v>
      </c>
      <c r="D29">
        <f t="shared" si="1"/>
        <v>-5</v>
      </c>
      <c r="E29" s="11">
        <f t="shared" si="2"/>
        <v>0.42857142857142855</v>
      </c>
    </row>
    <row r="30" spans="1:5">
      <c r="A30" s="2">
        <f>Dati!A30</f>
        <v>44071</v>
      </c>
      <c r="B30" s="3">
        <f>Dati!D30</f>
        <v>74</v>
      </c>
      <c r="C30">
        <f t="shared" si="0"/>
        <v>7</v>
      </c>
      <c r="D30">
        <f t="shared" si="1"/>
        <v>9</v>
      </c>
      <c r="E30" s="11">
        <f t="shared" si="2"/>
        <v>-0.14285714285714285</v>
      </c>
    </row>
    <row r="31" spans="1:5">
      <c r="A31" s="2">
        <f>Dati!A31</f>
        <v>44072</v>
      </c>
      <c r="B31" s="3">
        <f>Dati!D31</f>
        <v>79</v>
      </c>
      <c r="C31">
        <f t="shared" si="0"/>
        <v>5</v>
      </c>
      <c r="D31">
        <f t="shared" si="1"/>
        <v>-2</v>
      </c>
      <c r="E31" s="11">
        <f t="shared" si="2"/>
        <v>0.7142857142857143</v>
      </c>
    </row>
    <row r="32" spans="1:5">
      <c r="A32" s="2">
        <f>Dati!A32</f>
        <v>44073</v>
      </c>
      <c r="B32" s="3">
        <f>Dati!D32</f>
        <v>86</v>
      </c>
      <c r="C32">
        <f t="shared" si="0"/>
        <v>7</v>
      </c>
      <c r="D32">
        <f t="shared" si="1"/>
        <v>2</v>
      </c>
      <c r="E32" s="11">
        <f t="shared" si="2"/>
        <v>2.1428571428571428</v>
      </c>
    </row>
    <row r="33" spans="1:5">
      <c r="A33" s="2">
        <f>Dati!A33</f>
        <v>44074</v>
      </c>
      <c r="B33" s="3">
        <f>Dati!D33</f>
        <v>94</v>
      </c>
      <c r="C33">
        <f t="shared" si="0"/>
        <v>8</v>
      </c>
      <c r="D33">
        <f t="shared" si="1"/>
        <v>1</v>
      </c>
      <c r="E33" s="11">
        <f t="shared" si="2"/>
        <v>2.4285714285714284</v>
      </c>
    </row>
    <row r="34" spans="1:5">
      <c r="A34" s="2">
        <f>Dati!A34</f>
        <v>44075</v>
      </c>
      <c r="B34" s="3">
        <f>Dati!D34</f>
        <v>107</v>
      </c>
      <c r="C34">
        <f t="shared" si="0"/>
        <v>13</v>
      </c>
      <c r="D34">
        <f t="shared" si="1"/>
        <v>5</v>
      </c>
      <c r="E34" s="11">
        <f t="shared" si="2"/>
        <v>4.1428571428571432</v>
      </c>
    </row>
    <row r="35" spans="1:5">
      <c r="A35" s="2">
        <f>Dati!A35</f>
        <v>44076</v>
      </c>
      <c r="B35" s="3">
        <f>Dati!D35</f>
        <v>109</v>
      </c>
      <c r="C35">
        <f t="shared" si="0"/>
        <v>2</v>
      </c>
      <c r="D35">
        <f t="shared" si="1"/>
        <v>-11</v>
      </c>
      <c r="E35" s="11">
        <f t="shared" si="2"/>
        <v>5.8571428571428568</v>
      </c>
    </row>
    <row r="36" spans="1:5">
      <c r="A36" s="2">
        <f>Dati!A36</f>
        <v>44077</v>
      </c>
      <c r="B36" s="3">
        <f>Dati!D36</f>
        <v>120</v>
      </c>
      <c r="C36">
        <f t="shared" si="0"/>
        <v>11</v>
      </c>
      <c r="D36">
        <f t="shared" si="1"/>
        <v>9</v>
      </c>
      <c r="E36" s="11">
        <f t="shared" si="2"/>
        <v>5.7142857142857144</v>
      </c>
    </row>
    <row r="37" spans="1:5">
      <c r="A37" s="2">
        <f>Dati!A37</f>
        <v>44078</v>
      </c>
      <c r="B37" s="3">
        <f>Dati!D37</f>
        <v>121</v>
      </c>
      <c r="C37">
        <f t="shared" ref="C37" si="3">B37-B36</f>
        <v>1</v>
      </c>
      <c r="D37">
        <f t="shared" ref="D37" si="4">C37-C36</f>
        <v>-10</v>
      </c>
      <c r="E37" s="11">
        <f t="shared" si="2"/>
        <v>7.5714285714285712</v>
      </c>
    </row>
    <row r="38" spans="1:5">
      <c r="A38" s="2">
        <f>Dati!A38</f>
        <v>44079</v>
      </c>
      <c r="B38" s="3">
        <f>Dati!D38</f>
        <v>121</v>
      </c>
      <c r="C38">
        <f t="shared" ref="C38" si="5">B38-B37</f>
        <v>0</v>
      </c>
      <c r="D38">
        <f t="shared" ref="D38" si="6">C38-C37</f>
        <v>-1</v>
      </c>
      <c r="E38" s="11">
        <f t="shared" si="2"/>
        <v>6.7142857142857144</v>
      </c>
    </row>
    <row r="39" spans="1:5">
      <c r="A39" s="2">
        <f>Dati!A39</f>
        <v>44080</v>
      </c>
      <c r="B39" s="3">
        <f>Dati!D39</f>
        <v>133</v>
      </c>
      <c r="C39">
        <f t="shared" ref="C39" si="7">B39-B38</f>
        <v>12</v>
      </c>
      <c r="D39">
        <f t="shared" ref="D39" si="8">C39-C38</f>
        <v>12</v>
      </c>
      <c r="E39" s="11">
        <f t="shared" si="2"/>
        <v>6</v>
      </c>
    </row>
    <row r="40" spans="1:5">
      <c r="A40" s="2">
        <f>Dati!A40</f>
        <v>44081</v>
      </c>
      <c r="B40" s="3">
        <f>Dati!D40</f>
        <v>142</v>
      </c>
      <c r="C40">
        <f t="shared" ref="C40" si="9">B40-B39</f>
        <v>9</v>
      </c>
      <c r="D40">
        <f t="shared" ref="D40" si="10">C40-C39</f>
        <v>-3</v>
      </c>
      <c r="E40" s="11">
        <f t="shared" si="2"/>
        <v>6.7142857142857144</v>
      </c>
    </row>
    <row r="41" spans="1:5">
      <c r="A41" s="2">
        <f>Dati!A41</f>
        <v>44082</v>
      </c>
      <c r="B41" s="3">
        <f>Dati!D41</f>
        <v>143</v>
      </c>
      <c r="C41">
        <f t="shared" ref="C41" si="11">B41-B40</f>
        <v>1</v>
      </c>
      <c r="D41">
        <f t="shared" ref="D41" si="12">C41-C40</f>
        <v>-8</v>
      </c>
      <c r="E41" s="11">
        <f t="shared" si="2"/>
        <v>6.8571428571428568</v>
      </c>
    </row>
    <row r="42" spans="1:5">
      <c r="A42" s="2">
        <f>Dati!A42</f>
        <v>44083</v>
      </c>
      <c r="B42" s="3">
        <f>Dati!D42</f>
        <v>150</v>
      </c>
      <c r="C42">
        <f t="shared" ref="C42" si="13">B42-B41</f>
        <v>7</v>
      </c>
      <c r="D42">
        <f t="shared" ref="D42" si="14">C42-C41</f>
        <v>6</v>
      </c>
      <c r="E42" s="11">
        <f t="shared" si="2"/>
        <v>5.1428571428571432</v>
      </c>
    </row>
    <row r="43" spans="1:5">
      <c r="A43" s="2">
        <f>Dati!A43</f>
        <v>44084</v>
      </c>
      <c r="B43" s="3">
        <f>Dati!D43</f>
        <v>164</v>
      </c>
      <c r="C43">
        <f t="shared" ref="C43" si="15">B43-B42</f>
        <v>14</v>
      </c>
      <c r="D43">
        <f t="shared" ref="D43" si="16">C43-C42</f>
        <v>7</v>
      </c>
      <c r="E43" s="11">
        <f t="shared" si="2"/>
        <v>5.8571428571428568</v>
      </c>
    </row>
    <row r="44" spans="1:5">
      <c r="A44" s="2">
        <f>Dati!A44</f>
        <v>44085</v>
      </c>
      <c r="B44" s="3">
        <f>Dati!D44</f>
        <v>175</v>
      </c>
      <c r="C44">
        <f t="shared" ref="C44" si="17">B44-B43</f>
        <v>11</v>
      </c>
      <c r="D44">
        <f t="shared" ref="D44" si="18">C44-C43</f>
        <v>-3</v>
      </c>
      <c r="E44" s="11">
        <f t="shared" si="2"/>
        <v>6.2857142857142856</v>
      </c>
    </row>
    <row r="45" spans="1:5">
      <c r="A45" s="2">
        <f>Dati!A45</f>
        <v>44086</v>
      </c>
      <c r="B45" s="3">
        <f>Dati!D45</f>
        <v>182</v>
      </c>
      <c r="C45">
        <f t="shared" ref="C45" si="19">B45-B44</f>
        <v>7</v>
      </c>
      <c r="D45">
        <f t="shared" ref="D45" si="20">C45-C44</f>
        <v>-4</v>
      </c>
      <c r="E45" s="11">
        <f t="shared" si="2"/>
        <v>7.7142857142857144</v>
      </c>
    </row>
    <row r="46" spans="1:5">
      <c r="A46" s="2">
        <f>Dati!A46</f>
        <v>44087</v>
      </c>
      <c r="B46" s="3">
        <f>Dati!D46</f>
        <v>187</v>
      </c>
      <c r="C46">
        <f t="shared" ref="C46" si="21">B46-B45</f>
        <v>5</v>
      </c>
      <c r="D46">
        <f t="shared" ref="D46" si="22">C46-C45</f>
        <v>-2</v>
      </c>
      <c r="E46" s="11">
        <f t="shared" si="2"/>
        <v>8.7142857142857135</v>
      </c>
    </row>
    <row r="47" spans="1:5">
      <c r="A47" s="2">
        <f>Dati!A47</f>
        <v>44088</v>
      </c>
      <c r="B47" s="3">
        <f>Dati!D47</f>
        <v>197</v>
      </c>
      <c r="C47">
        <f t="shared" ref="C47" si="23">B47-B46</f>
        <v>10</v>
      </c>
      <c r="D47">
        <f t="shared" ref="D47" si="24">C47-C46</f>
        <v>5</v>
      </c>
      <c r="E47" s="11">
        <f t="shared" si="2"/>
        <v>7.7142857142857144</v>
      </c>
    </row>
    <row r="48" spans="1:5">
      <c r="A48" s="2">
        <f>Dati!A48</f>
        <v>44089</v>
      </c>
      <c r="B48" s="3">
        <f>Dati!D48</f>
        <v>201</v>
      </c>
      <c r="C48">
        <f t="shared" ref="C48" si="25">B48-B47</f>
        <v>4</v>
      </c>
      <c r="D48">
        <f t="shared" ref="D48" si="26">C48-C47</f>
        <v>-6</v>
      </c>
      <c r="E48" s="11">
        <f t="shared" si="2"/>
        <v>7.8571428571428568</v>
      </c>
    </row>
    <row r="49" spans="1:5">
      <c r="A49" s="2">
        <f>Dati!A49</f>
        <v>44090</v>
      </c>
      <c r="B49" s="3">
        <f>Dati!D49</f>
        <v>207</v>
      </c>
      <c r="C49">
        <f t="shared" ref="C49" si="27">B49-B48</f>
        <v>6</v>
      </c>
      <c r="D49">
        <f t="shared" ref="D49" si="28">C49-C48</f>
        <v>2</v>
      </c>
      <c r="E49" s="11">
        <f t="shared" si="2"/>
        <v>8.2857142857142865</v>
      </c>
    </row>
    <row r="50" spans="1:5">
      <c r="A50" s="2">
        <f>Dati!A50</f>
        <v>44091</v>
      </c>
      <c r="B50" s="3">
        <f>Dati!D50</f>
        <v>212</v>
      </c>
      <c r="C50">
        <f t="shared" ref="C50" si="29">B50-B49</f>
        <v>5</v>
      </c>
      <c r="D50">
        <f t="shared" ref="D50" si="30">C50-C49</f>
        <v>-1</v>
      </c>
      <c r="E50" s="11">
        <f t="shared" si="2"/>
        <v>8.1428571428571423</v>
      </c>
    </row>
    <row r="51" spans="1:5">
      <c r="A51" s="2">
        <f>Dati!A51</f>
        <v>44092</v>
      </c>
      <c r="B51" s="3">
        <f>Dati!D51</f>
        <v>208</v>
      </c>
      <c r="C51">
        <f t="shared" ref="C51" si="31">B51-B50</f>
        <v>-4</v>
      </c>
      <c r="D51">
        <f t="shared" ref="D51" si="32">C51-C50</f>
        <v>-9</v>
      </c>
      <c r="E51" s="11">
        <f t="shared" si="2"/>
        <v>6.8571428571428568</v>
      </c>
    </row>
    <row r="52" spans="1:5">
      <c r="A52" s="2">
        <f>Dati!A52</f>
        <v>44093</v>
      </c>
      <c r="B52" s="3">
        <f>Dati!D52</f>
        <v>215</v>
      </c>
      <c r="C52">
        <f t="shared" ref="C52" si="33">B52-B51</f>
        <v>7</v>
      </c>
      <c r="D52">
        <f t="shared" ref="D52" si="34">C52-C51</f>
        <v>11</v>
      </c>
      <c r="E52" s="11">
        <f t="shared" si="2"/>
        <v>4.7142857142857144</v>
      </c>
    </row>
    <row r="53" spans="1:5">
      <c r="A53" s="2">
        <f>Dati!A53</f>
        <v>44094</v>
      </c>
      <c r="B53" s="3">
        <f>Dati!D53</f>
        <v>222</v>
      </c>
      <c r="C53">
        <f t="shared" ref="C53" si="35">B53-B52</f>
        <v>7</v>
      </c>
      <c r="D53">
        <f t="shared" ref="D53" si="36">C53-C52</f>
        <v>0</v>
      </c>
      <c r="E53" s="11">
        <f t="shared" si="2"/>
        <v>4.7142857142857144</v>
      </c>
    </row>
    <row r="54" spans="1:5">
      <c r="A54" s="2">
        <f>Dati!A54</f>
        <v>44095</v>
      </c>
      <c r="B54" s="3">
        <f>Dati!D54</f>
        <v>232</v>
      </c>
      <c r="C54">
        <f t="shared" ref="C54" si="37">B54-B53</f>
        <v>10</v>
      </c>
      <c r="D54">
        <f t="shared" ref="D54" si="38">C54-C53</f>
        <v>3</v>
      </c>
      <c r="E54" s="11">
        <f t="shared" si="2"/>
        <v>5</v>
      </c>
    </row>
    <row r="55" spans="1:5">
      <c r="A55" s="2">
        <f>Dati!A55</f>
        <v>44096</v>
      </c>
      <c r="B55" s="3">
        <f>Dati!D55</f>
        <v>239</v>
      </c>
      <c r="C55">
        <f t="shared" ref="C55" si="39">B55-B54</f>
        <v>7</v>
      </c>
      <c r="D55">
        <f t="shared" ref="D55" si="40">C55-C54</f>
        <v>-3</v>
      </c>
      <c r="E55" s="11">
        <f t="shared" si="2"/>
        <v>5</v>
      </c>
    </row>
    <row r="56" spans="1:5">
      <c r="A56" s="2">
        <f>Dati!A56</f>
        <v>44097</v>
      </c>
      <c r="B56" s="3">
        <f>Dati!D56</f>
        <v>244</v>
      </c>
      <c r="C56">
        <f t="shared" ref="C56" si="41">B56-B55</f>
        <v>5</v>
      </c>
      <c r="D56">
        <f t="shared" ref="D56" si="42">C56-C55</f>
        <v>-2</v>
      </c>
      <c r="E56" s="11">
        <f t="shared" si="2"/>
        <v>5.4285714285714288</v>
      </c>
    </row>
    <row r="57" spans="1:5">
      <c r="A57" s="2">
        <f>Dati!A57</f>
        <v>44098</v>
      </c>
      <c r="B57" s="3">
        <f>Dati!D57</f>
        <v>246</v>
      </c>
      <c r="C57">
        <f t="shared" ref="C57" si="43">B57-B56</f>
        <v>2</v>
      </c>
      <c r="D57">
        <f t="shared" ref="D57" si="44">C57-C56</f>
        <v>-3</v>
      </c>
      <c r="E57" s="11">
        <f t="shared" si="2"/>
        <v>5.2857142857142856</v>
      </c>
    </row>
    <row r="58" spans="1:5">
      <c r="A58" s="2">
        <f>Dati!A58</f>
        <v>44099</v>
      </c>
      <c r="B58" s="3">
        <f>Dati!D58</f>
        <v>244</v>
      </c>
      <c r="C58">
        <f t="shared" ref="C58" si="45">B58-B57</f>
        <v>-2</v>
      </c>
      <c r="D58">
        <f t="shared" ref="D58" si="46">C58-C57</f>
        <v>-4</v>
      </c>
      <c r="E58" s="11">
        <f t="shared" si="2"/>
        <v>4.8571428571428568</v>
      </c>
    </row>
    <row r="59" spans="1:5">
      <c r="A59" s="2">
        <f>Dati!A59</f>
        <v>44100</v>
      </c>
      <c r="B59" s="3">
        <f>Dati!D59</f>
        <v>247</v>
      </c>
      <c r="C59">
        <f t="shared" ref="C59" si="47">B59-B58</f>
        <v>3</v>
      </c>
      <c r="D59">
        <f t="shared" ref="D59" si="48">C59-C58</f>
        <v>5</v>
      </c>
      <c r="E59" s="11">
        <f t="shared" si="2"/>
        <v>5.1428571428571432</v>
      </c>
    </row>
    <row r="60" spans="1:5">
      <c r="A60" s="2">
        <f>Dati!A60</f>
        <v>44101</v>
      </c>
      <c r="B60" s="3">
        <f>Dati!D60</f>
        <v>254</v>
      </c>
      <c r="C60">
        <f t="shared" ref="C60" si="49">B60-B59</f>
        <v>7</v>
      </c>
      <c r="D60">
        <f t="shared" ref="D60" si="50">C60-C59</f>
        <v>4</v>
      </c>
      <c r="E60" s="11">
        <f t="shared" si="2"/>
        <v>4.5714285714285712</v>
      </c>
    </row>
    <row r="61" spans="1:5">
      <c r="A61" s="2">
        <f>Dati!A61</f>
        <v>44102</v>
      </c>
      <c r="B61" s="3">
        <f>Dati!D61</f>
        <v>264</v>
      </c>
      <c r="C61">
        <f t="shared" ref="C61" si="51">B61-B60</f>
        <v>10</v>
      </c>
      <c r="D61">
        <f t="shared" ref="D61" si="52">C61-C60</f>
        <v>3</v>
      </c>
      <c r="E61" s="11">
        <f t="shared" si="2"/>
        <v>4.5714285714285712</v>
      </c>
    </row>
    <row r="62" spans="1:5">
      <c r="A62" s="2">
        <f>Dati!A62</f>
        <v>44103</v>
      </c>
      <c r="B62" s="3">
        <f>Dati!D62</f>
        <v>271</v>
      </c>
      <c r="C62">
        <f t="shared" ref="C62" si="53">B62-B61</f>
        <v>7</v>
      </c>
      <c r="D62">
        <f t="shared" ref="D62" si="54">C62-C61</f>
        <v>-3</v>
      </c>
      <c r="E62" s="11">
        <f t="shared" si="2"/>
        <v>4.5714285714285712</v>
      </c>
    </row>
    <row r="63" spans="1:5">
      <c r="A63" s="2">
        <f>Dati!A63</f>
        <v>44104</v>
      </c>
      <c r="B63" s="3">
        <f>Dati!D63</f>
        <v>280</v>
      </c>
      <c r="C63">
        <f t="shared" ref="C63" si="55">B63-B62</f>
        <v>9</v>
      </c>
      <c r="D63">
        <f t="shared" ref="D63" si="56">C63-C62</f>
        <v>2</v>
      </c>
      <c r="E63" s="11">
        <f t="shared" si="2"/>
        <v>4.5714285714285712</v>
      </c>
    </row>
    <row r="64" spans="1:5">
      <c r="A64" s="2">
        <f>Dati!A64</f>
        <v>44105</v>
      </c>
      <c r="B64" s="3">
        <f>Dati!D64</f>
        <v>291</v>
      </c>
      <c r="C64">
        <f t="shared" ref="C64" si="57">B64-B63</f>
        <v>11</v>
      </c>
      <c r="D64">
        <f t="shared" ref="D64" si="58">C64-C63</f>
        <v>2</v>
      </c>
      <c r="E64" s="11">
        <f t="shared" si="2"/>
        <v>5.1428571428571432</v>
      </c>
    </row>
    <row r="65" spans="1:5">
      <c r="A65" s="2">
        <f>Dati!A65</f>
        <v>44106</v>
      </c>
      <c r="B65" s="3">
        <f>Dati!D65</f>
        <v>294</v>
      </c>
      <c r="C65">
        <f t="shared" ref="C65" si="59">B65-B64</f>
        <v>3</v>
      </c>
      <c r="D65">
        <f t="shared" ref="D65" si="60">C65-C64</f>
        <v>-8</v>
      </c>
      <c r="E65" s="11">
        <f t="shared" si="2"/>
        <v>6.4285714285714288</v>
      </c>
    </row>
    <row r="66" spans="1:5">
      <c r="A66" s="2">
        <f>Dati!A66</f>
        <v>44107</v>
      </c>
      <c r="B66" s="3">
        <f>Dati!D66</f>
        <v>297</v>
      </c>
      <c r="C66">
        <f t="shared" ref="C66" si="61">B66-B65</f>
        <v>3</v>
      </c>
      <c r="D66">
        <f t="shared" ref="D66" si="62">C66-C65</f>
        <v>0</v>
      </c>
      <c r="E66" s="11">
        <f t="shared" si="2"/>
        <v>7.1428571428571432</v>
      </c>
    </row>
    <row r="67" spans="1:5">
      <c r="A67" s="2">
        <f>Dati!A67</f>
        <v>44108</v>
      </c>
      <c r="B67" s="3">
        <f>Dati!D67</f>
        <v>303</v>
      </c>
      <c r="C67">
        <f t="shared" ref="C67" si="63">B67-B66</f>
        <v>6</v>
      </c>
      <c r="D67">
        <f t="shared" ref="D67" si="64">C67-C66</f>
        <v>3</v>
      </c>
      <c r="E67" s="11">
        <f t="shared" si="2"/>
        <v>7.1428571428571432</v>
      </c>
    </row>
    <row r="68" spans="1:5">
      <c r="A68" s="2">
        <f>Dati!A68</f>
        <v>44109</v>
      </c>
      <c r="B68" s="3">
        <f>Dati!D68</f>
        <v>323</v>
      </c>
      <c r="C68">
        <f t="shared" ref="C68" si="65">B68-B67</f>
        <v>20</v>
      </c>
      <c r="D68">
        <f t="shared" ref="D68" si="66">C68-C67</f>
        <v>14</v>
      </c>
      <c r="E68" s="11">
        <f t="shared" si="2"/>
        <v>7</v>
      </c>
    </row>
    <row r="69" spans="1:5">
      <c r="A69" s="2">
        <f>Dati!A69</f>
        <v>44110</v>
      </c>
      <c r="B69" s="3">
        <f>Dati!D69</f>
        <v>319</v>
      </c>
      <c r="C69">
        <f t="shared" ref="C69" si="67">B69-B68</f>
        <v>-4</v>
      </c>
      <c r="D69">
        <f t="shared" ref="D69" si="68">C69-C68</f>
        <v>-24</v>
      </c>
      <c r="E69" s="11">
        <f t="shared" si="2"/>
        <v>8.4285714285714288</v>
      </c>
    </row>
    <row r="70" spans="1:5">
      <c r="A70" s="2">
        <f>Dati!A70</f>
        <v>44111</v>
      </c>
      <c r="B70" s="3">
        <f>Dati!D70</f>
        <v>337</v>
      </c>
      <c r="C70">
        <f t="shared" ref="C70" si="69">B70-B69</f>
        <v>18</v>
      </c>
      <c r="D70">
        <f t="shared" ref="D70" si="70">C70-C69</f>
        <v>22</v>
      </c>
      <c r="E70" s="11">
        <f t="shared" si="2"/>
        <v>6.8571428571428568</v>
      </c>
    </row>
    <row r="71" spans="1:5">
      <c r="A71" s="2">
        <f>Dati!A71</f>
        <v>44112</v>
      </c>
      <c r="B71" s="3">
        <f>Dati!D71</f>
        <v>358</v>
      </c>
      <c r="C71">
        <f t="shared" ref="C71" si="71">B71-B70</f>
        <v>21</v>
      </c>
      <c r="D71">
        <f t="shared" ref="D71" si="72">C71-C70</f>
        <v>3</v>
      </c>
      <c r="E71" s="11">
        <f t="shared" si="2"/>
        <v>8.1428571428571423</v>
      </c>
    </row>
    <row r="72" spans="1:5">
      <c r="A72" s="2">
        <f>Dati!A72</f>
        <v>44113</v>
      </c>
      <c r="B72" s="3">
        <f>Dati!D72</f>
        <v>387</v>
      </c>
      <c r="C72">
        <f t="shared" ref="C72" si="73">B72-B71</f>
        <v>29</v>
      </c>
      <c r="D72">
        <f t="shared" ref="D72" si="74">C72-C71</f>
        <v>8</v>
      </c>
      <c r="E72" s="11">
        <f t="shared" si="2"/>
        <v>9.5714285714285712</v>
      </c>
    </row>
    <row r="73" spans="1:5">
      <c r="A73" s="2">
        <f>Dati!A73</f>
        <v>44114</v>
      </c>
      <c r="B73" s="3">
        <f>Dati!D73</f>
        <v>390</v>
      </c>
      <c r="C73">
        <f t="shared" ref="C73" si="75">B73-B72</f>
        <v>3</v>
      </c>
      <c r="D73">
        <f t="shared" ref="D73" si="76">C73-C72</f>
        <v>-26</v>
      </c>
      <c r="E73" s="11">
        <f t="shared" si="2"/>
        <v>13.285714285714286</v>
      </c>
    </row>
    <row r="74" spans="1:5">
      <c r="A74" s="2">
        <f>Dati!A74</f>
        <v>44115</v>
      </c>
      <c r="B74" s="3">
        <f>Dati!D74</f>
        <v>420</v>
      </c>
      <c r="C74">
        <f t="shared" ref="C74" si="77">B74-B73</f>
        <v>30</v>
      </c>
      <c r="D74">
        <f t="shared" ref="D74" si="78">C74-C73</f>
        <v>27</v>
      </c>
      <c r="E74" s="11">
        <f t="shared" si="2"/>
        <v>13.285714285714286</v>
      </c>
    </row>
    <row r="75" spans="1:5">
      <c r="A75" s="2">
        <f>Dati!A75</f>
        <v>44116</v>
      </c>
      <c r="B75" s="3">
        <f>Dati!D75</f>
        <v>452</v>
      </c>
      <c r="C75">
        <f t="shared" ref="C75:C76" si="79">B75-B74</f>
        <v>32</v>
      </c>
      <c r="D75">
        <f t="shared" ref="D75:D76" si="80">C75-C74</f>
        <v>2</v>
      </c>
      <c r="E75" s="11">
        <f t="shared" si="2"/>
        <v>16.714285714285715</v>
      </c>
    </row>
    <row r="76" spans="1:5">
      <c r="A76" s="2">
        <f>Dati!A76</f>
        <v>44117</v>
      </c>
      <c r="B76" s="3">
        <f>Dati!D76</f>
        <v>514</v>
      </c>
      <c r="C76">
        <f t="shared" si="79"/>
        <v>62</v>
      </c>
      <c r="D76">
        <f t="shared" si="80"/>
        <v>30</v>
      </c>
      <c r="E76" s="11">
        <f t="shared" si="2"/>
        <v>18.428571428571427</v>
      </c>
    </row>
    <row r="77" spans="1:5">
      <c r="A77" s="2">
        <f>Dati!A77</f>
        <v>44118</v>
      </c>
      <c r="B77" s="3">
        <f>Dati!D77</f>
        <v>539</v>
      </c>
      <c r="C77">
        <f t="shared" ref="C77:C78" si="81">B77-B76</f>
        <v>25</v>
      </c>
      <c r="D77">
        <f t="shared" ref="D77:D78" si="82">C77-C76</f>
        <v>-37</v>
      </c>
      <c r="E77" s="11">
        <f t="shared" ref="E77:E109" si="83">SUM(C70:C76)/7</f>
        <v>27.857142857142858</v>
      </c>
    </row>
    <row r="78" spans="1:5">
      <c r="A78" s="2">
        <f>Dati!A78</f>
        <v>44119</v>
      </c>
      <c r="B78" s="3">
        <f>Dati!D78</f>
        <v>586</v>
      </c>
      <c r="C78">
        <f t="shared" si="81"/>
        <v>47</v>
      </c>
      <c r="D78">
        <f t="shared" si="82"/>
        <v>22</v>
      </c>
      <c r="E78" s="11">
        <f t="shared" si="83"/>
        <v>28.857142857142858</v>
      </c>
    </row>
    <row r="79" spans="1:5">
      <c r="A79" s="2">
        <f>Dati!A79</f>
        <v>44120</v>
      </c>
      <c r="B79" s="3">
        <f>Dati!D79</f>
        <v>638</v>
      </c>
      <c r="C79">
        <f t="shared" ref="C79" si="84">B79-B78</f>
        <v>52</v>
      </c>
      <c r="D79">
        <f t="shared" ref="D79" si="85">C79-C78</f>
        <v>5</v>
      </c>
      <c r="E79" s="11">
        <f t="shared" si="83"/>
        <v>32.571428571428569</v>
      </c>
    </row>
    <row r="80" spans="1:5">
      <c r="A80" s="2">
        <f>Dati!A80</f>
        <v>44121</v>
      </c>
      <c r="B80" s="3">
        <f>Dati!D80</f>
        <v>705</v>
      </c>
      <c r="C80">
        <f t="shared" ref="C80" si="86">B80-B79</f>
        <v>67</v>
      </c>
      <c r="D80">
        <f t="shared" ref="D80" si="87">C80-C79</f>
        <v>15</v>
      </c>
      <c r="E80" s="11">
        <f t="shared" si="83"/>
        <v>35.857142857142854</v>
      </c>
    </row>
    <row r="81" spans="1:5">
      <c r="A81" s="2">
        <f>Dati!A81</f>
        <v>44122</v>
      </c>
      <c r="B81" s="3">
        <f>Dati!D81</f>
        <v>750</v>
      </c>
      <c r="C81">
        <f t="shared" ref="C81" si="88">B81-B80</f>
        <v>45</v>
      </c>
      <c r="D81">
        <f t="shared" ref="D81" si="89">C81-C80</f>
        <v>-22</v>
      </c>
      <c r="E81" s="11">
        <f t="shared" si="83"/>
        <v>45</v>
      </c>
    </row>
    <row r="82" spans="1:5">
      <c r="A82" s="2">
        <f>Dati!A82</f>
        <v>44123</v>
      </c>
      <c r="B82" s="3">
        <f>Dati!D82</f>
        <v>797</v>
      </c>
      <c r="C82">
        <f t="shared" ref="C82" si="90">B82-B81</f>
        <v>47</v>
      </c>
      <c r="D82">
        <f t="shared" ref="D82" si="91">C82-C81</f>
        <v>2</v>
      </c>
      <c r="E82" s="11">
        <f t="shared" si="83"/>
        <v>47.142857142857146</v>
      </c>
    </row>
    <row r="83" spans="1:5">
      <c r="A83" s="2">
        <f>Dati!A83</f>
        <v>44124</v>
      </c>
      <c r="B83" s="3">
        <f>Dati!D83</f>
        <v>870</v>
      </c>
      <c r="C83">
        <f t="shared" ref="C83:C84" si="92">B83-B82</f>
        <v>73</v>
      </c>
      <c r="D83">
        <f t="shared" ref="D83:D84" si="93">C83-C82</f>
        <v>26</v>
      </c>
      <c r="E83" s="11">
        <f t="shared" si="83"/>
        <v>49.285714285714285</v>
      </c>
    </row>
    <row r="84" spans="1:5">
      <c r="A84" s="2">
        <f>Dati!A84</f>
        <v>44125</v>
      </c>
      <c r="B84" s="3">
        <f>Dati!D84</f>
        <v>926</v>
      </c>
      <c r="C84">
        <f t="shared" si="92"/>
        <v>56</v>
      </c>
      <c r="D84">
        <f t="shared" si="93"/>
        <v>-17</v>
      </c>
      <c r="E84" s="11">
        <f t="shared" si="83"/>
        <v>50.857142857142854</v>
      </c>
    </row>
    <row r="85" spans="1:5">
      <c r="A85" s="2">
        <f>Dati!A85</f>
        <v>44126</v>
      </c>
      <c r="B85" s="3">
        <f>Dati!D85</f>
        <v>992</v>
      </c>
      <c r="C85">
        <f t="shared" ref="C85" si="94">B85-B84</f>
        <v>66</v>
      </c>
      <c r="D85">
        <f t="shared" ref="D85" si="95">C85-C84</f>
        <v>10</v>
      </c>
      <c r="E85" s="11">
        <f t="shared" si="83"/>
        <v>55.285714285714285</v>
      </c>
    </row>
    <row r="86" spans="1:5">
      <c r="A86" s="2">
        <f>Dati!A86</f>
        <v>44127</v>
      </c>
      <c r="B86" s="3">
        <f>Dati!D86</f>
        <v>1049</v>
      </c>
      <c r="C86">
        <f t="shared" ref="C86:C87" si="96">B86-B85</f>
        <v>57</v>
      </c>
      <c r="D86">
        <f t="shared" ref="D86:D87" si="97">C86-C85</f>
        <v>-9</v>
      </c>
      <c r="E86" s="11">
        <f t="shared" si="83"/>
        <v>58</v>
      </c>
    </row>
    <row r="87" spans="1:5">
      <c r="A87" s="2">
        <f>Dati!A87</f>
        <v>44128</v>
      </c>
      <c r="B87" s="3">
        <f>Dati!D87</f>
        <v>1128</v>
      </c>
      <c r="C87">
        <f t="shared" si="96"/>
        <v>79</v>
      </c>
      <c r="D87">
        <f t="shared" si="97"/>
        <v>22</v>
      </c>
      <c r="E87" s="11">
        <f t="shared" si="83"/>
        <v>58.714285714285715</v>
      </c>
    </row>
    <row r="88" spans="1:5">
      <c r="A88" s="2">
        <f>Dati!A88</f>
        <v>44129</v>
      </c>
      <c r="B88" s="3">
        <f>Dati!D88</f>
        <v>1208</v>
      </c>
      <c r="C88">
        <f t="shared" ref="C88:C89" si="98">B88-B87</f>
        <v>80</v>
      </c>
      <c r="D88">
        <f t="shared" ref="D88:D89" si="99">C88-C87</f>
        <v>1</v>
      </c>
      <c r="E88" s="11">
        <f t="shared" si="83"/>
        <v>60.428571428571431</v>
      </c>
    </row>
    <row r="89" spans="1:5">
      <c r="A89" s="2">
        <f>Dati!A89</f>
        <v>44130</v>
      </c>
      <c r="B89" s="3">
        <f>Dati!D89</f>
        <v>1284</v>
      </c>
      <c r="C89">
        <f t="shared" si="98"/>
        <v>76</v>
      </c>
      <c r="D89">
        <f t="shared" si="99"/>
        <v>-4</v>
      </c>
      <c r="E89" s="11">
        <f t="shared" si="83"/>
        <v>65.428571428571431</v>
      </c>
    </row>
    <row r="90" spans="1:5">
      <c r="A90" s="2">
        <f>Dati!A90</f>
        <v>44131</v>
      </c>
      <c r="B90" s="3">
        <f>Dati!D90</f>
        <v>1411</v>
      </c>
      <c r="C90">
        <f t="shared" ref="C90" si="100">B90-B89</f>
        <v>127</v>
      </c>
      <c r="D90">
        <f t="shared" ref="D90" si="101">C90-C89</f>
        <v>51</v>
      </c>
      <c r="E90" s="11">
        <f t="shared" si="83"/>
        <v>69.571428571428569</v>
      </c>
    </row>
    <row r="91" spans="1:5">
      <c r="A91" s="2">
        <f>Dati!A91</f>
        <v>44132</v>
      </c>
      <c r="B91" s="3">
        <f>Dati!D91</f>
        <v>1536</v>
      </c>
      <c r="C91">
        <f t="shared" ref="C91:C92" si="102">B91-B90</f>
        <v>125</v>
      </c>
      <c r="D91">
        <f t="shared" ref="D91:D92" si="103">C91-C90</f>
        <v>-2</v>
      </c>
      <c r="E91" s="11">
        <f t="shared" si="83"/>
        <v>77.285714285714292</v>
      </c>
    </row>
    <row r="92" spans="1:5">
      <c r="A92" s="2">
        <f>Dati!A92</f>
        <v>44133</v>
      </c>
      <c r="B92" s="3">
        <f>Dati!D92</f>
        <v>1651</v>
      </c>
      <c r="C92">
        <f t="shared" si="102"/>
        <v>115</v>
      </c>
      <c r="D92">
        <f t="shared" si="103"/>
        <v>-10</v>
      </c>
      <c r="E92" s="11">
        <f t="shared" si="83"/>
        <v>87.142857142857139</v>
      </c>
    </row>
    <row r="93" spans="1:5">
      <c r="A93" s="2">
        <f>Dati!A93</f>
        <v>44134</v>
      </c>
      <c r="B93" s="3">
        <f>Dati!D93</f>
        <v>1746</v>
      </c>
      <c r="C93">
        <f t="shared" ref="C93:C94" si="104">B93-B92</f>
        <v>95</v>
      </c>
      <c r="D93">
        <f t="shared" ref="D93:D94" si="105">C93-C92</f>
        <v>-20</v>
      </c>
      <c r="E93" s="11">
        <f t="shared" si="83"/>
        <v>94.142857142857139</v>
      </c>
    </row>
    <row r="94" spans="1:5">
      <c r="A94" s="2">
        <f>Dati!A94</f>
        <v>44135</v>
      </c>
      <c r="B94" s="3">
        <f>Dati!D94</f>
        <v>1843</v>
      </c>
      <c r="C94">
        <f t="shared" si="104"/>
        <v>97</v>
      </c>
      <c r="D94">
        <f t="shared" si="105"/>
        <v>2</v>
      </c>
      <c r="E94" s="11">
        <f t="shared" si="83"/>
        <v>99.571428571428569</v>
      </c>
    </row>
    <row r="95" spans="1:5">
      <c r="A95" s="2">
        <f>Dati!A95</f>
        <v>44136</v>
      </c>
      <c r="B95" s="3">
        <f>Dati!D95</f>
        <v>1939</v>
      </c>
      <c r="C95">
        <f t="shared" ref="C95" si="106">B95-B94</f>
        <v>96</v>
      </c>
      <c r="D95">
        <f t="shared" ref="D95" si="107">C95-C94</f>
        <v>-1</v>
      </c>
      <c r="E95" s="11">
        <f t="shared" si="83"/>
        <v>102.14285714285714</v>
      </c>
    </row>
    <row r="96" spans="1:5">
      <c r="A96" s="2">
        <f>Dati!A96</f>
        <v>44137</v>
      </c>
      <c r="B96" s="3">
        <f>Dati!D96</f>
        <v>2022</v>
      </c>
      <c r="C96">
        <f t="shared" ref="C96:C99" si="108">B96-B95</f>
        <v>83</v>
      </c>
      <c r="D96">
        <f t="shared" ref="D96:D99" si="109">C96-C95</f>
        <v>-13</v>
      </c>
      <c r="E96" s="11">
        <f t="shared" si="83"/>
        <v>104.42857142857143</v>
      </c>
    </row>
    <row r="97" spans="1:5">
      <c r="A97" s="2">
        <f>Dati!A97</f>
        <v>44138</v>
      </c>
      <c r="B97" s="3">
        <f>Dati!D97</f>
        <v>2225</v>
      </c>
      <c r="C97">
        <f t="shared" si="108"/>
        <v>203</v>
      </c>
      <c r="D97">
        <f t="shared" si="109"/>
        <v>120</v>
      </c>
      <c r="E97" s="11">
        <f t="shared" si="83"/>
        <v>105.42857142857143</v>
      </c>
    </row>
    <row r="98" spans="1:5">
      <c r="A98" s="2">
        <f>Dati!A98</f>
        <v>44139</v>
      </c>
      <c r="B98" s="3">
        <f>Dati!D98</f>
        <v>2292</v>
      </c>
      <c r="C98">
        <f t="shared" si="108"/>
        <v>67</v>
      </c>
      <c r="D98">
        <f t="shared" si="109"/>
        <v>-136</v>
      </c>
      <c r="E98" s="11">
        <f t="shared" si="83"/>
        <v>116.28571428571429</v>
      </c>
    </row>
    <row r="99" spans="1:5">
      <c r="A99" s="2">
        <f>Dati!A99</f>
        <v>44140</v>
      </c>
      <c r="B99" s="3">
        <f>Dati!D99</f>
        <v>2391</v>
      </c>
      <c r="C99">
        <f t="shared" si="108"/>
        <v>99</v>
      </c>
      <c r="D99">
        <f t="shared" si="109"/>
        <v>32</v>
      </c>
      <c r="E99" s="11">
        <f t="shared" si="83"/>
        <v>108</v>
      </c>
    </row>
    <row r="100" spans="1:5">
      <c r="A100" s="2">
        <f>Dati!A100</f>
        <v>44141</v>
      </c>
      <c r="B100" s="3">
        <f>Dati!D100</f>
        <v>2515</v>
      </c>
      <c r="C100">
        <f t="shared" ref="C100" si="110">B100-B99</f>
        <v>124</v>
      </c>
      <c r="D100">
        <f t="shared" ref="D100" si="111">C100-C99</f>
        <v>25</v>
      </c>
      <c r="E100" s="11">
        <f t="shared" si="83"/>
        <v>105.71428571428571</v>
      </c>
    </row>
    <row r="101" spans="1:5">
      <c r="A101" s="2">
        <f>Dati!A101</f>
        <v>44142</v>
      </c>
      <c r="B101" s="3">
        <f>Dati!D101</f>
        <v>2634</v>
      </c>
      <c r="C101">
        <f t="shared" ref="C101:C105" si="112">B101-B100</f>
        <v>119</v>
      </c>
      <c r="D101">
        <f t="shared" ref="D101:D105" si="113">C101-C100</f>
        <v>-5</v>
      </c>
      <c r="E101" s="11">
        <f t="shared" si="83"/>
        <v>109.85714285714286</v>
      </c>
    </row>
    <row r="102" spans="1:5">
      <c r="A102" s="2">
        <f>Dati!A102</f>
        <v>44143</v>
      </c>
      <c r="B102" s="3">
        <f>Dati!D102</f>
        <v>2749</v>
      </c>
      <c r="C102">
        <f t="shared" si="112"/>
        <v>115</v>
      </c>
      <c r="D102">
        <f t="shared" si="113"/>
        <v>-4</v>
      </c>
      <c r="E102" s="11">
        <f t="shared" si="83"/>
        <v>113</v>
      </c>
    </row>
    <row r="103" spans="1:5">
      <c r="A103" s="2">
        <f>Dati!A103</f>
        <v>44144</v>
      </c>
      <c r="B103" s="3">
        <f>Dati!D103</f>
        <v>2849</v>
      </c>
      <c r="C103">
        <f t="shared" si="112"/>
        <v>100</v>
      </c>
      <c r="D103">
        <f t="shared" si="113"/>
        <v>-15</v>
      </c>
      <c r="E103" s="11">
        <f t="shared" si="83"/>
        <v>115.71428571428571</v>
      </c>
    </row>
    <row r="104" spans="1:5">
      <c r="A104" s="2">
        <f>Dati!A104</f>
        <v>44145</v>
      </c>
      <c r="B104" s="3">
        <f>Dati!D104</f>
        <v>2971</v>
      </c>
      <c r="C104">
        <f t="shared" si="112"/>
        <v>122</v>
      </c>
      <c r="D104">
        <f t="shared" si="113"/>
        <v>22</v>
      </c>
      <c r="E104" s="11">
        <f t="shared" si="83"/>
        <v>118.14285714285714</v>
      </c>
    </row>
    <row r="105" spans="1:5">
      <c r="A105" s="2">
        <f>Dati!A105</f>
        <v>44146</v>
      </c>
      <c r="B105" s="3">
        <f>Dati!D105</f>
        <v>3081</v>
      </c>
      <c r="C105">
        <f t="shared" si="112"/>
        <v>110</v>
      </c>
      <c r="D105">
        <f t="shared" si="113"/>
        <v>-12</v>
      </c>
      <c r="E105" s="11">
        <f t="shared" si="83"/>
        <v>106.57142857142857</v>
      </c>
    </row>
    <row r="106" spans="1:5">
      <c r="A106" s="2">
        <f>Dati!A106</f>
        <v>44147</v>
      </c>
      <c r="B106" s="3">
        <f>Dati!D106</f>
        <v>3170</v>
      </c>
      <c r="C106">
        <f t="shared" ref="C106" si="114">B106-B105</f>
        <v>89</v>
      </c>
      <c r="D106">
        <f t="shared" ref="D106" si="115">C106-C105</f>
        <v>-21</v>
      </c>
      <c r="E106" s="11">
        <f t="shared" si="83"/>
        <v>112.71428571428571</v>
      </c>
    </row>
    <row r="107" spans="1:5">
      <c r="A107" s="2">
        <f>Dati!A107</f>
        <v>44148</v>
      </c>
      <c r="B107" s="3">
        <f>Dati!D107</f>
        <v>3230</v>
      </c>
      <c r="C107">
        <f t="shared" ref="C107:C109" si="116">B107-B106</f>
        <v>60</v>
      </c>
      <c r="D107">
        <f t="shared" ref="D107:D109" si="117">C107-C106</f>
        <v>-29</v>
      </c>
      <c r="E107" s="11">
        <f t="shared" si="83"/>
        <v>111.28571428571429</v>
      </c>
    </row>
    <row r="108" spans="1:5">
      <c r="A108" s="2">
        <f>Dati!A108</f>
        <v>44149</v>
      </c>
      <c r="B108" s="3">
        <f>Dati!D108</f>
        <v>3306</v>
      </c>
      <c r="C108">
        <f t="shared" si="116"/>
        <v>76</v>
      </c>
      <c r="D108">
        <f t="shared" si="117"/>
        <v>16</v>
      </c>
      <c r="E108" s="11">
        <f t="shared" si="83"/>
        <v>102.14285714285714</v>
      </c>
    </row>
    <row r="109" spans="1:5">
      <c r="A109" s="2">
        <f>Dati!A109</f>
        <v>44150</v>
      </c>
      <c r="B109" s="3">
        <f>Dati!D109</f>
        <v>3422</v>
      </c>
      <c r="C109">
        <f t="shared" si="116"/>
        <v>116</v>
      </c>
      <c r="D109">
        <f t="shared" si="117"/>
        <v>40</v>
      </c>
      <c r="E109" s="11">
        <f t="shared" si="83"/>
        <v>96</v>
      </c>
    </row>
    <row r="110" spans="1:5">
      <c r="A110" s="2">
        <f>Dati!A110</f>
        <v>44151</v>
      </c>
      <c r="B110" s="3">
        <f>Dati!D110</f>
        <v>3492</v>
      </c>
      <c r="C110">
        <f t="shared" ref="C110" si="118">B110-B109</f>
        <v>70</v>
      </c>
      <c r="D110">
        <f t="shared" ref="D110" si="119">C110-C109</f>
        <v>-46</v>
      </c>
      <c r="E110" s="11">
        <f t="shared" ref="E110" si="120">SUM(C103:C109)/7</f>
        <v>96.142857142857139</v>
      </c>
    </row>
    <row r="111" spans="1:5">
      <c r="A111" s="2">
        <f>Dati!A111</f>
        <v>44152</v>
      </c>
      <c r="B111" s="3">
        <f>Dati!D111</f>
        <v>3612</v>
      </c>
      <c r="C111">
        <f t="shared" ref="C111" si="121">B111-B110</f>
        <v>120</v>
      </c>
      <c r="D111">
        <f t="shared" ref="D111" si="122">C111-C110</f>
        <v>50</v>
      </c>
      <c r="E111" s="11">
        <f t="shared" ref="E111" si="123">SUM(C104:C110)/7</f>
        <v>91.857142857142861</v>
      </c>
    </row>
    <row r="112" spans="1:5">
      <c r="A112" s="2">
        <f>Dati!A112</f>
        <v>44153</v>
      </c>
      <c r="B112" s="3">
        <f>Dati!D112</f>
        <v>3670</v>
      </c>
      <c r="C112">
        <f t="shared" ref="C112:C113" si="124">B112-B111</f>
        <v>58</v>
      </c>
      <c r="D112">
        <f t="shared" ref="D112:D113" si="125">C112-C111</f>
        <v>-62</v>
      </c>
      <c r="E112" s="11">
        <f t="shared" ref="E112:E113" si="126">SUM(C105:C111)/7</f>
        <v>91.571428571428569</v>
      </c>
    </row>
    <row r="113" spans="1:5">
      <c r="A113" s="2">
        <f>Dati!A113</f>
        <v>44154</v>
      </c>
      <c r="B113" s="3">
        <f>Dati!D113</f>
        <v>3712</v>
      </c>
      <c r="C113">
        <f t="shared" si="124"/>
        <v>42</v>
      </c>
      <c r="D113">
        <f t="shared" si="125"/>
        <v>-16</v>
      </c>
      <c r="E113" s="11">
        <f t="shared" si="126"/>
        <v>84.142857142857139</v>
      </c>
    </row>
    <row r="114" spans="1:5">
      <c r="A114" s="2">
        <f>Dati!A114</f>
        <v>44155</v>
      </c>
      <c r="B114" s="3">
        <f>Dati!D114</f>
        <v>3748</v>
      </c>
      <c r="C114">
        <f t="shared" ref="C114" si="127">B114-B113</f>
        <v>36</v>
      </c>
      <c r="D114">
        <f t="shared" ref="D114" si="128">C114-C113</f>
        <v>-6</v>
      </c>
      <c r="E114" s="11">
        <f t="shared" ref="E114" si="129">SUM(C107:C113)/7</f>
        <v>77.428571428571431</v>
      </c>
    </row>
    <row r="115" spans="1:5">
      <c r="A115" s="2">
        <f>Dati!A115</f>
        <v>44156</v>
      </c>
      <c r="B115" s="3">
        <f>Dati!D115</f>
        <v>3758</v>
      </c>
      <c r="C115">
        <f t="shared" ref="C115" si="130">B115-B114</f>
        <v>10</v>
      </c>
      <c r="D115">
        <f t="shared" ref="D115" si="131">C115-C114</f>
        <v>-26</v>
      </c>
      <c r="E115" s="11">
        <f t="shared" ref="E115" si="132">SUM(C108:C114)/7</f>
        <v>74</v>
      </c>
    </row>
    <row r="116" spans="1:5">
      <c r="A116" s="2">
        <f>Dati!A116</f>
        <v>44157</v>
      </c>
      <c r="B116" s="3">
        <f>Dati!D116</f>
        <v>3801</v>
      </c>
      <c r="C116">
        <f t="shared" ref="C116" si="133">B116-B115</f>
        <v>43</v>
      </c>
      <c r="D116">
        <f t="shared" ref="D116" si="134">C116-C115</f>
        <v>33</v>
      </c>
      <c r="E116" s="11">
        <f t="shared" ref="E116" si="135">SUM(C109:C115)/7</f>
        <v>64.571428571428569</v>
      </c>
    </row>
    <row r="117" spans="1:5">
      <c r="A117" s="2">
        <f>Dati!A117</f>
        <v>44158</v>
      </c>
      <c r="B117" s="3">
        <f>Dati!D117</f>
        <v>3810</v>
      </c>
      <c r="C117">
        <f t="shared" ref="C117:C118" si="136">B117-B116</f>
        <v>9</v>
      </c>
      <c r="D117">
        <f t="shared" ref="D117:D118" si="137">C117-C116</f>
        <v>-34</v>
      </c>
      <c r="E117" s="11">
        <f t="shared" ref="E117:E118" si="138">SUM(C110:C116)/7</f>
        <v>54.142857142857146</v>
      </c>
    </row>
    <row r="118" spans="1:5">
      <c r="A118" s="2">
        <f>Dati!A118</f>
        <v>44159</v>
      </c>
      <c r="B118" s="3">
        <f>Dati!D118</f>
        <v>3816</v>
      </c>
      <c r="C118">
        <f t="shared" si="136"/>
        <v>6</v>
      </c>
      <c r="D118">
        <f t="shared" si="137"/>
        <v>-3</v>
      </c>
      <c r="E118" s="11">
        <f t="shared" si="138"/>
        <v>45.428571428571431</v>
      </c>
    </row>
    <row r="119" spans="1:5">
      <c r="A119" s="2">
        <f>Dati!A119</f>
        <v>44160</v>
      </c>
      <c r="B119" s="3">
        <f>Dati!D119</f>
        <v>3848</v>
      </c>
      <c r="C119">
        <f t="shared" ref="C119:C120" si="139">B119-B118</f>
        <v>32</v>
      </c>
      <c r="D119">
        <f t="shared" ref="D119:D120" si="140">C119-C118</f>
        <v>26</v>
      </c>
      <c r="E119" s="11">
        <f t="shared" ref="E119:E120" si="141">SUM(C112:C118)/7</f>
        <v>29.142857142857142</v>
      </c>
    </row>
    <row r="120" spans="1:5">
      <c r="A120" s="2">
        <f>Dati!A120</f>
        <v>44161</v>
      </c>
      <c r="B120" s="3">
        <f>Dati!D120</f>
        <v>3846</v>
      </c>
      <c r="C120">
        <f t="shared" si="139"/>
        <v>-2</v>
      </c>
      <c r="D120">
        <f t="shared" si="140"/>
        <v>-34</v>
      </c>
      <c r="E120" s="11">
        <f t="shared" si="141"/>
        <v>25.428571428571427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24"/>
  <sheetViews>
    <sheetView workbookViewId="0">
      <pane ySplit="1" topLeftCell="A98" activePane="bottomLeft" state="frozen"/>
      <selection pane="bottomLeft" activeCell="A121" sqref="A12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8</v>
      </c>
      <c r="C1" t="s">
        <v>13</v>
      </c>
      <c r="D1" t="s">
        <v>14</v>
      </c>
      <c r="E1" t="s">
        <v>62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Dati!J3</f>
        <v>200229</v>
      </c>
    </row>
    <row r="4" spans="1:28">
      <c r="A4" s="2">
        <f>Dati!A4</f>
        <v>44045</v>
      </c>
      <c r="B4" s="3">
        <f>Dati!J4</f>
        <v>200460</v>
      </c>
      <c r="C4">
        <f t="shared" ref="C4:C36" si="1">B4-B3</f>
        <v>231</v>
      </c>
      <c r="Q4">
        <v>1</v>
      </c>
      <c r="R4">
        <f>INT(C4/100)</f>
        <v>2</v>
      </c>
      <c r="T4">
        <f t="shared" ref="T4:AB13" si="2">IF($R4=T$2,1,0)</f>
        <v>0</v>
      </c>
      <c r="U4">
        <f t="shared" si="2"/>
        <v>1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0</v>
      </c>
      <c r="AB4">
        <f t="shared" si="2"/>
        <v>0</v>
      </c>
    </row>
    <row r="5" spans="1:28">
      <c r="A5" s="2">
        <f>Dati!A5</f>
        <v>44046</v>
      </c>
      <c r="B5" s="3">
        <f>Dati!J5</f>
        <v>200589</v>
      </c>
      <c r="C5">
        <f t="shared" si="1"/>
        <v>129</v>
      </c>
      <c r="D5">
        <f t="shared" ref="D5:D36" si="3">C5-C4</f>
        <v>-102</v>
      </c>
      <c r="Q5">
        <v>2</v>
      </c>
      <c r="R5">
        <f t="shared" ref="R5:R6" si="4">INT(C5/100)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Dati!J6</f>
        <v>200766</v>
      </c>
      <c r="C6">
        <f t="shared" si="1"/>
        <v>177</v>
      </c>
      <c r="D6">
        <f t="shared" si="3"/>
        <v>48</v>
      </c>
      <c r="Q6">
        <v>3</v>
      </c>
      <c r="R6">
        <f t="shared" si="4"/>
        <v>1</v>
      </c>
      <c r="T6">
        <f t="shared" si="2"/>
        <v>1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0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Dati!J7</f>
        <v>200976</v>
      </c>
      <c r="C7">
        <f t="shared" si="1"/>
        <v>210</v>
      </c>
      <c r="D7">
        <f t="shared" si="3"/>
        <v>33</v>
      </c>
      <c r="Q7">
        <v>4</v>
      </c>
      <c r="R7">
        <f>INT(C7/100)</f>
        <v>2</v>
      </c>
      <c r="T7">
        <f t="shared" si="2"/>
        <v>0</v>
      </c>
      <c r="U7">
        <f t="shared" si="2"/>
        <v>1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Dati!J8</f>
        <v>201323</v>
      </c>
      <c r="C8">
        <f t="shared" si="1"/>
        <v>347</v>
      </c>
      <c r="D8">
        <f t="shared" si="3"/>
        <v>137</v>
      </c>
      <c r="Q8">
        <v>5</v>
      </c>
      <c r="R8">
        <f>INT(C8/100)</f>
        <v>3</v>
      </c>
      <c r="T8">
        <f t="shared" si="2"/>
        <v>0</v>
      </c>
      <c r="U8">
        <f t="shared" si="2"/>
        <v>0</v>
      </c>
      <c r="V8">
        <f t="shared" si="2"/>
        <v>1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Dati!J9</f>
        <v>201642</v>
      </c>
      <c r="C9">
        <f t="shared" si="1"/>
        <v>319</v>
      </c>
      <c r="D9">
        <f t="shared" si="3"/>
        <v>-28</v>
      </c>
      <c r="Q9">
        <v>6</v>
      </c>
      <c r="R9">
        <f>INT(C9/100)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Dati!J10</f>
        <v>201947</v>
      </c>
      <c r="C10">
        <f t="shared" si="1"/>
        <v>305</v>
      </c>
      <c r="D10">
        <f t="shared" si="3"/>
        <v>-14</v>
      </c>
      <c r="Q10">
        <v>7</v>
      </c>
      <c r="R10">
        <f t="shared" ref="R10:R11" si="5">INT(C10/100)</f>
        <v>3</v>
      </c>
      <c r="T10">
        <f t="shared" si="2"/>
        <v>0</v>
      </c>
      <c r="U10">
        <f t="shared" si="2"/>
        <v>0</v>
      </c>
      <c r="V10">
        <f t="shared" si="2"/>
        <v>1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Dati!J11</f>
        <v>202098</v>
      </c>
      <c r="C11">
        <f t="shared" si="1"/>
        <v>151</v>
      </c>
      <c r="D11">
        <f t="shared" si="3"/>
        <v>-154</v>
      </c>
      <c r="Q11">
        <v>8</v>
      </c>
      <c r="R11">
        <f t="shared" si="5"/>
        <v>1</v>
      </c>
      <c r="T11">
        <f t="shared" si="2"/>
        <v>1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Dati!J12</f>
        <v>202248</v>
      </c>
      <c r="C12">
        <f t="shared" si="1"/>
        <v>150</v>
      </c>
      <c r="D12">
        <f t="shared" si="3"/>
        <v>-1</v>
      </c>
      <c r="E12" s="11">
        <f>SUM(C5:C11)/7</f>
        <v>234</v>
      </c>
      <c r="Q12">
        <v>9</v>
      </c>
      <c r="R12">
        <f>INT(C12/100)</f>
        <v>1</v>
      </c>
      <c r="T12">
        <f t="shared" si="2"/>
        <v>1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Dati!J13</f>
        <v>202461</v>
      </c>
      <c r="C13">
        <f t="shared" si="1"/>
        <v>213</v>
      </c>
      <c r="D13">
        <f t="shared" si="3"/>
        <v>63</v>
      </c>
      <c r="E13" s="11">
        <f t="shared" ref="E13:E76" si="6">SUM(C6:C12)/7</f>
        <v>237</v>
      </c>
      <c r="Q13">
        <v>10</v>
      </c>
      <c r="R13">
        <f t="shared" ref="R13:R16" si="7">INT(C13/100)</f>
        <v>2</v>
      </c>
      <c r="T13">
        <f t="shared" si="2"/>
        <v>0</v>
      </c>
      <c r="U13">
        <f t="shared" si="2"/>
        <v>1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Dati!J14</f>
        <v>202697</v>
      </c>
      <c r="C14">
        <f t="shared" si="1"/>
        <v>236</v>
      </c>
      <c r="D14">
        <f t="shared" si="3"/>
        <v>23</v>
      </c>
      <c r="E14" s="11">
        <f t="shared" si="6"/>
        <v>242.14285714285714</v>
      </c>
      <c r="Q14">
        <v>11</v>
      </c>
      <c r="R14">
        <f t="shared" si="7"/>
        <v>2</v>
      </c>
      <c r="T14">
        <f t="shared" ref="T14:AB23" si="8">IF($R14=T$2,1,0)</f>
        <v>0</v>
      </c>
      <c r="U14">
        <f t="shared" si="8"/>
        <v>1</v>
      </c>
      <c r="V14">
        <f t="shared" si="8"/>
        <v>0</v>
      </c>
      <c r="W14">
        <f t="shared" si="8"/>
        <v>0</v>
      </c>
      <c r="X14">
        <f t="shared" si="8"/>
        <v>0</v>
      </c>
      <c r="Y14">
        <f t="shared" si="8"/>
        <v>0</v>
      </c>
      <c r="Z14">
        <f t="shared" si="8"/>
        <v>0</v>
      </c>
      <c r="AA14">
        <f t="shared" si="8"/>
        <v>0</v>
      </c>
      <c r="AB14">
        <f t="shared" si="8"/>
        <v>0</v>
      </c>
    </row>
    <row r="15" spans="1:28">
      <c r="A15" s="2">
        <f>Dati!A15</f>
        <v>44056</v>
      </c>
      <c r="B15" s="3">
        <f>Dati!J15</f>
        <v>202923</v>
      </c>
      <c r="C15">
        <f t="shared" si="1"/>
        <v>226</v>
      </c>
      <c r="D15">
        <f t="shared" si="3"/>
        <v>-10</v>
      </c>
      <c r="E15" s="11">
        <f t="shared" si="6"/>
        <v>245.85714285714286</v>
      </c>
      <c r="Q15">
        <v>12</v>
      </c>
      <c r="R15">
        <f t="shared" si="7"/>
        <v>2</v>
      </c>
      <c r="T15">
        <f t="shared" si="8"/>
        <v>0</v>
      </c>
      <c r="U15">
        <f t="shared" si="8"/>
        <v>1</v>
      </c>
      <c r="V15">
        <f t="shared" si="8"/>
        <v>0</v>
      </c>
      <c r="W15">
        <f t="shared" si="8"/>
        <v>0</v>
      </c>
      <c r="X15">
        <f t="shared" si="8"/>
        <v>0</v>
      </c>
      <c r="Y15">
        <f t="shared" si="8"/>
        <v>0</v>
      </c>
      <c r="Z15">
        <f t="shared" si="8"/>
        <v>0</v>
      </c>
      <c r="AA15">
        <f t="shared" si="8"/>
        <v>0</v>
      </c>
      <c r="AB15">
        <f t="shared" si="8"/>
        <v>0</v>
      </c>
    </row>
    <row r="16" spans="1:28">
      <c r="A16" s="2">
        <f>Dati!A16</f>
        <v>44057</v>
      </c>
      <c r="B16" s="3">
        <f>Dati!J16</f>
        <v>203326</v>
      </c>
      <c r="C16">
        <f t="shared" si="1"/>
        <v>403</v>
      </c>
      <c r="D16">
        <f t="shared" si="3"/>
        <v>177</v>
      </c>
      <c r="E16" s="11">
        <f t="shared" si="6"/>
        <v>228.57142857142858</v>
      </c>
      <c r="Q16">
        <v>13</v>
      </c>
      <c r="R16">
        <f t="shared" si="7"/>
        <v>4</v>
      </c>
      <c r="T16">
        <f t="shared" si="8"/>
        <v>0</v>
      </c>
      <c r="U16">
        <f t="shared" si="8"/>
        <v>0</v>
      </c>
      <c r="V16">
        <f t="shared" si="8"/>
        <v>0</v>
      </c>
      <c r="W16">
        <f t="shared" si="8"/>
        <v>1</v>
      </c>
      <c r="X16">
        <f t="shared" si="8"/>
        <v>0</v>
      </c>
      <c r="Y16">
        <f t="shared" si="8"/>
        <v>0</v>
      </c>
      <c r="Z16">
        <f t="shared" si="8"/>
        <v>0</v>
      </c>
      <c r="AA16">
        <f t="shared" si="8"/>
        <v>0</v>
      </c>
      <c r="AB16">
        <f t="shared" si="8"/>
        <v>0</v>
      </c>
    </row>
    <row r="17" spans="1:28">
      <c r="A17" s="2">
        <f>Dati!A17</f>
        <v>44058</v>
      </c>
      <c r="B17" s="3">
        <f>Dati!J17</f>
        <v>203640</v>
      </c>
      <c r="C17">
        <f t="shared" si="1"/>
        <v>314</v>
      </c>
      <c r="D17">
        <f t="shared" si="3"/>
        <v>-89</v>
      </c>
      <c r="E17" s="11">
        <f t="shared" si="6"/>
        <v>240.57142857142858</v>
      </c>
      <c r="Q17">
        <v>14</v>
      </c>
      <c r="R17">
        <f>INT(C17/100)</f>
        <v>3</v>
      </c>
      <c r="T17">
        <f t="shared" si="8"/>
        <v>0</v>
      </c>
      <c r="U17">
        <f t="shared" si="8"/>
        <v>0</v>
      </c>
      <c r="V17">
        <f t="shared" si="8"/>
        <v>1</v>
      </c>
      <c r="W17">
        <f t="shared" si="8"/>
        <v>0</v>
      </c>
      <c r="X17">
        <f t="shared" si="8"/>
        <v>0</v>
      </c>
      <c r="Y17">
        <f t="shared" si="8"/>
        <v>0</v>
      </c>
      <c r="Z17">
        <f t="shared" si="8"/>
        <v>0</v>
      </c>
      <c r="AA17">
        <f t="shared" si="8"/>
        <v>0</v>
      </c>
      <c r="AB17">
        <f t="shared" si="8"/>
        <v>0</v>
      </c>
    </row>
    <row r="18" spans="1:28">
      <c r="A18" s="2">
        <f>Dati!A18</f>
        <v>44059</v>
      </c>
      <c r="B18" s="3">
        <f>Dati!J18</f>
        <v>203786</v>
      </c>
      <c r="C18">
        <f t="shared" si="1"/>
        <v>146</v>
      </c>
      <c r="D18">
        <f t="shared" si="3"/>
        <v>-168</v>
      </c>
      <c r="E18" s="11">
        <f t="shared" si="6"/>
        <v>241.85714285714286</v>
      </c>
      <c r="Q18">
        <v>15</v>
      </c>
      <c r="R18">
        <f>INT(C18/100)</f>
        <v>1</v>
      </c>
      <c r="T18">
        <f t="shared" si="8"/>
        <v>1</v>
      </c>
      <c r="U18">
        <f t="shared" si="8"/>
        <v>0</v>
      </c>
      <c r="V18">
        <f t="shared" si="8"/>
        <v>0</v>
      </c>
      <c r="W18">
        <f t="shared" si="8"/>
        <v>0</v>
      </c>
      <c r="X18">
        <f t="shared" si="8"/>
        <v>0</v>
      </c>
      <c r="Y18">
        <f t="shared" si="8"/>
        <v>0</v>
      </c>
      <c r="Z18">
        <f t="shared" si="8"/>
        <v>0</v>
      </c>
      <c r="AA18">
        <f t="shared" si="8"/>
        <v>0</v>
      </c>
      <c r="AB18">
        <f t="shared" si="8"/>
        <v>0</v>
      </c>
    </row>
    <row r="19" spans="1:28">
      <c r="A19" s="2">
        <f>Dati!A19</f>
        <v>44060</v>
      </c>
      <c r="B19" s="3">
        <f>Dati!J19</f>
        <v>203968</v>
      </c>
      <c r="C19">
        <f t="shared" si="1"/>
        <v>182</v>
      </c>
      <c r="D19">
        <f t="shared" si="3"/>
        <v>36</v>
      </c>
      <c r="E19" s="11">
        <f t="shared" si="6"/>
        <v>241.14285714285714</v>
      </c>
      <c r="Q19">
        <v>16</v>
      </c>
      <c r="R19">
        <f>INT(C19/100)</f>
        <v>1</v>
      </c>
      <c r="T19">
        <f t="shared" si="8"/>
        <v>1</v>
      </c>
      <c r="U19">
        <f t="shared" si="8"/>
        <v>0</v>
      </c>
      <c r="V19">
        <f t="shared" si="8"/>
        <v>0</v>
      </c>
      <c r="W19">
        <f t="shared" si="8"/>
        <v>0</v>
      </c>
      <c r="X19">
        <f t="shared" si="8"/>
        <v>0</v>
      </c>
      <c r="Y19">
        <f t="shared" si="8"/>
        <v>0</v>
      </c>
      <c r="Z19">
        <f t="shared" si="8"/>
        <v>0</v>
      </c>
      <c r="AA19">
        <f t="shared" si="8"/>
        <v>0</v>
      </c>
      <c r="AB19">
        <f t="shared" si="8"/>
        <v>0</v>
      </c>
    </row>
    <row r="20" spans="1:28">
      <c r="A20" s="2">
        <f>Dati!A20</f>
        <v>44061</v>
      </c>
      <c r="B20" s="3">
        <f>Dati!J20</f>
        <v>204142</v>
      </c>
      <c r="C20">
        <f t="shared" si="1"/>
        <v>174</v>
      </c>
      <c r="D20">
        <f t="shared" si="3"/>
        <v>-8</v>
      </c>
      <c r="E20" s="11">
        <f t="shared" si="6"/>
        <v>245.71428571428572</v>
      </c>
      <c r="Q20">
        <v>17</v>
      </c>
      <c r="R20">
        <f>INT(C20/100)</f>
        <v>1</v>
      </c>
      <c r="T20">
        <f t="shared" si="8"/>
        <v>1</v>
      </c>
      <c r="U20">
        <f t="shared" si="8"/>
        <v>0</v>
      </c>
      <c r="V20">
        <f t="shared" si="8"/>
        <v>0</v>
      </c>
      <c r="W20">
        <f t="shared" si="8"/>
        <v>0</v>
      </c>
      <c r="X20">
        <f t="shared" si="8"/>
        <v>0</v>
      </c>
      <c r="Y20">
        <f t="shared" si="8"/>
        <v>0</v>
      </c>
      <c r="Z20">
        <f t="shared" si="8"/>
        <v>0</v>
      </c>
      <c r="AA20">
        <f t="shared" si="8"/>
        <v>0</v>
      </c>
      <c r="AB20">
        <f t="shared" si="8"/>
        <v>0</v>
      </c>
    </row>
    <row r="21" spans="1:28">
      <c r="A21" s="2">
        <f>Dati!A21</f>
        <v>44062</v>
      </c>
      <c r="B21" s="3">
        <f>Dati!J21</f>
        <v>204506</v>
      </c>
      <c r="C21">
        <f t="shared" si="1"/>
        <v>364</v>
      </c>
      <c r="D21">
        <f t="shared" si="3"/>
        <v>190</v>
      </c>
      <c r="E21" s="11">
        <f t="shared" si="6"/>
        <v>240.14285714285714</v>
      </c>
      <c r="Q21">
        <v>18</v>
      </c>
      <c r="R21">
        <f t="shared" ref="R21:R37" si="9">INT(C21/100)</f>
        <v>3</v>
      </c>
      <c r="T21">
        <f t="shared" si="8"/>
        <v>0</v>
      </c>
      <c r="U21">
        <f t="shared" si="8"/>
        <v>0</v>
      </c>
      <c r="V21">
        <f t="shared" si="8"/>
        <v>1</v>
      </c>
      <c r="W21">
        <f t="shared" si="8"/>
        <v>0</v>
      </c>
      <c r="X21">
        <f t="shared" si="8"/>
        <v>0</v>
      </c>
      <c r="Y21">
        <f t="shared" si="8"/>
        <v>0</v>
      </c>
      <c r="Z21">
        <f t="shared" si="8"/>
        <v>0</v>
      </c>
      <c r="AA21">
        <f t="shared" si="8"/>
        <v>0</v>
      </c>
      <c r="AB21">
        <f t="shared" si="8"/>
        <v>0</v>
      </c>
    </row>
    <row r="22" spans="1:28">
      <c r="A22" s="2">
        <f>Dati!A22</f>
        <v>44063</v>
      </c>
      <c r="B22" s="3">
        <f>Dati!J22</f>
        <v>204686</v>
      </c>
      <c r="C22">
        <f t="shared" si="1"/>
        <v>180</v>
      </c>
      <c r="D22">
        <f t="shared" si="3"/>
        <v>-184</v>
      </c>
      <c r="E22" s="11">
        <f t="shared" si="6"/>
        <v>258.42857142857144</v>
      </c>
      <c r="Q22">
        <v>19</v>
      </c>
      <c r="R22">
        <f t="shared" si="9"/>
        <v>1</v>
      </c>
      <c r="T22">
        <f t="shared" si="8"/>
        <v>1</v>
      </c>
      <c r="U22">
        <f t="shared" si="8"/>
        <v>0</v>
      </c>
      <c r="V22">
        <f t="shared" si="8"/>
        <v>0</v>
      </c>
      <c r="W22">
        <f t="shared" si="8"/>
        <v>0</v>
      </c>
      <c r="X22">
        <f t="shared" si="8"/>
        <v>0</v>
      </c>
      <c r="Y22">
        <f t="shared" si="8"/>
        <v>0</v>
      </c>
      <c r="Z22">
        <f t="shared" si="8"/>
        <v>0</v>
      </c>
      <c r="AA22">
        <f t="shared" si="8"/>
        <v>0</v>
      </c>
      <c r="AB22">
        <f t="shared" si="8"/>
        <v>0</v>
      </c>
    </row>
    <row r="23" spans="1:28">
      <c r="A23" s="2">
        <f>Dati!A23</f>
        <v>44064</v>
      </c>
      <c r="B23" s="3">
        <f>Dati!J23</f>
        <v>204960</v>
      </c>
      <c r="C23">
        <f t="shared" si="1"/>
        <v>274</v>
      </c>
      <c r="D23">
        <f t="shared" si="3"/>
        <v>94</v>
      </c>
      <c r="E23" s="11">
        <f t="shared" si="6"/>
        <v>251.85714285714286</v>
      </c>
      <c r="Q23">
        <v>20</v>
      </c>
      <c r="R23">
        <f t="shared" si="9"/>
        <v>2</v>
      </c>
      <c r="T23">
        <f t="shared" si="8"/>
        <v>0</v>
      </c>
      <c r="U23">
        <f t="shared" si="8"/>
        <v>1</v>
      </c>
      <c r="V23">
        <f t="shared" si="8"/>
        <v>0</v>
      </c>
      <c r="W23">
        <f t="shared" si="8"/>
        <v>0</v>
      </c>
      <c r="X23">
        <f t="shared" si="8"/>
        <v>0</v>
      </c>
      <c r="Y23">
        <f t="shared" si="8"/>
        <v>0</v>
      </c>
      <c r="Z23">
        <f t="shared" si="8"/>
        <v>0</v>
      </c>
      <c r="AA23">
        <f t="shared" si="8"/>
        <v>0</v>
      </c>
      <c r="AB23">
        <f t="shared" si="8"/>
        <v>0</v>
      </c>
    </row>
    <row r="24" spans="1:28">
      <c r="A24" s="2">
        <f>Dati!A24</f>
        <v>44065</v>
      </c>
      <c r="B24" s="3">
        <f>Dati!J24</f>
        <v>205203</v>
      </c>
      <c r="C24">
        <f t="shared" si="1"/>
        <v>243</v>
      </c>
      <c r="D24">
        <f t="shared" si="3"/>
        <v>-31</v>
      </c>
      <c r="E24" s="11">
        <f t="shared" si="6"/>
        <v>233.42857142857142</v>
      </c>
      <c r="Q24">
        <v>21</v>
      </c>
      <c r="R24">
        <f t="shared" si="9"/>
        <v>2</v>
      </c>
      <c r="T24">
        <f t="shared" ref="T24:AB33" si="10">IF($R24=T$2,1,0)</f>
        <v>0</v>
      </c>
      <c r="U24">
        <f t="shared" si="10"/>
        <v>1</v>
      </c>
      <c r="V24">
        <f t="shared" si="10"/>
        <v>0</v>
      </c>
      <c r="W24">
        <f t="shared" si="10"/>
        <v>0</v>
      </c>
      <c r="X24">
        <f t="shared" si="10"/>
        <v>0</v>
      </c>
      <c r="Y24">
        <f t="shared" si="10"/>
        <v>0</v>
      </c>
      <c r="Z24">
        <f t="shared" si="10"/>
        <v>0</v>
      </c>
      <c r="AA24">
        <f t="shared" si="10"/>
        <v>0</v>
      </c>
      <c r="AB24">
        <f t="shared" si="10"/>
        <v>0</v>
      </c>
    </row>
    <row r="25" spans="1:28">
      <c r="A25" s="2">
        <f>Dati!A25</f>
        <v>44066</v>
      </c>
      <c r="B25" s="3">
        <f>Dati!J25</f>
        <v>205470</v>
      </c>
      <c r="C25">
        <f t="shared" si="1"/>
        <v>267</v>
      </c>
      <c r="D25">
        <f t="shared" si="3"/>
        <v>24</v>
      </c>
      <c r="E25" s="11">
        <f t="shared" si="6"/>
        <v>223.28571428571428</v>
      </c>
      <c r="Q25">
        <v>22</v>
      </c>
      <c r="R25">
        <f>INT(C25/100)</f>
        <v>2</v>
      </c>
      <c r="T25">
        <f t="shared" si="10"/>
        <v>0</v>
      </c>
      <c r="U25">
        <f t="shared" si="10"/>
        <v>1</v>
      </c>
      <c r="V25">
        <f t="shared" si="10"/>
        <v>0</v>
      </c>
      <c r="W25">
        <f t="shared" si="10"/>
        <v>0</v>
      </c>
      <c r="X25">
        <f t="shared" si="10"/>
        <v>0</v>
      </c>
      <c r="Y25">
        <f t="shared" si="10"/>
        <v>0</v>
      </c>
      <c r="Z25">
        <f t="shared" si="10"/>
        <v>0</v>
      </c>
      <c r="AA25">
        <f t="shared" si="10"/>
        <v>0</v>
      </c>
      <c r="AB25">
        <f t="shared" si="10"/>
        <v>0</v>
      </c>
    </row>
    <row r="26" spans="1:28">
      <c r="A26" s="2">
        <f>Dati!A26</f>
        <v>44067</v>
      </c>
      <c r="B26" s="3">
        <f>Dati!J26</f>
        <v>205662</v>
      </c>
      <c r="C26">
        <f t="shared" si="1"/>
        <v>192</v>
      </c>
      <c r="D26">
        <f t="shared" si="3"/>
        <v>-75</v>
      </c>
      <c r="E26" s="11">
        <f t="shared" si="6"/>
        <v>240.57142857142858</v>
      </c>
      <c r="Q26">
        <v>23</v>
      </c>
      <c r="R26">
        <f>INT(C26/100)</f>
        <v>1</v>
      </c>
      <c r="T26">
        <f t="shared" si="10"/>
        <v>1</v>
      </c>
      <c r="U26">
        <f t="shared" si="10"/>
        <v>0</v>
      </c>
      <c r="V26">
        <f t="shared" si="10"/>
        <v>0</v>
      </c>
      <c r="W26">
        <f t="shared" si="10"/>
        <v>0</v>
      </c>
      <c r="X26">
        <f t="shared" si="10"/>
        <v>0</v>
      </c>
      <c r="Y26">
        <f t="shared" si="10"/>
        <v>0</v>
      </c>
      <c r="Z26">
        <f t="shared" si="10"/>
        <v>0</v>
      </c>
      <c r="AA26">
        <f t="shared" si="10"/>
        <v>0</v>
      </c>
      <c r="AB26">
        <f t="shared" si="10"/>
        <v>0</v>
      </c>
    </row>
    <row r="27" spans="1:28">
      <c r="A27" s="2">
        <f>Dati!A27</f>
        <v>44068</v>
      </c>
      <c r="B27" s="3">
        <f>Dati!J27</f>
        <v>206015</v>
      </c>
      <c r="C27">
        <f t="shared" si="1"/>
        <v>353</v>
      </c>
      <c r="D27">
        <f t="shared" si="3"/>
        <v>161</v>
      </c>
      <c r="E27" s="11">
        <f t="shared" si="6"/>
        <v>242</v>
      </c>
      <c r="Q27">
        <v>24</v>
      </c>
      <c r="R27">
        <f t="shared" si="9"/>
        <v>3</v>
      </c>
      <c r="T27">
        <f t="shared" si="10"/>
        <v>0</v>
      </c>
      <c r="U27">
        <f t="shared" si="10"/>
        <v>0</v>
      </c>
      <c r="V27">
        <f t="shared" si="10"/>
        <v>1</v>
      </c>
      <c r="W27">
        <f t="shared" si="10"/>
        <v>0</v>
      </c>
      <c r="X27">
        <f t="shared" si="10"/>
        <v>0</v>
      </c>
      <c r="Y27">
        <f t="shared" si="10"/>
        <v>0</v>
      </c>
      <c r="Z27">
        <f t="shared" si="10"/>
        <v>0</v>
      </c>
      <c r="AA27">
        <f t="shared" si="10"/>
        <v>0</v>
      </c>
      <c r="AB27">
        <f t="shared" si="10"/>
        <v>0</v>
      </c>
    </row>
    <row r="28" spans="1:28">
      <c r="A28" s="2">
        <f>Dati!A28</f>
        <v>44069</v>
      </c>
      <c r="B28" s="3">
        <f>Dati!J28</f>
        <v>206329</v>
      </c>
      <c r="C28">
        <f t="shared" si="1"/>
        <v>314</v>
      </c>
      <c r="D28">
        <f t="shared" si="3"/>
        <v>-39</v>
      </c>
      <c r="E28" s="11">
        <f t="shared" si="6"/>
        <v>267.57142857142856</v>
      </c>
      <c r="Q28">
        <v>25</v>
      </c>
      <c r="R28">
        <f t="shared" si="9"/>
        <v>3</v>
      </c>
      <c r="T28">
        <f t="shared" si="10"/>
        <v>0</v>
      </c>
      <c r="U28">
        <f t="shared" si="10"/>
        <v>0</v>
      </c>
      <c r="V28">
        <f t="shared" si="10"/>
        <v>1</v>
      </c>
      <c r="W28">
        <f t="shared" si="10"/>
        <v>0</v>
      </c>
      <c r="X28">
        <f t="shared" si="10"/>
        <v>0</v>
      </c>
      <c r="Y28">
        <f t="shared" si="10"/>
        <v>0</v>
      </c>
      <c r="Z28">
        <f t="shared" si="10"/>
        <v>0</v>
      </c>
      <c r="AA28">
        <f t="shared" si="10"/>
        <v>0</v>
      </c>
      <c r="AB28">
        <f t="shared" si="10"/>
        <v>0</v>
      </c>
    </row>
    <row r="29" spans="1:28">
      <c r="A29" s="2">
        <f>Dati!A29</f>
        <v>44070</v>
      </c>
      <c r="B29" s="3">
        <f>Dati!J29</f>
        <v>206554</v>
      </c>
      <c r="C29">
        <f t="shared" si="1"/>
        <v>225</v>
      </c>
      <c r="D29">
        <f t="shared" si="3"/>
        <v>-89</v>
      </c>
      <c r="E29" s="11">
        <f t="shared" si="6"/>
        <v>260.42857142857144</v>
      </c>
      <c r="Q29">
        <v>26</v>
      </c>
      <c r="R29">
        <f t="shared" si="9"/>
        <v>2</v>
      </c>
      <c r="T29">
        <f t="shared" si="10"/>
        <v>0</v>
      </c>
      <c r="U29">
        <f t="shared" si="10"/>
        <v>1</v>
      </c>
      <c r="V29">
        <f t="shared" si="10"/>
        <v>0</v>
      </c>
      <c r="W29">
        <f t="shared" si="10"/>
        <v>0</v>
      </c>
      <c r="X29">
        <f t="shared" si="10"/>
        <v>0</v>
      </c>
      <c r="Y29">
        <f t="shared" si="10"/>
        <v>0</v>
      </c>
      <c r="Z29">
        <f t="shared" si="10"/>
        <v>0</v>
      </c>
      <c r="AA29">
        <f t="shared" si="10"/>
        <v>0</v>
      </c>
      <c r="AB29">
        <f t="shared" si="10"/>
        <v>0</v>
      </c>
    </row>
    <row r="30" spans="1:28">
      <c r="A30" s="2">
        <f>Dati!A30</f>
        <v>44071</v>
      </c>
      <c r="B30" s="3">
        <f>Dati!J30</f>
        <v>206902</v>
      </c>
      <c r="C30">
        <f t="shared" si="1"/>
        <v>348</v>
      </c>
      <c r="D30">
        <f t="shared" si="3"/>
        <v>123</v>
      </c>
      <c r="E30" s="11">
        <f t="shared" si="6"/>
        <v>266.85714285714283</v>
      </c>
      <c r="Q30">
        <v>27</v>
      </c>
      <c r="R30">
        <f t="shared" si="9"/>
        <v>3</v>
      </c>
      <c r="T30">
        <f t="shared" si="10"/>
        <v>0</v>
      </c>
      <c r="U30">
        <f t="shared" si="10"/>
        <v>0</v>
      </c>
      <c r="V30">
        <f t="shared" si="10"/>
        <v>1</v>
      </c>
      <c r="W30">
        <f t="shared" si="10"/>
        <v>0</v>
      </c>
      <c r="X30">
        <f t="shared" si="10"/>
        <v>0</v>
      </c>
      <c r="Y30">
        <f t="shared" si="10"/>
        <v>0</v>
      </c>
      <c r="Z30">
        <f t="shared" si="10"/>
        <v>0</v>
      </c>
      <c r="AA30">
        <f t="shared" si="10"/>
        <v>0</v>
      </c>
      <c r="AB30">
        <f t="shared" si="10"/>
        <v>0</v>
      </c>
    </row>
    <row r="31" spans="1:28">
      <c r="A31" s="2">
        <f>Dati!A31</f>
        <v>44072</v>
      </c>
      <c r="B31" s="3">
        <f>Dati!J31</f>
        <v>207224</v>
      </c>
      <c r="C31">
        <f t="shared" si="1"/>
        <v>322</v>
      </c>
      <c r="D31">
        <f t="shared" si="3"/>
        <v>-26</v>
      </c>
      <c r="E31" s="11">
        <f t="shared" si="6"/>
        <v>277.42857142857144</v>
      </c>
      <c r="Q31">
        <v>28</v>
      </c>
      <c r="R31">
        <f t="shared" si="9"/>
        <v>3</v>
      </c>
      <c r="T31">
        <f t="shared" si="10"/>
        <v>0</v>
      </c>
      <c r="U31">
        <f t="shared" si="10"/>
        <v>0</v>
      </c>
      <c r="V31">
        <f t="shared" si="10"/>
        <v>1</v>
      </c>
      <c r="W31">
        <f t="shared" si="10"/>
        <v>0</v>
      </c>
      <c r="X31">
        <f t="shared" si="10"/>
        <v>0</v>
      </c>
      <c r="Y31">
        <f t="shared" si="10"/>
        <v>0</v>
      </c>
      <c r="Z31">
        <f t="shared" si="10"/>
        <v>0</v>
      </c>
      <c r="AA31">
        <f t="shared" si="10"/>
        <v>0</v>
      </c>
      <c r="AB31">
        <f t="shared" si="10"/>
        <v>0</v>
      </c>
    </row>
    <row r="32" spans="1:28">
      <c r="A32" s="2">
        <f>Dati!A32</f>
        <v>44073</v>
      </c>
      <c r="B32" s="3">
        <f>Dati!J32</f>
        <v>207536</v>
      </c>
      <c r="C32">
        <f t="shared" si="1"/>
        <v>312</v>
      </c>
      <c r="D32">
        <f t="shared" si="3"/>
        <v>-10</v>
      </c>
      <c r="E32" s="11">
        <f t="shared" si="6"/>
        <v>288.71428571428572</v>
      </c>
      <c r="Q32">
        <v>29</v>
      </c>
      <c r="R32">
        <f t="shared" si="9"/>
        <v>3</v>
      </c>
      <c r="T32">
        <f t="shared" si="10"/>
        <v>0</v>
      </c>
      <c r="U32">
        <f t="shared" si="10"/>
        <v>0</v>
      </c>
      <c r="V32">
        <f t="shared" si="10"/>
        <v>1</v>
      </c>
      <c r="W32">
        <f t="shared" si="10"/>
        <v>0</v>
      </c>
      <c r="X32">
        <f t="shared" si="10"/>
        <v>0</v>
      </c>
      <c r="Y32">
        <f t="shared" si="10"/>
        <v>0</v>
      </c>
      <c r="Z32">
        <f t="shared" si="10"/>
        <v>0</v>
      </c>
      <c r="AA32">
        <f t="shared" si="10"/>
        <v>0</v>
      </c>
      <c r="AB32">
        <f t="shared" si="10"/>
        <v>0</v>
      </c>
    </row>
    <row r="33" spans="1:28">
      <c r="A33" s="2">
        <f>Dati!A33</f>
        <v>44074</v>
      </c>
      <c r="B33" s="3">
        <f>Dati!J33</f>
        <v>207653</v>
      </c>
      <c r="C33">
        <f t="shared" si="1"/>
        <v>117</v>
      </c>
      <c r="D33">
        <f t="shared" si="3"/>
        <v>-195</v>
      </c>
      <c r="E33" s="11">
        <f t="shared" si="6"/>
        <v>295.14285714285717</v>
      </c>
      <c r="Q33">
        <v>30</v>
      </c>
      <c r="R33">
        <f>INT(C33/100)</f>
        <v>1</v>
      </c>
      <c r="T33">
        <f t="shared" si="10"/>
        <v>1</v>
      </c>
      <c r="U33">
        <f t="shared" si="10"/>
        <v>0</v>
      </c>
      <c r="V33">
        <f t="shared" si="10"/>
        <v>0</v>
      </c>
      <c r="W33">
        <f t="shared" si="10"/>
        <v>0</v>
      </c>
      <c r="X33">
        <f t="shared" si="10"/>
        <v>0</v>
      </c>
      <c r="Y33">
        <f t="shared" si="10"/>
        <v>0</v>
      </c>
      <c r="Z33">
        <f t="shared" si="10"/>
        <v>0</v>
      </c>
      <c r="AA33">
        <f t="shared" si="10"/>
        <v>0</v>
      </c>
      <c r="AB33">
        <f t="shared" si="10"/>
        <v>0</v>
      </c>
    </row>
    <row r="34" spans="1:28">
      <c r="A34" s="2">
        <f>Dati!A34</f>
        <v>44075</v>
      </c>
      <c r="B34" s="3">
        <f>Dati!J34</f>
        <v>207944</v>
      </c>
      <c r="C34">
        <f t="shared" si="1"/>
        <v>291</v>
      </c>
      <c r="D34">
        <f t="shared" si="3"/>
        <v>174</v>
      </c>
      <c r="E34" s="11">
        <f t="shared" si="6"/>
        <v>284.42857142857144</v>
      </c>
      <c r="Q34">
        <v>31</v>
      </c>
      <c r="R34">
        <f t="shared" si="9"/>
        <v>2</v>
      </c>
      <c r="T34">
        <f t="shared" ref="T34:AB43" si="11">IF($R34=T$2,1,0)</f>
        <v>0</v>
      </c>
      <c r="U34">
        <f t="shared" si="11"/>
        <v>1</v>
      </c>
      <c r="V34">
        <f t="shared" si="11"/>
        <v>0</v>
      </c>
      <c r="W34">
        <f t="shared" si="11"/>
        <v>0</v>
      </c>
      <c r="X34">
        <f t="shared" si="11"/>
        <v>0</v>
      </c>
      <c r="Y34">
        <f t="shared" si="11"/>
        <v>0</v>
      </c>
      <c r="Z34">
        <f t="shared" si="11"/>
        <v>0</v>
      </c>
      <c r="AA34">
        <f t="shared" si="11"/>
        <v>0</v>
      </c>
      <c r="AB34">
        <f t="shared" si="11"/>
        <v>0</v>
      </c>
    </row>
    <row r="35" spans="1:28">
      <c r="A35" s="2">
        <f>Dati!A35</f>
        <v>44076</v>
      </c>
      <c r="B35" s="3">
        <f>Dati!J35</f>
        <v>208201</v>
      </c>
      <c r="C35">
        <f t="shared" si="1"/>
        <v>257</v>
      </c>
      <c r="D35">
        <f t="shared" si="3"/>
        <v>-34</v>
      </c>
      <c r="E35" s="11">
        <f t="shared" si="6"/>
        <v>275.57142857142856</v>
      </c>
      <c r="Q35">
        <v>32</v>
      </c>
      <c r="R35">
        <f t="shared" si="9"/>
        <v>2</v>
      </c>
      <c r="T35">
        <f t="shared" si="11"/>
        <v>0</v>
      </c>
      <c r="U35">
        <f t="shared" si="11"/>
        <v>1</v>
      </c>
      <c r="V35">
        <f t="shared" si="11"/>
        <v>0</v>
      </c>
      <c r="W35">
        <f t="shared" si="11"/>
        <v>0</v>
      </c>
      <c r="X35">
        <f t="shared" si="11"/>
        <v>0</v>
      </c>
      <c r="Y35">
        <f t="shared" si="11"/>
        <v>0</v>
      </c>
      <c r="Z35">
        <f t="shared" si="11"/>
        <v>0</v>
      </c>
      <c r="AA35">
        <f t="shared" si="11"/>
        <v>0</v>
      </c>
      <c r="AB35">
        <f t="shared" si="11"/>
        <v>0</v>
      </c>
    </row>
    <row r="36" spans="1:28">
      <c r="A36" s="2">
        <f>Dati!A36</f>
        <v>44077</v>
      </c>
      <c r="B36" s="3">
        <f>Dati!J36</f>
        <v>208490</v>
      </c>
      <c r="C36">
        <f t="shared" si="1"/>
        <v>289</v>
      </c>
      <c r="D36">
        <f t="shared" si="3"/>
        <v>32</v>
      </c>
      <c r="E36" s="11">
        <f t="shared" si="6"/>
        <v>267.42857142857144</v>
      </c>
      <c r="Q36">
        <v>33</v>
      </c>
      <c r="R36">
        <f>INT(C36/100)</f>
        <v>2</v>
      </c>
      <c r="T36">
        <f t="shared" si="11"/>
        <v>0</v>
      </c>
      <c r="U36">
        <f t="shared" si="11"/>
        <v>1</v>
      </c>
      <c r="V36">
        <f t="shared" si="11"/>
        <v>0</v>
      </c>
      <c r="W36">
        <f t="shared" si="11"/>
        <v>0</v>
      </c>
      <c r="X36">
        <f t="shared" si="11"/>
        <v>0</v>
      </c>
      <c r="Y36">
        <f t="shared" si="11"/>
        <v>0</v>
      </c>
      <c r="Z36">
        <f t="shared" si="11"/>
        <v>0</v>
      </c>
      <c r="AA36">
        <f t="shared" si="11"/>
        <v>0</v>
      </c>
      <c r="AB36">
        <f t="shared" si="11"/>
        <v>0</v>
      </c>
    </row>
    <row r="37" spans="1:28">
      <c r="A37" s="2">
        <f>Dati!A37</f>
        <v>44078</v>
      </c>
      <c r="B37" s="3">
        <f>Dati!J37</f>
        <v>209027</v>
      </c>
      <c r="C37">
        <f t="shared" ref="C37" si="12">B37-B36</f>
        <v>537</v>
      </c>
      <c r="D37">
        <f t="shared" ref="D37" si="13">C37-C36</f>
        <v>248</v>
      </c>
      <c r="E37" s="11">
        <f t="shared" si="6"/>
        <v>276.57142857142856</v>
      </c>
      <c r="Q37">
        <v>34</v>
      </c>
      <c r="R37">
        <f t="shared" si="9"/>
        <v>5</v>
      </c>
      <c r="T37">
        <f t="shared" si="11"/>
        <v>0</v>
      </c>
      <c r="U37">
        <f t="shared" si="11"/>
        <v>0</v>
      </c>
      <c r="V37">
        <f t="shared" si="11"/>
        <v>0</v>
      </c>
      <c r="W37">
        <f t="shared" si="11"/>
        <v>0</v>
      </c>
      <c r="X37">
        <f t="shared" si="11"/>
        <v>1</v>
      </c>
      <c r="Y37">
        <f t="shared" si="11"/>
        <v>0</v>
      </c>
      <c r="Z37">
        <f t="shared" si="11"/>
        <v>0</v>
      </c>
      <c r="AA37">
        <f t="shared" si="11"/>
        <v>0</v>
      </c>
      <c r="AB37">
        <f t="shared" si="11"/>
        <v>0</v>
      </c>
    </row>
    <row r="38" spans="1:28">
      <c r="A38" s="2">
        <f>Dati!A38</f>
        <v>44079</v>
      </c>
      <c r="B38" s="3">
        <f>Dati!J38</f>
        <v>209610</v>
      </c>
      <c r="C38">
        <f t="shared" ref="C38" si="14">B38-B37</f>
        <v>583</v>
      </c>
      <c r="D38">
        <f t="shared" ref="D38" si="15">C38-C37</f>
        <v>46</v>
      </c>
      <c r="E38" s="11">
        <f t="shared" si="6"/>
        <v>303.57142857142856</v>
      </c>
      <c r="Q38">
        <v>35</v>
      </c>
      <c r="R38">
        <f>INT(C38/100)</f>
        <v>5</v>
      </c>
      <c r="T38">
        <f t="shared" si="11"/>
        <v>0</v>
      </c>
      <c r="U38">
        <f t="shared" si="11"/>
        <v>0</v>
      </c>
      <c r="V38">
        <f t="shared" si="11"/>
        <v>0</v>
      </c>
      <c r="W38">
        <f t="shared" si="11"/>
        <v>0</v>
      </c>
      <c r="X38">
        <f t="shared" si="11"/>
        <v>1</v>
      </c>
      <c r="Y38">
        <f t="shared" si="11"/>
        <v>0</v>
      </c>
      <c r="Z38">
        <f t="shared" si="11"/>
        <v>0</v>
      </c>
      <c r="AA38">
        <f t="shared" si="11"/>
        <v>0</v>
      </c>
      <c r="AB38">
        <f t="shared" si="11"/>
        <v>0</v>
      </c>
    </row>
    <row r="39" spans="1:28">
      <c r="A39" s="2">
        <f>Dati!A39</f>
        <v>44080</v>
      </c>
      <c r="B39" s="3">
        <f>Dati!J39</f>
        <v>210015</v>
      </c>
      <c r="C39">
        <f t="shared" ref="C39" si="16">B39-B38</f>
        <v>405</v>
      </c>
      <c r="D39">
        <f t="shared" ref="D39" si="17">C39-C38</f>
        <v>-178</v>
      </c>
      <c r="E39" s="11">
        <f t="shared" si="6"/>
        <v>340.85714285714283</v>
      </c>
      <c r="Q39">
        <v>36</v>
      </c>
      <c r="R39">
        <f t="shared" ref="R39:R43" si="18">INT(C39/100)</f>
        <v>4</v>
      </c>
      <c r="T39">
        <f t="shared" si="11"/>
        <v>0</v>
      </c>
      <c r="U39">
        <f t="shared" si="11"/>
        <v>0</v>
      </c>
      <c r="V39">
        <f t="shared" si="11"/>
        <v>0</v>
      </c>
      <c r="W39">
        <f t="shared" si="11"/>
        <v>1</v>
      </c>
      <c r="X39">
        <f t="shared" si="11"/>
        <v>0</v>
      </c>
      <c r="Y39">
        <f t="shared" si="11"/>
        <v>0</v>
      </c>
      <c r="Z39">
        <f t="shared" si="11"/>
        <v>0</v>
      </c>
      <c r="AA39">
        <f t="shared" si="11"/>
        <v>0</v>
      </c>
      <c r="AB39">
        <f t="shared" si="11"/>
        <v>0</v>
      </c>
    </row>
    <row r="40" spans="1:28">
      <c r="A40" s="2">
        <f>Dati!A40</f>
        <v>44081</v>
      </c>
      <c r="B40" s="3">
        <f>Dati!J40</f>
        <v>210238</v>
      </c>
      <c r="C40">
        <f t="shared" ref="C40" si="19">B40-B39</f>
        <v>223</v>
      </c>
      <c r="D40">
        <f t="shared" ref="D40" si="20">C40-C39</f>
        <v>-182</v>
      </c>
      <c r="E40" s="11">
        <f t="shared" si="6"/>
        <v>354.14285714285717</v>
      </c>
      <c r="Q40">
        <v>37</v>
      </c>
      <c r="R40">
        <f t="shared" si="18"/>
        <v>2</v>
      </c>
      <c r="T40">
        <f t="shared" si="11"/>
        <v>0</v>
      </c>
      <c r="U40">
        <f t="shared" si="11"/>
        <v>1</v>
      </c>
      <c r="V40">
        <f t="shared" si="11"/>
        <v>0</v>
      </c>
      <c r="W40">
        <f t="shared" si="11"/>
        <v>0</v>
      </c>
      <c r="X40">
        <f t="shared" si="11"/>
        <v>0</v>
      </c>
      <c r="Y40">
        <f t="shared" si="11"/>
        <v>0</v>
      </c>
      <c r="Z40">
        <f t="shared" si="11"/>
        <v>0</v>
      </c>
      <c r="AA40">
        <f t="shared" si="11"/>
        <v>0</v>
      </c>
      <c r="AB40">
        <f t="shared" si="11"/>
        <v>0</v>
      </c>
    </row>
    <row r="41" spans="1:28">
      <c r="A41" s="2">
        <f>Dati!A41</f>
        <v>44082</v>
      </c>
      <c r="B41" s="3">
        <f>Dati!J41</f>
        <v>210801</v>
      </c>
      <c r="C41">
        <f t="shared" ref="C41" si="21">B41-B40</f>
        <v>563</v>
      </c>
      <c r="D41">
        <f t="shared" ref="D41" si="22">C41-C40</f>
        <v>340</v>
      </c>
      <c r="E41" s="11">
        <f t="shared" si="6"/>
        <v>369.28571428571428</v>
      </c>
      <c r="Q41">
        <v>38</v>
      </c>
      <c r="R41">
        <f t="shared" si="18"/>
        <v>5</v>
      </c>
      <c r="T41">
        <f t="shared" si="11"/>
        <v>0</v>
      </c>
      <c r="U41">
        <f t="shared" si="11"/>
        <v>0</v>
      </c>
      <c r="V41">
        <f t="shared" si="11"/>
        <v>0</v>
      </c>
      <c r="W41">
        <f t="shared" si="11"/>
        <v>0</v>
      </c>
      <c r="X41">
        <f t="shared" si="11"/>
        <v>1</v>
      </c>
      <c r="Y41">
        <f t="shared" si="11"/>
        <v>0</v>
      </c>
      <c r="Z41">
        <f t="shared" si="11"/>
        <v>0</v>
      </c>
      <c r="AA41">
        <f t="shared" si="11"/>
        <v>0</v>
      </c>
      <c r="AB41">
        <f t="shared" si="11"/>
        <v>0</v>
      </c>
    </row>
    <row r="42" spans="1:28">
      <c r="A42" s="2">
        <f>Dati!A42</f>
        <v>44083</v>
      </c>
      <c r="B42" s="3">
        <f>Dati!J42</f>
        <v>211272</v>
      </c>
      <c r="C42">
        <f t="shared" ref="C42" si="23">B42-B41</f>
        <v>471</v>
      </c>
      <c r="D42">
        <f t="shared" ref="D42" si="24">C42-C41</f>
        <v>-92</v>
      </c>
      <c r="E42" s="11">
        <f t="shared" si="6"/>
        <v>408.14285714285717</v>
      </c>
      <c r="Q42">
        <v>39</v>
      </c>
      <c r="R42">
        <f t="shared" si="18"/>
        <v>4</v>
      </c>
      <c r="T42">
        <f t="shared" si="11"/>
        <v>0</v>
      </c>
      <c r="U42">
        <f t="shared" si="11"/>
        <v>0</v>
      </c>
      <c r="V42">
        <f t="shared" si="11"/>
        <v>0</v>
      </c>
      <c r="W42">
        <f t="shared" si="11"/>
        <v>1</v>
      </c>
      <c r="X42">
        <f t="shared" si="11"/>
        <v>0</v>
      </c>
      <c r="Y42">
        <f t="shared" si="11"/>
        <v>0</v>
      </c>
      <c r="Z42">
        <f t="shared" si="11"/>
        <v>0</v>
      </c>
      <c r="AA42">
        <f t="shared" si="11"/>
        <v>0</v>
      </c>
      <c r="AB42">
        <f t="shared" si="11"/>
        <v>0</v>
      </c>
    </row>
    <row r="43" spans="1:28">
      <c r="A43" s="2">
        <f>Dati!A43</f>
        <v>44084</v>
      </c>
      <c r="B43" s="3">
        <f>Dati!J43</f>
        <v>211885</v>
      </c>
      <c r="C43">
        <f t="shared" ref="C43" si="25">B43-B42</f>
        <v>613</v>
      </c>
      <c r="D43">
        <f t="shared" ref="D43" si="26">C43-C42</f>
        <v>142</v>
      </c>
      <c r="E43" s="11">
        <f t="shared" si="6"/>
        <v>438.71428571428572</v>
      </c>
      <c r="Q43">
        <v>40</v>
      </c>
      <c r="R43">
        <f t="shared" si="18"/>
        <v>6</v>
      </c>
      <c r="T43">
        <f t="shared" si="11"/>
        <v>0</v>
      </c>
      <c r="U43">
        <f t="shared" si="11"/>
        <v>0</v>
      </c>
      <c r="V43">
        <f t="shared" si="11"/>
        <v>0</v>
      </c>
      <c r="W43">
        <f t="shared" si="11"/>
        <v>0</v>
      </c>
      <c r="X43">
        <f t="shared" si="11"/>
        <v>0</v>
      </c>
      <c r="Y43">
        <f t="shared" si="11"/>
        <v>1</v>
      </c>
      <c r="Z43">
        <f t="shared" si="11"/>
        <v>0</v>
      </c>
      <c r="AA43">
        <f t="shared" si="11"/>
        <v>0</v>
      </c>
      <c r="AB43">
        <f t="shared" si="11"/>
        <v>0</v>
      </c>
    </row>
    <row r="44" spans="1:28">
      <c r="A44" s="2">
        <f>Dati!A44</f>
        <v>44085</v>
      </c>
      <c r="B44" s="3">
        <f>Dati!J44</f>
        <v>212432</v>
      </c>
      <c r="C44">
        <f t="shared" ref="C44" si="27">B44-B43</f>
        <v>547</v>
      </c>
      <c r="D44">
        <f t="shared" ref="D44" si="28">C44-C43</f>
        <v>-66</v>
      </c>
      <c r="E44" s="11">
        <f t="shared" si="6"/>
        <v>485</v>
      </c>
      <c r="Q44">
        <v>41</v>
      </c>
      <c r="R44">
        <f>INT(C44/100)</f>
        <v>5</v>
      </c>
      <c r="T44">
        <f t="shared" ref="T44:AB53" si="29">IF($R44=T$2,1,0)</f>
        <v>0</v>
      </c>
      <c r="U44">
        <f t="shared" si="29"/>
        <v>0</v>
      </c>
      <c r="V44">
        <f t="shared" si="29"/>
        <v>0</v>
      </c>
      <c r="W44">
        <f t="shared" si="29"/>
        <v>0</v>
      </c>
      <c r="X44">
        <f t="shared" si="29"/>
        <v>1</v>
      </c>
      <c r="Y44">
        <f t="shared" si="29"/>
        <v>0</v>
      </c>
      <c r="Z44">
        <f t="shared" si="29"/>
        <v>0</v>
      </c>
      <c r="AA44">
        <f t="shared" si="29"/>
        <v>0</v>
      </c>
      <c r="AB44">
        <f t="shared" si="29"/>
        <v>0</v>
      </c>
    </row>
    <row r="45" spans="1:28">
      <c r="A45" s="2">
        <f>Dati!A45</f>
        <v>44086</v>
      </c>
      <c r="B45" s="3">
        <f>Dati!J45</f>
        <v>213191</v>
      </c>
      <c r="C45">
        <f t="shared" ref="C45" si="30">B45-B44</f>
        <v>759</v>
      </c>
      <c r="D45">
        <f t="shared" ref="D45" si="31">C45-C44</f>
        <v>212</v>
      </c>
      <c r="E45" s="11">
        <f t="shared" si="6"/>
        <v>486.42857142857144</v>
      </c>
      <c r="Q45">
        <v>42</v>
      </c>
      <c r="R45">
        <f t="shared" ref="R45:R52" si="32">INT(C45/100)</f>
        <v>7</v>
      </c>
      <c r="T45">
        <f t="shared" si="29"/>
        <v>0</v>
      </c>
      <c r="U45">
        <f t="shared" si="29"/>
        <v>0</v>
      </c>
      <c r="V45">
        <f t="shared" si="29"/>
        <v>0</v>
      </c>
      <c r="W45">
        <f t="shared" si="29"/>
        <v>0</v>
      </c>
      <c r="X45">
        <f t="shared" si="29"/>
        <v>0</v>
      </c>
      <c r="Y45">
        <f t="shared" si="29"/>
        <v>0</v>
      </c>
      <c r="Z45">
        <f t="shared" si="29"/>
        <v>1</v>
      </c>
      <c r="AA45">
        <f t="shared" si="29"/>
        <v>0</v>
      </c>
      <c r="AB45">
        <f t="shared" si="29"/>
        <v>0</v>
      </c>
    </row>
    <row r="46" spans="1:28">
      <c r="A46" s="2">
        <f>Dati!A46</f>
        <v>44087</v>
      </c>
      <c r="B46" s="3">
        <f>Dati!J46</f>
        <v>213634</v>
      </c>
      <c r="C46">
        <f t="shared" ref="C46" si="33">B46-B45</f>
        <v>443</v>
      </c>
      <c r="D46">
        <f t="shared" ref="D46" si="34">C46-C45</f>
        <v>-316</v>
      </c>
      <c r="E46" s="11">
        <f t="shared" si="6"/>
        <v>511.57142857142856</v>
      </c>
      <c r="Q46">
        <v>43</v>
      </c>
      <c r="R46">
        <f t="shared" si="32"/>
        <v>4</v>
      </c>
      <c r="T46">
        <f t="shared" si="29"/>
        <v>0</v>
      </c>
      <c r="U46">
        <f t="shared" si="29"/>
        <v>0</v>
      </c>
      <c r="V46">
        <f t="shared" si="29"/>
        <v>0</v>
      </c>
      <c r="W46">
        <f t="shared" si="29"/>
        <v>1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0</v>
      </c>
      <c r="AB46">
        <f t="shared" si="29"/>
        <v>0</v>
      </c>
    </row>
    <row r="47" spans="1:28">
      <c r="A47" s="2">
        <f>Dati!A47</f>
        <v>44088</v>
      </c>
      <c r="B47" s="3">
        <f>Dati!J47</f>
        <v>213950</v>
      </c>
      <c r="C47">
        <f t="shared" ref="C47" si="35">B47-B46</f>
        <v>316</v>
      </c>
      <c r="D47">
        <f t="shared" ref="D47" si="36">C47-C46</f>
        <v>-127</v>
      </c>
      <c r="E47" s="11">
        <f t="shared" si="6"/>
        <v>517</v>
      </c>
      <c r="Q47">
        <v>44</v>
      </c>
      <c r="R47">
        <f t="shared" si="32"/>
        <v>3</v>
      </c>
      <c r="T47">
        <f t="shared" si="29"/>
        <v>0</v>
      </c>
      <c r="U47">
        <f t="shared" si="29"/>
        <v>0</v>
      </c>
      <c r="V47">
        <f t="shared" si="29"/>
        <v>1</v>
      </c>
      <c r="W47">
        <f t="shared" si="29"/>
        <v>0</v>
      </c>
      <c r="X47">
        <f t="shared" si="29"/>
        <v>0</v>
      </c>
      <c r="Y47">
        <f t="shared" si="29"/>
        <v>0</v>
      </c>
      <c r="Z47">
        <f t="shared" si="29"/>
        <v>0</v>
      </c>
      <c r="AA47">
        <f t="shared" si="29"/>
        <v>0</v>
      </c>
      <c r="AB47">
        <f t="shared" si="29"/>
        <v>0</v>
      </c>
    </row>
    <row r="48" spans="1:28">
      <c r="A48" s="2">
        <f>Dati!A48</f>
        <v>44089</v>
      </c>
      <c r="B48" s="3">
        <f>Dati!J48</f>
        <v>214645</v>
      </c>
      <c r="C48">
        <f t="shared" ref="C48" si="37">B48-B47</f>
        <v>695</v>
      </c>
      <c r="D48">
        <f t="shared" ref="D48" si="38">C48-C47</f>
        <v>379</v>
      </c>
      <c r="E48" s="11">
        <f t="shared" si="6"/>
        <v>530.28571428571433</v>
      </c>
      <c r="Q48">
        <v>45</v>
      </c>
      <c r="R48">
        <f t="shared" si="32"/>
        <v>6</v>
      </c>
      <c r="T48">
        <f t="shared" si="29"/>
        <v>0</v>
      </c>
      <c r="U48">
        <f t="shared" si="29"/>
        <v>0</v>
      </c>
      <c r="V48">
        <f t="shared" si="29"/>
        <v>0</v>
      </c>
      <c r="W48">
        <f t="shared" si="29"/>
        <v>0</v>
      </c>
      <c r="X48">
        <f t="shared" si="29"/>
        <v>0</v>
      </c>
      <c r="Y48">
        <f t="shared" si="29"/>
        <v>1</v>
      </c>
      <c r="Z48">
        <f t="shared" si="29"/>
        <v>0</v>
      </c>
      <c r="AA48">
        <f t="shared" si="29"/>
        <v>0</v>
      </c>
      <c r="AB48">
        <f t="shared" si="29"/>
        <v>0</v>
      </c>
    </row>
    <row r="49" spans="1:28">
      <c r="A49" s="2">
        <f>Dati!A49</f>
        <v>44090</v>
      </c>
      <c r="B49" s="3">
        <f>Dati!J49</f>
        <v>215265</v>
      </c>
      <c r="C49">
        <f t="shared" ref="C49" si="39">B49-B48</f>
        <v>620</v>
      </c>
      <c r="D49">
        <f t="shared" ref="D49" si="40">C49-C48</f>
        <v>-75</v>
      </c>
      <c r="E49" s="11">
        <f t="shared" si="6"/>
        <v>549.14285714285711</v>
      </c>
      <c r="Q49">
        <v>46</v>
      </c>
      <c r="R49">
        <f t="shared" si="32"/>
        <v>6</v>
      </c>
      <c r="T49">
        <f t="shared" si="29"/>
        <v>0</v>
      </c>
      <c r="U49">
        <f t="shared" si="29"/>
        <v>0</v>
      </c>
      <c r="V49">
        <f t="shared" si="29"/>
        <v>0</v>
      </c>
      <c r="W49">
        <f t="shared" si="29"/>
        <v>0</v>
      </c>
      <c r="X49">
        <f t="shared" si="29"/>
        <v>0</v>
      </c>
      <c r="Y49">
        <f t="shared" si="29"/>
        <v>1</v>
      </c>
      <c r="Z49">
        <f t="shared" si="29"/>
        <v>0</v>
      </c>
      <c r="AA49">
        <f t="shared" si="29"/>
        <v>0</v>
      </c>
      <c r="AB49">
        <f t="shared" si="29"/>
        <v>0</v>
      </c>
    </row>
    <row r="50" spans="1:28">
      <c r="A50" s="2">
        <f>Dati!A50</f>
        <v>44091</v>
      </c>
      <c r="B50" s="3">
        <f>Dati!J50</f>
        <v>215954</v>
      </c>
      <c r="C50">
        <f t="shared" ref="C50" si="41">B50-B49</f>
        <v>689</v>
      </c>
      <c r="D50">
        <f t="shared" ref="D50" si="42">C50-C49</f>
        <v>69</v>
      </c>
      <c r="E50" s="11">
        <f t="shared" si="6"/>
        <v>570.42857142857144</v>
      </c>
      <c r="Q50">
        <v>47</v>
      </c>
      <c r="R50">
        <f t="shared" si="32"/>
        <v>6</v>
      </c>
      <c r="T50">
        <f t="shared" si="29"/>
        <v>0</v>
      </c>
      <c r="U50">
        <f t="shared" si="29"/>
        <v>0</v>
      </c>
      <c r="V50">
        <f t="shared" si="29"/>
        <v>0</v>
      </c>
      <c r="W50">
        <f t="shared" si="29"/>
        <v>0</v>
      </c>
      <c r="X50">
        <f t="shared" si="29"/>
        <v>0</v>
      </c>
      <c r="Y50">
        <f t="shared" si="29"/>
        <v>1</v>
      </c>
      <c r="Z50">
        <f t="shared" si="29"/>
        <v>0</v>
      </c>
      <c r="AA50">
        <f t="shared" si="29"/>
        <v>0</v>
      </c>
      <c r="AB50">
        <f t="shared" si="29"/>
        <v>0</v>
      </c>
    </row>
    <row r="51" spans="1:28">
      <c r="A51" s="2">
        <f>Dati!A51</f>
        <v>44092</v>
      </c>
      <c r="B51" s="3">
        <f>Dati!J51</f>
        <v>216807</v>
      </c>
      <c r="C51">
        <f t="shared" ref="C51" si="43">B51-B50</f>
        <v>853</v>
      </c>
      <c r="D51">
        <f t="shared" ref="D51" si="44">C51-C50</f>
        <v>164</v>
      </c>
      <c r="E51" s="11">
        <f t="shared" si="6"/>
        <v>581.28571428571433</v>
      </c>
      <c r="Q51">
        <v>48</v>
      </c>
      <c r="R51">
        <f t="shared" si="32"/>
        <v>8</v>
      </c>
      <c r="T51">
        <f t="shared" si="29"/>
        <v>0</v>
      </c>
      <c r="U51">
        <f t="shared" si="29"/>
        <v>0</v>
      </c>
      <c r="V51">
        <f t="shared" si="29"/>
        <v>0</v>
      </c>
      <c r="W51">
        <f t="shared" si="29"/>
        <v>0</v>
      </c>
      <c r="X51">
        <f t="shared" si="29"/>
        <v>0</v>
      </c>
      <c r="Y51">
        <f t="shared" si="29"/>
        <v>0</v>
      </c>
      <c r="Z51">
        <f t="shared" si="29"/>
        <v>0</v>
      </c>
      <c r="AA51">
        <f t="shared" si="29"/>
        <v>1</v>
      </c>
      <c r="AB51">
        <f t="shared" si="29"/>
        <v>0</v>
      </c>
    </row>
    <row r="52" spans="1:28">
      <c r="A52" s="2">
        <f>Dati!A52</f>
        <v>44093</v>
      </c>
      <c r="B52" s="3">
        <f>Dati!J52</f>
        <v>217716</v>
      </c>
      <c r="C52">
        <f t="shared" ref="C52" si="45">B52-B51</f>
        <v>909</v>
      </c>
      <c r="D52">
        <f t="shared" ref="D52" si="46">C52-C51</f>
        <v>56</v>
      </c>
      <c r="E52" s="11">
        <f t="shared" si="6"/>
        <v>625</v>
      </c>
      <c r="Q52">
        <v>49</v>
      </c>
      <c r="R52">
        <f t="shared" si="32"/>
        <v>9</v>
      </c>
      <c r="T52">
        <f t="shared" si="29"/>
        <v>0</v>
      </c>
      <c r="U52">
        <f t="shared" si="29"/>
        <v>0</v>
      </c>
      <c r="V52">
        <f t="shared" si="29"/>
        <v>0</v>
      </c>
      <c r="W52">
        <f t="shared" si="29"/>
        <v>0</v>
      </c>
      <c r="X52">
        <f t="shared" si="29"/>
        <v>0</v>
      </c>
      <c r="Y52">
        <f t="shared" si="29"/>
        <v>0</v>
      </c>
      <c r="Z52">
        <f t="shared" si="29"/>
        <v>0</v>
      </c>
      <c r="AA52">
        <f t="shared" si="29"/>
        <v>0</v>
      </c>
      <c r="AB52">
        <f t="shared" si="29"/>
        <v>1</v>
      </c>
    </row>
    <row r="53" spans="1:28">
      <c r="A53" s="2">
        <f>Dati!A53</f>
        <v>44094</v>
      </c>
      <c r="B53" s="3">
        <f>Dati!J53</f>
        <v>218351</v>
      </c>
      <c r="C53">
        <f t="shared" ref="C53" si="47">B53-B52</f>
        <v>635</v>
      </c>
      <c r="D53">
        <f t="shared" ref="D53" si="48">C53-C52</f>
        <v>-274</v>
      </c>
      <c r="E53" s="11">
        <f t="shared" si="6"/>
        <v>646.42857142857144</v>
      </c>
      <c r="Q53">
        <v>50</v>
      </c>
      <c r="R53">
        <f>INT(C53/100)</f>
        <v>6</v>
      </c>
      <c r="T53">
        <f t="shared" si="29"/>
        <v>0</v>
      </c>
      <c r="U53">
        <f t="shared" si="29"/>
        <v>0</v>
      </c>
      <c r="V53">
        <f t="shared" si="29"/>
        <v>0</v>
      </c>
      <c r="W53">
        <f t="shared" si="29"/>
        <v>0</v>
      </c>
      <c r="X53">
        <f t="shared" si="29"/>
        <v>0</v>
      </c>
      <c r="Y53">
        <f t="shared" si="29"/>
        <v>1</v>
      </c>
      <c r="Z53">
        <f t="shared" si="29"/>
        <v>0</v>
      </c>
      <c r="AA53">
        <f t="shared" si="29"/>
        <v>0</v>
      </c>
      <c r="AB53">
        <f t="shared" si="29"/>
        <v>0</v>
      </c>
    </row>
    <row r="54" spans="1:28">
      <c r="A54" s="2">
        <f>Dati!A54</f>
        <v>44095</v>
      </c>
      <c r="B54" s="3">
        <f>Dati!J54</f>
        <v>218703</v>
      </c>
      <c r="C54">
        <f t="shared" ref="C54" si="49">B54-B53</f>
        <v>352</v>
      </c>
      <c r="D54">
        <f t="shared" ref="D54" si="50">C54-C53</f>
        <v>-283</v>
      </c>
      <c r="E54" s="11">
        <f t="shared" si="6"/>
        <v>673.85714285714289</v>
      </c>
      <c r="Q54">
        <v>51</v>
      </c>
      <c r="R54">
        <f t="shared" ref="R54:R56" si="51">INT(C54/100)</f>
        <v>3</v>
      </c>
      <c r="T54">
        <f t="shared" ref="T54:AB75" si="52">IF($R54=T$2,1,0)</f>
        <v>0</v>
      </c>
      <c r="U54">
        <f t="shared" si="52"/>
        <v>0</v>
      </c>
      <c r="V54">
        <f t="shared" si="52"/>
        <v>1</v>
      </c>
      <c r="W54">
        <f t="shared" si="52"/>
        <v>0</v>
      </c>
      <c r="X54">
        <f t="shared" si="52"/>
        <v>0</v>
      </c>
      <c r="Y54">
        <f t="shared" si="52"/>
        <v>0</v>
      </c>
      <c r="Z54">
        <f t="shared" si="52"/>
        <v>0</v>
      </c>
      <c r="AA54">
        <f t="shared" si="52"/>
        <v>0</v>
      </c>
      <c r="AB54">
        <f t="shared" si="52"/>
        <v>0</v>
      </c>
    </row>
    <row r="55" spans="1:28">
      <c r="A55" s="2">
        <f>Dati!A55</f>
        <v>44096</v>
      </c>
      <c r="B55" s="3">
        <f>Dati!J55</f>
        <v>219670</v>
      </c>
      <c r="C55">
        <f t="shared" ref="C55" si="53">B55-B54</f>
        <v>967</v>
      </c>
      <c r="D55">
        <f t="shared" ref="D55" si="54">C55-C54</f>
        <v>615</v>
      </c>
      <c r="E55" s="11">
        <f t="shared" si="6"/>
        <v>679</v>
      </c>
      <c r="Q55">
        <v>52</v>
      </c>
      <c r="R55">
        <f t="shared" si="51"/>
        <v>9</v>
      </c>
      <c r="T55">
        <f t="shared" si="52"/>
        <v>0</v>
      </c>
      <c r="U55">
        <f t="shared" si="52"/>
        <v>0</v>
      </c>
      <c r="V55">
        <f t="shared" si="52"/>
        <v>0</v>
      </c>
      <c r="W55">
        <f t="shared" si="52"/>
        <v>0</v>
      </c>
      <c r="X55">
        <f t="shared" si="52"/>
        <v>0</v>
      </c>
      <c r="Y55">
        <f t="shared" si="52"/>
        <v>0</v>
      </c>
      <c r="Z55">
        <f t="shared" si="52"/>
        <v>0</v>
      </c>
      <c r="AA55">
        <f t="shared" si="52"/>
        <v>0</v>
      </c>
      <c r="AB55">
        <f t="shared" si="52"/>
        <v>1</v>
      </c>
    </row>
    <row r="56" spans="1:28">
      <c r="A56" s="2">
        <f>Dati!A56</f>
        <v>44097</v>
      </c>
      <c r="B56" s="3">
        <f>Dati!J56</f>
        <v>220665</v>
      </c>
      <c r="C56">
        <f t="shared" ref="C56" si="55">B56-B55</f>
        <v>995</v>
      </c>
      <c r="D56">
        <f t="shared" ref="D56" si="56">C56-C55</f>
        <v>28</v>
      </c>
      <c r="E56" s="11">
        <f t="shared" si="6"/>
        <v>717.85714285714289</v>
      </c>
      <c r="Q56">
        <v>53</v>
      </c>
      <c r="R56">
        <f t="shared" si="51"/>
        <v>9</v>
      </c>
      <c r="T56">
        <f t="shared" si="52"/>
        <v>0</v>
      </c>
      <c r="U56">
        <f t="shared" si="52"/>
        <v>0</v>
      </c>
      <c r="V56">
        <f t="shared" si="52"/>
        <v>0</v>
      </c>
      <c r="W56">
        <f t="shared" si="52"/>
        <v>0</v>
      </c>
      <c r="X56">
        <f t="shared" si="52"/>
        <v>0</v>
      </c>
      <c r="Y56">
        <f t="shared" si="52"/>
        <v>0</v>
      </c>
      <c r="Z56">
        <f t="shared" si="52"/>
        <v>0</v>
      </c>
      <c r="AA56">
        <f t="shared" si="52"/>
        <v>0</v>
      </c>
      <c r="AB56">
        <f t="shared" si="52"/>
        <v>1</v>
      </c>
    </row>
    <row r="57" spans="1:28">
      <c r="A57" s="2">
        <f>Dati!A57</f>
        <v>44098</v>
      </c>
      <c r="B57" s="3">
        <f>Dati!J57</f>
        <v>221762</v>
      </c>
      <c r="C57">
        <f t="shared" ref="C57" si="57">B57-B56</f>
        <v>1097</v>
      </c>
      <c r="D57">
        <f t="shared" ref="D57" si="58">C57-C56</f>
        <v>102</v>
      </c>
      <c r="E57" s="11">
        <f t="shared" si="6"/>
        <v>771.42857142857144</v>
      </c>
      <c r="Q57">
        <v>54</v>
      </c>
      <c r="R57">
        <f t="shared" ref="R57:R66" si="59">INT(C57/1000)</f>
        <v>1</v>
      </c>
      <c r="T57">
        <f t="shared" si="52"/>
        <v>1</v>
      </c>
      <c r="U57">
        <f t="shared" si="52"/>
        <v>0</v>
      </c>
      <c r="V57">
        <f t="shared" si="52"/>
        <v>0</v>
      </c>
      <c r="W57">
        <f t="shared" si="52"/>
        <v>0</v>
      </c>
      <c r="X57">
        <f t="shared" si="52"/>
        <v>0</v>
      </c>
      <c r="Y57">
        <f t="shared" si="52"/>
        <v>0</v>
      </c>
      <c r="Z57">
        <f t="shared" si="52"/>
        <v>0</v>
      </c>
      <c r="AA57">
        <f t="shared" si="52"/>
        <v>0</v>
      </c>
      <c r="AB57">
        <f t="shared" si="52"/>
        <v>0</v>
      </c>
    </row>
    <row r="58" spans="1:28">
      <c r="A58" s="2">
        <f>Dati!A58</f>
        <v>44099</v>
      </c>
      <c r="B58" s="3">
        <f>Dati!J58</f>
        <v>222716</v>
      </c>
      <c r="C58">
        <f t="shared" ref="C58" si="60">B58-B57</f>
        <v>954</v>
      </c>
      <c r="D58">
        <f t="shared" ref="D58" si="61">C58-C57</f>
        <v>-143</v>
      </c>
      <c r="E58" s="11">
        <f t="shared" si="6"/>
        <v>829.71428571428567</v>
      </c>
      <c r="Q58">
        <v>55</v>
      </c>
      <c r="R58">
        <f>INT(C58/100)</f>
        <v>9</v>
      </c>
      <c r="T58">
        <f t="shared" si="52"/>
        <v>0</v>
      </c>
      <c r="U58">
        <f t="shared" si="52"/>
        <v>0</v>
      </c>
      <c r="V58">
        <f t="shared" si="52"/>
        <v>0</v>
      </c>
      <c r="W58">
        <f t="shared" si="52"/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1</v>
      </c>
    </row>
    <row r="59" spans="1:28">
      <c r="A59" s="2">
        <f>Dati!A59</f>
        <v>44100</v>
      </c>
      <c r="B59" s="3">
        <f>Dati!J59</f>
        <v>223693</v>
      </c>
      <c r="C59">
        <f t="shared" ref="C59" si="62">B59-B58</f>
        <v>977</v>
      </c>
      <c r="D59">
        <f t="shared" ref="D59" si="63">C59-C58</f>
        <v>23</v>
      </c>
      <c r="E59" s="11">
        <f t="shared" si="6"/>
        <v>844.14285714285711</v>
      </c>
      <c r="Q59">
        <v>56</v>
      </c>
      <c r="R59">
        <f t="shared" ref="R59:R61" si="64">INT(C59/100)</f>
        <v>9</v>
      </c>
      <c r="T59">
        <f t="shared" si="52"/>
        <v>0</v>
      </c>
      <c r="U59">
        <f t="shared" si="52"/>
        <v>0</v>
      </c>
      <c r="V59">
        <f t="shared" si="52"/>
        <v>0</v>
      </c>
      <c r="W59">
        <f t="shared" si="52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1</v>
      </c>
    </row>
    <row r="60" spans="1:28">
      <c r="A60" s="2">
        <f>Dati!A60</f>
        <v>44101</v>
      </c>
      <c r="B60" s="3">
        <f>Dati!J60</f>
        <v>224417</v>
      </c>
      <c r="C60">
        <f t="shared" ref="C60" si="65">B60-B59</f>
        <v>724</v>
      </c>
      <c r="D60">
        <f t="shared" ref="D60" si="66">C60-C59</f>
        <v>-253</v>
      </c>
      <c r="E60" s="11">
        <f t="shared" si="6"/>
        <v>853.85714285714289</v>
      </c>
      <c r="Q60">
        <v>57</v>
      </c>
      <c r="R60">
        <f t="shared" si="64"/>
        <v>7</v>
      </c>
      <c r="T60">
        <f t="shared" si="52"/>
        <v>0</v>
      </c>
      <c r="U60">
        <f t="shared" si="52"/>
        <v>0</v>
      </c>
      <c r="V60">
        <f t="shared" si="52"/>
        <v>0</v>
      </c>
      <c r="W60">
        <f t="shared" si="52"/>
        <v>0</v>
      </c>
      <c r="X60">
        <f t="shared" si="52"/>
        <v>0</v>
      </c>
      <c r="Y60">
        <f t="shared" si="52"/>
        <v>0</v>
      </c>
      <c r="Z60">
        <f t="shared" si="52"/>
        <v>1</v>
      </c>
      <c r="AA60">
        <f t="shared" si="52"/>
        <v>0</v>
      </c>
      <c r="AB60">
        <f t="shared" si="52"/>
        <v>0</v>
      </c>
    </row>
    <row r="61" spans="1:28">
      <c r="A61" s="2">
        <f>Dati!A61</f>
        <v>44102</v>
      </c>
      <c r="B61" s="3">
        <f>Dati!J61</f>
        <v>225190</v>
      </c>
      <c r="C61">
        <f t="shared" ref="C61" si="67">B61-B60</f>
        <v>773</v>
      </c>
      <c r="D61">
        <f t="shared" ref="D61" si="68">C61-C60</f>
        <v>49</v>
      </c>
      <c r="E61" s="11">
        <f t="shared" si="6"/>
        <v>866.57142857142856</v>
      </c>
      <c r="Q61">
        <v>58</v>
      </c>
      <c r="R61">
        <f t="shared" si="64"/>
        <v>7</v>
      </c>
      <c r="T61">
        <f t="shared" si="52"/>
        <v>0</v>
      </c>
      <c r="U61">
        <f t="shared" si="52"/>
        <v>0</v>
      </c>
      <c r="V61">
        <f t="shared" si="52"/>
        <v>0</v>
      </c>
      <c r="W61">
        <f t="shared" si="52"/>
        <v>0</v>
      </c>
      <c r="X61">
        <f t="shared" si="52"/>
        <v>0</v>
      </c>
      <c r="Y61">
        <f t="shared" si="52"/>
        <v>0</v>
      </c>
      <c r="Z61">
        <f t="shared" si="52"/>
        <v>1</v>
      </c>
      <c r="AA61">
        <f t="shared" si="52"/>
        <v>0</v>
      </c>
      <c r="AB61">
        <f t="shared" si="52"/>
        <v>0</v>
      </c>
    </row>
    <row r="62" spans="1:28">
      <c r="A62" s="2">
        <f>Dati!A62</f>
        <v>44103</v>
      </c>
      <c r="B62" s="3">
        <f>Dati!J62</f>
        <v>226506</v>
      </c>
      <c r="C62">
        <f t="shared" ref="C62" si="69">B62-B61</f>
        <v>1316</v>
      </c>
      <c r="D62">
        <f t="shared" ref="D62" si="70">C62-C61</f>
        <v>543</v>
      </c>
      <c r="E62" s="11">
        <f t="shared" si="6"/>
        <v>926.71428571428567</v>
      </c>
      <c r="Q62">
        <v>59</v>
      </c>
      <c r="R62">
        <f t="shared" si="59"/>
        <v>1</v>
      </c>
      <c r="T62">
        <f t="shared" si="52"/>
        <v>1</v>
      </c>
      <c r="U62">
        <f t="shared" si="52"/>
        <v>0</v>
      </c>
      <c r="V62">
        <f t="shared" si="52"/>
        <v>0</v>
      </c>
      <c r="W62">
        <f t="shared" si="52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</row>
    <row r="63" spans="1:28">
      <c r="A63" s="2">
        <f>Dati!A63</f>
        <v>44104</v>
      </c>
      <c r="B63" s="3">
        <f>Dati!J63</f>
        <v>227704</v>
      </c>
      <c r="C63">
        <f t="shared" ref="C63" si="71">B63-B62</f>
        <v>1198</v>
      </c>
      <c r="D63">
        <f t="shared" ref="D63" si="72">C63-C62</f>
        <v>-118</v>
      </c>
      <c r="E63" s="11">
        <f t="shared" si="6"/>
        <v>976.57142857142856</v>
      </c>
      <c r="Q63">
        <v>60</v>
      </c>
      <c r="R63">
        <f t="shared" si="59"/>
        <v>1</v>
      </c>
      <c r="T63">
        <f t="shared" si="52"/>
        <v>1</v>
      </c>
      <c r="U63">
        <f t="shared" si="52"/>
        <v>0</v>
      </c>
      <c r="V63">
        <f t="shared" si="52"/>
        <v>0</v>
      </c>
      <c r="W63">
        <f t="shared" si="52"/>
        <v>0</v>
      </c>
      <c r="X63">
        <f t="shared" si="52"/>
        <v>0</v>
      </c>
      <c r="Y63">
        <f t="shared" si="52"/>
        <v>0</v>
      </c>
      <c r="Z63">
        <f t="shared" si="52"/>
        <v>0</v>
      </c>
      <c r="AA63">
        <f t="shared" si="52"/>
        <v>0</v>
      </c>
      <c r="AB63">
        <f t="shared" si="52"/>
        <v>0</v>
      </c>
    </row>
    <row r="64" spans="1:28">
      <c r="A64" s="2">
        <f>Dati!A64</f>
        <v>44105</v>
      </c>
      <c r="B64" s="3">
        <f>Dati!J64</f>
        <v>228844</v>
      </c>
      <c r="C64">
        <f t="shared" ref="C64" si="73">B64-B63</f>
        <v>1140</v>
      </c>
      <c r="D64">
        <f t="shared" ref="D64" si="74">C64-C63</f>
        <v>-58</v>
      </c>
      <c r="E64" s="11">
        <f t="shared" si="6"/>
        <v>1005.5714285714286</v>
      </c>
      <c r="Q64">
        <v>61</v>
      </c>
      <c r="R64">
        <f t="shared" si="59"/>
        <v>1</v>
      </c>
      <c r="T64">
        <f t="shared" si="52"/>
        <v>1</v>
      </c>
      <c r="U64">
        <f t="shared" si="52"/>
        <v>0</v>
      </c>
      <c r="V64">
        <f t="shared" si="52"/>
        <v>0</v>
      </c>
      <c r="W64">
        <f t="shared" si="52"/>
        <v>0</v>
      </c>
      <c r="X64">
        <f t="shared" si="52"/>
        <v>0</v>
      </c>
      <c r="Y64">
        <f t="shared" si="52"/>
        <v>0</v>
      </c>
      <c r="Z64">
        <f t="shared" si="52"/>
        <v>0</v>
      </c>
      <c r="AA64">
        <f t="shared" si="52"/>
        <v>0</v>
      </c>
      <c r="AB64">
        <f t="shared" si="52"/>
        <v>0</v>
      </c>
    </row>
    <row r="65" spans="1:28">
      <c r="A65" s="2">
        <f>Dati!A65</f>
        <v>44106</v>
      </c>
      <c r="B65" s="3">
        <f>Dati!J65</f>
        <v>229970</v>
      </c>
      <c r="C65">
        <f t="shared" ref="C65" si="75">B65-B64</f>
        <v>1126</v>
      </c>
      <c r="D65">
        <f t="shared" ref="D65" si="76">C65-C64</f>
        <v>-14</v>
      </c>
      <c r="E65" s="11">
        <f t="shared" si="6"/>
        <v>1011.7142857142857</v>
      </c>
      <c r="Q65">
        <v>62</v>
      </c>
      <c r="R65">
        <f t="shared" si="59"/>
        <v>1</v>
      </c>
      <c r="T65">
        <f t="shared" si="52"/>
        <v>1</v>
      </c>
      <c r="U65">
        <f t="shared" si="52"/>
        <v>0</v>
      </c>
      <c r="V65">
        <f t="shared" si="52"/>
        <v>0</v>
      </c>
      <c r="W65">
        <f t="shared" si="52"/>
        <v>0</v>
      </c>
      <c r="X65">
        <f t="shared" si="52"/>
        <v>0</v>
      </c>
      <c r="Y65">
        <f t="shared" si="52"/>
        <v>0</v>
      </c>
      <c r="Z65">
        <f t="shared" si="52"/>
        <v>0</v>
      </c>
      <c r="AA65">
        <f t="shared" si="52"/>
        <v>0</v>
      </c>
      <c r="AB65">
        <f t="shared" si="52"/>
        <v>0</v>
      </c>
    </row>
    <row r="66" spans="1:28">
      <c r="A66" s="2">
        <f>Dati!A66</f>
        <v>44107</v>
      </c>
      <c r="B66" s="3">
        <f>Dati!J66</f>
        <v>231217</v>
      </c>
      <c r="C66">
        <f t="shared" ref="C66" si="77">B66-B65</f>
        <v>1247</v>
      </c>
      <c r="D66">
        <f t="shared" ref="D66" si="78">C66-C65</f>
        <v>121</v>
      </c>
      <c r="E66" s="11">
        <f t="shared" si="6"/>
        <v>1036.2857142857142</v>
      </c>
      <c r="Q66">
        <v>63</v>
      </c>
      <c r="R66">
        <f t="shared" si="59"/>
        <v>1</v>
      </c>
      <c r="T66">
        <f t="shared" si="52"/>
        <v>1</v>
      </c>
      <c r="U66">
        <f t="shared" si="52"/>
        <v>0</v>
      </c>
      <c r="V66">
        <f t="shared" si="52"/>
        <v>0</v>
      </c>
      <c r="W66">
        <f t="shared" si="52"/>
        <v>0</v>
      </c>
      <c r="X66">
        <f t="shared" si="52"/>
        <v>0</v>
      </c>
      <c r="Y66">
        <f t="shared" si="52"/>
        <v>0</v>
      </c>
      <c r="Z66">
        <f t="shared" si="52"/>
        <v>0</v>
      </c>
      <c r="AA66">
        <f t="shared" si="52"/>
        <v>0</v>
      </c>
      <c r="AB66">
        <f t="shared" si="52"/>
        <v>0</v>
      </c>
    </row>
    <row r="67" spans="1:28">
      <c r="A67" s="2">
        <f>Dati!A67</f>
        <v>44108</v>
      </c>
      <c r="B67" s="3">
        <f>Dati!J67</f>
        <v>231914</v>
      </c>
      <c r="C67">
        <f t="shared" ref="C67" si="79">B67-B66</f>
        <v>697</v>
      </c>
      <c r="D67">
        <f t="shared" ref="D67" si="80">C67-C66</f>
        <v>-550</v>
      </c>
      <c r="E67" s="11">
        <f t="shared" si="6"/>
        <v>1074.8571428571429</v>
      </c>
      <c r="Q67">
        <v>64</v>
      </c>
      <c r="R67">
        <f>INT(C67/100)</f>
        <v>6</v>
      </c>
      <c r="T67">
        <f t="shared" si="52"/>
        <v>0</v>
      </c>
      <c r="U67">
        <f t="shared" si="52"/>
        <v>0</v>
      </c>
      <c r="V67">
        <f t="shared" si="52"/>
        <v>0</v>
      </c>
      <c r="W67">
        <f t="shared" si="52"/>
        <v>0</v>
      </c>
      <c r="X67">
        <f t="shared" si="52"/>
        <v>0</v>
      </c>
      <c r="Y67">
        <f t="shared" si="52"/>
        <v>1</v>
      </c>
      <c r="Z67">
        <f t="shared" si="52"/>
        <v>0</v>
      </c>
      <c r="AA67">
        <f t="shared" si="52"/>
        <v>0</v>
      </c>
      <c r="AB67">
        <f t="shared" si="52"/>
        <v>0</v>
      </c>
    </row>
    <row r="68" spans="1:28">
      <c r="A68" s="2">
        <f>Dati!A68</f>
        <v>44109</v>
      </c>
      <c r="B68" s="3">
        <f>Dati!J68</f>
        <v>232681</v>
      </c>
      <c r="C68">
        <f t="shared" ref="C68" si="81">B68-B67</f>
        <v>767</v>
      </c>
      <c r="D68">
        <f t="shared" ref="D68" si="82">C68-C67</f>
        <v>70</v>
      </c>
      <c r="E68" s="11">
        <f t="shared" si="6"/>
        <v>1071</v>
      </c>
      <c r="Q68">
        <v>65</v>
      </c>
      <c r="R68">
        <f>INT(C68/100)</f>
        <v>7</v>
      </c>
      <c r="T68">
        <f t="shared" si="52"/>
        <v>0</v>
      </c>
      <c r="U68">
        <f t="shared" si="52"/>
        <v>0</v>
      </c>
      <c r="V68">
        <f t="shared" si="52"/>
        <v>0</v>
      </c>
      <c r="W68">
        <f t="shared" si="52"/>
        <v>0</v>
      </c>
      <c r="X68">
        <f t="shared" si="52"/>
        <v>0</v>
      </c>
      <c r="Y68">
        <f t="shared" si="52"/>
        <v>0</v>
      </c>
      <c r="Z68">
        <f t="shared" si="52"/>
        <v>1</v>
      </c>
      <c r="AA68">
        <f t="shared" si="52"/>
        <v>0</v>
      </c>
      <c r="AB68">
        <f t="shared" si="52"/>
        <v>0</v>
      </c>
    </row>
    <row r="69" spans="1:28">
      <c r="A69" s="2">
        <f>Dati!A69</f>
        <v>44110</v>
      </c>
      <c r="B69" s="3">
        <f>Dati!J69</f>
        <v>234099</v>
      </c>
      <c r="C69">
        <f t="shared" ref="C69" si="83">B69-B68</f>
        <v>1418</v>
      </c>
      <c r="D69">
        <f t="shared" ref="D69" si="84">C69-C68</f>
        <v>651</v>
      </c>
      <c r="E69" s="11">
        <f t="shared" si="6"/>
        <v>1070.1428571428571</v>
      </c>
      <c r="Q69">
        <v>66</v>
      </c>
      <c r="R69">
        <f t="shared" ref="R69" si="85">INT(C69/1000)</f>
        <v>1</v>
      </c>
      <c r="T69">
        <f t="shared" si="52"/>
        <v>1</v>
      </c>
      <c r="U69">
        <f t="shared" si="52"/>
        <v>0</v>
      </c>
      <c r="V69">
        <f t="shared" si="52"/>
        <v>0</v>
      </c>
      <c r="W69">
        <f t="shared" si="52"/>
        <v>0</v>
      </c>
      <c r="X69">
        <f t="shared" si="52"/>
        <v>0</v>
      </c>
      <c r="Y69">
        <f t="shared" si="52"/>
        <v>0</v>
      </c>
      <c r="Z69">
        <f t="shared" si="52"/>
        <v>0</v>
      </c>
      <c r="AA69">
        <f t="shared" si="52"/>
        <v>0</v>
      </c>
      <c r="AB69">
        <f t="shared" si="52"/>
        <v>0</v>
      </c>
    </row>
    <row r="70" spans="1:28">
      <c r="A70" s="2">
        <f>Dati!A70</f>
        <v>44111</v>
      </c>
      <c r="B70" s="3">
        <f>Dati!J70</f>
        <v>235303</v>
      </c>
      <c r="C70">
        <f t="shared" ref="C70" si="86">B70-B69</f>
        <v>1204</v>
      </c>
      <c r="D70">
        <f t="shared" ref="D70" si="87">C70-C69</f>
        <v>-214</v>
      </c>
      <c r="E70" s="11">
        <f t="shared" si="6"/>
        <v>1084.7142857142858</v>
      </c>
      <c r="Q70">
        <v>67</v>
      </c>
      <c r="R70">
        <f t="shared" ref="R70" si="88">INT(C70/1000)</f>
        <v>1</v>
      </c>
      <c r="T70">
        <f t="shared" si="52"/>
        <v>1</v>
      </c>
      <c r="U70">
        <f t="shared" si="52"/>
        <v>0</v>
      </c>
      <c r="V70">
        <f t="shared" si="52"/>
        <v>0</v>
      </c>
      <c r="W70">
        <f t="shared" si="52"/>
        <v>0</v>
      </c>
      <c r="X70">
        <f t="shared" si="52"/>
        <v>0</v>
      </c>
      <c r="Y70">
        <f t="shared" si="52"/>
        <v>0</v>
      </c>
      <c r="Z70">
        <f t="shared" si="52"/>
        <v>0</v>
      </c>
      <c r="AA70">
        <f t="shared" si="52"/>
        <v>0</v>
      </c>
      <c r="AB70">
        <f t="shared" si="52"/>
        <v>0</v>
      </c>
    </row>
    <row r="71" spans="1:28">
      <c r="A71" s="2">
        <f>Dati!A71</f>
        <v>44112</v>
      </c>
      <c r="B71" s="3">
        <f>Dati!J71</f>
        <v>236363</v>
      </c>
      <c r="C71">
        <f t="shared" ref="C71" si="89">B71-B70</f>
        <v>1060</v>
      </c>
      <c r="D71">
        <f t="shared" ref="D71" si="90">C71-C70</f>
        <v>-144</v>
      </c>
      <c r="E71" s="11">
        <f t="shared" si="6"/>
        <v>1085.5714285714287</v>
      </c>
      <c r="Q71">
        <v>68</v>
      </c>
      <c r="R71">
        <f t="shared" ref="R71" si="91">INT(C71/1000)</f>
        <v>1</v>
      </c>
      <c r="T71">
        <f t="shared" si="52"/>
        <v>1</v>
      </c>
      <c r="U71">
        <f t="shared" si="52"/>
        <v>0</v>
      </c>
      <c r="V71">
        <f t="shared" si="52"/>
        <v>0</v>
      </c>
      <c r="W71">
        <f t="shared" si="52"/>
        <v>0</v>
      </c>
      <c r="X71">
        <f t="shared" si="52"/>
        <v>0</v>
      </c>
      <c r="Y71">
        <f t="shared" si="52"/>
        <v>0</v>
      </c>
      <c r="Z71">
        <f t="shared" si="52"/>
        <v>0</v>
      </c>
      <c r="AA71">
        <f t="shared" si="52"/>
        <v>0</v>
      </c>
      <c r="AB71">
        <f t="shared" si="52"/>
        <v>0</v>
      </c>
    </row>
    <row r="72" spans="1:28">
      <c r="A72" s="2">
        <f>Dati!A72</f>
        <v>44113</v>
      </c>
      <c r="B72" s="3">
        <f>Dati!J72</f>
        <v>237549</v>
      </c>
      <c r="C72">
        <f t="shared" ref="C72" si="92">B72-B71</f>
        <v>1186</v>
      </c>
      <c r="D72">
        <f t="shared" ref="D72" si="93">C72-C71</f>
        <v>126</v>
      </c>
      <c r="E72" s="11">
        <f t="shared" si="6"/>
        <v>1074.1428571428571</v>
      </c>
      <c r="Q72">
        <v>69</v>
      </c>
      <c r="R72">
        <f t="shared" ref="R72" si="94">INT(C72/1000)</f>
        <v>1</v>
      </c>
      <c r="T72">
        <f t="shared" si="52"/>
        <v>1</v>
      </c>
      <c r="U72">
        <f t="shared" si="52"/>
        <v>0</v>
      </c>
      <c r="V72">
        <f t="shared" si="52"/>
        <v>0</v>
      </c>
      <c r="W72">
        <f t="shared" si="52"/>
        <v>0</v>
      </c>
      <c r="X72">
        <f t="shared" si="52"/>
        <v>0</v>
      </c>
      <c r="Y72">
        <f t="shared" si="52"/>
        <v>0</v>
      </c>
      <c r="Z72">
        <f t="shared" si="52"/>
        <v>0</v>
      </c>
      <c r="AA72">
        <f t="shared" si="52"/>
        <v>0</v>
      </c>
      <c r="AB72">
        <f t="shared" si="52"/>
        <v>0</v>
      </c>
    </row>
    <row r="73" spans="1:28">
      <c r="A73" s="2">
        <f>Dati!A73</f>
        <v>44114</v>
      </c>
      <c r="B73" s="3">
        <f>Dati!J73</f>
        <v>238525</v>
      </c>
      <c r="C73">
        <f t="shared" ref="C73" si="95">B73-B72</f>
        <v>976</v>
      </c>
      <c r="D73">
        <f t="shared" ref="D73" si="96">C73-C72</f>
        <v>-210</v>
      </c>
      <c r="E73" s="11">
        <f t="shared" si="6"/>
        <v>1082.7142857142858</v>
      </c>
      <c r="Q73">
        <v>70</v>
      </c>
      <c r="R73">
        <f>INT(C73/100)</f>
        <v>9</v>
      </c>
      <c r="T73">
        <f t="shared" si="52"/>
        <v>0</v>
      </c>
      <c r="U73">
        <f t="shared" si="52"/>
        <v>0</v>
      </c>
      <c r="V73">
        <f t="shared" si="52"/>
        <v>0</v>
      </c>
      <c r="W73">
        <f t="shared" si="52"/>
        <v>0</v>
      </c>
      <c r="X73">
        <f t="shared" si="52"/>
        <v>0</v>
      </c>
      <c r="Y73">
        <f t="shared" si="52"/>
        <v>0</v>
      </c>
      <c r="Z73">
        <f t="shared" si="52"/>
        <v>0</v>
      </c>
      <c r="AA73">
        <f t="shared" si="52"/>
        <v>0</v>
      </c>
      <c r="AB73">
        <f t="shared" si="52"/>
        <v>1</v>
      </c>
    </row>
    <row r="74" spans="1:28">
      <c r="A74" s="2">
        <f>Dati!A74</f>
        <v>44115</v>
      </c>
      <c r="B74" s="3">
        <f>Dati!J74</f>
        <v>239709</v>
      </c>
      <c r="C74">
        <f t="shared" ref="C74" si="97">B74-B73</f>
        <v>1184</v>
      </c>
      <c r="D74">
        <f t="shared" ref="D74" si="98">C74-C73</f>
        <v>208</v>
      </c>
      <c r="E74" s="11">
        <f t="shared" si="6"/>
        <v>1044</v>
      </c>
      <c r="Q74">
        <v>71</v>
      </c>
      <c r="R74">
        <f t="shared" ref="R74" si="99">INT(C74/1000)</f>
        <v>1</v>
      </c>
      <c r="T74">
        <f t="shared" si="52"/>
        <v>1</v>
      </c>
      <c r="U74">
        <f t="shared" si="52"/>
        <v>0</v>
      </c>
      <c r="V74">
        <f t="shared" si="52"/>
        <v>0</v>
      </c>
      <c r="W74">
        <f t="shared" si="52"/>
        <v>0</v>
      </c>
      <c r="X74">
        <f t="shared" si="52"/>
        <v>0</v>
      </c>
      <c r="Y74">
        <f t="shared" si="52"/>
        <v>0</v>
      </c>
      <c r="Z74">
        <f t="shared" si="52"/>
        <v>0</v>
      </c>
      <c r="AA74">
        <f t="shared" si="52"/>
        <v>0</v>
      </c>
      <c r="AB74">
        <f t="shared" si="52"/>
        <v>0</v>
      </c>
    </row>
    <row r="75" spans="1:28">
      <c r="A75" s="2">
        <f>Dati!A75</f>
        <v>44116</v>
      </c>
      <c r="B75" s="3">
        <f>Dati!J75</f>
        <v>240600</v>
      </c>
      <c r="C75">
        <f t="shared" ref="C75:C76" si="100">B75-B74</f>
        <v>891</v>
      </c>
      <c r="D75">
        <f t="shared" ref="D75:D76" si="101">C75-C74</f>
        <v>-293</v>
      </c>
      <c r="E75" s="11">
        <f t="shared" si="6"/>
        <v>1113.5714285714287</v>
      </c>
      <c r="Q75">
        <v>72</v>
      </c>
      <c r="R75">
        <f>INT(C75/100)</f>
        <v>8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  <c r="AA75">
        <f t="shared" si="52"/>
        <v>1</v>
      </c>
      <c r="AB75">
        <f t="shared" si="52"/>
        <v>0</v>
      </c>
    </row>
    <row r="76" spans="1:28">
      <c r="A76" s="2">
        <f>Dati!A76</f>
        <v>44117</v>
      </c>
      <c r="B76" s="3">
        <f>Dati!J76</f>
        <v>242028</v>
      </c>
      <c r="C76">
        <f t="shared" si="100"/>
        <v>1428</v>
      </c>
      <c r="D76">
        <f t="shared" si="101"/>
        <v>537</v>
      </c>
      <c r="E76" s="11">
        <f t="shared" si="6"/>
        <v>1131.2857142857142</v>
      </c>
      <c r="Q76">
        <v>73</v>
      </c>
      <c r="R76">
        <f t="shared" ref="R76" si="102">INT(C76/1000)</f>
        <v>1</v>
      </c>
      <c r="T76">
        <f t="shared" ref="T76:AB91" si="103">IF($R76=T$2,1,0)</f>
        <v>1</v>
      </c>
      <c r="U76">
        <f t="shared" si="103"/>
        <v>0</v>
      </c>
      <c r="V76">
        <f t="shared" si="103"/>
        <v>0</v>
      </c>
      <c r="W76">
        <f t="shared" si="103"/>
        <v>0</v>
      </c>
      <c r="X76">
        <f t="shared" si="103"/>
        <v>0</v>
      </c>
      <c r="Y76">
        <f t="shared" si="103"/>
        <v>0</v>
      </c>
      <c r="Z76">
        <f t="shared" si="103"/>
        <v>0</v>
      </c>
      <c r="AA76">
        <f t="shared" si="103"/>
        <v>0</v>
      </c>
      <c r="AB76">
        <f t="shared" si="103"/>
        <v>0</v>
      </c>
    </row>
    <row r="77" spans="1:28">
      <c r="A77" s="2">
        <f>Dati!A77</f>
        <v>44118</v>
      </c>
      <c r="B77" s="3">
        <f>Dati!J77</f>
        <v>244065</v>
      </c>
      <c r="C77">
        <f t="shared" ref="C77:C78" si="104">B77-B76</f>
        <v>2037</v>
      </c>
      <c r="D77">
        <f t="shared" ref="D77:D78" si="105">C77-C76</f>
        <v>609</v>
      </c>
      <c r="E77" s="11">
        <f t="shared" ref="E77:E106" si="106">SUM(C70:C76)/7</f>
        <v>1132.7142857142858</v>
      </c>
      <c r="Q77">
        <v>74</v>
      </c>
      <c r="R77">
        <f t="shared" ref="R77:R78" si="107">INT(C77/1000)</f>
        <v>2</v>
      </c>
      <c r="T77">
        <f t="shared" si="103"/>
        <v>0</v>
      </c>
      <c r="U77">
        <f t="shared" si="103"/>
        <v>1</v>
      </c>
      <c r="V77">
        <f t="shared" si="103"/>
        <v>0</v>
      </c>
      <c r="W77">
        <f t="shared" si="103"/>
        <v>0</v>
      </c>
      <c r="X77">
        <f t="shared" si="103"/>
        <v>0</v>
      </c>
      <c r="Y77">
        <f t="shared" si="103"/>
        <v>0</v>
      </c>
      <c r="Z77">
        <f t="shared" si="103"/>
        <v>0</v>
      </c>
      <c r="AA77">
        <f t="shared" si="103"/>
        <v>0</v>
      </c>
      <c r="AB77">
        <f t="shared" si="103"/>
        <v>0</v>
      </c>
    </row>
    <row r="78" spans="1:28">
      <c r="A78" s="2">
        <f>Dati!A78</f>
        <v>44119</v>
      </c>
      <c r="B78" s="3">
        <f>Dati!J78</f>
        <v>245964</v>
      </c>
      <c r="C78">
        <f t="shared" si="104"/>
        <v>1899</v>
      </c>
      <c r="D78">
        <f t="shared" si="105"/>
        <v>-138</v>
      </c>
      <c r="E78" s="11">
        <f t="shared" si="106"/>
        <v>1251.7142857142858</v>
      </c>
      <c r="Q78">
        <v>75</v>
      </c>
      <c r="R78">
        <f t="shared" si="107"/>
        <v>1</v>
      </c>
      <c r="T78">
        <f t="shared" si="103"/>
        <v>1</v>
      </c>
      <c r="U78">
        <f t="shared" si="103"/>
        <v>0</v>
      </c>
      <c r="V78">
        <f t="shared" si="103"/>
        <v>0</v>
      </c>
      <c r="W78">
        <f t="shared" si="103"/>
        <v>0</v>
      </c>
      <c r="X78">
        <f t="shared" si="103"/>
        <v>0</v>
      </c>
      <c r="Y78">
        <f t="shared" si="103"/>
        <v>0</v>
      </c>
      <c r="Z78">
        <f t="shared" si="103"/>
        <v>0</v>
      </c>
      <c r="AA78">
        <f t="shared" si="103"/>
        <v>0</v>
      </c>
      <c r="AB78">
        <f t="shared" si="103"/>
        <v>0</v>
      </c>
    </row>
    <row r="79" spans="1:28">
      <c r="A79" s="2">
        <f>Dati!A79</f>
        <v>44120</v>
      </c>
      <c r="B79" s="3">
        <f>Dati!J79</f>
        <v>247872</v>
      </c>
      <c r="C79">
        <f t="shared" ref="C79" si="108">B79-B78</f>
        <v>1908</v>
      </c>
      <c r="D79">
        <f t="shared" ref="D79" si="109">C79-C78</f>
        <v>9</v>
      </c>
      <c r="E79" s="11">
        <f t="shared" si="106"/>
        <v>1371.5714285714287</v>
      </c>
      <c r="Q79">
        <v>76</v>
      </c>
      <c r="R79">
        <f t="shared" ref="R79" si="110">INT(C79/1000)</f>
        <v>1</v>
      </c>
      <c r="T79">
        <f t="shared" si="103"/>
        <v>1</v>
      </c>
      <c r="U79">
        <f t="shared" si="103"/>
        <v>0</v>
      </c>
      <c r="V79">
        <f t="shared" si="103"/>
        <v>0</v>
      </c>
      <c r="W79">
        <f t="shared" si="103"/>
        <v>0</v>
      </c>
      <c r="X79">
        <f t="shared" si="103"/>
        <v>0</v>
      </c>
      <c r="Y79">
        <f t="shared" si="103"/>
        <v>0</v>
      </c>
      <c r="Z79">
        <f t="shared" si="103"/>
        <v>0</v>
      </c>
      <c r="AA79">
        <f t="shared" si="103"/>
        <v>0</v>
      </c>
      <c r="AB79">
        <f t="shared" si="103"/>
        <v>0</v>
      </c>
    </row>
    <row r="80" spans="1:28">
      <c r="A80" s="2">
        <f>Dati!A80</f>
        <v>44121</v>
      </c>
      <c r="B80" s="3">
        <f>Dati!J80</f>
        <v>249127</v>
      </c>
      <c r="C80">
        <f t="shared" ref="C80" si="111">B80-B79</f>
        <v>1255</v>
      </c>
      <c r="D80">
        <f t="shared" ref="D80" si="112">C80-C79</f>
        <v>-653</v>
      </c>
      <c r="E80" s="11">
        <f t="shared" si="106"/>
        <v>1474.7142857142858</v>
      </c>
      <c r="Q80">
        <v>77</v>
      </c>
      <c r="R80">
        <f t="shared" ref="R80" si="113">INT(C80/1000)</f>
        <v>1</v>
      </c>
      <c r="T80">
        <f t="shared" si="103"/>
        <v>1</v>
      </c>
      <c r="U80">
        <f t="shared" si="103"/>
        <v>0</v>
      </c>
      <c r="V80">
        <f t="shared" si="103"/>
        <v>0</v>
      </c>
      <c r="W80">
        <f t="shared" si="103"/>
        <v>0</v>
      </c>
      <c r="X80">
        <f t="shared" si="103"/>
        <v>0</v>
      </c>
      <c r="Y80">
        <f t="shared" si="103"/>
        <v>0</v>
      </c>
      <c r="Z80">
        <f t="shared" si="103"/>
        <v>0</v>
      </c>
      <c r="AA80">
        <f t="shared" si="103"/>
        <v>0</v>
      </c>
      <c r="AB80">
        <f t="shared" si="103"/>
        <v>0</v>
      </c>
    </row>
    <row r="81" spans="1:28">
      <c r="A81" s="2">
        <f>Dati!A81</f>
        <v>44122</v>
      </c>
      <c r="B81" s="3">
        <f>Dati!J81</f>
        <v>251461</v>
      </c>
      <c r="C81">
        <f t="shared" ref="C81" si="114">B81-B80</f>
        <v>2334</v>
      </c>
      <c r="D81">
        <f t="shared" ref="D81" si="115">C81-C80</f>
        <v>1079</v>
      </c>
      <c r="E81" s="11">
        <f t="shared" si="106"/>
        <v>1514.5714285714287</v>
      </c>
      <c r="Q81">
        <v>78</v>
      </c>
      <c r="R81">
        <f t="shared" ref="R81" si="116">INT(C81/1000)</f>
        <v>2</v>
      </c>
      <c r="T81">
        <f t="shared" si="103"/>
        <v>0</v>
      </c>
      <c r="U81">
        <f t="shared" si="103"/>
        <v>1</v>
      </c>
      <c r="V81">
        <f t="shared" si="103"/>
        <v>0</v>
      </c>
      <c r="W81">
        <f t="shared" si="103"/>
        <v>0</v>
      </c>
      <c r="X81">
        <f t="shared" si="103"/>
        <v>0</v>
      </c>
      <c r="Y81">
        <f t="shared" si="103"/>
        <v>0</v>
      </c>
      <c r="Z81">
        <f t="shared" si="103"/>
        <v>0</v>
      </c>
      <c r="AA81">
        <f t="shared" si="103"/>
        <v>0</v>
      </c>
      <c r="AB81">
        <f t="shared" si="103"/>
        <v>0</v>
      </c>
    </row>
    <row r="82" spans="1:28">
      <c r="A82" s="2">
        <f>Dati!A82</f>
        <v>44123</v>
      </c>
      <c r="B82" s="3">
        <f>Dati!J82</f>
        <v>252959</v>
      </c>
      <c r="C82">
        <f t="shared" ref="C82" si="117">B82-B81</f>
        <v>1498</v>
      </c>
      <c r="D82">
        <f t="shared" ref="D82" si="118">C82-C81</f>
        <v>-836</v>
      </c>
      <c r="E82" s="11">
        <f t="shared" si="106"/>
        <v>1678.8571428571429</v>
      </c>
      <c r="Q82">
        <v>79</v>
      </c>
      <c r="R82">
        <f t="shared" ref="R82" si="119">INT(C82/1000)</f>
        <v>1</v>
      </c>
      <c r="T82">
        <f t="shared" si="103"/>
        <v>1</v>
      </c>
      <c r="U82">
        <f t="shared" si="103"/>
        <v>0</v>
      </c>
      <c r="V82">
        <f t="shared" si="103"/>
        <v>0</v>
      </c>
      <c r="W82">
        <f t="shared" si="103"/>
        <v>0</v>
      </c>
      <c r="X82">
        <f t="shared" si="103"/>
        <v>0</v>
      </c>
      <c r="Y82">
        <f t="shared" si="103"/>
        <v>0</v>
      </c>
      <c r="Z82">
        <f t="shared" si="103"/>
        <v>0</v>
      </c>
      <c r="AA82">
        <f t="shared" si="103"/>
        <v>0</v>
      </c>
      <c r="AB82">
        <f t="shared" si="103"/>
        <v>0</v>
      </c>
    </row>
    <row r="83" spans="1:28">
      <c r="A83" s="2">
        <f>Dati!A83</f>
        <v>44124</v>
      </c>
      <c r="B83" s="3">
        <f>Dati!J83</f>
        <v>255005</v>
      </c>
      <c r="C83">
        <f t="shared" ref="C83:C84" si="120">B83-B82</f>
        <v>2046</v>
      </c>
      <c r="D83">
        <f t="shared" ref="D83:D84" si="121">C83-C82</f>
        <v>548</v>
      </c>
      <c r="E83" s="11">
        <f t="shared" si="106"/>
        <v>1765.5714285714287</v>
      </c>
      <c r="Q83">
        <v>80</v>
      </c>
      <c r="R83">
        <f t="shared" ref="R83:R84" si="122">INT(C83/1000)</f>
        <v>2</v>
      </c>
      <c r="T83">
        <f t="shared" si="103"/>
        <v>0</v>
      </c>
      <c r="U83">
        <f t="shared" si="103"/>
        <v>1</v>
      </c>
      <c r="V83">
        <f t="shared" si="103"/>
        <v>0</v>
      </c>
      <c r="W83">
        <f t="shared" si="103"/>
        <v>0</v>
      </c>
      <c r="X83">
        <f t="shared" si="103"/>
        <v>0</v>
      </c>
      <c r="Y83">
        <f t="shared" si="103"/>
        <v>0</v>
      </c>
      <c r="Z83">
        <f t="shared" si="103"/>
        <v>0</v>
      </c>
      <c r="AA83">
        <f t="shared" si="103"/>
        <v>0</v>
      </c>
      <c r="AB83">
        <f t="shared" si="103"/>
        <v>0</v>
      </c>
    </row>
    <row r="84" spans="1:28">
      <c r="A84" s="2">
        <f>Dati!A84</f>
        <v>44125</v>
      </c>
      <c r="B84" s="3">
        <f>Dati!J84</f>
        <v>257374</v>
      </c>
      <c r="C84">
        <f t="shared" si="120"/>
        <v>2369</v>
      </c>
      <c r="D84">
        <f t="shared" si="121"/>
        <v>323</v>
      </c>
      <c r="E84" s="11">
        <f t="shared" si="106"/>
        <v>1853.8571428571429</v>
      </c>
      <c r="Q84">
        <v>81</v>
      </c>
      <c r="R84">
        <f t="shared" si="122"/>
        <v>2</v>
      </c>
      <c r="T84">
        <f t="shared" si="103"/>
        <v>0</v>
      </c>
      <c r="U84">
        <f t="shared" si="103"/>
        <v>1</v>
      </c>
      <c r="V84">
        <f t="shared" si="103"/>
        <v>0</v>
      </c>
      <c r="W84">
        <f t="shared" si="103"/>
        <v>0</v>
      </c>
      <c r="X84">
        <f t="shared" si="103"/>
        <v>0</v>
      </c>
      <c r="Y84">
        <f t="shared" si="103"/>
        <v>0</v>
      </c>
      <c r="Z84">
        <f t="shared" si="103"/>
        <v>0</v>
      </c>
      <c r="AA84">
        <f t="shared" si="103"/>
        <v>0</v>
      </c>
      <c r="AB84">
        <f t="shared" si="103"/>
        <v>0</v>
      </c>
    </row>
    <row r="85" spans="1:28">
      <c r="A85" s="2">
        <f>Dati!A85</f>
        <v>44126</v>
      </c>
      <c r="B85" s="3">
        <f>Dati!J85</f>
        <v>259456</v>
      </c>
      <c r="C85">
        <f t="shared" ref="C85" si="123">B85-B84</f>
        <v>2082</v>
      </c>
      <c r="D85">
        <f t="shared" ref="D85" si="124">C85-C84</f>
        <v>-287</v>
      </c>
      <c r="E85" s="11">
        <f t="shared" si="106"/>
        <v>1901.2857142857142</v>
      </c>
      <c r="Q85">
        <v>82</v>
      </c>
      <c r="R85">
        <f t="shared" ref="R85" si="125">INT(C85/1000)</f>
        <v>2</v>
      </c>
      <c r="T85">
        <f t="shared" si="103"/>
        <v>0</v>
      </c>
      <c r="U85">
        <f t="shared" si="103"/>
        <v>1</v>
      </c>
      <c r="V85">
        <f t="shared" si="103"/>
        <v>0</v>
      </c>
      <c r="W85">
        <f t="shared" si="103"/>
        <v>0</v>
      </c>
      <c r="X85">
        <f t="shared" si="103"/>
        <v>0</v>
      </c>
      <c r="Y85">
        <f t="shared" si="103"/>
        <v>0</v>
      </c>
      <c r="Z85">
        <f t="shared" si="103"/>
        <v>0</v>
      </c>
      <c r="AA85">
        <f t="shared" si="103"/>
        <v>0</v>
      </c>
      <c r="AB85">
        <f t="shared" si="103"/>
        <v>0</v>
      </c>
    </row>
    <row r="86" spans="1:28">
      <c r="A86" s="2">
        <f>Dati!A86</f>
        <v>44127</v>
      </c>
      <c r="B86" s="3">
        <f>Dati!J86</f>
        <v>261808</v>
      </c>
      <c r="C86">
        <f t="shared" ref="C86:C87" si="126">B86-B85</f>
        <v>2352</v>
      </c>
      <c r="D86">
        <f t="shared" ref="D86:D87" si="127">C86-C85</f>
        <v>270</v>
      </c>
      <c r="E86" s="11">
        <f t="shared" si="106"/>
        <v>1927.4285714285713</v>
      </c>
      <c r="Q86">
        <v>83</v>
      </c>
      <c r="R86">
        <f t="shared" ref="R86:R87" si="128">INT(C86/1000)</f>
        <v>2</v>
      </c>
      <c r="T86">
        <f t="shared" si="103"/>
        <v>0</v>
      </c>
      <c r="U86">
        <f t="shared" si="103"/>
        <v>1</v>
      </c>
      <c r="V86">
        <f t="shared" si="103"/>
        <v>0</v>
      </c>
      <c r="W86">
        <f t="shared" si="103"/>
        <v>0</v>
      </c>
      <c r="X86">
        <f t="shared" si="103"/>
        <v>0</v>
      </c>
      <c r="Y86">
        <f t="shared" si="103"/>
        <v>0</v>
      </c>
      <c r="Z86">
        <f t="shared" si="103"/>
        <v>0</v>
      </c>
      <c r="AA86">
        <f t="shared" si="103"/>
        <v>0</v>
      </c>
      <c r="AB86">
        <f t="shared" si="103"/>
        <v>0</v>
      </c>
    </row>
    <row r="87" spans="1:28">
      <c r="A87" s="2">
        <f>Dati!A87</f>
        <v>44128</v>
      </c>
      <c r="B87" s="3">
        <f>Dati!J87</f>
        <v>264117</v>
      </c>
      <c r="C87">
        <f t="shared" si="126"/>
        <v>2309</v>
      </c>
      <c r="D87">
        <f t="shared" si="127"/>
        <v>-43</v>
      </c>
      <c r="E87" s="11">
        <f t="shared" si="106"/>
        <v>1990.8571428571429</v>
      </c>
      <c r="Q87">
        <v>84</v>
      </c>
      <c r="R87">
        <f t="shared" si="128"/>
        <v>2</v>
      </c>
      <c r="T87">
        <f t="shared" si="103"/>
        <v>0</v>
      </c>
      <c r="U87">
        <f t="shared" si="103"/>
        <v>1</v>
      </c>
      <c r="V87">
        <f t="shared" si="103"/>
        <v>0</v>
      </c>
      <c r="W87">
        <f t="shared" si="103"/>
        <v>0</v>
      </c>
      <c r="X87">
        <f t="shared" si="103"/>
        <v>0</v>
      </c>
      <c r="Y87">
        <f t="shared" si="103"/>
        <v>0</v>
      </c>
      <c r="Z87">
        <f t="shared" si="103"/>
        <v>0</v>
      </c>
      <c r="AA87">
        <f t="shared" si="103"/>
        <v>0</v>
      </c>
      <c r="AB87">
        <f t="shared" si="103"/>
        <v>0</v>
      </c>
    </row>
    <row r="88" spans="1:28">
      <c r="A88" s="2">
        <f>Dati!A88</f>
        <v>44129</v>
      </c>
      <c r="B88" s="3">
        <f>Dati!J88</f>
        <v>266203</v>
      </c>
      <c r="C88">
        <f t="shared" ref="C88:C89" si="129">B88-B87</f>
        <v>2086</v>
      </c>
      <c r="D88">
        <f t="shared" ref="D88:D89" si="130">C88-C87</f>
        <v>-223</v>
      </c>
      <c r="E88" s="11">
        <f t="shared" si="106"/>
        <v>2141.4285714285716</v>
      </c>
      <c r="Q88">
        <v>85</v>
      </c>
      <c r="R88">
        <f t="shared" ref="R88:R89" si="131">INT(C88/1000)</f>
        <v>2</v>
      </c>
      <c r="T88">
        <f t="shared" si="103"/>
        <v>0</v>
      </c>
      <c r="U88">
        <f t="shared" si="103"/>
        <v>1</v>
      </c>
      <c r="V88">
        <f t="shared" si="103"/>
        <v>0</v>
      </c>
      <c r="W88">
        <f t="shared" si="103"/>
        <v>0</v>
      </c>
      <c r="X88">
        <f t="shared" si="103"/>
        <v>0</v>
      </c>
      <c r="Y88">
        <f t="shared" si="103"/>
        <v>0</v>
      </c>
      <c r="Z88">
        <f t="shared" si="103"/>
        <v>0</v>
      </c>
      <c r="AA88">
        <f t="shared" si="103"/>
        <v>0</v>
      </c>
      <c r="AB88">
        <f t="shared" si="103"/>
        <v>0</v>
      </c>
    </row>
    <row r="89" spans="1:28">
      <c r="A89" s="2">
        <f>Dati!A89</f>
        <v>44130</v>
      </c>
      <c r="B89" s="3">
        <f>Dati!J89</f>
        <v>268626</v>
      </c>
      <c r="C89">
        <f t="shared" si="129"/>
        <v>2423</v>
      </c>
      <c r="D89">
        <f t="shared" si="130"/>
        <v>337</v>
      </c>
      <c r="E89" s="11">
        <f t="shared" si="106"/>
        <v>2106</v>
      </c>
      <c r="Q89">
        <v>86</v>
      </c>
      <c r="R89">
        <f t="shared" si="131"/>
        <v>2</v>
      </c>
      <c r="T89">
        <f t="shared" si="103"/>
        <v>0</v>
      </c>
      <c r="U89">
        <f t="shared" si="103"/>
        <v>1</v>
      </c>
      <c r="V89">
        <f t="shared" si="103"/>
        <v>0</v>
      </c>
      <c r="W89">
        <f t="shared" si="103"/>
        <v>0</v>
      </c>
      <c r="X89">
        <f t="shared" si="103"/>
        <v>0</v>
      </c>
      <c r="Y89">
        <f t="shared" si="103"/>
        <v>0</v>
      </c>
      <c r="Z89">
        <f t="shared" si="103"/>
        <v>0</v>
      </c>
      <c r="AA89">
        <f t="shared" si="103"/>
        <v>0</v>
      </c>
      <c r="AB89">
        <f t="shared" si="103"/>
        <v>0</v>
      </c>
    </row>
    <row r="90" spans="1:28">
      <c r="A90" s="2">
        <f>Dati!A90</f>
        <v>44131</v>
      </c>
      <c r="B90" s="3">
        <f>Dati!J90</f>
        <v>271988</v>
      </c>
      <c r="C90">
        <f t="shared" ref="C90" si="132">B90-B89</f>
        <v>3362</v>
      </c>
      <c r="D90">
        <f t="shared" ref="D90" si="133">C90-C89</f>
        <v>939</v>
      </c>
      <c r="E90" s="11">
        <f t="shared" si="106"/>
        <v>2238.1428571428573</v>
      </c>
      <c r="Q90">
        <v>87</v>
      </c>
      <c r="R90">
        <f t="shared" ref="R90" si="134">INT(C90/1000)</f>
        <v>3</v>
      </c>
      <c r="T90">
        <f t="shared" si="103"/>
        <v>0</v>
      </c>
      <c r="U90">
        <f t="shared" si="103"/>
        <v>0</v>
      </c>
      <c r="V90">
        <f t="shared" si="103"/>
        <v>1</v>
      </c>
      <c r="W90">
        <f t="shared" si="103"/>
        <v>0</v>
      </c>
      <c r="X90">
        <f t="shared" si="103"/>
        <v>0</v>
      </c>
      <c r="Y90">
        <f t="shared" si="103"/>
        <v>0</v>
      </c>
      <c r="Z90">
        <f t="shared" si="103"/>
        <v>0</v>
      </c>
      <c r="AA90">
        <f t="shared" si="103"/>
        <v>0</v>
      </c>
      <c r="AB90">
        <f t="shared" si="103"/>
        <v>0</v>
      </c>
    </row>
    <row r="91" spans="1:28">
      <c r="A91" s="2">
        <f>Dati!A91</f>
        <v>44132</v>
      </c>
      <c r="B91" s="3">
        <f>Dati!J91</f>
        <v>275404</v>
      </c>
      <c r="C91">
        <f t="shared" ref="C91:C92" si="135">B91-B90</f>
        <v>3416</v>
      </c>
      <c r="D91">
        <f t="shared" ref="D91:D92" si="136">C91-C90</f>
        <v>54</v>
      </c>
      <c r="E91" s="11">
        <f t="shared" si="106"/>
        <v>2426.1428571428573</v>
      </c>
      <c r="Q91">
        <v>88</v>
      </c>
      <c r="R91">
        <f t="shared" ref="R91:R92" si="137">INT(C91/1000)</f>
        <v>3</v>
      </c>
      <c r="T91">
        <f t="shared" si="103"/>
        <v>0</v>
      </c>
      <c r="U91">
        <f t="shared" si="103"/>
        <v>0</v>
      </c>
      <c r="V91">
        <f t="shared" si="103"/>
        <v>1</v>
      </c>
      <c r="W91">
        <f t="shared" si="103"/>
        <v>0</v>
      </c>
      <c r="X91">
        <f t="shared" si="103"/>
        <v>0</v>
      </c>
      <c r="Y91">
        <f t="shared" si="103"/>
        <v>0</v>
      </c>
      <c r="Z91">
        <f t="shared" si="103"/>
        <v>0</v>
      </c>
      <c r="AA91">
        <f t="shared" si="103"/>
        <v>0</v>
      </c>
      <c r="AB91">
        <f t="shared" si="103"/>
        <v>0</v>
      </c>
    </row>
    <row r="92" spans="1:28">
      <c r="A92" s="2">
        <f>Dati!A92</f>
        <v>44133</v>
      </c>
      <c r="B92" s="3">
        <f>Dati!J92</f>
        <v>279282</v>
      </c>
      <c r="C92">
        <f t="shared" si="135"/>
        <v>3878</v>
      </c>
      <c r="D92">
        <f t="shared" si="136"/>
        <v>462</v>
      </c>
      <c r="E92" s="11">
        <f t="shared" si="106"/>
        <v>2575.7142857142858</v>
      </c>
      <c r="Q92">
        <v>89</v>
      </c>
      <c r="R92">
        <f t="shared" si="137"/>
        <v>3</v>
      </c>
      <c r="T92">
        <f t="shared" ref="T92:AB107" si="138">IF($R92=T$2,1,0)</f>
        <v>0</v>
      </c>
      <c r="U92">
        <f t="shared" si="138"/>
        <v>0</v>
      </c>
      <c r="V92">
        <f t="shared" si="138"/>
        <v>1</v>
      </c>
      <c r="W92">
        <f t="shared" si="138"/>
        <v>0</v>
      </c>
      <c r="X92">
        <f t="shared" si="138"/>
        <v>0</v>
      </c>
      <c r="Y92">
        <f t="shared" si="138"/>
        <v>0</v>
      </c>
      <c r="Z92">
        <f t="shared" si="138"/>
        <v>0</v>
      </c>
      <c r="AA92">
        <f t="shared" si="138"/>
        <v>0</v>
      </c>
      <c r="AB92">
        <f t="shared" si="138"/>
        <v>0</v>
      </c>
    </row>
    <row r="93" spans="1:28">
      <c r="A93" s="2">
        <f>Dati!A93</f>
        <v>44134</v>
      </c>
      <c r="B93" s="3">
        <f>Dati!J93</f>
        <v>283567</v>
      </c>
      <c r="C93">
        <f t="shared" ref="C93:C94" si="139">B93-B92</f>
        <v>4285</v>
      </c>
      <c r="D93">
        <f t="shared" ref="D93:D94" si="140">C93-C92</f>
        <v>407</v>
      </c>
      <c r="E93" s="11">
        <f t="shared" si="106"/>
        <v>2832.2857142857142</v>
      </c>
      <c r="Q93">
        <v>90</v>
      </c>
      <c r="R93">
        <f t="shared" ref="R93:R94" si="141">INT(C93/1000)</f>
        <v>4</v>
      </c>
      <c r="T93">
        <f t="shared" si="138"/>
        <v>0</v>
      </c>
      <c r="U93">
        <f t="shared" si="138"/>
        <v>0</v>
      </c>
      <c r="V93">
        <f t="shared" si="138"/>
        <v>0</v>
      </c>
      <c r="W93">
        <f t="shared" si="138"/>
        <v>1</v>
      </c>
      <c r="X93">
        <f t="shared" si="138"/>
        <v>0</v>
      </c>
      <c r="Y93">
        <f t="shared" si="138"/>
        <v>0</v>
      </c>
      <c r="Z93">
        <f t="shared" si="138"/>
        <v>0</v>
      </c>
      <c r="AA93">
        <f t="shared" si="138"/>
        <v>0</v>
      </c>
      <c r="AB93">
        <f t="shared" si="138"/>
        <v>0</v>
      </c>
    </row>
    <row r="94" spans="1:28">
      <c r="A94" s="2">
        <f>Dati!A94</f>
        <v>44135</v>
      </c>
      <c r="B94" s="3">
        <f>Dati!J94</f>
        <v>289426</v>
      </c>
      <c r="C94">
        <f t="shared" si="139"/>
        <v>5859</v>
      </c>
      <c r="D94">
        <f t="shared" si="140"/>
        <v>1574</v>
      </c>
      <c r="E94" s="11">
        <f t="shared" si="106"/>
        <v>3108.4285714285716</v>
      </c>
      <c r="Q94">
        <v>91</v>
      </c>
      <c r="R94">
        <f t="shared" si="141"/>
        <v>5</v>
      </c>
      <c r="T94">
        <f t="shared" si="138"/>
        <v>0</v>
      </c>
      <c r="U94">
        <f t="shared" si="138"/>
        <v>0</v>
      </c>
      <c r="V94">
        <f t="shared" si="138"/>
        <v>0</v>
      </c>
      <c r="W94">
        <f t="shared" si="138"/>
        <v>0</v>
      </c>
      <c r="X94">
        <f t="shared" si="138"/>
        <v>1</v>
      </c>
      <c r="Y94">
        <f t="shared" si="138"/>
        <v>0</v>
      </c>
      <c r="Z94">
        <f t="shared" si="138"/>
        <v>0</v>
      </c>
      <c r="AA94">
        <f t="shared" si="138"/>
        <v>0</v>
      </c>
      <c r="AB94">
        <f t="shared" si="138"/>
        <v>0</v>
      </c>
    </row>
    <row r="95" spans="1:28">
      <c r="A95" s="2">
        <f>Dati!A95</f>
        <v>44136</v>
      </c>
      <c r="B95" s="3">
        <f>Dati!J95</f>
        <v>292380</v>
      </c>
      <c r="C95">
        <f t="shared" ref="C95" si="142">B95-B94</f>
        <v>2954</v>
      </c>
      <c r="D95">
        <f t="shared" ref="D95" si="143">C95-C94</f>
        <v>-2905</v>
      </c>
      <c r="E95" s="11">
        <f t="shared" si="106"/>
        <v>3615.5714285714284</v>
      </c>
      <c r="Q95">
        <v>92</v>
      </c>
      <c r="R95">
        <f t="shared" ref="R95" si="144">INT(C95/1000)</f>
        <v>2</v>
      </c>
      <c r="T95">
        <f t="shared" si="138"/>
        <v>0</v>
      </c>
      <c r="U95">
        <f t="shared" si="138"/>
        <v>1</v>
      </c>
      <c r="V95">
        <f t="shared" si="138"/>
        <v>0</v>
      </c>
      <c r="W95">
        <f t="shared" si="138"/>
        <v>0</v>
      </c>
      <c r="X95">
        <f t="shared" si="138"/>
        <v>0</v>
      </c>
      <c r="Y95">
        <f t="shared" si="138"/>
        <v>0</v>
      </c>
      <c r="Z95">
        <f t="shared" si="138"/>
        <v>0</v>
      </c>
      <c r="AA95">
        <f t="shared" si="138"/>
        <v>0</v>
      </c>
      <c r="AB95">
        <f t="shared" si="138"/>
        <v>0</v>
      </c>
    </row>
    <row r="96" spans="1:28">
      <c r="A96" s="2">
        <f>Dati!A96</f>
        <v>44137</v>
      </c>
      <c r="B96" s="3">
        <f>Dati!J96</f>
        <v>296017</v>
      </c>
      <c r="C96">
        <f t="shared" ref="C96:C99" si="145">B96-B95</f>
        <v>3637</v>
      </c>
      <c r="D96">
        <f t="shared" ref="D96:D99" si="146">C96-C95</f>
        <v>683</v>
      </c>
      <c r="E96" s="11">
        <f t="shared" si="106"/>
        <v>3739.5714285714284</v>
      </c>
      <c r="Q96">
        <v>93</v>
      </c>
      <c r="R96">
        <f t="shared" ref="R96:R99" si="147">INT(C96/1000)</f>
        <v>3</v>
      </c>
      <c r="T96">
        <f t="shared" si="138"/>
        <v>0</v>
      </c>
      <c r="U96">
        <f t="shared" si="138"/>
        <v>0</v>
      </c>
      <c r="V96">
        <f t="shared" si="138"/>
        <v>1</v>
      </c>
      <c r="W96">
        <f t="shared" si="138"/>
        <v>0</v>
      </c>
      <c r="X96">
        <f t="shared" si="138"/>
        <v>0</v>
      </c>
      <c r="Y96">
        <f t="shared" si="138"/>
        <v>0</v>
      </c>
      <c r="Z96">
        <f t="shared" si="138"/>
        <v>0</v>
      </c>
      <c r="AA96">
        <f t="shared" si="138"/>
        <v>0</v>
      </c>
      <c r="AB96">
        <f t="shared" si="138"/>
        <v>0</v>
      </c>
    </row>
    <row r="97" spans="1:28">
      <c r="A97" s="2">
        <f>Dati!A97</f>
        <v>44138</v>
      </c>
      <c r="B97" s="3">
        <f>Dati!J97</f>
        <v>302275</v>
      </c>
      <c r="C97">
        <f t="shared" si="145"/>
        <v>6258</v>
      </c>
      <c r="D97">
        <f t="shared" si="146"/>
        <v>2621</v>
      </c>
      <c r="E97" s="11">
        <f t="shared" si="106"/>
        <v>3913</v>
      </c>
      <c r="Q97">
        <v>94</v>
      </c>
      <c r="R97">
        <f t="shared" si="147"/>
        <v>6</v>
      </c>
      <c r="T97">
        <f t="shared" si="138"/>
        <v>0</v>
      </c>
      <c r="U97">
        <f t="shared" si="138"/>
        <v>0</v>
      </c>
      <c r="V97">
        <f t="shared" si="138"/>
        <v>0</v>
      </c>
      <c r="W97">
        <f t="shared" si="138"/>
        <v>0</v>
      </c>
      <c r="X97">
        <f t="shared" si="138"/>
        <v>0</v>
      </c>
      <c r="Y97">
        <f t="shared" si="138"/>
        <v>1</v>
      </c>
      <c r="Z97">
        <f t="shared" si="138"/>
        <v>0</v>
      </c>
      <c r="AA97">
        <f t="shared" si="138"/>
        <v>0</v>
      </c>
      <c r="AB97">
        <f t="shared" si="138"/>
        <v>0</v>
      </c>
    </row>
    <row r="98" spans="1:28">
      <c r="A98" s="2">
        <f>Dati!A98</f>
        <v>44139</v>
      </c>
      <c r="B98" s="3">
        <f>Dati!J98</f>
        <v>307378</v>
      </c>
      <c r="C98">
        <f t="shared" si="145"/>
        <v>5103</v>
      </c>
      <c r="D98">
        <f t="shared" si="146"/>
        <v>-1155</v>
      </c>
      <c r="E98" s="11">
        <f t="shared" si="106"/>
        <v>4326.7142857142853</v>
      </c>
      <c r="Q98">
        <v>95</v>
      </c>
      <c r="R98">
        <f t="shared" si="147"/>
        <v>5</v>
      </c>
      <c r="T98">
        <f t="shared" si="138"/>
        <v>0</v>
      </c>
      <c r="U98">
        <f t="shared" si="138"/>
        <v>0</v>
      </c>
      <c r="V98">
        <f t="shared" si="138"/>
        <v>0</v>
      </c>
      <c r="W98">
        <f t="shared" si="138"/>
        <v>0</v>
      </c>
      <c r="X98">
        <f t="shared" si="138"/>
        <v>1</v>
      </c>
      <c r="Y98">
        <f t="shared" si="138"/>
        <v>0</v>
      </c>
      <c r="Z98">
        <f t="shared" si="138"/>
        <v>0</v>
      </c>
      <c r="AA98">
        <f t="shared" si="138"/>
        <v>0</v>
      </c>
      <c r="AB98">
        <f t="shared" si="138"/>
        <v>0</v>
      </c>
    </row>
    <row r="99" spans="1:28">
      <c r="A99" s="2">
        <f>Dati!A99</f>
        <v>44140</v>
      </c>
      <c r="B99" s="3">
        <f>Dati!J99</f>
        <v>312339</v>
      </c>
      <c r="C99">
        <f t="shared" si="145"/>
        <v>4961</v>
      </c>
      <c r="D99">
        <f t="shared" si="146"/>
        <v>-142</v>
      </c>
      <c r="E99" s="11">
        <f t="shared" si="106"/>
        <v>4567.7142857142853</v>
      </c>
      <c r="Q99">
        <v>96</v>
      </c>
      <c r="R99">
        <f t="shared" si="147"/>
        <v>4</v>
      </c>
      <c r="T99">
        <f t="shared" si="138"/>
        <v>0</v>
      </c>
      <c r="U99">
        <f t="shared" si="138"/>
        <v>0</v>
      </c>
      <c r="V99">
        <f t="shared" si="138"/>
        <v>0</v>
      </c>
      <c r="W99">
        <f t="shared" si="138"/>
        <v>1</v>
      </c>
      <c r="X99">
        <f t="shared" si="138"/>
        <v>0</v>
      </c>
      <c r="Y99">
        <f t="shared" si="138"/>
        <v>0</v>
      </c>
      <c r="Z99">
        <f t="shared" si="138"/>
        <v>0</v>
      </c>
      <c r="AA99">
        <f t="shared" si="138"/>
        <v>0</v>
      </c>
      <c r="AB99">
        <f t="shared" si="138"/>
        <v>0</v>
      </c>
    </row>
    <row r="100" spans="1:28">
      <c r="A100" s="2">
        <f>Dati!A100</f>
        <v>44141</v>
      </c>
      <c r="B100" s="3">
        <f>Dati!J100</f>
        <v>322925</v>
      </c>
      <c r="C100">
        <f t="shared" ref="C100" si="148">B100-B99</f>
        <v>10586</v>
      </c>
      <c r="D100">
        <f t="shared" ref="D100" si="149">C100-C99</f>
        <v>5625</v>
      </c>
      <c r="E100" s="11">
        <f t="shared" si="106"/>
        <v>4722.4285714285716</v>
      </c>
      <c r="Q100">
        <v>97</v>
      </c>
      <c r="R100">
        <f>INT(C100/10000)</f>
        <v>1</v>
      </c>
      <c r="T100">
        <f t="shared" si="138"/>
        <v>1</v>
      </c>
      <c r="U100">
        <f t="shared" si="138"/>
        <v>0</v>
      </c>
      <c r="V100">
        <f t="shared" si="138"/>
        <v>0</v>
      </c>
      <c r="W100">
        <f t="shared" si="138"/>
        <v>0</v>
      </c>
      <c r="X100">
        <f t="shared" si="138"/>
        <v>0</v>
      </c>
      <c r="Y100">
        <f t="shared" si="138"/>
        <v>0</v>
      </c>
      <c r="Z100">
        <f t="shared" si="138"/>
        <v>0</v>
      </c>
      <c r="AA100">
        <f t="shared" si="138"/>
        <v>0</v>
      </c>
      <c r="AB100">
        <f t="shared" si="138"/>
        <v>0</v>
      </c>
    </row>
    <row r="101" spans="1:28">
      <c r="A101" s="2">
        <f>Dati!A101</f>
        <v>44142</v>
      </c>
      <c r="B101" s="3">
        <f>Dati!J101</f>
        <v>328891</v>
      </c>
      <c r="C101">
        <f t="shared" ref="C101:C105" si="150">B101-B100</f>
        <v>5966</v>
      </c>
      <c r="D101">
        <f t="shared" ref="D101:D105" si="151">C101-C100</f>
        <v>-4620</v>
      </c>
      <c r="E101" s="11">
        <f t="shared" si="106"/>
        <v>5622.5714285714284</v>
      </c>
      <c r="Q101">
        <v>98</v>
      </c>
      <c r="R101">
        <f t="shared" ref="R101:R105" si="152">INT(C101/1000)</f>
        <v>5</v>
      </c>
      <c r="T101">
        <f t="shared" si="138"/>
        <v>0</v>
      </c>
      <c r="U101">
        <f t="shared" si="138"/>
        <v>0</v>
      </c>
      <c r="V101">
        <f t="shared" si="138"/>
        <v>0</v>
      </c>
      <c r="W101">
        <f t="shared" si="138"/>
        <v>0</v>
      </c>
      <c r="X101">
        <f t="shared" si="138"/>
        <v>1</v>
      </c>
      <c r="Y101">
        <f t="shared" si="138"/>
        <v>0</v>
      </c>
      <c r="Z101">
        <f t="shared" si="138"/>
        <v>0</v>
      </c>
      <c r="AA101">
        <f t="shared" si="138"/>
        <v>0</v>
      </c>
      <c r="AB101">
        <f t="shared" si="138"/>
        <v>0</v>
      </c>
    </row>
    <row r="102" spans="1:28">
      <c r="A102" s="2">
        <f>Dati!A102</f>
        <v>44143</v>
      </c>
      <c r="B102" s="3">
        <f>Dati!J102</f>
        <v>335074</v>
      </c>
      <c r="C102">
        <f t="shared" si="150"/>
        <v>6183</v>
      </c>
      <c r="D102">
        <f t="shared" si="151"/>
        <v>217</v>
      </c>
      <c r="E102" s="11">
        <f t="shared" si="106"/>
        <v>5637.8571428571431</v>
      </c>
      <c r="Q102">
        <v>99</v>
      </c>
      <c r="R102">
        <f t="shared" si="152"/>
        <v>6</v>
      </c>
      <c r="T102">
        <f t="shared" si="138"/>
        <v>0</v>
      </c>
      <c r="U102">
        <f t="shared" si="138"/>
        <v>0</v>
      </c>
      <c r="V102">
        <f t="shared" si="138"/>
        <v>0</v>
      </c>
      <c r="W102">
        <f t="shared" si="138"/>
        <v>0</v>
      </c>
      <c r="X102">
        <f t="shared" si="138"/>
        <v>0</v>
      </c>
      <c r="Y102">
        <f t="shared" si="138"/>
        <v>1</v>
      </c>
      <c r="Z102">
        <f t="shared" si="138"/>
        <v>0</v>
      </c>
      <c r="AA102">
        <f t="shared" si="138"/>
        <v>0</v>
      </c>
      <c r="AB102">
        <f t="shared" si="138"/>
        <v>0</v>
      </c>
    </row>
    <row r="103" spans="1:28">
      <c r="A103" s="2">
        <f>Dati!A103</f>
        <v>44144</v>
      </c>
      <c r="B103" s="3">
        <f>Dati!J103</f>
        <v>345289</v>
      </c>
      <c r="C103">
        <f t="shared" si="150"/>
        <v>10215</v>
      </c>
      <c r="D103">
        <f t="shared" si="151"/>
        <v>4032</v>
      </c>
      <c r="E103" s="11">
        <f t="shared" si="106"/>
        <v>6099.1428571428569</v>
      </c>
      <c r="Q103">
        <v>100</v>
      </c>
      <c r="R103">
        <f>INT(C103/10000)</f>
        <v>1</v>
      </c>
      <c r="T103">
        <f t="shared" si="138"/>
        <v>1</v>
      </c>
      <c r="U103">
        <f t="shared" si="138"/>
        <v>0</v>
      </c>
      <c r="V103">
        <f t="shared" si="138"/>
        <v>0</v>
      </c>
      <c r="W103">
        <f t="shared" si="138"/>
        <v>0</v>
      </c>
      <c r="X103">
        <f t="shared" si="138"/>
        <v>0</v>
      </c>
      <c r="Y103">
        <f t="shared" si="138"/>
        <v>0</v>
      </c>
      <c r="Z103">
        <f t="shared" si="138"/>
        <v>0</v>
      </c>
      <c r="AA103">
        <f t="shared" si="138"/>
        <v>0</v>
      </c>
      <c r="AB103">
        <f t="shared" si="138"/>
        <v>0</v>
      </c>
    </row>
    <row r="104" spans="1:28">
      <c r="A104" s="2">
        <f>Dati!A104</f>
        <v>44145</v>
      </c>
      <c r="B104" s="3">
        <f>Dati!J104</f>
        <v>363023</v>
      </c>
      <c r="C104">
        <f t="shared" si="150"/>
        <v>17734</v>
      </c>
      <c r="D104">
        <f t="shared" si="151"/>
        <v>7519</v>
      </c>
      <c r="E104" s="11">
        <f t="shared" si="106"/>
        <v>7038.8571428571431</v>
      </c>
      <c r="Q104">
        <v>101</v>
      </c>
      <c r="R104">
        <f>INT(C104/10000)</f>
        <v>1</v>
      </c>
      <c r="T104">
        <f t="shared" si="138"/>
        <v>1</v>
      </c>
      <c r="U104">
        <f t="shared" si="138"/>
        <v>0</v>
      </c>
      <c r="V104">
        <f t="shared" si="138"/>
        <v>0</v>
      </c>
      <c r="W104">
        <f t="shared" si="138"/>
        <v>0</v>
      </c>
      <c r="X104">
        <f t="shared" si="138"/>
        <v>0</v>
      </c>
      <c r="Y104">
        <f t="shared" si="138"/>
        <v>0</v>
      </c>
      <c r="Z104">
        <f t="shared" si="138"/>
        <v>0</v>
      </c>
      <c r="AA104">
        <f t="shared" si="138"/>
        <v>0</v>
      </c>
      <c r="AB104">
        <f t="shared" si="138"/>
        <v>0</v>
      </c>
    </row>
    <row r="105" spans="1:28">
      <c r="A105" s="2">
        <f>Dati!A105</f>
        <v>44146</v>
      </c>
      <c r="B105" s="3">
        <f>Dati!J105</f>
        <v>372113</v>
      </c>
      <c r="C105">
        <f t="shared" si="150"/>
        <v>9090</v>
      </c>
      <c r="D105">
        <f t="shared" si="151"/>
        <v>-8644</v>
      </c>
      <c r="E105" s="11">
        <f t="shared" si="106"/>
        <v>8678.2857142857138</v>
      </c>
      <c r="Q105">
        <v>102</v>
      </c>
      <c r="R105">
        <f t="shared" si="152"/>
        <v>9</v>
      </c>
      <c r="T105">
        <f t="shared" si="138"/>
        <v>0</v>
      </c>
      <c r="U105">
        <f t="shared" si="138"/>
        <v>0</v>
      </c>
      <c r="V105">
        <f t="shared" si="138"/>
        <v>0</v>
      </c>
      <c r="W105">
        <f t="shared" si="138"/>
        <v>0</v>
      </c>
      <c r="X105">
        <f t="shared" si="138"/>
        <v>0</v>
      </c>
      <c r="Y105">
        <f t="shared" si="138"/>
        <v>0</v>
      </c>
      <c r="Z105">
        <f t="shared" si="138"/>
        <v>0</v>
      </c>
      <c r="AA105">
        <f t="shared" si="138"/>
        <v>0</v>
      </c>
      <c r="AB105">
        <f t="shared" si="138"/>
        <v>1</v>
      </c>
    </row>
    <row r="106" spans="1:28">
      <c r="A106" s="2">
        <f>Dati!A106</f>
        <v>44147</v>
      </c>
      <c r="B106" s="3">
        <f>Dati!J106</f>
        <v>387758</v>
      </c>
      <c r="C106">
        <f t="shared" ref="C106" si="153">B106-B105</f>
        <v>15645</v>
      </c>
      <c r="D106">
        <f t="shared" ref="D106" si="154">C106-C105</f>
        <v>6555</v>
      </c>
      <c r="E106" s="11">
        <f t="shared" si="106"/>
        <v>9247.8571428571431</v>
      </c>
      <c r="Q106">
        <v>103</v>
      </c>
      <c r="R106">
        <f>INT(C106/10000)</f>
        <v>1</v>
      </c>
      <c r="T106">
        <f t="shared" si="138"/>
        <v>1</v>
      </c>
      <c r="U106">
        <f t="shared" si="138"/>
        <v>0</v>
      </c>
      <c r="V106">
        <f t="shared" si="138"/>
        <v>0</v>
      </c>
      <c r="W106">
        <f t="shared" si="138"/>
        <v>0</v>
      </c>
      <c r="X106">
        <f t="shared" si="138"/>
        <v>0</v>
      </c>
      <c r="Y106">
        <f t="shared" si="138"/>
        <v>0</v>
      </c>
      <c r="Z106">
        <f t="shared" si="138"/>
        <v>0</v>
      </c>
      <c r="AA106">
        <f t="shared" si="138"/>
        <v>0</v>
      </c>
      <c r="AB106">
        <f t="shared" si="138"/>
        <v>0</v>
      </c>
    </row>
    <row r="107" spans="1:28">
      <c r="A107" s="2">
        <f>Dati!A107</f>
        <v>44148</v>
      </c>
      <c r="B107" s="3">
        <f>Dati!J107</f>
        <v>399238</v>
      </c>
      <c r="C107">
        <f t="shared" ref="C107:C109" si="155">B107-B106</f>
        <v>11480</v>
      </c>
      <c r="D107">
        <f t="shared" ref="D107:D109" si="156">C107-C106</f>
        <v>-4165</v>
      </c>
      <c r="E107" s="11">
        <f t="shared" ref="E107:E109" si="157">SUM(C100:C106)/7</f>
        <v>10774.142857142857</v>
      </c>
      <c r="Q107">
        <v>104</v>
      </c>
      <c r="R107">
        <f t="shared" ref="R107:R108" si="158">INT(C107/10000)</f>
        <v>1</v>
      </c>
      <c r="T107">
        <f t="shared" si="138"/>
        <v>1</v>
      </c>
      <c r="U107">
        <f t="shared" si="138"/>
        <v>0</v>
      </c>
      <c r="V107">
        <f t="shared" si="138"/>
        <v>0</v>
      </c>
      <c r="W107">
        <f t="shared" si="138"/>
        <v>0</v>
      </c>
      <c r="X107">
        <f t="shared" si="138"/>
        <v>0</v>
      </c>
      <c r="Y107">
        <f t="shared" si="138"/>
        <v>0</v>
      </c>
      <c r="Z107">
        <f t="shared" si="138"/>
        <v>0</v>
      </c>
      <c r="AA107">
        <f t="shared" si="138"/>
        <v>0</v>
      </c>
      <c r="AB107">
        <f t="shared" si="138"/>
        <v>0</v>
      </c>
    </row>
    <row r="108" spans="1:28">
      <c r="A108" s="2">
        <f>Dati!A108</f>
        <v>44149</v>
      </c>
      <c r="B108" s="3">
        <f>Dati!J108</f>
        <v>411434</v>
      </c>
      <c r="C108">
        <f t="shared" si="155"/>
        <v>12196</v>
      </c>
      <c r="D108">
        <f t="shared" si="156"/>
        <v>716</v>
      </c>
      <c r="E108" s="11">
        <f t="shared" si="157"/>
        <v>10901.857142857143</v>
      </c>
      <c r="Q108">
        <v>105</v>
      </c>
      <c r="R108">
        <f t="shared" si="158"/>
        <v>1</v>
      </c>
      <c r="T108">
        <f t="shared" ref="T108:AB120" si="159">IF($R108=T$2,1,0)</f>
        <v>1</v>
      </c>
      <c r="U108">
        <f t="shared" si="159"/>
        <v>0</v>
      </c>
      <c r="V108">
        <f t="shared" si="159"/>
        <v>0</v>
      </c>
      <c r="W108">
        <f t="shared" si="159"/>
        <v>0</v>
      </c>
      <c r="X108">
        <f t="shared" si="159"/>
        <v>0</v>
      </c>
      <c r="Y108">
        <f t="shared" si="159"/>
        <v>0</v>
      </c>
      <c r="Z108">
        <f t="shared" si="159"/>
        <v>0</v>
      </c>
      <c r="AA108">
        <f t="shared" si="159"/>
        <v>0</v>
      </c>
      <c r="AB108">
        <f t="shared" si="159"/>
        <v>0</v>
      </c>
    </row>
    <row r="109" spans="1:28">
      <c r="A109" s="2">
        <f>Dati!A109</f>
        <v>44150</v>
      </c>
      <c r="B109" s="3">
        <f>Dati!J109</f>
        <v>420810</v>
      </c>
      <c r="C109">
        <f t="shared" si="155"/>
        <v>9376</v>
      </c>
      <c r="D109">
        <f t="shared" si="156"/>
        <v>-2820</v>
      </c>
      <c r="E109" s="11">
        <f t="shared" si="157"/>
        <v>11791.857142857143</v>
      </c>
      <c r="Q109">
        <v>106</v>
      </c>
      <c r="R109">
        <f>INT(C109/1000)</f>
        <v>9</v>
      </c>
      <c r="T109">
        <f t="shared" si="159"/>
        <v>0</v>
      </c>
      <c r="U109">
        <f t="shared" si="159"/>
        <v>0</v>
      </c>
      <c r="V109">
        <f t="shared" si="159"/>
        <v>0</v>
      </c>
      <c r="W109">
        <f t="shared" si="159"/>
        <v>0</v>
      </c>
      <c r="X109">
        <f t="shared" si="159"/>
        <v>0</v>
      </c>
      <c r="Y109">
        <f t="shared" si="159"/>
        <v>0</v>
      </c>
      <c r="Z109">
        <f t="shared" si="159"/>
        <v>0</v>
      </c>
      <c r="AA109">
        <f t="shared" si="159"/>
        <v>0</v>
      </c>
      <c r="AB109">
        <f t="shared" si="159"/>
        <v>1</v>
      </c>
    </row>
    <row r="110" spans="1:28">
      <c r="A110" s="2">
        <f>Dati!A110</f>
        <v>44151</v>
      </c>
      <c r="B110" s="3">
        <f>Dati!J110</f>
        <v>442364</v>
      </c>
      <c r="C110">
        <f t="shared" ref="C110" si="160">B110-B109</f>
        <v>21554</v>
      </c>
      <c r="D110">
        <f t="shared" ref="D110" si="161">C110-C109</f>
        <v>12178</v>
      </c>
      <c r="E110" s="11">
        <f t="shared" ref="E110" si="162">SUM(C103:C109)/7</f>
        <v>12248</v>
      </c>
      <c r="Q110">
        <v>107</v>
      </c>
      <c r="R110">
        <f>INT(C110/10000)</f>
        <v>2</v>
      </c>
      <c r="T110">
        <f t="shared" si="159"/>
        <v>0</v>
      </c>
      <c r="U110">
        <f t="shared" si="159"/>
        <v>1</v>
      </c>
      <c r="V110">
        <f t="shared" si="159"/>
        <v>0</v>
      </c>
      <c r="W110">
        <f t="shared" si="159"/>
        <v>0</v>
      </c>
      <c r="X110">
        <f t="shared" si="159"/>
        <v>0</v>
      </c>
      <c r="Y110">
        <f t="shared" si="159"/>
        <v>0</v>
      </c>
      <c r="Z110">
        <f t="shared" si="159"/>
        <v>0</v>
      </c>
      <c r="AA110">
        <f t="shared" si="159"/>
        <v>0</v>
      </c>
      <c r="AB110">
        <f t="shared" si="159"/>
        <v>0</v>
      </c>
    </row>
    <row r="111" spans="1:28">
      <c r="A111" s="2">
        <f>Dati!A111</f>
        <v>44152</v>
      </c>
      <c r="B111" s="3">
        <f>Dati!J111</f>
        <v>457798</v>
      </c>
      <c r="C111">
        <f t="shared" ref="C111" si="163">B111-B110</f>
        <v>15434</v>
      </c>
      <c r="D111">
        <f t="shared" ref="D111" si="164">C111-C110</f>
        <v>-6120</v>
      </c>
      <c r="E111" s="11">
        <f t="shared" ref="E111" si="165">SUM(C104:C110)/7</f>
        <v>13867.857142857143</v>
      </c>
      <c r="Q111">
        <v>108</v>
      </c>
      <c r="R111">
        <f>INT(C111/10000)</f>
        <v>1</v>
      </c>
      <c r="T111">
        <f t="shared" si="159"/>
        <v>1</v>
      </c>
      <c r="U111">
        <f t="shared" si="159"/>
        <v>0</v>
      </c>
      <c r="V111">
        <f t="shared" si="159"/>
        <v>0</v>
      </c>
      <c r="W111">
        <f t="shared" si="159"/>
        <v>0</v>
      </c>
      <c r="X111">
        <f t="shared" si="159"/>
        <v>0</v>
      </c>
      <c r="Y111">
        <f t="shared" si="159"/>
        <v>0</v>
      </c>
      <c r="Z111">
        <f t="shared" si="159"/>
        <v>0</v>
      </c>
      <c r="AA111">
        <f t="shared" si="159"/>
        <v>0</v>
      </c>
      <c r="AB111">
        <f t="shared" si="159"/>
        <v>0</v>
      </c>
    </row>
    <row r="112" spans="1:28">
      <c r="A112" s="2">
        <f>Dati!A112</f>
        <v>44153</v>
      </c>
      <c r="B112" s="3">
        <f>Dati!J112</f>
        <v>481967</v>
      </c>
      <c r="C112">
        <f t="shared" ref="C112:C113" si="166">B112-B111</f>
        <v>24169</v>
      </c>
      <c r="D112">
        <f t="shared" ref="D112:D113" si="167">C112-C111</f>
        <v>8735</v>
      </c>
      <c r="E112" s="11">
        <f t="shared" ref="E112:E113" si="168">SUM(C105:C111)/7</f>
        <v>13539.285714285714</v>
      </c>
      <c r="Q112">
        <v>109</v>
      </c>
      <c r="R112">
        <f t="shared" ref="R112:R113" si="169">INT(C112/10000)</f>
        <v>2</v>
      </c>
      <c r="T112">
        <f t="shared" si="159"/>
        <v>0</v>
      </c>
      <c r="U112">
        <f t="shared" si="159"/>
        <v>1</v>
      </c>
      <c r="V112">
        <f t="shared" si="159"/>
        <v>0</v>
      </c>
      <c r="W112">
        <f t="shared" si="159"/>
        <v>0</v>
      </c>
      <c r="X112">
        <f t="shared" si="159"/>
        <v>0</v>
      </c>
      <c r="Y112">
        <f t="shared" si="159"/>
        <v>0</v>
      </c>
      <c r="Z112">
        <f t="shared" si="159"/>
        <v>0</v>
      </c>
      <c r="AA112">
        <f t="shared" si="159"/>
        <v>0</v>
      </c>
      <c r="AB112">
        <f t="shared" si="159"/>
        <v>0</v>
      </c>
    </row>
    <row r="113" spans="1:29">
      <c r="A113" s="2">
        <f>Dati!A113</f>
        <v>44154</v>
      </c>
      <c r="B113" s="3">
        <f>Dati!J113</f>
        <v>498987</v>
      </c>
      <c r="C113">
        <f t="shared" si="166"/>
        <v>17020</v>
      </c>
      <c r="D113">
        <f t="shared" si="167"/>
        <v>-7149</v>
      </c>
      <c r="E113" s="11">
        <f t="shared" si="168"/>
        <v>15693.428571428571</v>
      </c>
      <c r="Q113">
        <v>110</v>
      </c>
      <c r="R113">
        <f t="shared" si="169"/>
        <v>1</v>
      </c>
      <c r="T113">
        <f t="shared" si="159"/>
        <v>1</v>
      </c>
      <c r="U113">
        <f t="shared" si="159"/>
        <v>0</v>
      </c>
      <c r="V113">
        <f t="shared" si="159"/>
        <v>0</v>
      </c>
      <c r="W113">
        <f t="shared" si="159"/>
        <v>0</v>
      </c>
      <c r="X113">
        <f t="shared" si="159"/>
        <v>0</v>
      </c>
      <c r="Y113">
        <f t="shared" si="159"/>
        <v>0</v>
      </c>
      <c r="Z113">
        <f t="shared" si="159"/>
        <v>0</v>
      </c>
      <c r="AA113">
        <f t="shared" si="159"/>
        <v>0</v>
      </c>
      <c r="AB113">
        <f t="shared" si="159"/>
        <v>0</v>
      </c>
    </row>
    <row r="114" spans="1:29">
      <c r="A114" s="2">
        <f>Dati!A114</f>
        <v>44155</v>
      </c>
      <c r="B114" s="3">
        <f>Dati!J114</f>
        <v>520022</v>
      </c>
      <c r="C114">
        <f t="shared" ref="C114" si="170">B114-B113</f>
        <v>21035</v>
      </c>
      <c r="D114">
        <f t="shared" ref="D114" si="171">C114-C113</f>
        <v>4015</v>
      </c>
      <c r="E114" s="11">
        <f t="shared" ref="E114" si="172">SUM(C107:C113)/7</f>
        <v>15889.857142857143</v>
      </c>
      <c r="Q114">
        <v>111</v>
      </c>
      <c r="R114">
        <f t="shared" ref="R114" si="173">INT(C114/10000)</f>
        <v>2</v>
      </c>
      <c r="T114">
        <f t="shared" si="159"/>
        <v>0</v>
      </c>
      <c r="U114">
        <f t="shared" si="159"/>
        <v>1</v>
      </c>
      <c r="V114">
        <f t="shared" si="159"/>
        <v>0</v>
      </c>
      <c r="W114">
        <f t="shared" si="159"/>
        <v>0</v>
      </c>
      <c r="X114">
        <f t="shared" si="159"/>
        <v>0</v>
      </c>
      <c r="Y114">
        <f t="shared" si="159"/>
        <v>0</v>
      </c>
      <c r="Z114">
        <f t="shared" si="159"/>
        <v>0</v>
      </c>
      <c r="AA114">
        <f t="shared" si="159"/>
        <v>0</v>
      </c>
      <c r="AB114">
        <f t="shared" si="159"/>
        <v>0</v>
      </c>
    </row>
    <row r="115" spans="1:29">
      <c r="A115" s="2">
        <f>Dati!A115</f>
        <v>44156</v>
      </c>
      <c r="B115" s="3">
        <f>Dati!J115</f>
        <v>539524</v>
      </c>
      <c r="C115">
        <f t="shared" ref="C115" si="174">B115-B114</f>
        <v>19502</v>
      </c>
      <c r="D115">
        <f t="shared" ref="D115" si="175">C115-C114</f>
        <v>-1533</v>
      </c>
      <c r="E115" s="11">
        <f t="shared" ref="E115" si="176">SUM(C108:C114)/7</f>
        <v>17254.857142857141</v>
      </c>
      <c r="Q115">
        <v>112</v>
      </c>
      <c r="R115">
        <f t="shared" ref="R115" si="177">INT(C115/10000)</f>
        <v>1</v>
      </c>
      <c r="T115">
        <f t="shared" si="159"/>
        <v>1</v>
      </c>
      <c r="U115">
        <f t="shared" si="159"/>
        <v>0</v>
      </c>
      <c r="V115">
        <f t="shared" si="159"/>
        <v>0</v>
      </c>
      <c r="W115">
        <f t="shared" si="159"/>
        <v>0</v>
      </c>
      <c r="X115">
        <f t="shared" si="159"/>
        <v>0</v>
      </c>
      <c r="Y115">
        <f t="shared" si="159"/>
        <v>0</v>
      </c>
      <c r="Z115">
        <f t="shared" si="159"/>
        <v>0</v>
      </c>
      <c r="AA115">
        <f t="shared" si="159"/>
        <v>0</v>
      </c>
      <c r="AB115">
        <f t="shared" si="159"/>
        <v>0</v>
      </c>
    </row>
    <row r="116" spans="1:29">
      <c r="A116" s="2">
        <f>Dati!A116</f>
        <v>44157</v>
      </c>
      <c r="B116" s="3">
        <f>Dati!J116</f>
        <v>553098</v>
      </c>
      <c r="C116">
        <f t="shared" ref="C116" si="178">B116-B115</f>
        <v>13574</v>
      </c>
      <c r="D116">
        <f t="shared" ref="D116" si="179">C116-C115</f>
        <v>-5928</v>
      </c>
      <c r="E116" s="11">
        <f t="shared" ref="E116" si="180">SUM(C109:C115)/7</f>
        <v>18298.571428571428</v>
      </c>
      <c r="Q116">
        <v>113</v>
      </c>
      <c r="R116">
        <f t="shared" ref="R116" si="181">INT(C116/10000)</f>
        <v>1</v>
      </c>
      <c r="T116">
        <f t="shared" si="159"/>
        <v>1</v>
      </c>
      <c r="U116">
        <f t="shared" si="159"/>
        <v>0</v>
      </c>
      <c r="V116">
        <f t="shared" si="159"/>
        <v>0</v>
      </c>
      <c r="W116">
        <f t="shared" si="159"/>
        <v>0</v>
      </c>
      <c r="X116">
        <f t="shared" si="159"/>
        <v>0</v>
      </c>
      <c r="Y116">
        <f t="shared" si="159"/>
        <v>0</v>
      </c>
      <c r="Z116">
        <f t="shared" si="159"/>
        <v>0</v>
      </c>
      <c r="AA116">
        <f t="shared" si="159"/>
        <v>0</v>
      </c>
      <c r="AB116">
        <f t="shared" si="159"/>
        <v>0</v>
      </c>
    </row>
    <row r="117" spans="1:29">
      <c r="A117" s="2">
        <f>Dati!A117</f>
        <v>44158</v>
      </c>
      <c r="B117" s="3">
        <f>Dati!J117</f>
        <v>584493</v>
      </c>
      <c r="C117">
        <f t="shared" ref="C117:C118" si="182">B117-B116</f>
        <v>31395</v>
      </c>
      <c r="D117">
        <f t="shared" ref="D117:D118" si="183">C117-C116</f>
        <v>17821</v>
      </c>
      <c r="E117" s="11">
        <f t="shared" ref="E117:E118" si="184">SUM(C110:C116)/7</f>
        <v>18898.285714285714</v>
      </c>
      <c r="Q117">
        <v>114</v>
      </c>
      <c r="R117">
        <f t="shared" ref="R117:R118" si="185">INT(C117/10000)</f>
        <v>3</v>
      </c>
      <c r="T117">
        <f t="shared" si="159"/>
        <v>0</v>
      </c>
      <c r="U117">
        <f t="shared" si="159"/>
        <v>0</v>
      </c>
      <c r="V117">
        <f t="shared" si="159"/>
        <v>1</v>
      </c>
      <c r="W117">
        <f t="shared" si="159"/>
        <v>0</v>
      </c>
      <c r="X117">
        <f t="shared" si="159"/>
        <v>0</v>
      </c>
      <c r="Y117">
        <f t="shared" si="159"/>
        <v>0</v>
      </c>
      <c r="Z117">
        <f t="shared" si="159"/>
        <v>0</v>
      </c>
      <c r="AA117">
        <f t="shared" si="159"/>
        <v>0</v>
      </c>
      <c r="AB117">
        <f t="shared" si="159"/>
        <v>0</v>
      </c>
    </row>
    <row r="118" spans="1:29">
      <c r="A118" s="2">
        <f>Dati!A118</f>
        <v>44159</v>
      </c>
      <c r="B118" s="3">
        <f>Dati!J118</f>
        <v>605330</v>
      </c>
      <c r="C118">
        <f t="shared" si="182"/>
        <v>20837</v>
      </c>
      <c r="D118">
        <f t="shared" si="183"/>
        <v>-10558</v>
      </c>
      <c r="E118" s="11">
        <f t="shared" si="184"/>
        <v>20304.142857142859</v>
      </c>
      <c r="Q118">
        <v>115</v>
      </c>
      <c r="R118">
        <f t="shared" si="185"/>
        <v>2</v>
      </c>
      <c r="T118">
        <f t="shared" si="159"/>
        <v>0</v>
      </c>
      <c r="U118">
        <f t="shared" si="159"/>
        <v>1</v>
      </c>
      <c r="V118">
        <f t="shared" si="159"/>
        <v>0</v>
      </c>
      <c r="W118">
        <f t="shared" si="159"/>
        <v>0</v>
      </c>
      <c r="X118">
        <f t="shared" si="159"/>
        <v>0</v>
      </c>
      <c r="Y118">
        <f t="shared" si="159"/>
        <v>0</v>
      </c>
      <c r="Z118">
        <f t="shared" si="159"/>
        <v>0</v>
      </c>
      <c r="AA118">
        <f t="shared" si="159"/>
        <v>0</v>
      </c>
      <c r="AB118">
        <f t="shared" si="159"/>
        <v>0</v>
      </c>
    </row>
    <row r="119" spans="1:29">
      <c r="A119" s="2">
        <f>Dati!A119</f>
        <v>44160</v>
      </c>
      <c r="B119" s="3">
        <f>Dati!J119</f>
        <v>637149</v>
      </c>
      <c r="C119">
        <f t="shared" ref="C119:C120" si="186">B119-B118</f>
        <v>31819</v>
      </c>
      <c r="D119">
        <f t="shared" ref="D119:D120" si="187">C119-C118</f>
        <v>10982</v>
      </c>
      <c r="E119" s="11">
        <f t="shared" ref="E119:E120" si="188">SUM(C112:C118)/7</f>
        <v>21076</v>
      </c>
      <c r="Q119">
        <v>116</v>
      </c>
      <c r="R119">
        <f t="shared" ref="R119:R120" si="189">INT(C119/10000)</f>
        <v>3</v>
      </c>
      <c r="T119">
        <f t="shared" si="159"/>
        <v>0</v>
      </c>
      <c r="U119">
        <f t="shared" si="159"/>
        <v>0</v>
      </c>
      <c r="V119">
        <f t="shared" si="159"/>
        <v>1</v>
      </c>
      <c r="W119">
        <f t="shared" si="159"/>
        <v>0</v>
      </c>
      <c r="X119">
        <f t="shared" si="159"/>
        <v>0</v>
      </c>
      <c r="Y119">
        <f t="shared" si="159"/>
        <v>0</v>
      </c>
      <c r="Z119">
        <f t="shared" si="159"/>
        <v>0</v>
      </c>
      <c r="AA119">
        <f t="shared" si="159"/>
        <v>0</v>
      </c>
      <c r="AB119">
        <f t="shared" si="159"/>
        <v>0</v>
      </c>
    </row>
    <row r="120" spans="1:29">
      <c r="A120" s="2">
        <f>Dati!A120</f>
        <v>44161</v>
      </c>
      <c r="B120" s="3">
        <f>Dati!J120</f>
        <v>661180</v>
      </c>
      <c r="C120">
        <f t="shared" si="186"/>
        <v>24031</v>
      </c>
      <c r="D120">
        <f t="shared" si="187"/>
        <v>-7788</v>
      </c>
      <c r="E120" s="11">
        <f t="shared" si="188"/>
        <v>22168.857142857141</v>
      </c>
      <c r="Q120">
        <v>117</v>
      </c>
      <c r="R120">
        <f t="shared" si="189"/>
        <v>2</v>
      </c>
      <c r="T120">
        <f t="shared" si="159"/>
        <v>0</v>
      </c>
      <c r="U120">
        <f t="shared" si="159"/>
        <v>1</v>
      </c>
      <c r="V120">
        <f t="shared" si="159"/>
        <v>0</v>
      </c>
      <c r="W120">
        <f t="shared" si="159"/>
        <v>0</v>
      </c>
      <c r="X120">
        <f t="shared" si="159"/>
        <v>0</v>
      </c>
      <c r="Y120">
        <f t="shared" si="159"/>
        <v>0</v>
      </c>
      <c r="Z120">
        <f t="shared" si="159"/>
        <v>0</v>
      </c>
      <c r="AA120">
        <f t="shared" si="159"/>
        <v>0</v>
      </c>
      <c r="AB120">
        <f t="shared" si="159"/>
        <v>0</v>
      </c>
    </row>
    <row r="124" spans="1:29">
      <c r="Q124">
        <f>MAX(Q4:Q122)</f>
        <v>117</v>
      </c>
      <c r="T124" s="11">
        <f>SUM(T4:T122)*100/$Q$124</f>
        <v>30.76923076923077</v>
      </c>
      <c r="U124" s="11">
        <f t="shared" ref="U124:AB124" si="190">SUM(U4:U122)*100/$Q$124</f>
        <v>23.931623931623932</v>
      </c>
      <c r="V124" s="11">
        <f t="shared" si="190"/>
        <v>15.384615384615385</v>
      </c>
      <c r="W124" s="11">
        <f t="shared" si="190"/>
        <v>5.1282051282051286</v>
      </c>
      <c r="X124" s="11">
        <f t="shared" si="190"/>
        <v>5.982905982905983</v>
      </c>
      <c r="Y124" s="11">
        <f t="shared" si="190"/>
        <v>6.8376068376068373</v>
      </c>
      <c r="Z124" s="11">
        <f t="shared" si="190"/>
        <v>3.4188034188034186</v>
      </c>
      <c r="AA124" s="11">
        <f t="shared" si="190"/>
        <v>1.7094017094017093</v>
      </c>
      <c r="AB124" s="11">
        <f t="shared" si="190"/>
        <v>6.8376068376068373</v>
      </c>
      <c r="AC124" s="11">
        <f>SUM(T124:AB124)</f>
        <v>100.00000000000001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26"/>
  <sheetViews>
    <sheetView workbookViewId="0">
      <pane ySplit="1" topLeftCell="A110" activePane="bottomLeft" state="frozen"/>
      <selection pane="bottomLeft" activeCell="A121" sqref="A121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69921875" customWidth="1"/>
  </cols>
  <sheetData>
    <row r="1" spans="1:28">
      <c r="A1" s="1" t="s">
        <v>0</v>
      </c>
      <c r="B1" s="1" t="s">
        <v>9</v>
      </c>
      <c r="C1" t="s">
        <v>13</v>
      </c>
      <c r="D1" t="s">
        <v>14</v>
      </c>
      <c r="E1" t="s">
        <v>61</v>
      </c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 s="3">
        <f>Dati!K3</f>
        <v>35146</v>
      </c>
    </row>
    <row r="4" spans="1:28">
      <c r="A4" s="2">
        <f>Dati!A4</f>
        <v>44045</v>
      </c>
      <c r="B4" s="3">
        <f>Dati!K4</f>
        <v>35154</v>
      </c>
      <c r="C4">
        <f t="shared" ref="C4:C36" si="1">B4-B3</f>
        <v>8</v>
      </c>
      <c r="Q4">
        <v>1</v>
      </c>
      <c r="R4">
        <f>INT(C4/1)</f>
        <v>8</v>
      </c>
      <c r="T4">
        <f t="shared" ref="T4:AB13" si="2">IF($R4=T$2,1,0)</f>
        <v>0</v>
      </c>
      <c r="U4">
        <f t="shared" si="2"/>
        <v>0</v>
      </c>
      <c r="V4">
        <f t="shared" si="2"/>
        <v>0</v>
      </c>
      <c r="W4">
        <f t="shared" si="2"/>
        <v>0</v>
      </c>
      <c r="X4">
        <f t="shared" si="2"/>
        <v>0</v>
      </c>
      <c r="Y4">
        <f t="shared" si="2"/>
        <v>0</v>
      </c>
      <c r="Z4">
        <f t="shared" si="2"/>
        <v>0</v>
      </c>
      <c r="AA4">
        <f t="shared" si="2"/>
        <v>1</v>
      </c>
      <c r="AB4">
        <f t="shared" si="2"/>
        <v>0</v>
      </c>
    </row>
    <row r="5" spans="1:28">
      <c r="A5" s="2">
        <f>Dati!A5</f>
        <v>44046</v>
      </c>
      <c r="B5" s="3">
        <f>Dati!K5</f>
        <v>35166</v>
      </c>
      <c r="C5">
        <f t="shared" si="1"/>
        <v>12</v>
      </c>
      <c r="D5">
        <f t="shared" ref="D5:D36" si="3">C5-C4</f>
        <v>4</v>
      </c>
      <c r="Q5">
        <v>2</v>
      </c>
      <c r="R5">
        <f t="shared" ref="R5:R14" si="4">INT(C5/10)</f>
        <v>1</v>
      </c>
      <c r="T5">
        <f t="shared" si="2"/>
        <v>1</v>
      </c>
      <c r="U5">
        <f t="shared" si="2"/>
        <v>0</v>
      </c>
      <c r="V5">
        <f t="shared" si="2"/>
        <v>0</v>
      </c>
      <c r="W5">
        <f t="shared" si="2"/>
        <v>0</v>
      </c>
      <c r="X5">
        <f t="shared" si="2"/>
        <v>0</v>
      </c>
      <c r="Y5">
        <f t="shared" si="2"/>
        <v>0</v>
      </c>
      <c r="Z5">
        <f t="shared" si="2"/>
        <v>0</v>
      </c>
      <c r="AA5">
        <f t="shared" si="2"/>
        <v>0</v>
      </c>
      <c r="AB5">
        <f t="shared" si="2"/>
        <v>0</v>
      </c>
    </row>
    <row r="6" spans="1:28">
      <c r="A6" s="2">
        <f>Dati!A6</f>
        <v>44047</v>
      </c>
      <c r="B6" s="3">
        <f>Dati!K6</f>
        <v>35171</v>
      </c>
      <c r="C6">
        <f t="shared" si="1"/>
        <v>5</v>
      </c>
      <c r="D6">
        <f t="shared" si="3"/>
        <v>-7</v>
      </c>
      <c r="Q6">
        <v>3</v>
      </c>
      <c r="R6">
        <f>INT(C6/1)</f>
        <v>5</v>
      </c>
      <c r="T6">
        <f t="shared" si="2"/>
        <v>0</v>
      </c>
      <c r="U6">
        <f t="shared" si="2"/>
        <v>0</v>
      </c>
      <c r="V6">
        <f t="shared" si="2"/>
        <v>0</v>
      </c>
      <c r="W6">
        <f t="shared" si="2"/>
        <v>0</v>
      </c>
      <c r="X6">
        <f t="shared" si="2"/>
        <v>1</v>
      </c>
      <c r="Y6">
        <f t="shared" si="2"/>
        <v>0</v>
      </c>
      <c r="Z6">
        <f t="shared" si="2"/>
        <v>0</v>
      </c>
      <c r="AA6">
        <f t="shared" si="2"/>
        <v>0</v>
      </c>
      <c r="AB6">
        <f t="shared" si="2"/>
        <v>0</v>
      </c>
    </row>
    <row r="7" spans="1:28">
      <c r="A7" s="2">
        <f>Dati!A7</f>
        <v>44048</v>
      </c>
      <c r="B7" s="3">
        <f>Dati!K7</f>
        <v>35181</v>
      </c>
      <c r="C7">
        <f t="shared" si="1"/>
        <v>10</v>
      </c>
      <c r="D7">
        <f t="shared" si="3"/>
        <v>5</v>
      </c>
      <c r="Q7">
        <v>4</v>
      </c>
      <c r="R7">
        <f t="shared" si="4"/>
        <v>1</v>
      </c>
      <c r="T7">
        <f t="shared" si="2"/>
        <v>1</v>
      </c>
      <c r="U7">
        <f t="shared" si="2"/>
        <v>0</v>
      </c>
      <c r="V7">
        <f t="shared" si="2"/>
        <v>0</v>
      </c>
      <c r="W7">
        <f t="shared" si="2"/>
        <v>0</v>
      </c>
      <c r="X7">
        <f t="shared" si="2"/>
        <v>0</v>
      </c>
      <c r="Y7">
        <f t="shared" si="2"/>
        <v>0</v>
      </c>
      <c r="Z7">
        <f t="shared" si="2"/>
        <v>0</v>
      </c>
      <c r="AA7">
        <f t="shared" si="2"/>
        <v>0</v>
      </c>
      <c r="AB7">
        <f t="shared" si="2"/>
        <v>0</v>
      </c>
    </row>
    <row r="8" spans="1:28">
      <c r="A8" s="2">
        <f>Dati!A8</f>
        <v>44049</v>
      </c>
      <c r="B8" s="3">
        <f>Dati!K8</f>
        <v>35187</v>
      </c>
      <c r="C8">
        <f t="shared" si="1"/>
        <v>6</v>
      </c>
      <c r="D8">
        <f t="shared" si="3"/>
        <v>-4</v>
      </c>
      <c r="Q8">
        <v>5</v>
      </c>
      <c r="R8">
        <f>INT(C8/1)</f>
        <v>6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1</v>
      </c>
      <c r="Z8">
        <f t="shared" si="2"/>
        <v>0</v>
      </c>
      <c r="AA8">
        <f t="shared" si="2"/>
        <v>0</v>
      </c>
      <c r="AB8">
        <f t="shared" si="2"/>
        <v>0</v>
      </c>
    </row>
    <row r="9" spans="1:28">
      <c r="A9" s="2">
        <f>Dati!A9</f>
        <v>44050</v>
      </c>
      <c r="B9" s="3">
        <f>Dati!K9</f>
        <v>35190</v>
      </c>
      <c r="C9">
        <f t="shared" si="1"/>
        <v>3</v>
      </c>
      <c r="D9">
        <f t="shared" si="3"/>
        <v>-3</v>
      </c>
      <c r="Q9">
        <v>6</v>
      </c>
      <c r="R9">
        <f>INT(C9/1)</f>
        <v>3</v>
      </c>
      <c r="T9">
        <f t="shared" si="2"/>
        <v>0</v>
      </c>
      <c r="U9">
        <f t="shared" si="2"/>
        <v>0</v>
      </c>
      <c r="V9">
        <f t="shared" si="2"/>
        <v>1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</row>
    <row r="10" spans="1:28">
      <c r="A10" s="2">
        <f>Dati!A10</f>
        <v>44051</v>
      </c>
      <c r="B10" s="3">
        <f>Dati!K10</f>
        <v>35203</v>
      </c>
      <c r="C10">
        <f t="shared" si="1"/>
        <v>13</v>
      </c>
      <c r="D10">
        <f t="shared" si="3"/>
        <v>10</v>
      </c>
      <c r="Q10">
        <v>7</v>
      </c>
      <c r="R10">
        <f t="shared" si="4"/>
        <v>1</v>
      </c>
      <c r="T10">
        <f t="shared" si="2"/>
        <v>1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</row>
    <row r="11" spans="1:28">
      <c r="A11" s="2">
        <f>Dati!A11</f>
        <v>44052</v>
      </c>
      <c r="B11" s="3">
        <f>Dati!K11</f>
        <v>35205</v>
      </c>
      <c r="C11">
        <f t="shared" si="1"/>
        <v>2</v>
      </c>
      <c r="D11">
        <f t="shared" si="3"/>
        <v>-11</v>
      </c>
      <c r="Q11">
        <v>8</v>
      </c>
      <c r="R11">
        <f>INT(C11/1)</f>
        <v>2</v>
      </c>
      <c r="T11">
        <f t="shared" si="2"/>
        <v>0</v>
      </c>
      <c r="U11">
        <f t="shared" si="2"/>
        <v>1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</row>
    <row r="12" spans="1:28">
      <c r="A12" s="2">
        <f>Dati!A12</f>
        <v>44053</v>
      </c>
      <c r="B12" s="3">
        <f>Dati!K12</f>
        <v>35209</v>
      </c>
      <c r="C12">
        <f t="shared" si="1"/>
        <v>4</v>
      </c>
      <c r="D12">
        <f t="shared" si="3"/>
        <v>2</v>
      </c>
      <c r="E12" s="11">
        <f>SUM(C5:C11)/7</f>
        <v>7.2857142857142856</v>
      </c>
      <c r="Q12">
        <v>9</v>
      </c>
      <c r="R12">
        <f t="shared" ref="R12:R16" si="5">INT(C12/1)</f>
        <v>4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1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</row>
    <row r="13" spans="1:28">
      <c r="A13" s="2">
        <f>Dati!A13</f>
        <v>44054</v>
      </c>
      <c r="B13" s="3">
        <f>Dati!K13</f>
        <v>35215</v>
      </c>
      <c r="C13">
        <f t="shared" si="1"/>
        <v>6</v>
      </c>
      <c r="D13">
        <f t="shared" si="3"/>
        <v>2</v>
      </c>
      <c r="E13" s="11">
        <f t="shared" ref="E13:E76" si="6">SUM(C6:C12)/7</f>
        <v>6.1428571428571432</v>
      </c>
      <c r="Q13">
        <v>10</v>
      </c>
      <c r="R13">
        <f t="shared" si="5"/>
        <v>6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1</v>
      </c>
      <c r="Z13">
        <f t="shared" si="2"/>
        <v>0</v>
      </c>
      <c r="AA13">
        <f t="shared" si="2"/>
        <v>0</v>
      </c>
      <c r="AB13">
        <f t="shared" si="2"/>
        <v>0</v>
      </c>
    </row>
    <row r="14" spans="1:28">
      <c r="A14" s="2">
        <f>Dati!A14</f>
        <v>44055</v>
      </c>
      <c r="B14" s="3">
        <f>Dati!K14</f>
        <v>35225</v>
      </c>
      <c r="C14">
        <f t="shared" si="1"/>
        <v>10</v>
      </c>
      <c r="D14">
        <f t="shared" si="3"/>
        <v>4</v>
      </c>
      <c r="E14" s="11">
        <f t="shared" si="6"/>
        <v>6.2857142857142856</v>
      </c>
      <c r="Q14">
        <v>11</v>
      </c>
      <c r="R14">
        <f t="shared" si="4"/>
        <v>1</v>
      </c>
      <c r="T14">
        <f t="shared" ref="T14:AB23" si="7">IF($R14=T$2,1,0)</f>
        <v>1</v>
      </c>
      <c r="U14">
        <f t="shared" si="7"/>
        <v>0</v>
      </c>
      <c r="V14">
        <f t="shared" si="7"/>
        <v>0</v>
      </c>
      <c r="W14">
        <f t="shared" si="7"/>
        <v>0</v>
      </c>
      <c r="X14">
        <f t="shared" si="7"/>
        <v>0</v>
      </c>
      <c r="Y14">
        <f t="shared" si="7"/>
        <v>0</v>
      </c>
      <c r="Z14">
        <f t="shared" si="7"/>
        <v>0</v>
      </c>
      <c r="AA14">
        <f t="shared" si="7"/>
        <v>0</v>
      </c>
      <c r="AB14">
        <f t="shared" si="7"/>
        <v>0</v>
      </c>
    </row>
    <row r="15" spans="1:28">
      <c r="A15" s="2">
        <f>Dati!A15</f>
        <v>44056</v>
      </c>
      <c r="B15" s="3">
        <f>Dati!K15</f>
        <v>35231</v>
      </c>
      <c r="C15">
        <f t="shared" si="1"/>
        <v>6</v>
      </c>
      <c r="D15">
        <f t="shared" si="3"/>
        <v>-4</v>
      </c>
      <c r="E15" s="11">
        <f t="shared" si="6"/>
        <v>6.2857142857142856</v>
      </c>
      <c r="Q15">
        <v>12</v>
      </c>
      <c r="R15">
        <f t="shared" si="5"/>
        <v>6</v>
      </c>
      <c r="T15">
        <f t="shared" si="7"/>
        <v>0</v>
      </c>
      <c r="U15">
        <f t="shared" si="7"/>
        <v>0</v>
      </c>
      <c r="V15">
        <f t="shared" si="7"/>
        <v>0</v>
      </c>
      <c r="W15">
        <f t="shared" si="7"/>
        <v>0</v>
      </c>
      <c r="X15">
        <f t="shared" si="7"/>
        <v>0</v>
      </c>
      <c r="Y15">
        <f t="shared" si="7"/>
        <v>1</v>
      </c>
      <c r="Z15">
        <f t="shared" si="7"/>
        <v>0</v>
      </c>
      <c r="AA15">
        <f t="shared" si="7"/>
        <v>0</v>
      </c>
      <c r="AB15">
        <f t="shared" si="7"/>
        <v>0</v>
      </c>
    </row>
    <row r="16" spans="1:28">
      <c r="A16" s="2">
        <f>Dati!A16</f>
        <v>44057</v>
      </c>
      <c r="B16" s="3">
        <f>Dati!K16</f>
        <v>35234</v>
      </c>
      <c r="C16">
        <f t="shared" si="1"/>
        <v>3</v>
      </c>
      <c r="D16">
        <f t="shared" si="3"/>
        <v>-3</v>
      </c>
      <c r="E16" s="11">
        <f t="shared" si="6"/>
        <v>6.2857142857142856</v>
      </c>
      <c r="Q16">
        <v>13</v>
      </c>
      <c r="R16">
        <f t="shared" si="5"/>
        <v>3</v>
      </c>
      <c r="T16">
        <f t="shared" si="7"/>
        <v>0</v>
      </c>
      <c r="U16">
        <f t="shared" si="7"/>
        <v>0</v>
      </c>
      <c r="V16">
        <f t="shared" si="7"/>
        <v>1</v>
      </c>
      <c r="W16">
        <f t="shared" si="7"/>
        <v>0</v>
      </c>
      <c r="X16">
        <f t="shared" si="7"/>
        <v>0</v>
      </c>
      <c r="Y16">
        <f t="shared" si="7"/>
        <v>0</v>
      </c>
      <c r="Z16">
        <f t="shared" si="7"/>
        <v>0</v>
      </c>
      <c r="AA16">
        <f t="shared" si="7"/>
        <v>0</v>
      </c>
      <c r="AB16">
        <f t="shared" si="7"/>
        <v>0</v>
      </c>
    </row>
    <row r="17" spans="1:28">
      <c r="A17" s="2">
        <f>Dati!A17</f>
        <v>44058</v>
      </c>
      <c r="B17" s="3">
        <f>Dati!K17</f>
        <v>35392</v>
      </c>
      <c r="C17">
        <f t="shared" si="1"/>
        <v>158</v>
      </c>
      <c r="D17">
        <f t="shared" si="3"/>
        <v>155</v>
      </c>
      <c r="E17" s="11">
        <f t="shared" si="6"/>
        <v>6.2857142857142856</v>
      </c>
      <c r="Q17">
        <v>14</v>
      </c>
      <c r="R17">
        <f>INT(C17/100)</f>
        <v>1</v>
      </c>
      <c r="T17">
        <f t="shared" si="7"/>
        <v>1</v>
      </c>
      <c r="U17">
        <f t="shared" si="7"/>
        <v>0</v>
      </c>
      <c r="V17">
        <f t="shared" si="7"/>
        <v>0</v>
      </c>
      <c r="W17">
        <f t="shared" si="7"/>
        <v>0</v>
      </c>
      <c r="X17">
        <f t="shared" si="7"/>
        <v>0</v>
      </c>
      <c r="Y17">
        <f t="shared" si="7"/>
        <v>0</v>
      </c>
      <c r="Z17">
        <f t="shared" si="7"/>
        <v>0</v>
      </c>
      <c r="AA17">
        <f t="shared" si="7"/>
        <v>0</v>
      </c>
      <c r="AB17">
        <f t="shared" si="7"/>
        <v>0</v>
      </c>
    </row>
    <row r="18" spans="1:28">
      <c r="A18" s="2">
        <f>Dati!A18</f>
        <v>44059</v>
      </c>
      <c r="B18" s="3">
        <f>Dati!K18</f>
        <v>35396</v>
      </c>
      <c r="C18">
        <f t="shared" si="1"/>
        <v>4</v>
      </c>
      <c r="D18">
        <f t="shared" si="3"/>
        <v>-154</v>
      </c>
      <c r="E18" s="11">
        <f t="shared" si="6"/>
        <v>27</v>
      </c>
      <c r="Q18">
        <v>15</v>
      </c>
      <c r="R18">
        <f t="shared" ref="R18:R35" si="8">INT(C18/1)</f>
        <v>4</v>
      </c>
      <c r="T18">
        <f t="shared" si="7"/>
        <v>0</v>
      </c>
      <c r="U18">
        <f t="shared" si="7"/>
        <v>0</v>
      </c>
      <c r="V18">
        <f t="shared" si="7"/>
        <v>0</v>
      </c>
      <c r="W18">
        <f t="shared" si="7"/>
        <v>1</v>
      </c>
      <c r="X18">
        <f t="shared" si="7"/>
        <v>0</v>
      </c>
      <c r="Y18">
        <f t="shared" si="7"/>
        <v>0</v>
      </c>
      <c r="Z18">
        <f t="shared" si="7"/>
        <v>0</v>
      </c>
      <c r="AA18">
        <f t="shared" si="7"/>
        <v>0</v>
      </c>
      <c r="AB18">
        <f t="shared" si="7"/>
        <v>0</v>
      </c>
    </row>
    <row r="19" spans="1:28">
      <c r="A19" s="2">
        <f>Dati!A19</f>
        <v>44060</v>
      </c>
      <c r="B19" s="3">
        <f>Dati!K19</f>
        <v>35400</v>
      </c>
      <c r="C19">
        <f t="shared" si="1"/>
        <v>4</v>
      </c>
      <c r="D19">
        <f t="shared" si="3"/>
        <v>0</v>
      </c>
      <c r="E19" s="11">
        <f t="shared" si="6"/>
        <v>27.285714285714285</v>
      </c>
      <c r="Q19">
        <v>16</v>
      </c>
      <c r="R19">
        <f t="shared" si="8"/>
        <v>4</v>
      </c>
      <c r="T19">
        <f t="shared" si="7"/>
        <v>0</v>
      </c>
      <c r="U19">
        <f t="shared" si="7"/>
        <v>0</v>
      </c>
      <c r="V19">
        <f t="shared" si="7"/>
        <v>0</v>
      </c>
      <c r="W19">
        <f t="shared" si="7"/>
        <v>1</v>
      </c>
      <c r="X19">
        <f t="shared" si="7"/>
        <v>0</v>
      </c>
      <c r="Y19">
        <f t="shared" si="7"/>
        <v>0</v>
      </c>
      <c r="Z19">
        <f t="shared" si="7"/>
        <v>0</v>
      </c>
      <c r="AA19">
        <f t="shared" si="7"/>
        <v>0</v>
      </c>
      <c r="AB19">
        <f t="shared" si="7"/>
        <v>0</v>
      </c>
    </row>
    <row r="20" spans="1:28">
      <c r="A20" s="2">
        <f>Dati!A20</f>
        <v>44061</v>
      </c>
      <c r="B20" s="3">
        <f>Dati!K20</f>
        <v>35405</v>
      </c>
      <c r="C20">
        <f t="shared" si="1"/>
        <v>5</v>
      </c>
      <c r="D20">
        <f t="shared" si="3"/>
        <v>1</v>
      </c>
      <c r="E20" s="11">
        <f t="shared" si="6"/>
        <v>27.285714285714285</v>
      </c>
      <c r="Q20">
        <v>17</v>
      </c>
      <c r="R20">
        <f t="shared" si="8"/>
        <v>5</v>
      </c>
      <c r="T20">
        <f t="shared" si="7"/>
        <v>0</v>
      </c>
      <c r="U20">
        <f t="shared" si="7"/>
        <v>0</v>
      </c>
      <c r="V20">
        <f t="shared" si="7"/>
        <v>0</v>
      </c>
      <c r="W20">
        <f t="shared" si="7"/>
        <v>0</v>
      </c>
      <c r="X20">
        <f t="shared" si="7"/>
        <v>1</v>
      </c>
      <c r="Y20">
        <f t="shared" si="7"/>
        <v>0</v>
      </c>
      <c r="Z20">
        <f t="shared" si="7"/>
        <v>0</v>
      </c>
      <c r="AA20">
        <f t="shared" si="7"/>
        <v>0</v>
      </c>
      <c r="AB20">
        <f t="shared" si="7"/>
        <v>0</v>
      </c>
    </row>
    <row r="21" spans="1:28">
      <c r="A21" s="2">
        <f>Dati!A21</f>
        <v>44062</v>
      </c>
      <c r="B21" s="3">
        <f>Dati!K21</f>
        <v>35412</v>
      </c>
      <c r="C21">
        <f t="shared" si="1"/>
        <v>7</v>
      </c>
      <c r="D21">
        <f t="shared" si="3"/>
        <v>2</v>
      </c>
      <c r="E21" s="11">
        <f t="shared" si="6"/>
        <v>27.142857142857142</v>
      </c>
      <c r="Q21">
        <v>18</v>
      </c>
      <c r="R21">
        <f t="shared" si="8"/>
        <v>7</v>
      </c>
      <c r="T21">
        <f t="shared" si="7"/>
        <v>0</v>
      </c>
      <c r="U21">
        <f t="shared" si="7"/>
        <v>0</v>
      </c>
      <c r="V21">
        <f t="shared" si="7"/>
        <v>0</v>
      </c>
      <c r="W21">
        <f t="shared" si="7"/>
        <v>0</v>
      </c>
      <c r="X21">
        <f t="shared" si="7"/>
        <v>0</v>
      </c>
      <c r="Y21">
        <f t="shared" si="7"/>
        <v>0</v>
      </c>
      <c r="Z21">
        <f t="shared" si="7"/>
        <v>1</v>
      </c>
      <c r="AA21">
        <f t="shared" si="7"/>
        <v>0</v>
      </c>
      <c r="AB21">
        <f t="shared" si="7"/>
        <v>0</v>
      </c>
    </row>
    <row r="22" spans="1:28">
      <c r="A22" s="2">
        <f>Dati!A22</f>
        <v>44063</v>
      </c>
      <c r="B22" s="3">
        <f>Dati!K22</f>
        <v>35418</v>
      </c>
      <c r="C22">
        <f t="shared" si="1"/>
        <v>6</v>
      </c>
      <c r="D22">
        <f t="shared" si="3"/>
        <v>-1</v>
      </c>
      <c r="E22" s="11">
        <f t="shared" si="6"/>
        <v>26.714285714285715</v>
      </c>
      <c r="Q22">
        <v>19</v>
      </c>
      <c r="R22">
        <f t="shared" si="8"/>
        <v>6</v>
      </c>
      <c r="T22">
        <f t="shared" si="7"/>
        <v>0</v>
      </c>
      <c r="U22">
        <f t="shared" si="7"/>
        <v>0</v>
      </c>
      <c r="V22">
        <f t="shared" si="7"/>
        <v>0</v>
      </c>
      <c r="W22">
        <f t="shared" si="7"/>
        <v>0</v>
      </c>
      <c r="X22">
        <f t="shared" si="7"/>
        <v>0</v>
      </c>
      <c r="Y22">
        <f t="shared" si="7"/>
        <v>1</v>
      </c>
      <c r="Z22">
        <f t="shared" si="7"/>
        <v>0</v>
      </c>
      <c r="AA22">
        <f t="shared" si="7"/>
        <v>0</v>
      </c>
      <c r="AB22">
        <f t="shared" si="7"/>
        <v>0</v>
      </c>
    </row>
    <row r="23" spans="1:28">
      <c r="A23" s="2">
        <f>Dati!A23</f>
        <v>44064</v>
      </c>
      <c r="B23" s="3">
        <f>Dati!K23</f>
        <v>35427</v>
      </c>
      <c r="C23">
        <f t="shared" si="1"/>
        <v>9</v>
      </c>
      <c r="D23">
        <f t="shared" si="3"/>
        <v>3</v>
      </c>
      <c r="E23" s="11">
        <f t="shared" si="6"/>
        <v>26.714285714285715</v>
      </c>
      <c r="Q23">
        <v>20</v>
      </c>
      <c r="R23">
        <f t="shared" si="8"/>
        <v>9</v>
      </c>
      <c r="T23">
        <f t="shared" si="7"/>
        <v>0</v>
      </c>
      <c r="U23">
        <f t="shared" si="7"/>
        <v>0</v>
      </c>
      <c r="V23">
        <f t="shared" si="7"/>
        <v>0</v>
      </c>
      <c r="W23">
        <f t="shared" si="7"/>
        <v>0</v>
      </c>
      <c r="X23">
        <f t="shared" si="7"/>
        <v>0</v>
      </c>
      <c r="Y23">
        <f t="shared" si="7"/>
        <v>0</v>
      </c>
      <c r="Z23">
        <f t="shared" si="7"/>
        <v>0</v>
      </c>
      <c r="AA23">
        <f t="shared" si="7"/>
        <v>0</v>
      </c>
      <c r="AB23">
        <f t="shared" si="7"/>
        <v>1</v>
      </c>
    </row>
    <row r="24" spans="1:28">
      <c r="A24" s="2">
        <f>Dati!A24</f>
        <v>44065</v>
      </c>
      <c r="B24" s="3">
        <f>Dati!K24</f>
        <v>35430</v>
      </c>
      <c r="C24">
        <f t="shared" si="1"/>
        <v>3</v>
      </c>
      <c r="D24">
        <f t="shared" si="3"/>
        <v>-6</v>
      </c>
      <c r="E24" s="11">
        <f t="shared" si="6"/>
        <v>27.571428571428573</v>
      </c>
      <c r="Q24">
        <v>21</v>
      </c>
      <c r="R24">
        <f t="shared" si="8"/>
        <v>3</v>
      </c>
      <c r="T24">
        <f t="shared" ref="T24:AB33" si="9">IF($R24=T$2,1,0)</f>
        <v>0</v>
      </c>
      <c r="U24">
        <f t="shared" si="9"/>
        <v>0</v>
      </c>
      <c r="V24">
        <f t="shared" si="9"/>
        <v>1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 s="3">
        <f>Dati!K25</f>
        <v>35437</v>
      </c>
      <c r="C25">
        <f t="shared" si="1"/>
        <v>7</v>
      </c>
      <c r="D25">
        <f t="shared" si="3"/>
        <v>4</v>
      </c>
      <c r="E25" s="11">
        <f t="shared" si="6"/>
        <v>5.4285714285714288</v>
      </c>
      <c r="Q25">
        <v>22</v>
      </c>
      <c r="R25">
        <f t="shared" si="8"/>
        <v>7</v>
      </c>
      <c r="T25">
        <f t="shared" si="9"/>
        <v>0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1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 s="3">
        <f>Dati!K26</f>
        <v>35441</v>
      </c>
      <c r="C26">
        <f t="shared" si="1"/>
        <v>4</v>
      </c>
      <c r="D26">
        <f t="shared" si="3"/>
        <v>-3</v>
      </c>
      <c r="E26" s="11">
        <f t="shared" si="6"/>
        <v>5.8571428571428568</v>
      </c>
      <c r="Q26">
        <v>23</v>
      </c>
      <c r="R26">
        <f t="shared" si="8"/>
        <v>4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1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</row>
    <row r="27" spans="1:28">
      <c r="A27" s="2">
        <f>Dati!A27</f>
        <v>44068</v>
      </c>
      <c r="B27" s="3">
        <f>Dati!K27</f>
        <v>35445</v>
      </c>
      <c r="C27">
        <f t="shared" si="1"/>
        <v>4</v>
      </c>
      <c r="D27">
        <f t="shared" si="3"/>
        <v>0</v>
      </c>
      <c r="E27" s="11">
        <f t="shared" si="6"/>
        <v>5.8571428571428568</v>
      </c>
      <c r="Q27">
        <v>24</v>
      </c>
      <c r="R27">
        <f t="shared" si="8"/>
        <v>4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1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</row>
    <row r="28" spans="1:28">
      <c r="A28" s="2">
        <f>Dati!A28</f>
        <v>44069</v>
      </c>
      <c r="B28" s="3">
        <f>Dati!K28</f>
        <v>35458</v>
      </c>
      <c r="C28">
        <f t="shared" si="1"/>
        <v>13</v>
      </c>
      <c r="D28">
        <f t="shared" si="3"/>
        <v>9</v>
      </c>
      <c r="E28" s="11">
        <f t="shared" si="6"/>
        <v>5.7142857142857144</v>
      </c>
      <c r="Q28">
        <v>25</v>
      </c>
      <c r="R28">
        <f>INT(C28/10)</f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 s="3">
        <f>Dati!K29</f>
        <v>35463</v>
      </c>
      <c r="C29">
        <f t="shared" si="1"/>
        <v>5</v>
      </c>
      <c r="D29">
        <f t="shared" si="3"/>
        <v>-8</v>
      </c>
      <c r="E29" s="11">
        <f t="shared" si="6"/>
        <v>6.5714285714285712</v>
      </c>
      <c r="Q29">
        <v>26</v>
      </c>
      <c r="R29">
        <f t="shared" si="8"/>
        <v>5</v>
      </c>
      <c r="T29">
        <f t="shared" si="9"/>
        <v>0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1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 s="3">
        <f>Dati!K30</f>
        <v>35472</v>
      </c>
      <c r="C30">
        <f t="shared" si="1"/>
        <v>9</v>
      </c>
      <c r="D30">
        <f t="shared" si="3"/>
        <v>4</v>
      </c>
      <c r="E30" s="11">
        <f t="shared" si="6"/>
        <v>6.4285714285714288</v>
      </c>
      <c r="Q30">
        <v>27</v>
      </c>
      <c r="R30">
        <f t="shared" si="8"/>
        <v>9</v>
      </c>
      <c r="T30">
        <f t="shared" si="9"/>
        <v>0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1</v>
      </c>
    </row>
    <row r="31" spans="1:28">
      <c r="A31" s="2">
        <f>Dati!A31</f>
        <v>44072</v>
      </c>
      <c r="B31" s="3">
        <f>Dati!K31</f>
        <v>35473</v>
      </c>
      <c r="C31">
        <f t="shared" si="1"/>
        <v>1</v>
      </c>
      <c r="D31">
        <f t="shared" si="3"/>
        <v>-8</v>
      </c>
      <c r="E31" s="11">
        <f t="shared" si="6"/>
        <v>6.4285714285714288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 s="3">
        <f>Dati!K32</f>
        <v>35477</v>
      </c>
      <c r="C32">
        <f t="shared" si="1"/>
        <v>4</v>
      </c>
      <c r="D32">
        <f t="shared" si="3"/>
        <v>3</v>
      </c>
      <c r="E32" s="11">
        <f t="shared" si="6"/>
        <v>6.1428571428571432</v>
      </c>
      <c r="Q32">
        <v>29</v>
      </c>
      <c r="R32">
        <f t="shared" si="8"/>
        <v>4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1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 s="3">
        <f>Dati!K33</f>
        <v>35483</v>
      </c>
      <c r="C33">
        <f t="shared" si="1"/>
        <v>6</v>
      </c>
      <c r="D33">
        <f t="shared" si="3"/>
        <v>2</v>
      </c>
      <c r="E33" s="11">
        <f t="shared" si="6"/>
        <v>5.7142857142857144</v>
      </c>
      <c r="Q33">
        <v>30</v>
      </c>
      <c r="R33">
        <f t="shared" si="8"/>
        <v>6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1</v>
      </c>
      <c r="Z33">
        <f t="shared" si="9"/>
        <v>0</v>
      </c>
      <c r="AA33">
        <f t="shared" si="9"/>
        <v>0</v>
      </c>
      <c r="AB33">
        <f t="shared" si="9"/>
        <v>0</v>
      </c>
    </row>
    <row r="34" spans="1:28">
      <c r="A34" s="2">
        <f>Dati!A34</f>
        <v>44075</v>
      </c>
      <c r="B34" s="3">
        <f>Dati!K34</f>
        <v>35491</v>
      </c>
      <c r="C34">
        <f t="shared" si="1"/>
        <v>8</v>
      </c>
      <c r="D34">
        <f t="shared" si="3"/>
        <v>2</v>
      </c>
      <c r="E34" s="11">
        <f t="shared" si="6"/>
        <v>6</v>
      </c>
      <c r="Q34">
        <v>31</v>
      </c>
      <c r="R34">
        <f t="shared" si="8"/>
        <v>8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1</v>
      </c>
      <c r="AB34">
        <f t="shared" si="10"/>
        <v>0</v>
      </c>
    </row>
    <row r="35" spans="1:28">
      <c r="A35" s="2">
        <f>Dati!A35</f>
        <v>44076</v>
      </c>
      <c r="B35" s="3">
        <f>Dati!K35</f>
        <v>35497</v>
      </c>
      <c r="C35">
        <f t="shared" si="1"/>
        <v>6</v>
      </c>
      <c r="D35">
        <f t="shared" si="3"/>
        <v>-2</v>
      </c>
      <c r="E35" s="11">
        <f t="shared" si="6"/>
        <v>6.5714285714285712</v>
      </c>
      <c r="Q35">
        <v>32</v>
      </c>
      <c r="R35">
        <f t="shared" si="8"/>
        <v>6</v>
      </c>
      <c r="T35">
        <f t="shared" si="10"/>
        <v>0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1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 s="3">
        <f>Dati!K36</f>
        <v>35507</v>
      </c>
      <c r="C36">
        <f t="shared" si="1"/>
        <v>10</v>
      </c>
      <c r="D36">
        <f t="shared" si="3"/>
        <v>4</v>
      </c>
      <c r="E36" s="11">
        <f t="shared" si="6"/>
        <v>5.5714285714285712</v>
      </c>
      <c r="Q36">
        <v>33</v>
      </c>
      <c r="R36">
        <f>INT(C36/10)</f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 s="3">
        <f>Dati!K37</f>
        <v>35518</v>
      </c>
      <c r="C37">
        <f t="shared" ref="C37" si="11">B37-B36</f>
        <v>11</v>
      </c>
      <c r="D37">
        <f t="shared" ref="D37" si="12">C37-C36</f>
        <v>1</v>
      </c>
      <c r="E37" s="11">
        <f t="shared" si="6"/>
        <v>6.2857142857142856</v>
      </c>
      <c r="Q37">
        <v>34</v>
      </c>
      <c r="R37">
        <f>INT(C37/10)</f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 s="3">
        <f>Dati!K38</f>
        <v>35533</v>
      </c>
      <c r="C38">
        <f t="shared" ref="C38" si="13">B38-B37</f>
        <v>15</v>
      </c>
      <c r="D38">
        <f t="shared" ref="D38" si="14">C38-C37</f>
        <v>4</v>
      </c>
      <c r="E38" s="11">
        <f t="shared" si="6"/>
        <v>6.5714285714285712</v>
      </c>
      <c r="Q38">
        <v>35</v>
      </c>
      <c r="R38">
        <f t="shared" ref="R38:R83" si="15">INT(C38/10)</f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 s="3">
        <f>Dati!K39</f>
        <v>35541</v>
      </c>
      <c r="C39">
        <f t="shared" ref="C39" si="16">B39-B38</f>
        <v>8</v>
      </c>
      <c r="D39">
        <f t="shared" ref="D39" si="17">C39-C38</f>
        <v>-7</v>
      </c>
      <c r="E39" s="11">
        <f t="shared" si="6"/>
        <v>8.5714285714285712</v>
      </c>
      <c r="Q39">
        <v>36</v>
      </c>
      <c r="R39">
        <f>INT(C39/1)</f>
        <v>8</v>
      </c>
      <c r="T39">
        <f t="shared" si="10"/>
        <v>0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1</v>
      </c>
      <c r="AB39">
        <f t="shared" si="10"/>
        <v>0</v>
      </c>
    </row>
    <row r="40" spans="1:28">
      <c r="A40" s="2">
        <f>Dati!A40</f>
        <v>44081</v>
      </c>
      <c r="B40" s="3">
        <f>Dati!K40</f>
        <v>35553</v>
      </c>
      <c r="C40">
        <f t="shared" ref="C40" si="18">B40-B39</f>
        <v>12</v>
      </c>
      <c r="D40">
        <f t="shared" ref="D40" si="19">C40-C39</f>
        <v>4</v>
      </c>
      <c r="E40" s="11">
        <f t="shared" si="6"/>
        <v>9.1428571428571423</v>
      </c>
      <c r="Q40">
        <v>37</v>
      </c>
      <c r="R40">
        <f t="shared" si="15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 s="3">
        <f>Dati!K41</f>
        <v>35563</v>
      </c>
      <c r="C41">
        <f t="shared" ref="C41" si="20">B41-B40</f>
        <v>10</v>
      </c>
      <c r="D41">
        <f t="shared" ref="D41" si="21">C41-C40</f>
        <v>-2</v>
      </c>
      <c r="E41" s="11">
        <f t="shared" si="6"/>
        <v>10</v>
      </c>
      <c r="Q41">
        <v>38</v>
      </c>
      <c r="R41">
        <f t="shared" si="15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 s="3">
        <f>Dati!K42</f>
        <v>35577</v>
      </c>
      <c r="C42">
        <f t="shared" ref="C42" si="22">B42-B41</f>
        <v>14</v>
      </c>
      <c r="D42">
        <f t="shared" ref="D42" si="23">C42-C41</f>
        <v>4</v>
      </c>
      <c r="E42" s="11">
        <f t="shared" si="6"/>
        <v>10.285714285714286</v>
      </c>
      <c r="Q42">
        <v>39</v>
      </c>
      <c r="R42">
        <f t="shared" si="15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 s="3">
        <f>Dati!K43</f>
        <v>35587</v>
      </c>
      <c r="C43">
        <f t="shared" ref="C43" si="24">B43-B42</f>
        <v>10</v>
      </c>
      <c r="D43">
        <f t="shared" ref="D43" si="25">C43-C42</f>
        <v>-4</v>
      </c>
      <c r="E43" s="11">
        <f t="shared" si="6"/>
        <v>11.428571428571429</v>
      </c>
      <c r="Q43">
        <v>40</v>
      </c>
      <c r="R43">
        <f t="shared" si="15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 s="3">
        <f>Dati!K44</f>
        <v>35597</v>
      </c>
      <c r="C44">
        <f t="shared" ref="C44" si="26">B44-B43</f>
        <v>10</v>
      </c>
      <c r="D44">
        <f t="shared" ref="D44" si="27">C44-C43</f>
        <v>0</v>
      </c>
      <c r="E44" s="11">
        <f t="shared" si="6"/>
        <v>11.428571428571429</v>
      </c>
      <c r="Q44">
        <v>41</v>
      </c>
      <c r="R44">
        <f t="shared" si="15"/>
        <v>1</v>
      </c>
      <c r="T44">
        <f t="shared" ref="T44:AB53" si="28">IF($R44=T$2,1,0)</f>
        <v>1</v>
      </c>
      <c r="U44">
        <f t="shared" si="28"/>
        <v>0</v>
      </c>
      <c r="V44">
        <f t="shared" si="28"/>
        <v>0</v>
      </c>
      <c r="W44">
        <f t="shared" si="28"/>
        <v>0</v>
      </c>
      <c r="X44">
        <f t="shared" si="28"/>
        <v>0</v>
      </c>
      <c r="Y44">
        <f t="shared" si="28"/>
        <v>0</v>
      </c>
      <c r="Z44">
        <f t="shared" si="28"/>
        <v>0</v>
      </c>
      <c r="AA44">
        <f t="shared" si="28"/>
        <v>0</v>
      </c>
      <c r="AB44">
        <f t="shared" si="28"/>
        <v>0</v>
      </c>
    </row>
    <row r="45" spans="1:28">
      <c r="A45" s="2">
        <f>Dati!A45</f>
        <v>44086</v>
      </c>
      <c r="B45" s="3">
        <f>Dati!K45</f>
        <v>35603</v>
      </c>
      <c r="C45">
        <f t="shared" ref="C45" si="29">B45-B44</f>
        <v>6</v>
      </c>
      <c r="D45">
        <f t="shared" ref="D45" si="30">C45-C44</f>
        <v>-4</v>
      </c>
      <c r="E45" s="11">
        <f t="shared" si="6"/>
        <v>11.285714285714286</v>
      </c>
      <c r="Q45">
        <v>42</v>
      </c>
      <c r="R45">
        <f>INT(C45/1)</f>
        <v>6</v>
      </c>
      <c r="T45">
        <f t="shared" si="28"/>
        <v>0</v>
      </c>
      <c r="U45">
        <f t="shared" si="28"/>
        <v>0</v>
      </c>
      <c r="V45">
        <f t="shared" si="28"/>
        <v>0</v>
      </c>
      <c r="W45">
        <f t="shared" si="28"/>
        <v>0</v>
      </c>
      <c r="X45">
        <f t="shared" si="28"/>
        <v>0</v>
      </c>
      <c r="Y45">
        <f t="shared" si="28"/>
        <v>1</v>
      </c>
      <c r="Z45">
        <f t="shared" si="28"/>
        <v>0</v>
      </c>
      <c r="AA45">
        <f t="shared" si="28"/>
        <v>0</v>
      </c>
      <c r="AB45">
        <f t="shared" si="28"/>
        <v>0</v>
      </c>
    </row>
    <row r="46" spans="1:28">
      <c r="A46" s="2">
        <f>Dati!A46</f>
        <v>44087</v>
      </c>
      <c r="B46" s="3">
        <f>Dati!K46</f>
        <v>35610</v>
      </c>
      <c r="C46">
        <f t="shared" ref="C46" si="31">B46-B45</f>
        <v>7</v>
      </c>
      <c r="D46">
        <f t="shared" ref="D46" si="32">C46-C45</f>
        <v>1</v>
      </c>
      <c r="E46" s="11">
        <f t="shared" si="6"/>
        <v>10</v>
      </c>
      <c r="Q46">
        <v>43</v>
      </c>
      <c r="R46">
        <f>INT(C46/1)</f>
        <v>7</v>
      </c>
      <c r="T46">
        <f t="shared" si="28"/>
        <v>0</v>
      </c>
      <c r="U46">
        <f t="shared" si="28"/>
        <v>0</v>
      </c>
      <c r="V46">
        <f t="shared" si="28"/>
        <v>0</v>
      </c>
      <c r="W46">
        <f t="shared" si="28"/>
        <v>0</v>
      </c>
      <c r="X46">
        <f t="shared" si="28"/>
        <v>0</v>
      </c>
      <c r="Y46">
        <f t="shared" si="28"/>
        <v>0</v>
      </c>
      <c r="Z46">
        <f t="shared" si="28"/>
        <v>1</v>
      </c>
      <c r="AA46">
        <f t="shared" si="28"/>
        <v>0</v>
      </c>
      <c r="AB46">
        <f t="shared" si="28"/>
        <v>0</v>
      </c>
    </row>
    <row r="47" spans="1:28">
      <c r="A47" s="2">
        <f>Dati!A47</f>
        <v>44088</v>
      </c>
      <c r="B47" s="3">
        <f>Dati!K47</f>
        <v>35624</v>
      </c>
      <c r="C47">
        <f t="shared" ref="C47" si="33">B47-B46</f>
        <v>14</v>
      </c>
      <c r="D47">
        <f t="shared" ref="D47" si="34">C47-C46</f>
        <v>7</v>
      </c>
      <c r="E47" s="11">
        <f t="shared" si="6"/>
        <v>9.8571428571428577</v>
      </c>
      <c r="Q47">
        <v>44</v>
      </c>
      <c r="R47">
        <f t="shared" si="15"/>
        <v>1</v>
      </c>
      <c r="T47">
        <f t="shared" si="28"/>
        <v>1</v>
      </c>
      <c r="U47">
        <f t="shared" si="28"/>
        <v>0</v>
      </c>
      <c r="V47">
        <f t="shared" si="28"/>
        <v>0</v>
      </c>
      <c r="W47">
        <f t="shared" si="28"/>
        <v>0</v>
      </c>
      <c r="X47">
        <f t="shared" si="28"/>
        <v>0</v>
      </c>
      <c r="Y47">
        <f t="shared" si="28"/>
        <v>0</v>
      </c>
      <c r="Z47">
        <f t="shared" si="28"/>
        <v>0</v>
      </c>
      <c r="AA47">
        <f t="shared" si="28"/>
        <v>0</v>
      </c>
      <c r="AB47">
        <f t="shared" si="28"/>
        <v>0</v>
      </c>
    </row>
    <row r="48" spans="1:28">
      <c r="A48" s="2">
        <f>Dati!A48</f>
        <v>44089</v>
      </c>
      <c r="B48" s="3">
        <f>Dati!K48</f>
        <v>35633</v>
      </c>
      <c r="C48">
        <f t="shared" ref="C48" si="35">B48-B47</f>
        <v>9</v>
      </c>
      <c r="D48">
        <f t="shared" ref="D48" si="36">C48-C47</f>
        <v>-5</v>
      </c>
      <c r="E48" s="11">
        <f t="shared" si="6"/>
        <v>10.142857142857142</v>
      </c>
      <c r="Q48">
        <v>45</v>
      </c>
      <c r="R48">
        <f>INT(C48/1)</f>
        <v>9</v>
      </c>
      <c r="T48">
        <f t="shared" si="28"/>
        <v>0</v>
      </c>
      <c r="U48">
        <f t="shared" si="28"/>
        <v>0</v>
      </c>
      <c r="V48">
        <f t="shared" si="28"/>
        <v>0</v>
      </c>
      <c r="W48">
        <f t="shared" si="28"/>
        <v>0</v>
      </c>
      <c r="X48">
        <f t="shared" si="28"/>
        <v>0</v>
      </c>
      <c r="Y48">
        <f t="shared" si="28"/>
        <v>0</v>
      </c>
      <c r="Z48">
        <f t="shared" si="28"/>
        <v>0</v>
      </c>
      <c r="AA48">
        <f t="shared" si="28"/>
        <v>0</v>
      </c>
      <c r="AB48">
        <f t="shared" si="28"/>
        <v>1</v>
      </c>
    </row>
    <row r="49" spans="1:28">
      <c r="A49" s="2">
        <f>Dati!A49</f>
        <v>44090</v>
      </c>
      <c r="B49" s="3">
        <f>Dati!K49</f>
        <v>35645</v>
      </c>
      <c r="C49">
        <f t="shared" ref="C49" si="37">B49-B48</f>
        <v>12</v>
      </c>
      <c r="D49">
        <f t="shared" ref="D49" si="38">C49-C48</f>
        <v>3</v>
      </c>
      <c r="E49" s="11">
        <f t="shared" si="6"/>
        <v>10</v>
      </c>
      <c r="Q49">
        <v>46</v>
      </c>
      <c r="R49">
        <f t="shared" si="15"/>
        <v>1</v>
      </c>
      <c r="T49">
        <f t="shared" si="28"/>
        <v>1</v>
      </c>
      <c r="U49">
        <f t="shared" si="28"/>
        <v>0</v>
      </c>
      <c r="V49">
        <f t="shared" si="28"/>
        <v>0</v>
      </c>
      <c r="W49">
        <f t="shared" si="28"/>
        <v>0</v>
      </c>
      <c r="X49">
        <f t="shared" si="28"/>
        <v>0</v>
      </c>
      <c r="Y49">
        <f t="shared" si="28"/>
        <v>0</v>
      </c>
      <c r="Z49">
        <f t="shared" si="28"/>
        <v>0</v>
      </c>
      <c r="AA49">
        <f t="shared" si="28"/>
        <v>0</v>
      </c>
      <c r="AB49">
        <f t="shared" si="28"/>
        <v>0</v>
      </c>
    </row>
    <row r="50" spans="1:28">
      <c r="A50" s="2">
        <f>Dati!A50</f>
        <v>44091</v>
      </c>
      <c r="B50" s="3">
        <f>Dati!K50</f>
        <v>35658</v>
      </c>
      <c r="C50">
        <f t="shared" ref="C50" si="39">B50-B49</f>
        <v>13</v>
      </c>
      <c r="D50">
        <f t="shared" ref="D50" si="40">C50-C49</f>
        <v>1</v>
      </c>
      <c r="E50" s="11">
        <f t="shared" si="6"/>
        <v>9.7142857142857135</v>
      </c>
      <c r="Q50">
        <v>47</v>
      </c>
      <c r="R50">
        <f t="shared" si="15"/>
        <v>1</v>
      </c>
      <c r="T50">
        <f t="shared" si="28"/>
        <v>1</v>
      </c>
      <c r="U50">
        <f t="shared" si="28"/>
        <v>0</v>
      </c>
      <c r="V50">
        <f t="shared" si="28"/>
        <v>0</v>
      </c>
      <c r="W50">
        <f t="shared" si="28"/>
        <v>0</v>
      </c>
      <c r="X50">
        <f t="shared" si="28"/>
        <v>0</v>
      </c>
      <c r="Y50">
        <f t="shared" si="28"/>
        <v>0</v>
      </c>
      <c r="Z50">
        <f t="shared" si="28"/>
        <v>0</v>
      </c>
      <c r="AA50">
        <f t="shared" si="28"/>
        <v>0</v>
      </c>
      <c r="AB50">
        <f t="shared" si="28"/>
        <v>0</v>
      </c>
    </row>
    <row r="51" spans="1:28">
      <c r="A51" s="2">
        <f>Dati!A51</f>
        <v>44092</v>
      </c>
      <c r="B51" s="3">
        <f>Dati!K51</f>
        <v>35668</v>
      </c>
      <c r="C51">
        <f t="shared" ref="C51" si="41">B51-B50</f>
        <v>10</v>
      </c>
      <c r="D51">
        <f t="shared" ref="D51" si="42">C51-C50</f>
        <v>-3</v>
      </c>
      <c r="E51" s="11">
        <f t="shared" si="6"/>
        <v>10.142857142857142</v>
      </c>
      <c r="Q51">
        <v>48</v>
      </c>
      <c r="R51">
        <f t="shared" si="15"/>
        <v>1</v>
      </c>
      <c r="T51">
        <f t="shared" si="28"/>
        <v>1</v>
      </c>
      <c r="U51">
        <f t="shared" si="28"/>
        <v>0</v>
      </c>
      <c r="V51">
        <f t="shared" si="28"/>
        <v>0</v>
      </c>
      <c r="W51">
        <f t="shared" si="28"/>
        <v>0</v>
      </c>
      <c r="X51">
        <f t="shared" si="28"/>
        <v>0</v>
      </c>
      <c r="Y51">
        <f t="shared" si="28"/>
        <v>0</v>
      </c>
      <c r="Z51">
        <f t="shared" si="28"/>
        <v>0</v>
      </c>
      <c r="AA51">
        <f t="shared" si="28"/>
        <v>0</v>
      </c>
      <c r="AB51">
        <f t="shared" si="28"/>
        <v>0</v>
      </c>
    </row>
    <row r="52" spans="1:28">
      <c r="A52" s="2">
        <f>Dati!A52</f>
        <v>44093</v>
      </c>
      <c r="B52" s="3">
        <f>Dati!K52</f>
        <v>35692</v>
      </c>
      <c r="C52">
        <f t="shared" ref="C52" si="43">B52-B51</f>
        <v>24</v>
      </c>
      <c r="D52">
        <f t="shared" ref="D52" si="44">C52-C51</f>
        <v>14</v>
      </c>
      <c r="E52" s="11">
        <f t="shared" si="6"/>
        <v>10.142857142857142</v>
      </c>
      <c r="Q52">
        <v>49</v>
      </c>
      <c r="R52">
        <f t="shared" si="15"/>
        <v>2</v>
      </c>
      <c r="T52">
        <f t="shared" si="28"/>
        <v>0</v>
      </c>
      <c r="U52">
        <f t="shared" si="28"/>
        <v>1</v>
      </c>
      <c r="V52">
        <f t="shared" si="28"/>
        <v>0</v>
      </c>
      <c r="W52">
        <f t="shared" si="28"/>
        <v>0</v>
      </c>
      <c r="X52">
        <f t="shared" si="28"/>
        <v>0</v>
      </c>
      <c r="Y52">
        <f t="shared" si="28"/>
        <v>0</v>
      </c>
      <c r="Z52">
        <f t="shared" si="28"/>
        <v>0</v>
      </c>
      <c r="AA52">
        <f t="shared" si="28"/>
        <v>0</v>
      </c>
      <c r="AB52">
        <f t="shared" si="28"/>
        <v>0</v>
      </c>
    </row>
    <row r="53" spans="1:28">
      <c r="A53" s="2">
        <f>Dati!A53</f>
        <v>44094</v>
      </c>
      <c r="B53" s="3">
        <f>Dati!K53</f>
        <v>35707</v>
      </c>
      <c r="C53">
        <f t="shared" ref="C53" si="45">B53-B52</f>
        <v>15</v>
      </c>
      <c r="D53">
        <f t="shared" ref="D53" si="46">C53-C52</f>
        <v>-9</v>
      </c>
      <c r="E53" s="11">
        <f t="shared" si="6"/>
        <v>12.714285714285714</v>
      </c>
      <c r="Q53">
        <v>50</v>
      </c>
      <c r="R53">
        <f t="shared" si="15"/>
        <v>1</v>
      </c>
      <c r="T53">
        <f t="shared" si="28"/>
        <v>1</v>
      </c>
      <c r="U53">
        <f t="shared" si="28"/>
        <v>0</v>
      </c>
      <c r="V53">
        <f t="shared" si="28"/>
        <v>0</v>
      </c>
      <c r="W53">
        <f t="shared" si="28"/>
        <v>0</v>
      </c>
      <c r="X53">
        <f t="shared" si="28"/>
        <v>0</v>
      </c>
      <c r="Y53">
        <f t="shared" si="28"/>
        <v>0</v>
      </c>
      <c r="Z53">
        <f t="shared" si="28"/>
        <v>0</v>
      </c>
      <c r="AA53">
        <f t="shared" si="28"/>
        <v>0</v>
      </c>
      <c r="AB53">
        <f t="shared" si="28"/>
        <v>0</v>
      </c>
    </row>
    <row r="54" spans="1:28">
      <c r="A54" s="2">
        <f>Dati!A54</f>
        <v>44095</v>
      </c>
      <c r="B54" s="3">
        <f>Dati!K54</f>
        <v>35724</v>
      </c>
      <c r="C54">
        <f t="shared" ref="C54" si="47">B54-B53</f>
        <v>17</v>
      </c>
      <c r="D54">
        <f t="shared" ref="D54" si="48">C54-C53</f>
        <v>2</v>
      </c>
      <c r="E54" s="11">
        <f t="shared" si="6"/>
        <v>13.857142857142858</v>
      </c>
      <c r="Q54">
        <v>51</v>
      </c>
      <c r="R54">
        <f t="shared" si="15"/>
        <v>1</v>
      </c>
      <c r="T54">
        <f t="shared" ref="T54:AB75" si="49">IF($R54=T$2,1,0)</f>
        <v>1</v>
      </c>
      <c r="U54">
        <f t="shared" si="49"/>
        <v>0</v>
      </c>
      <c r="V54">
        <f t="shared" si="49"/>
        <v>0</v>
      </c>
      <c r="W54">
        <f t="shared" si="49"/>
        <v>0</v>
      </c>
      <c r="X54">
        <f t="shared" si="49"/>
        <v>0</v>
      </c>
      <c r="Y54">
        <f t="shared" si="49"/>
        <v>0</v>
      </c>
      <c r="Z54">
        <f t="shared" si="49"/>
        <v>0</v>
      </c>
      <c r="AA54">
        <f t="shared" si="49"/>
        <v>0</v>
      </c>
      <c r="AB54">
        <f t="shared" si="49"/>
        <v>0</v>
      </c>
    </row>
    <row r="55" spans="1:28">
      <c r="A55" s="2">
        <f>Dati!A55</f>
        <v>44096</v>
      </c>
      <c r="B55" s="3">
        <f>Dati!K55</f>
        <v>35738</v>
      </c>
      <c r="C55">
        <f t="shared" ref="C55" si="50">B55-B54</f>
        <v>14</v>
      </c>
      <c r="D55">
        <f t="shared" ref="D55" si="51">C55-C54</f>
        <v>-3</v>
      </c>
      <c r="E55" s="11">
        <f t="shared" si="6"/>
        <v>14.285714285714286</v>
      </c>
      <c r="Q55">
        <v>52</v>
      </c>
      <c r="R55">
        <f t="shared" si="15"/>
        <v>1</v>
      </c>
      <c r="T55">
        <f t="shared" si="49"/>
        <v>1</v>
      </c>
      <c r="U55">
        <f t="shared" si="49"/>
        <v>0</v>
      </c>
      <c r="V55">
        <f t="shared" si="49"/>
        <v>0</v>
      </c>
      <c r="W55">
        <f t="shared" si="49"/>
        <v>0</v>
      </c>
      <c r="X55">
        <f t="shared" si="49"/>
        <v>0</v>
      </c>
      <c r="Y55">
        <f t="shared" si="49"/>
        <v>0</v>
      </c>
      <c r="Z55">
        <f t="shared" si="49"/>
        <v>0</v>
      </c>
      <c r="AA55">
        <f t="shared" si="49"/>
        <v>0</v>
      </c>
      <c r="AB55">
        <f t="shared" si="49"/>
        <v>0</v>
      </c>
    </row>
    <row r="56" spans="1:28">
      <c r="A56" s="2">
        <f>Dati!A56</f>
        <v>44097</v>
      </c>
      <c r="B56" s="3">
        <f>Dati!K56</f>
        <v>35758</v>
      </c>
      <c r="C56">
        <f t="shared" ref="C56" si="52">B56-B55</f>
        <v>20</v>
      </c>
      <c r="D56">
        <f t="shared" ref="D56" si="53">C56-C55</f>
        <v>6</v>
      </c>
      <c r="E56" s="11">
        <f t="shared" si="6"/>
        <v>15</v>
      </c>
      <c r="Q56">
        <v>53</v>
      </c>
      <c r="R56">
        <f t="shared" si="15"/>
        <v>2</v>
      </c>
      <c r="T56">
        <f t="shared" si="49"/>
        <v>0</v>
      </c>
      <c r="U56">
        <f t="shared" si="49"/>
        <v>1</v>
      </c>
      <c r="V56">
        <f t="shared" si="49"/>
        <v>0</v>
      </c>
      <c r="W56">
        <f t="shared" si="49"/>
        <v>0</v>
      </c>
      <c r="X56">
        <f t="shared" si="49"/>
        <v>0</v>
      </c>
      <c r="Y56">
        <f t="shared" si="49"/>
        <v>0</v>
      </c>
      <c r="Z56">
        <f t="shared" si="49"/>
        <v>0</v>
      </c>
      <c r="AA56">
        <f t="shared" si="49"/>
        <v>0</v>
      </c>
      <c r="AB56">
        <f t="shared" si="49"/>
        <v>0</v>
      </c>
    </row>
    <row r="57" spans="1:28">
      <c r="A57" s="2">
        <f>Dati!A57</f>
        <v>44098</v>
      </c>
      <c r="B57" s="3">
        <f>Dati!K57</f>
        <v>35781</v>
      </c>
      <c r="C57">
        <f t="shared" ref="C57" si="54">B57-B56</f>
        <v>23</v>
      </c>
      <c r="D57">
        <f t="shared" ref="D57" si="55">C57-C56</f>
        <v>3</v>
      </c>
      <c r="E57" s="11">
        <f t="shared" si="6"/>
        <v>16.142857142857142</v>
      </c>
      <c r="Q57">
        <v>54</v>
      </c>
      <c r="R57">
        <f t="shared" si="15"/>
        <v>2</v>
      </c>
      <c r="T57">
        <f t="shared" si="49"/>
        <v>0</v>
      </c>
      <c r="U57">
        <f t="shared" si="49"/>
        <v>1</v>
      </c>
      <c r="V57">
        <f t="shared" si="49"/>
        <v>0</v>
      </c>
      <c r="W57">
        <f t="shared" si="49"/>
        <v>0</v>
      </c>
      <c r="X57">
        <f t="shared" si="49"/>
        <v>0</v>
      </c>
      <c r="Y57">
        <f t="shared" si="49"/>
        <v>0</v>
      </c>
      <c r="Z57">
        <f t="shared" si="49"/>
        <v>0</v>
      </c>
      <c r="AA57">
        <f t="shared" si="49"/>
        <v>0</v>
      </c>
      <c r="AB57">
        <f t="shared" si="49"/>
        <v>0</v>
      </c>
    </row>
    <row r="58" spans="1:28">
      <c r="A58" s="2">
        <f>Dati!A58</f>
        <v>44099</v>
      </c>
      <c r="B58" s="3">
        <f>Dati!K58</f>
        <v>35801</v>
      </c>
      <c r="C58">
        <f t="shared" ref="C58" si="56">B58-B57</f>
        <v>20</v>
      </c>
      <c r="D58">
        <f t="shared" ref="D58" si="57">C58-C57</f>
        <v>-3</v>
      </c>
      <c r="E58" s="11">
        <f t="shared" si="6"/>
        <v>17.571428571428573</v>
      </c>
      <c r="Q58">
        <v>55</v>
      </c>
      <c r="R58">
        <f t="shared" si="15"/>
        <v>2</v>
      </c>
      <c r="T58">
        <f t="shared" si="49"/>
        <v>0</v>
      </c>
      <c r="U58">
        <f t="shared" si="49"/>
        <v>1</v>
      </c>
      <c r="V58">
        <f t="shared" si="49"/>
        <v>0</v>
      </c>
      <c r="W58">
        <f t="shared" si="49"/>
        <v>0</v>
      </c>
      <c r="X58">
        <f t="shared" si="49"/>
        <v>0</v>
      </c>
      <c r="Y58">
        <f t="shared" si="49"/>
        <v>0</v>
      </c>
      <c r="Z58">
        <f t="shared" si="49"/>
        <v>0</v>
      </c>
      <c r="AA58">
        <f t="shared" si="49"/>
        <v>0</v>
      </c>
      <c r="AB58">
        <f t="shared" si="49"/>
        <v>0</v>
      </c>
    </row>
    <row r="59" spans="1:28">
      <c r="A59" s="2">
        <f>Dati!A59</f>
        <v>44100</v>
      </c>
      <c r="B59" s="3">
        <f>Dati!K59</f>
        <v>35818</v>
      </c>
      <c r="C59">
        <f t="shared" ref="C59" si="58">B59-B58</f>
        <v>17</v>
      </c>
      <c r="D59">
        <f t="shared" ref="D59" si="59">C59-C58</f>
        <v>-3</v>
      </c>
      <c r="E59" s="11">
        <f t="shared" si="6"/>
        <v>19</v>
      </c>
      <c r="Q59">
        <v>56</v>
      </c>
      <c r="R59">
        <f t="shared" si="15"/>
        <v>1</v>
      </c>
      <c r="T59">
        <f t="shared" si="49"/>
        <v>1</v>
      </c>
      <c r="U59">
        <f t="shared" si="49"/>
        <v>0</v>
      </c>
      <c r="V59">
        <f t="shared" si="49"/>
        <v>0</v>
      </c>
      <c r="W59">
        <f t="shared" si="49"/>
        <v>0</v>
      </c>
      <c r="X59">
        <f t="shared" si="49"/>
        <v>0</v>
      </c>
      <c r="Y59">
        <f t="shared" si="49"/>
        <v>0</v>
      </c>
      <c r="Z59">
        <f t="shared" si="49"/>
        <v>0</v>
      </c>
      <c r="AA59">
        <f t="shared" si="49"/>
        <v>0</v>
      </c>
      <c r="AB59">
        <f t="shared" si="49"/>
        <v>0</v>
      </c>
    </row>
    <row r="60" spans="1:28">
      <c r="A60" s="2">
        <f>Dati!A60</f>
        <v>44101</v>
      </c>
      <c r="B60" s="3">
        <f>Dati!K60</f>
        <v>35835</v>
      </c>
      <c r="C60">
        <f t="shared" ref="C60" si="60">B60-B59</f>
        <v>17</v>
      </c>
      <c r="D60">
        <f t="shared" ref="D60" si="61">C60-C59</f>
        <v>0</v>
      </c>
      <c r="E60" s="11">
        <f t="shared" si="6"/>
        <v>18</v>
      </c>
      <c r="Q60">
        <v>57</v>
      </c>
      <c r="R60">
        <f t="shared" si="15"/>
        <v>1</v>
      </c>
      <c r="T60">
        <f t="shared" si="49"/>
        <v>1</v>
      </c>
      <c r="U60">
        <f t="shared" si="49"/>
        <v>0</v>
      </c>
      <c r="V60">
        <f t="shared" si="49"/>
        <v>0</v>
      </c>
      <c r="W60">
        <f t="shared" si="49"/>
        <v>0</v>
      </c>
      <c r="X60">
        <f t="shared" si="49"/>
        <v>0</v>
      </c>
      <c r="Y60">
        <f t="shared" si="49"/>
        <v>0</v>
      </c>
      <c r="Z60">
        <f t="shared" si="49"/>
        <v>0</v>
      </c>
      <c r="AA60">
        <f t="shared" si="49"/>
        <v>0</v>
      </c>
      <c r="AB60">
        <f t="shared" si="49"/>
        <v>0</v>
      </c>
    </row>
    <row r="61" spans="1:28">
      <c r="A61" s="2">
        <f>Dati!A61</f>
        <v>44102</v>
      </c>
      <c r="B61" s="3">
        <f>Dati!K61</f>
        <v>35851</v>
      </c>
      <c r="C61">
        <f t="shared" ref="C61" si="62">B61-B60</f>
        <v>16</v>
      </c>
      <c r="D61">
        <f t="shared" ref="D61" si="63">C61-C60</f>
        <v>-1</v>
      </c>
      <c r="E61" s="11">
        <f t="shared" si="6"/>
        <v>18.285714285714285</v>
      </c>
      <c r="Q61">
        <v>58</v>
      </c>
      <c r="R61">
        <f t="shared" si="15"/>
        <v>1</v>
      </c>
      <c r="T61">
        <f t="shared" si="49"/>
        <v>1</v>
      </c>
      <c r="U61">
        <f t="shared" si="49"/>
        <v>0</v>
      </c>
      <c r="V61">
        <f t="shared" si="49"/>
        <v>0</v>
      </c>
      <c r="W61">
        <f t="shared" si="49"/>
        <v>0</v>
      </c>
      <c r="X61">
        <f t="shared" si="49"/>
        <v>0</v>
      </c>
      <c r="Y61">
        <f t="shared" si="49"/>
        <v>0</v>
      </c>
      <c r="Z61">
        <f t="shared" si="49"/>
        <v>0</v>
      </c>
      <c r="AA61">
        <f t="shared" si="49"/>
        <v>0</v>
      </c>
      <c r="AB61">
        <f t="shared" si="49"/>
        <v>0</v>
      </c>
    </row>
    <row r="62" spans="1:28">
      <c r="A62" s="2">
        <f>Dati!A62</f>
        <v>44103</v>
      </c>
      <c r="B62" s="3">
        <f>Dati!K62</f>
        <v>35875</v>
      </c>
      <c r="C62">
        <f t="shared" ref="C62" si="64">B62-B61</f>
        <v>24</v>
      </c>
      <c r="D62">
        <f t="shared" ref="D62" si="65">C62-C61</f>
        <v>8</v>
      </c>
      <c r="E62" s="11">
        <f t="shared" si="6"/>
        <v>18.142857142857142</v>
      </c>
      <c r="Q62">
        <v>59</v>
      </c>
      <c r="R62">
        <f t="shared" si="15"/>
        <v>2</v>
      </c>
      <c r="T62">
        <f t="shared" si="49"/>
        <v>0</v>
      </c>
      <c r="U62">
        <f t="shared" si="49"/>
        <v>1</v>
      </c>
      <c r="V62">
        <f t="shared" si="49"/>
        <v>0</v>
      </c>
      <c r="W62">
        <f t="shared" si="49"/>
        <v>0</v>
      </c>
      <c r="X62">
        <f t="shared" si="49"/>
        <v>0</v>
      </c>
      <c r="Y62">
        <f t="shared" si="49"/>
        <v>0</v>
      </c>
      <c r="Z62">
        <f t="shared" si="49"/>
        <v>0</v>
      </c>
      <c r="AA62">
        <f t="shared" si="49"/>
        <v>0</v>
      </c>
      <c r="AB62">
        <f t="shared" si="49"/>
        <v>0</v>
      </c>
    </row>
    <row r="63" spans="1:28">
      <c r="A63" s="2">
        <f>Dati!A63</f>
        <v>44104</v>
      </c>
      <c r="B63" s="3">
        <f>Dati!K63</f>
        <v>35894</v>
      </c>
      <c r="C63">
        <f t="shared" ref="C63" si="66">B63-B62</f>
        <v>19</v>
      </c>
      <c r="D63">
        <f t="shared" ref="D63" si="67">C63-C62</f>
        <v>-5</v>
      </c>
      <c r="E63" s="11">
        <f t="shared" si="6"/>
        <v>19.571428571428573</v>
      </c>
      <c r="Q63">
        <v>60</v>
      </c>
      <c r="R63">
        <f t="shared" si="15"/>
        <v>1</v>
      </c>
      <c r="T63">
        <f t="shared" si="49"/>
        <v>1</v>
      </c>
      <c r="U63">
        <f t="shared" si="49"/>
        <v>0</v>
      </c>
      <c r="V63">
        <f t="shared" si="49"/>
        <v>0</v>
      </c>
      <c r="W63">
        <f t="shared" si="49"/>
        <v>0</v>
      </c>
      <c r="X63">
        <f t="shared" si="49"/>
        <v>0</v>
      </c>
      <c r="Y63">
        <f t="shared" si="49"/>
        <v>0</v>
      </c>
      <c r="Z63">
        <f t="shared" si="49"/>
        <v>0</v>
      </c>
      <c r="AA63">
        <f t="shared" si="49"/>
        <v>0</v>
      </c>
      <c r="AB63">
        <f t="shared" si="49"/>
        <v>0</v>
      </c>
    </row>
    <row r="64" spans="1:28">
      <c r="A64" s="2">
        <f>Dati!A64</f>
        <v>44105</v>
      </c>
      <c r="B64" s="3">
        <f>Dati!K64</f>
        <v>35918</v>
      </c>
      <c r="C64">
        <f t="shared" ref="C64" si="68">B64-B63</f>
        <v>24</v>
      </c>
      <c r="D64">
        <f t="shared" ref="D64" si="69">C64-C63</f>
        <v>5</v>
      </c>
      <c r="E64" s="11">
        <f t="shared" si="6"/>
        <v>19.428571428571427</v>
      </c>
      <c r="Q64">
        <v>61</v>
      </c>
      <c r="R64">
        <f t="shared" si="15"/>
        <v>2</v>
      </c>
      <c r="T64">
        <f t="shared" si="49"/>
        <v>0</v>
      </c>
      <c r="U64">
        <f t="shared" si="49"/>
        <v>1</v>
      </c>
      <c r="V64">
        <f t="shared" si="49"/>
        <v>0</v>
      </c>
      <c r="W64">
        <f t="shared" si="49"/>
        <v>0</v>
      </c>
      <c r="X64">
        <f t="shared" si="49"/>
        <v>0</v>
      </c>
      <c r="Y64">
        <f t="shared" si="49"/>
        <v>0</v>
      </c>
      <c r="Z64">
        <f t="shared" si="49"/>
        <v>0</v>
      </c>
      <c r="AA64">
        <f t="shared" si="49"/>
        <v>0</v>
      </c>
      <c r="AB64">
        <f t="shared" si="49"/>
        <v>0</v>
      </c>
    </row>
    <row r="65" spans="1:28">
      <c r="A65" s="2">
        <f>Dati!A65</f>
        <v>44106</v>
      </c>
      <c r="B65" s="3">
        <f>Dati!K65</f>
        <v>35941</v>
      </c>
      <c r="C65">
        <f t="shared" ref="C65" si="70">B65-B64</f>
        <v>23</v>
      </c>
      <c r="D65">
        <f t="shared" ref="D65" si="71">C65-C64</f>
        <v>-1</v>
      </c>
      <c r="E65" s="11">
        <f t="shared" si="6"/>
        <v>19.571428571428573</v>
      </c>
      <c r="Q65">
        <v>62</v>
      </c>
      <c r="R65">
        <f t="shared" si="15"/>
        <v>2</v>
      </c>
      <c r="T65">
        <f t="shared" si="49"/>
        <v>0</v>
      </c>
      <c r="U65">
        <f t="shared" si="49"/>
        <v>1</v>
      </c>
      <c r="V65">
        <f t="shared" si="49"/>
        <v>0</v>
      </c>
      <c r="W65">
        <f t="shared" si="49"/>
        <v>0</v>
      </c>
      <c r="X65">
        <f t="shared" si="49"/>
        <v>0</v>
      </c>
      <c r="Y65">
        <f t="shared" si="49"/>
        <v>0</v>
      </c>
      <c r="Z65">
        <f t="shared" si="49"/>
        <v>0</v>
      </c>
      <c r="AA65">
        <f t="shared" si="49"/>
        <v>0</v>
      </c>
      <c r="AB65">
        <f t="shared" si="49"/>
        <v>0</v>
      </c>
    </row>
    <row r="66" spans="1:28">
      <c r="A66" s="2">
        <f>Dati!A66</f>
        <v>44107</v>
      </c>
      <c r="B66" s="3">
        <f>Dati!K66</f>
        <v>35968</v>
      </c>
      <c r="C66">
        <f t="shared" ref="C66" si="72">B66-B65</f>
        <v>27</v>
      </c>
      <c r="D66">
        <f t="shared" ref="D66" si="73">C66-C65</f>
        <v>4</v>
      </c>
      <c r="E66" s="11">
        <f t="shared" si="6"/>
        <v>20</v>
      </c>
      <c r="Q66">
        <v>63</v>
      </c>
      <c r="R66">
        <f t="shared" si="15"/>
        <v>2</v>
      </c>
      <c r="T66">
        <f t="shared" si="49"/>
        <v>0</v>
      </c>
      <c r="U66">
        <f t="shared" si="49"/>
        <v>1</v>
      </c>
      <c r="V66">
        <f t="shared" si="49"/>
        <v>0</v>
      </c>
      <c r="W66">
        <f t="shared" si="49"/>
        <v>0</v>
      </c>
      <c r="X66">
        <f t="shared" si="49"/>
        <v>0</v>
      </c>
      <c r="Y66">
        <f t="shared" si="49"/>
        <v>0</v>
      </c>
      <c r="Z66">
        <f t="shared" si="49"/>
        <v>0</v>
      </c>
      <c r="AA66">
        <f t="shared" si="49"/>
        <v>0</v>
      </c>
      <c r="AB66">
        <f t="shared" si="49"/>
        <v>0</v>
      </c>
    </row>
    <row r="67" spans="1:28">
      <c r="A67" s="2">
        <f>Dati!A67</f>
        <v>44108</v>
      </c>
      <c r="B67" s="3">
        <f>Dati!K67</f>
        <v>35986</v>
      </c>
      <c r="C67">
        <f t="shared" ref="C67" si="74">B67-B66</f>
        <v>18</v>
      </c>
      <c r="D67">
        <f t="shared" ref="D67" si="75">C67-C66</f>
        <v>-9</v>
      </c>
      <c r="E67" s="11">
        <f t="shared" si="6"/>
        <v>21.428571428571427</v>
      </c>
      <c r="Q67">
        <v>64</v>
      </c>
      <c r="R67">
        <f t="shared" si="15"/>
        <v>1</v>
      </c>
      <c r="T67">
        <f t="shared" si="49"/>
        <v>1</v>
      </c>
      <c r="U67">
        <f t="shared" si="49"/>
        <v>0</v>
      </c>
      <c r="V67">
        <f t="shared" si="49"/>
        <v>0</v>
      </c>
      <c r="W67">
        <f t="shared" si="49"/>
        <v>0</v>
      </c>
      <c r="X67">
        <f t="shared" si="49"/>
        <v>0</v>
      </c>
      <c r="Y67">
        <f t="shared" si="49"/>
        <v>0</v>
      </c>
      <c r="Z67">
        <f t="shared" si="49"/>
        <v>0</v>
      </c>
      <c r="AA67">
        <f t="shared" si="49"/>
        <v>0</v>
      </c>
      <c r="AB67">
        <f t="shared" si="49"/>
        <v>0</v>
      </c>
    </row>
    <row r="68" spans="1:28">
      <c r="A68" s="2">
        <f>Dati!A68</f>
        <v>44109</v>
      </c>
      <c r="B68" s="3">
        <f>Dati!K68</f>
        <v>36002</v>
      </c>
      <c r="C68">
        <f t="shared" ref="C68" si="76">B68-B67</f>
        <v>16</v>
      </c>
      <c r="D68">
        <f t="shared" ref="D68" si="77">C68-C67</f>
        <v>-2</v>
      </c>
      <c r="E68" s="11">
        <f t="shared" si="6"/>
        <v>21.571428571428573</v>
      </c>
      <c r="Q68">
        <v>65</v>
      </c>
      <c r="R68">
        <f t="shared" si="15"/>
        <v>1</v>
      </c>
      <c r="T68">
        <f t="shared" si="49"/>
        <v>1</v>
      </c>
      <c r="U68">
        <f t="shared" si="49"/>
        <v>0</v>
      </c>
      <c r="V68">
        <f t="shared" si="49"/>
        <v>0</v>
      </c>
      <c r="W68">
        <f t="shared" si="49"/>
        <v>0</v>
      </c>
      <c r="X68">
        <f t="shared" si="49"/>
        <v>0</v>
      </c>
      <c r="Y68">
        <f t="shared" si="49"/>
        <v>0</v>
      </c>
      <c r="Z68">
        <f t="shared" si="49"/>
        <v>0</v>
      </c>
      <c r="AA68">
        <f t="shared" si="49"/>
        <v>0</v>
      </c>
      <c r="AB68">
        <f t="shared" si="49"/>
        <v>0</v>
      </c>
    </row>
    <row r="69" spans="1:28">
      <c r="A69" s="2">
        <f>Dati!A69</f>
        <v>44110</v>
      </c>
      <c r="B69" s="3">
        <f>Dati!K69</f>
        <v>36030</v>
      </c>
      <c r="C69">
        <f t="shared" ref="C69" si="78">B69-B68</f>
        <v>28</v>
      </c>
      <c r="D69">
        <f t="shared" ref="D69" si="79">C69-C68</f>
        <v>12</v>
      </c>
      <c r="E69" s="11">
        <f t="shared" si="6"/>
        <v>21.571428571428573</v>
      </c>
      <c r="Q69">
        <v>66</v>
      </c>
      <c r="R69">
        <f t="shared" si="15"/>
        <v>2</v>
      </c>
      <c r="T69">
        <f t="shared" si="49"/>
        <v>0</v>
      </c>
      <c r="U69">
        <f t="shared" si="49"/>
        <v>1</v>
      </c>
      <c r="V69">
        <f t="shared" si="49"/>
        <v>0</v>
      </c>
      <c r="W69">
        <f t="shared" si="49"/>
        <v>0</v>
      </c>
      <c r="X69">
        <f t="shared" si="49"/>
        <v>0</v>
      </c>
      <c r="Y69">
        <f t="shared" si="49"/>
        <v>0</v>
      </c>
      <c r="Z69">
        <f t="shared" si="49"/>
        <v>0</v>
      </c>
      <c r="AA69">
        <f t="shared" si="49"/>
        <v>0</v>
      </c>
      <c r="AB69">
        <f t="shared" si="49"/>
        <v>0</v>
      </c>
    </row>
    <row r="70" spans="1:28">
      <c r="A70" s="2">
        <f>Dati!A70</f>
        <v>44111</v>
      </c>
      <c r="B70" s="3">
        <f>Dati!K70</f>
        <v>36061</v>
      </c>
      <c r="C70">
        <f t="shared" ref="C70" si="80">B70-B69</f>
        <v>31</v>
      </c>
      <c r="D70">
        <f t="shared" ref="D70" si="81">C70-C69</f>
        <v>3</v>
      </c>
      <c r="E70" s="11">
        <f t="shared" si="6"/>
        <v>22.142857142857142</v>
      </c>
      <c r="Q70">
        <v>67</v>
      </c>
      <c r="R70">
        <f t="shared" si="15"/>
        <v>3</v>
      </c>
      <c r="T70">
        <f t="shared" si="49"/>
        <v>0</v>
      </c>
      <c r="U70">
        <f t="shared" si="49"/>
        <v>0</v>
      </c>
      <c r="V70">
        <f t="shared" si="49"/>
        <v>1</v>
      </c>
      <c r="W70">
        <f t="shared" si="49"/>
        <v>0</v>
      </c>
      <c r="X70">
        <f t="shared" si="49"/>
        <v>0</v>
      </c>
      <c r="Y70">
        <f t="shared" si="49"/>
        <v>0</v>
      </c>
      <c r="Z70">
        <f t="shared" si="49"/>
        <v>0</v>
      </c>
      <c r="AA70">
        <f t="shared" si="49"/>
        <v>0</v>
      </c>
      <c r="AB70">
        <f t="shared" si="49"/>
        <v>0</v>
      </c>
    </row>
    <row r="71" spans="1:28">
      <c r="A71" s="2">
        <f>Dati!A71</f>
        <v>44112</v>
      </c>
      <c r="B71" s="3">
        <f>Dati!K71</f>
        <v>36083</v>
      </c>
      <c r="C71">
        <f t="shared" ref="C71" si="82">B71-B70</f>
        <v>22</v>
      </c>
      <c r="D71">
        <f t="shared" ref="D71" si="83">C71-C70</f>
        <v>-9</v>
      </c>
      <c r="E71" s="11">
        <f t="shared" si="6"/>
        <v>23.857142857142858</v>
      </c>
      <c r="Q71">
        <v>68</v>
      </c>
      <c r="R71">
        <f t="shared" si="15"/>
        <v>2</v>
      </c>
      <c r="T71">
        <f t="shared" si="49"/>
        <v>0</v>
      </c>
      <c r="U71">
        <f t="shared" si="49"/>
        <v>1</v>
      </c>
      <c r="V71">
        <f t="shared" si="49"/>
        <v>0</v>
      </c>
      <c r="W71">
        <f t="shared" si="49"/>
        <v>0</v>
      </c>
      <c r="X71">
        <f t="shared" si="49"/>
        <v>0</v>
      </c>
      <c r="Y71">
        <f t="shared" si="49"/>
        <v>0</v>
      </c>
      <c r="Z71">
        <f t="shared" si="49"/>
        <v>0</v>
      </c>
      <c r="AA71">
        <f t="shared" si="49"/>
        <v>0</v>
      </c>
      <c r="AB71">
        <f t="shared" si="49"/>
        <v>0</v>
      </c>
    </row>
    <row r="72" spans="1:28">
      <c r="A72" s="2">
        <f>Dati!A72</f>
        <v>44113</v>
      </c>
      <c r="B72" s="3">
        <f>Dati!K72</f>
        <v>36111</v>
      </c>
      <c r="C72">
        <f t="shared" ref="C72" si="84">B72-B71</f>
        <v>28</v>
      </c>
      <c r="D72">
        <f t="shared" ref="D72" si="85">C72-C71</f>
        <v>6</v>
      </c>
      <c r="E72" s="11">
        <f t="shared" si="6"/>
        <v>23.571428571428573</v>
      </c>
      <c r="Q72">
        <v>69</v>
      </c>
      <c r="R72">
        <f t="shared" si="15"/>
        <v>2</v>
      </c>
      <c r="T72">
        <f t="shared" si="49"/>
        <v>0</v>
      </c>
      <c r="U72">
        <f t="shared" si="49"/>
        <v>1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  <c r="AA72">
        <f t="shared" si="49"/>
        <v>0</v>
      </c>
      <c r="AB72">
        <f t="shared" si="49"/>
        <v>0</v>
      </c>
    </row>
    <row r="73" spans="1:28">
      <c r="A73" s="2">
        <f>Dati!A73</f>
        <v>44114</v>
      </c>
      <c r="B73" s="3">
        <f>Dati!K73</f>
        <v>36140</v>
      </c>
      <c r="C73">
        <f t="shared" ref="C73" si="86">B73-B72</f>
        <v>29</v>
      </c>
      <c r="D73">
        <f t="shared" ref="D73" si="87">C73-C72</f>
        <v>1</v>
      </c>
      <c r="E73" s="11">
        <f t="shared" si="6"/>
        <v>24.285714285714285</v>
      </c>
      <c r="Q73">
        <v>70</v>
      </c>
      <c r="R73">
        <f t="shared" si="15"/>
        <v>2</v>
      </c>
      <c r="T73">
        <f t="shared" si="49"/>
        <v>0</v>
      </c>
      <c r="U73">
        <f t="shared" si="49"/>
        <v>1</v>
      </c>
      <c r="V73">
        <f t="shared" si="49"/>
        <v>0</v>
      </c>
      <c r="W73">
        <f t="shared" si="49"/>
        <v>0</v>
      </c>
      <c r="X73">
        <f t="shared" si="49"/>
        <v>0</v>
      </c>
      <c r="Y73">
        <f t="shared" si="49"/>
        <v>0</v>
      </c>
      <c r="Z73">
        <f t="shared" si="49"/>
        <v>0</v>
      </c>
      <c r="AA73">
        <f t="shared" si="49"/>
        <v>0</v>
      </c>
      <c r="AB73">
        <f t="shared" si="49"/>
        <v>0</v>
      </c>
    </row>
    <row r="74" spans="1:28">
      <c r="A74" s="2">
        <f>Dati!A74</f>
        <v>44115</v>
      </c>
      <c r="B74" s="3">
        <f>Dati!K74</f>
        <v>36166</v>
      </c>
      <c r="C74">
        <f t="shared" ref="C74" si="88">B74-B73</f>
        <v>26</v>
      </c>
      <c r="D74">
        <f t="shared" ref="D74" si="89">C74-C73</f>
        <v>-3</v>
      </c>
      <c r="E74" s="11">
        <f t="shared" si="6"/>
        <v>24.571428571428573</v>
      </c>
      <c r="Q74">
        <v>71</v>
      </c>
      <c r="R74">
        <f t="shared" si="15"/>
        <v>2</v>
      </c>
      <c r="T74">
        <f t="shared" si="49"/>
        <v>0</v>
      </c>
      <c r="U74">
        <f t="shared" si="49"/>
        <v>1</v>
      </c>
      <c r="V74">
        <f t="shared" si="49"/>
        <v>0</v>
      </c>
      <c r="W74">
        <f t="shared" si="49"/>
        <v>0</v>
      </c>
      <c r="X74">
        <f t="shared" si="49"/>
        <v>0</v>
      </c>
      <c r="Y74">
        <f t="shared" si="49"/>
        <v>0</v>
      </c>
      <c r="Z74">
        <f t="shared" si="49"/>
        <v>0</v>
      </c>
      <c r="AA74">
        <f t="shared" si="49"/>
        <v>0</v>
      </c>
      <c r="AB74">
        <f t="shared" si="49"/>
        <v>0</v>
      </c>
    </row>
    <row r="75" spans="1:28">
      <c r="A75" s="2">
        <f>Dati!A75</f>
        <v>44116</v>
      </c>
      <c r="B75" s="3">
        <f>Dati!K75</f>
        <v>36205</v>
      </c>
      <c r="C75">
        <f t="shared" ref="C75:C76" si="90">B75-B74</f>
        <v>39</v>
      </c>
      <c r="D75">
        <f t="shared" ref="D75:D76" si="91">C75-C74</f>
        <v>13</v>
      </c>
      <c r="E75" s="11">
        <f t="shared" si="6"/>
        <v>25.714285714285715</v>
      </c>
      <c r="Q75">
        <v>72</v>
      </c>
      <c r="R75">
        <f t="shared" si="15"/>
        <v>3</v>
      </c>
      <c r="T75">
        <f t="shared" si="49"/>
        <v>0</v>
      </c>
      <c r="U75">
        <f t="shared" si="49"/>
        <v>0</v>
      </c>
      <c r="V75">
        <f t="shared" si="49"/>
        <v>1</v>
      </c>
      <c r="W75">
        <f t="shared" si="49"/>
        <v>0</v>
      </c>
      <c r="X75">
        <f t="shared" si="49"/>
        <v>0</v>
      </c>
      <c r="Y75">
        <f t="shared" si="49"/>
        <v>0</v>
      </c>
      <c r="Z75">
        <f t="shared" si="49"/>
        <v>0</v>
      </c>
      <c r="AA75">
        <f t="shared" si="49"/>
        <v>0</v>
      </c>
      <c r="AB75">
        <f t="shared" si="49"/>
        <v>0</v>
      </c>
    </row>
    <row r="76" spans="1:28">
      <c r="A76" s="2">
        <f>Dati!A76</f>
        <v>44117</v>
      </c>
      <c r="B76" s="3">
        <f>Dati!K76</f>
        <v>36246</v>
      </c>
      <c r="C76">
        <f t="shared" si="90"/>
        <v>41</v>
      </c>
      <c r="D76">
        <f t="shared" si="91"/>
        <v>2</v>
      </c>
      <c r="E76" s="11">
        <f t="shared" si="6"/>
        <v>29</v>
      </c>
      <c r="Q76">
        <v>73</v>
      </c>
      <c r="R76">
        <f t="shared" si="15"/>
        <v>4</v>
      </c>
      <c r="T76">
        <f t="shared" ref="T76:AB91" si="92">IF($R76=T$2,1,0)</f>
        <v>0</v>
      </c>
      <c r="U76">
        <f t="shared" si="92"/>
        <v>0</v>
      </c>
      <c r="V76">
        <f t="shared" si="92"/>
        <v>0</v>
      </c>
      <c r="W76">
        <f t="shared" si="92"/>
        <v>1</v>
      </c>
      <c r="X76">
        <f t="shared" si="92"/>
        <v>0</v>
      </c>
      <c r="Y76">
        <f t="shared" si="92"/>
        <v>0</v>
      </c>
      <c r="Z76">
        <f t="shared" si="92"/>
        <v>0</v>
      </c>
      <c r="AA76">
        <f t="shared" si="92"/>
        <v>0</v>
      </c>
      <c r="AB76">
        <f t="shared" si="92"/>
        <v>0</v>
      </c>
    </row>
    <row r="77" spans="1:28">
      <c r="A77" s="2">
        <f>Dati!A77</f>
        <v>44118</v>
      </c>
      <c r="B77" s="3">
        <f>Dati!K77</f>
        <v>36289</v>
      </c>
      <c r="C77">
        <f t="shared" ref="C77:C78" si="93">B77-B76</f>
        <v>43</v>
      </c>
      <c r="D77">
        <f t="shared" ref="D77:D78" si="94">C77-C76</f>
        <v>2</v>
      </c>
      <c r="E77" s="11">
        <f t="shared" ref="E77:E106" si="95">SUM(C70:C76)/7</f>
        <v>30.857142857142858</v>
      </c>
      <c r="Q77">
        <v>74</v>
      </c>
      <c r="R77">
        <f t="shared" si="15"/>
        <v>4</v>
      </c>
      <c r="T77">
        <f t="shared" si="92"/>
        <v>0</v>
      </c>
      <c r="U77">
        <f t="shared" si="92"/>
        <v>0</v>
      </c>
      <c r="V77">
        <f t="shared" si="92"/>
        <v>0</v>
      </c>
      <c r="W77">
        <f t="shared" si="92"/>
        <v>1</v>
      </c>
      <c r="X77">
        <f t="shared" si="92"/>
        <v>0</v>
      </c>
      <c r="Y77">
        <f t="shared" si="92"/>
        <v>0</v>
      </c>
      <c r="Z77">
        <f t="shared" si="92"/>
        <v>0</v>
      </c>
      <c r="AA77">
        <f t="shared" si="92"/>
        <v>0</v>
      </c>
      <c r="AB77">
        <f t="shared" si="92"/>
        <v>0</v>
      </c>
    </row>
    <row r="78" spans="1:28">
      <c r="A78" s="2">
        <f>Dati!A78</f>
        <v>44119</v>
      </c>
      <c r="B78" s="3">
        <f>Dati!K78</f>
        <v>36372</v>
      </c>
      <c r="C78">
        <f t="shared" si="93"/>
        <v>83</v>
      </c>
      <c r="D78">
        <f t="shared" si="94"/>
        <v>40</v>
      </c>
      <c r="E78" s="11">
        <f t="shared" si="95"/>
        <v>32.571428571428569</v>
      </c>
      <c r="Q78">
        <v>75</v>
      </c>
      <c r="R78">
        <f t="shared" si="15"/>
        <v>8</v>
      </c>
      <c r="T78">
        <f t="shared" si="92"/>
        <v>0</v>
      </c>
      <c r="U78">
        <f t="shared" si="92"/>
        <v>0</v>
      </c>
      <c r="V78">
        <f t="shared" si="92"/>
        <v>0</v>
      </c>
      <c r="W78">
        <f t="shared" si="92"/>
        <v>0</v>
      </c>
      <c r="X78">
        <f t="shared" si="92"/>
        <v>0</v>
      </c>
      <c r="Y78">
        <f t="shared" si="92"/>
        <v>0</v>
      </c>
      <c r="Z78">
        <f t="shared" si="92"/>
        <v>0</v>
      </c>
      <c r="AA78">
        <f t="shared" si="92"/>
        <v>1</v>
      </c>
      <c r="AB78">
        <f t="shared" si="92"/>
        <v>0</v>
      </c>
    </row>
    <row r="79" spans="1:28">
      <c r="A79" s="2">
        <f>Dati!A79</f>
        <v>44120</v>
      </c>
      <c r="B79" s="3">
        <f>Dati!K79</f>
        <v>36427</v>
      </c>
      <c r="C79">
        <f t="shared" ref="C79" si="96">B79-B78</f>
        <v>55</v>
      </c>
      <c r="D79">
        <f t="shared" ref="D79" si="97">C79-C78</f>
        <v>-28</v>
      </c>
      <c r="E79" s="11">
        <f t="shared" si="95"/>
        <v>41.285714285714285</v>
      </c>
      <c r="Q79">
        <v>76</v>
      </c>
      <c r="R79">
        <f t="shared" si="15"/>
        <v>5</v>
      </c>
      <c r="T79">
        <f t="shared" si="92"/>
        <v>0</v>
      </c>
      <c r="U79">
        <f t="shared" si="92"/>
        <v>0</v>
      </c>
      <c r="V79">
        <f t="shared" si="92"/>
        <v>0</v>
      </c>
      <c r="W79">
        <f t="shared" si="92"/>
        <v>0</v>
      </c>
      <c r="X79">
        <f t="shared" si="92"/>
        <v>1</v>
      </c>
      <c r="Y79">
        <f t="shared" si="92"/>
        <v>0</v>
      </c>
      <c r="Z79">
        <f t="shared" si="92"/>
        <v>0</v>
      </c>
      <c r="AA79">
        <f t="shared" si="92"/>
        <v>0</v>
      </c>
      <c r="AB79">
        <f t="shared" si="92"/>
        <v>0</v>
      </c>
    </row>
    <row r="80" spans="1:28">
      <c r="A80" s="2">
        <f>Dati!A80</f>
        <v>44121</v>
      </c>
      <c r="B80" s="3">
        <f>Dati!K80</f>
        <v>36474</v>
      </c>
      <c r="C80">
        <f t="shared" ref="C80" si="98">B80-B79</f>
        <v>47</v>
      </c>
      <c r="D80">
        <f t="shared" ref="D80" si="99">C80-C79</f>
        <v>-8</v>
      </c>
      <c r="E80" s="11">
        <f t="shared" si="95"/>
        <v>45.142857142857146</v>
      </c>
      <c r="Q80">
        <v>77</v>
      </c>
      <c r="R80">
        <f t="shared" si="15"/>
        <v>4</v>
      </c>
      <c r="T80">
        <f t="shared" si="92"/>
        <v>0</v>
      </c>
      <c r="U80">
        <f t="shared" si="92"/>
        <v>0</v>
      </c>
      <c r="V80">
        <f t="shared" si="92"/>
        <v>0</v>
      </c>
      <c r="W80">
        <f t="shared" si="92"/>
        <v>1</v>
      </c>
      <c r="X80">
        <f t="shared" si="92"/>
        <v>0</v>
      </c>
      <c r="Y80">
        <f t="shared" si="92"/>
        <v>0</v>
      </c>
      <c r="Z80">
        <f t="shared" si="92"/>
        <v>0</v>
      </c>
      <c r="AA80">
        <f t="shared" si="92"/>
        <v>0</v>
      </c>
      <c r="AB80">
        <f t="shared" si="92"/>
        <v>0</v>
      </c>
    </row>
    <row r="81" spans="1:28">
      <c r="A81" s="2">
        <f>Dati!A81</f>
        <v>44122</v>
      </c>
      <c r="B81" s="3">
        <f>Dati!K81</f>
        <v>36543</v>
      </c>
      <c r="C81">
        <f t="shared" ref="C81" si="100">B81-B80</f>
        <v>69</v>
      </c>
      <c r="D81">
        <f t="shared" ref="D81" si="101">C81-C80</f>
        <v>22</v>
      </c>
      <c r="E81" s="11">
        <f t="shared" si="95"/>
        <v>47.714285714285715</v>
      </c>
      <c r="Q81">
        <v>78</v>
      </c>
      <c r="R81">
        <f t="shared" si="15"/>
        <v>6</v>
      </c>
      <c r="T81">
        <f t="shared" si="92"/>
        <v>0</v>
      </c>
      <c r="U81">
        <f t="shared" si="92"/>
        <v>0</v>
      </c>
      <c r="V81">
        <f t="shared" si="92"/>
        <v>0</v>
      </c>
      <c r="W81">
        <f t="shared" si="92"/>
        <v>0</v>
      </c>
      <c r="X81">
        <f t="shared" si="92"/>
        <v>0</v>
      </c>
      <c r="Y81">
        <f t="shared" si="92"/>
        <v>1</v>
      </c>
      <c r="Z81">
        <f t="shared" si="92"/>
        <v>0</v>
      </c>
      <c r="AA81">
        <f t="shared" si="92"/>
        <v>0</v>
      </c>
      <c r="AB81">
        <f t="shared" si="92"/>
        <v>0</v>
      </c>
    </row>
    <row r="82" spans="1:28">
      <c r="A82" s="2">
        <f>Dati!A82</f>
        <v>44123</v>
      </c>
      <c r="B82" s="3">
        <f>Dati!K82</f>
        <v>36616</v>
      </c>
      <c r="C82">
        <f t="shared" ref="C82" si="102">B82-B81</f>
        <v>73</v>
      </c>
      <c r="D82">
        <f t="shared" ref="D82" si="103">C82-C81</f>
        <v>4</v>
      </c>
      <c r="E82" s="11">
        <f t="shared" si="95"/>
        <v>53.857142857142854</v>
      </c>
      <c r="Q82">
        <v>79</v>
      </c>
      <c r="R82">
        <f t="shared" si="15"/>
        <v>7</v>
      </c>
      <c r="T82">
        <f t="shared" si="92"/>
        <v>0</v>
      </c>
      <c r="U82">
        <f t="shared" si="92"/>
        <v>0</v>
      </c>
      <c r="V82">
        <f t="shared" si="92"/>
        <v>0</v>
      </c>
      <c r="W82">
        <f t="shared" si="92"/>
        <v>0</v>
      </c>
      <c r="X82">
        <f t="shared" si="92"/>
        <v>0</v>
      </c>
      <c r="Y82">
        <f t="shared" si="92"/>
        <v>0</v>
      </c>
      <c r="Z82">
        <f t="shared" si="92"/>
        <v>1</v>
      </c>
      <c r="AA82">
        <f t="shared" si="92"/>
        <v>0</v>
      </c>
      <c r="AB82">
        <f t="shared" si="92"/>
        <v>0</v>
      </c>
    </row>
    <row r="83" spans="1:28">
      <c r="A83" s="2">
        <f>Dati!A83</f>
        <v>44124</v>
      </c>
      <c r="B83" s="3">
        <f>Dati!K83</f>
        <v>36705</v>
      </c>
      <c r="C83">
        <f t="shared" ref="C83:C84" si="104">B83-B82</f>
        <v>89</v>
      </c>
      <c r="D83">
        <f t="shared" ref="D83:D84" si="105">C83-C82</f>
        <v>16</v>
      </c>
      <c r="E83" s="11">
        <f t="shared" si="95"/>
        <v>58.714285714285715</v>
      </c>
      <c r="Q83">
        <v>80</v>
      </c>
      <c r="R83">
        <f t="shared" si="15"/>
        <v>8</v>
      </c>
      <c r="T83">
        <f t="shared" si="92"/>
        <v>0</v>
      </c>
      <c r="U83">
        <f t="shared" si="92"/>
        <v>0</v>
      </c>
      <c r="V83">
        <f t="shared" si="92"/>
        <v>0</v>
      </c>
      <c r="W83">
        <f t="shared" si="92"/>
        <v>0</v>
      </c>
      <c r="X83">
        <f t="shared" si="92"/>
        <v>0</v>
      </c>
      <c r="Y83">
        <f t="shared" si="92"/>
        <v>0</v>
      </c>
      <c r="Z83">
        <f t="shared" si="92"/>
        <v>0</v>
      </c>
      <c r="AA83">
        <f t="shared" si="92"/>
        <v>1</v>
      </c>
      <c r="AB83">
        <f t="shared" si="92"/>
        <v>0</v>
      </c>
    </row>
    <row r="84" spans="1:28">
      <c r="A84" s="2">
        <f>Dati!A84</f>
        <v>44125</v>
      </c>
      <c r="B84" s="3">
        <f>Dati!K84</f>
        <v>36832</v>
      </c>
      <c r="C84">
        <f t="shared" si="104"/>
        <v>127</v>
      </c>
      <c r="D84">
        <f t="shared" si="105"/>
        <v>38</v>
      </c>
      <c r="E84" s="11">
        <f t="shared" si="95"/>
        <v>65.571428571428569</v>
      </c>
      <c r="Q84">
        <v>81</v>
      </c>
      <c r="R84">
        <f t="shared" ref="R84" si="106">INT(C84/100)</f>
        <v>1</v>
      </c>
      <c r="T84">
        <f t="shared" si="92"/>
        <v>1</v>
      </c>
      <c r="U84">
        <f t="shared" si="92"/>
        <v>0</v>
      </c>
      <c r="V84">
        <f t="shared" si="92"/>
        <v>0</v>
      </c>
      <c r="W84">
        <f t="shared" si="92"/>
        <v>0</v>
      </c>
      <c r="X84">
        <f t="shared" si="92"/>
        <v>0</v>
      </c>
      <c r="Y84">
        <f t="shared" si="92"/>
        <v>0</v>
      </c>
      <c r="Z84">
        <f t="shared" si="92"/>
        <v>0</v>
      </c>
      <c r="AA84">
        <f t="shared" si="92"/>
        <v>0</v>
      </c>
      <c r="AB84">
        <f t="shared" si="92"/>
        <v>0</v>
      </c>
    </row>
    <row r="85" spans="1:28">
      <c r="A85" s="2">
        <f>Dati!A85</f>
        <v>44126</v>
      </c>
      <c r="B85" s="3">
        <f>Dati!K85</f>
        <v>36968</v>
      </c>
      <c r="C85">
        <f t="shared" ref="C85" si="107">B85-B84</f>
        <v>136</v>
      </c>
      <c r="D85">
        <f t="shared" ref="D85" si="108">C85-C84</f>
        <v>9</v>
      </c>
      <c r="E85" s="11">
        <f t="shared" si="95"/>
        <v>77.571428571428569</v>
      </c>
      <c r="Q85">
        <v>82</v>
      </c>
      <c r="R85">
        <f t="shared" ref="R85" si="109">INT(C85/100)</f>
        <v>1</v>
      </c>
      <c r="T85">
        <f t="shared" si="92"/>
        <v>1</v>
      </c>
      <c r="U85">
        <f t="shared" si="92"/>
        <v>0</v>
      </c>
      <c r="V85">
        <f t="shared" si="92"/>
        <v>0</v>
      </c>
      <c r="W85">
        <f t="shared" si="92"/>
        <v>0</v>
      </c>
      <c r="X85">
        <f t="shared" si="92"/>
        <v>0</v>
      </c>
      <c r="Y85">
        <f t="shared" si="92"/>
        <v>0</v>
      </c>
      <c r="Z85">
        <f t="shared" si="92"/>
        <v>0</v>
      </c>
      <c r="AA85">
        <f t="shared" si="92"/>
        <v>0</v>
      </c>
      <c r="AB85">
        <f t="shared" si="92"/>
        <v>0</v>
      </c>
    </row>
    <row r="86" spans="1:28">
      <c r="A86" s="2">
        <f>Dati!A86</f>
        <v>44127</v>
      </c>
      <c r="B86" s="3">
        <f>Dati!K86</f>
        <v>37059</v>
      </c>
      <c r="C86">
        <f t="shared" ref="C86:C87" si="110">B86-B85</f>
        <v>91</v>
      </c>
      <c r="D86">
        <f t="shared" ref="D86:D87" si="111">C86-C85</f>
        <v>-45</v>
      </c>
      <c r="E86" s="11">
        <f t="shared" si="95"/>
        <v>85.142857142857139</v>
      </c>
      <c r="Q86">
        <v>83</v>
      </c>
      <c r="R86">
        <f>INT(C86/10)</f>
        <v>9</v>
      </c>
      <c r="T86">
        <f t="shared" si="92"/>
        <v>0</v>
      </c>
      <c r="U86">
        <f t="shared" si="92"/>
        <v>0</v>
      </c>
      <c r="V86">
        <f t="shared" si="92"/>
        <v>0</v>
      </c>
      <c r="W86">
        <f t="shared" si="92"/>
        <v>0</v>
      </c>
      <c r="X86">
        <f t="shared" si="92"/>
        <v>0</v>
      </c>
      <c r="Y86">
        <f t="shared" si="92"/>
        <v>0</v>
      </c>
      <c r="Z86">
        <f t="shared" si="92"/>
        <v>0</v>
      </c>
      <c r="AA86">
        <f t="shared" si="92"/>
        <v>0</v>
      </c>
      <c r="AB86">
        <f t="shared" si="92"/>
        <v>1</v>
      </c>
    </row>
    <row r="87" spans="1:28">
      <c r="A87" s="2">
        <f>Dati!A87</f>
        <v>44128</v>
      </c>
      <c r="B87" s="3">
        <f>Dati!K87</f>
        <v>37210</v>
      </c>
      <c r="C87">
        <f t="shared" si="110"/>
        <v>151</v>
      </c>
      <c r="D87">
        <f t="shared" si="111"/>
        <v>60</v>
      </c>
      <c r="E87" s="11">
        <f t="shared" si="95"/>
        <v>90.285714285714292</v>
      </c>
      <c r="Q87">
        <v>84</v>
      </c>
      <c r="R87">
        <f>INT(C87/100)</f>
        <v>1</v>
      </c>
      <c r="T87">
        <f t="shared" si="92"/>
        <v>1</v>
      </c>
      <c r="U87">
        <f t="shared" si="92"/>
        <v>0</v>
      </c>
      <c r="V87">
        <f t="shared" si="92"/>
        <v>0</v>
      </c>
      <c r="W87">
        <f t="shared" si="92"/>
        <v>0</v>
      </c>
      <c r="X87">
        <f t="shared" si="92"/>
        <v>0</v>
      </c>
      <c r="Y87">
        <f t="shared" si="92"/>
        <v>0</v>
      </c>
      <c r="Z87">
        <f t="shared" si="92"/>
        <v>0</v>
      </c>
      <c r="AA87">
        <f t="shared" si="92"/>
        <v>0</v>
      </c>
      <c r="AB87">
        <f t="shared" si="92"/>
        <v>0</v>
      </c>
    </row>
    <row r="88" spans="1:28">
      <c r="A88" s="2">
        <f>Dati!A88</f>
        <v>44129</v>
      </c>
      <c r="B88" s="3">
        <f>Dati!K88</f>
        <v>37338</v>
      </c>
      <c r="C88">
        <f t="shared" ref="C88:C89" si="112">B88-B87</f>
        <v>128</v>
      </c>
      <c r="D88">
        <f t="shared" ref="D88:D89" si="113">C88-C87</f>
        <v>-23</v>
      </c>
      <c r="E88" s="11">
        <f t="shared" si="95"/>
        <v>105.14285714285714</v>
      </c>
      <c r="Q88">
        <v>85</v>
      </c>
      <c r="R88">
        <f>INT(C88/100)</f>
        <v>1</v>
      </c>
      <c r="T88">
        <f t="shared" si="92"/>
        <v>1</v>
      </c>
      <c r="U88">
        <f t="shared" si="92"/>
        <v>0</v>
      </c>
      <c r="V88">
        <f t="shared" si="92"/>
        <v>0</v>
      </c>
      <c r="W88">
        <f t="shared" si="92"/>
        <v>0</v>
      </c>
      <c r="X88">
        <f t="shared" si="92"/>
        <v>0</v>
      </c>
      <c r="Y88">
        <f t="shared" si="92"/>
        <v>0</v>
      </c>
      <c r="Z88">
        <f t="shared" si="92"/>
        <v>0</v>
      </c>
      <c r="AA88">
        <f t="shared" si="92"/>
        <v>0</v>
      </c>
      <c r="AB88">
        <f t="shared" si="92"/>
        <v>0</v>
      </c>
    </row>
    <row r="89" spans="1:28">
      <c r="A89" s="2">
        <f>Dati!A89</f>
        <v>44130</v>
      </c>
      <c r="B89" s="3">
        <f>Dati!K89</f>
        <v>37479</v>
      </c>
      <c r="C89">
        <f t="shared" si="112"/>
        <v>141</v>
      </c>
      <c r="D89">
        <f t="shared" si="113"/>
        <v>13</v>
      </c>
      <c r="E89" s="11">
        <f t="shared" si="95"/>
        <v>113.57142857142857</v>
      </c>
      <c r="Q89">
        <v>86</v>
      </c>
      <c r="R89">
        <f>INT(C89/100)</f>
        <v>1</v>
      </c>
      <c r="T89">
        <f t="shared" si="92"/>
        <v>1</v>
      </c>
      <c r="U89">
        <f t="shared" si="92"/>
        <v>0</v>
      </c>
      <c r="V89">
        <f t="shared" si="92"/>
        <v>0</v>
      </c>
      <c r="W89">
        <f t="shared" si="92"/>
        <v>0</v>
      </c>
      <c r="X89">
        <f t="shared" si="92"/>
        <v>0</v>
      </c>
      <c r="Y89">
        <f t="shared" si="92"/>
        <v>0</v>
      </c>
      <c r="Z89">
        <f t="shared" si="92"/>
        <v>0</v>
      </c>
      <c r="AA89">
        <f t="shared" si="92"/>
        <v>0</v>
      </c>
      <c r="AB89">
        <f t="shared" si="92"/>
        <v>0</v>
      </c>
    </row>
    <row r="90" spans="1:28">
      <c r="A90" s="2">
        <f>Dati!A90</f>
        <v>44131</v>
      </c>
      <c r="B90" s="3">
        <f>Dati!K90</f>
        <v>37700</v>
      </c>
      <c r="C90">
        <f t="shared" ref="C90" si="114">B90-B89</f>
        <v>221</v>
      </c>
      <c r="D90">
        <f t="shared" ref="D90" si="115">C90-C89</f>
        <v>80</v>
      </c>
      <c r="E90" s="11">
        <f t="shared" si="95"/>
        <v>123.28571428571429</v>
      </c>
      <c r="Q90">
        <v>87</v>
      </c>
      <c r="R90">
        <f>INT(C90/100)</f>
        <v>2</v>
      </c>
      <c r="T90">
        <f t="shared" si="92"/>
        <v>0</v>
      </c>
      <c r="U90">
        <f t="shared" si="92"/>
        <v>1</v>
      </c>
      <c r="V90">
        <f t="shared" si="92"/>
        <v>0</v>
      </c>
      <c r="W90">
        <f t="shared" si="92"/>
        <v>0</v>
      </c>
      <c r="X90">
        <f t="shared" si="92"/>
        <v>0</v>
      </c>
      <c r="Y90">
        <f t="shared" si="92"/>
        <v>0</v>
      </c>
      <c r="Z90">
        <f t="shared" si="92"/>
        <v>0</v>
      </c>
      <c r="AA90">
        <f t="shared" si="92"/>
        <v>0</v>
      </c>
      <c r="AB90">
        <f t="shared" si="92"/>
        <v>0</v>
      </c>
    </row>
    <row r="91" spans="1:28">
      <c r="A91" s="2">
        <f>Dati!A91</f>
        <v>44132</v>
      </c>
      <c r="B91" s="3">
        <f>Dati!K91</f>
        <v>37905</v>
      </c>
      <c r="C91">
        <f t="shared" ref="C91:C92" si="116">B91-B90</f>
        <v>205</v>
      </c>
      <c r="D91">
        <f t="shared" ref="D91:D92" si="117">C91-C90</f>
        <v>-16</v>
      </c>
      <c r="E91" s="11">
        <f t="shared" si="95"/>
        <v>142.14285714285714</v>
      </c>
      <c r="Q91">
        <v>88</v>
      </c>
      <c r="R91">
        <f t="shared" ref="R91:R92" si="118">INT(C91/100)</f>
        <v>2</v>
      </c>
      <c r="T91">
        <f t="shared" si="92"/>
        <v>0</v>
      </c>
      <c r="U91">
        <f t="shared" si="92"/>
        <v>1</v>
      </c>
      <c r="V91">
        <f t="shared" si="92"/>
        <v>0</v>
      </c>
      <c r="W91">
        <f t="shared" si="92"/>
        <v>0</v>
      </c>
      <c r="X91">
        <f t="shared" si="92"/>
        <v>0</v>
      </c>
      <c r="Y91">
        <f t="shared" si="92"/>
        <v>0</v>
      </c>
      <c r="Z91">
        <f t="shared" si="92"/>
        <v>0</v>
      </c>
      <c r="AA91">
        <f t="shared" si="92"/>
        <v>0</v>
      </c>
      <c r="AB91">
        <f t="shared" si="92"/>
        <v>0</v>
      </c>
    </row>
    <row r="92" spans="1:28">
      <c r="A92" s="2">
        <f>Dati!A92</f>
        <v>44133</v>
      </c>
      <c r="B92" s="3">
        <f>Dati!K92</f>
        <v>38122</v>
      </c>
      <c r="C92">
        <f t="shared" si="116"/>
        <v>217</v>
      </c>
      <c r="D92">
        <f t="shared" si="117"/>
        <v>12</v>
      </c>
      <c r="E92" s="11">
        <f t="shared" si="95"/>
        <v>153.28571428571428</v>
      </c>
      <c r="Q92">
        <v>89</v>
      </c>
      <c r="R92">
        <f t="shared" si="118"/>
        <v>2</v>
      </c>
      <c r="T92">
        <f t="shared" ref="T92:AB107" si="119">IF($R92=T$2,1,0)</f>
        <v>0</v>
      </c>
      <c r="U92">
        <f t="shared" si="119"/>
        <v>1</v>
      </c>
      <c r="V92">
        <f t="shared" si="119"/>
        <v>0</v>
      </c>
      <c r="W92">
        <f t="shared" si="119"/>
        <v>0</v>
      </c>
      <c r="X92">
        <f t="shared" si="119"/>
        <v>0</v>
      </c>
      <c r="Y92">
        <f t="shared" si="119"/>
        <v>0</v>
      </c>
      <c r="Z92">
        <f t="shared" si="119"/>
        <v>0</v>
      </c>
      <c r="AA92">
        <f t="shared" si="119"/>
        <v>0</v>
      </c>
      <c r="AB92">
        <f t="shared" si="119"/>
        <v>0</v>
      </c>
    </row>
    <row r="93" spans="1:28">
      <c r="A93" s="2">
        <f>Dati!A93</f>
        <v>44134</v>
      </c>
      <c r="B93" s="3">
        <f>Dati!K93</f>
        <v>38321</v>
      </c>
      <c r="C93">
        <f t="shared" ref="C93:C94" si="120">B93-B92</f>
        <v>199</v>
      </c>
      <c r="D93">
        <f t="shared" ref="D93:D94" si="121">C93-C92</f>
        <v>-18</v>
      </c>
      <c r="E93" s="11">
        <f t="shared" si="95"/>
        <v>164.85714285714286</v>
      </c>
      <c r="Q93">
        <v>90</v>
      </c>
      <c r="R93">
        <f t="shared" ref="R93:R100" si="122">INT(C93/100)</f>
        <v>1</v>
      </c>
      <c r="T93">
        <f t="shared" si="119"/>
        <v>1</v>
      </c>
      <c r="U93">
        <f t="shared" si="119"/>
        <v>0</v>
      </c>
      <c r="V93">
        <f t="shared" si="119"/>
        <v>0</v>
      </c>
      <c r="W93">
        <f t="shared" si="119"/>
        <v>0</v>
      </c>
      <c r="X93">
        <f t="shared" si="119"/>
        <v>0</v>
      </c>
      <c r="Y93">
        <f t="shared" si="119"/>
        <v>0</v>
      </c>
      <c r="Z93">
        <f t="shared" si="119"/>
        <v>0</v>
      </c>
      <c r="AA93">
        <f t="shared" si="119"/>
        <v>0</v>
      </c>
      <c r="AB93">
        <f t="shared" si="119"/>
        <v>0</v>
      </c>
    </row>
    <row r="94" spans="1:28">
      <c r="A94" s="2">
        <f>Dati!A94</f>
        <v>44135</v>
      </c>
      <c r="B94" s="3">
        <f>Dati!K94</f>
        <v>38618</v>
      </c>
      <c r="C94">
        <f t="shared" si="120"/>
        <v>297</v>
      </c>
      <c r="D94">
        <f t="shared" si="121"/>
        <v>98</v>
      </c>
      <c r="E94" s="11">
        <f t="shared" si="95"/>
        <v>180.28571428571428</v>
      </c>
      <c r="Q94">
        <v>91</v>
      </c>
      <c r="R94">
        <f t="shared" si="122"/>
        <v>2</v>
      </c>
      <c r="T94">
        <f t="shared" si="119"/>
        <v>0</v>
      </c>
      <c r="U94">
        <f t="shared" si="119"/>
        <v>1</v>
      </c>
      <c r="V94">
        <f t="shared" si="119"/>
        <v>0</v>
      </c>
      <c r="W94">
        <f t="shared" si="119"/>
        <v>0</v>
      </c>
      <c r="X94">
        <f t="shared" si="119"/>
        <v>0</v>
      </c>
      <c r="Y94">
        <f t="shared" si="119"/>
        <v>0</v>
      </c>
      <c r="Z94">
        <f t="shared" si="119"/>
        <v>0</v>
      </c>
      <c r="AA94">
        <f t="shared" si="119"/>
        <v>0</v>
      </c>
      <c r="AB94">
        <f t="shared" si="119"/>
        <v>0</v>
      </c>
    </row>
    <row r="95" spans="1:28">
      <c r="A95" s="2">
        <f>Dati!A95</f>
        <v>44136</v>
      </c>
      <c r="B95" s="3">
        <f>Dati!K95</f>
        <v>38826</v>
      </c>
      <c r="C95">
        <f t="shared" ref="C95" si="123">B95-B94</f>
        <v>208</v>
      </c>
      <c r="D95">
        <f t="shared" ref="D95" si="124">C95-C94</f>
        <v>-89</v>
      </c>
      <c r="E95" s="11">
        <f t="shared" si="95"/>
        <v>201.14285714285714</v>
      </c>
      <c r="Q95">
        <v>92</v>
      </c>
      <c r="R95">
        <f t="shared" si="122"/>
        <v>2</v>
      </c>
      <c r="T95">
        <f t="shared" si="119"/>
        <v>0</v>
      </c>
      <c r="U95">
        <f t="shared" si="119"/>
        <v>1</v>
      </c>
      <c r="V95">
        <f t="shared" si="119"/>
        <v>0</v>
      </c>
      <c r="W95">
        <f t="shared" si="119"/>
        <v>0</v>
      </c>
      <c r="X95">
        <f t="shared" si="119"/>
        <v>0</v>
      </c>
      <c r="Y95">
        <f t="shared" si="119"/>
        <v>0</v>
      </c>
      <c r="Z95">
        <f t="shared" si="119"/>
        <v>0</v>
      </c>
      <c r="AA95">
        <f t="shared" si="119"/>
        <v>0</v>
      </c>
      <c r="AB95">
        <f t="shared" si="119"/>
        <v>0</v>
      </c>
    </row>
    <row r="96" spans="1:28">
      <c r="A96" s="2">
        <f>Dati!A96</f>
        <v>44137</v>
      </c>
      <c r="B96" s="3">
        <f>Dati!K96</f>
        <v>39059</v>
      </c>
      <c r="C96">
        <f t="shared" ref="C96:C99" si="125">B96-B95</f>
        <v>233</v>
      </c>
      <c r="D96">
        <f t="shared" ref="D96:D99" si="126">C96-C95</f>
        <v>25</v>
      </c>
      <c r="E96" s="11">
        <f t="shared" si="95"/>
        <v>212.57142857142858</v>
      </c>
      <c r="Q96">
        <v>93</v>
      </c>
      <c r="R96">
        <f t="shared" si="122"/>
        <v>2</v>
      </c>
      <c r="T96">
        <f t="shared" si="119"/>
        <v>0</v>
      </c>
      <c r="U96">
        <f t="shared" si="119"/>
        <v>1</v>
      </c>
      <c r="V96">
        <f t="shared" si="119"/>
        <v>0</v>
      </c>
      <c r="W96">
        <f t="shared" si="119"/>
        <v>0</v>
      </c>
      <c r="X96">
        <f t="shared" si="119"/>
        <v>0</v>
      </c>
      <c r="Y96">
        <f t="shared" si="119"/>
        <v>0</v>
      </c>
      <c r="Z96">
        <f t="shared" si="119"/>
        <v>0</v>
      </c>
      <c r="AA96">
        <f t="shared" si="119"/>
        <v>0</v>
      </c>
      <c r="AB96">
        <f t="shared" si="119"/>
        <v>0</v>
      </c>
    </row>
    <row r="97" spans="1:28">
      <c r="A97" s="2">
        <f>Dati!A97</f>
        <v>44138</v>
      </c>
      <c r="B97" s="3">
        <f>Dati!K97</f>
        <v>39412</v>
      </c>
      <c r="C97">
        <f t="shared" si="125"/>
        <v>353</v>
      </c>
      <c r="D97">
        <f t="shared" si="126"/>
        <v>120</v>
      </c>
      <c r="E97" s="11">
        <f t="shared" si="95"/>
        <v>225.71428571428572</v>
      </c>
      <c r="Q97">
        <v>94</v>
      </c>
      <c r="R97">
        <f t="shared" si="122"/>
        <v>3</v>
      </c>
      <c r="T97">
        <f t="shared" si="119"/>
        <v>0</v>
      </c>
      <c r="U97">
        <f t="shared" si="119"/>
        <v>0</v>
      </c>
      <c r="V97">
        <f t="shared" si="119"/>
        <v>1</v>
      </c>
      <c r="W97">
        <f t="shared" si="119"/>
        <v>0</v>
      </c>
      <c r="X97">
        <f t="shared" si="119"/>
        <v>0</v>
      </c>
      <c r="Y97">
        <f t="shared" si="119"/>
        <v>0</v>
      </c>
      <c r="Z97">
        <f t="shared" si="119"/>
        <v>0</v>
      </c>
      <c r="AA97">
        <f t="shared" si="119"/>
        <v>0</v>
      </c>
      <c r="AB97">
        <f t="shared" si="119"/>
        <v>0</v>
      </c>
    </row>
    <row r="98" spans="1:28">
      <c r="A98" s="2">
        <f>Dati!A98</f>
        <v>44139</v>
      </c>
      <c r="B98" s="3">
        <f>Dati!K98</f>
        <v>39747</v>
      </c>
      <c r="C98">
        <f t="shared" si="125"/>
        <v>335</v>
      </c>
      <c r="D98">
        <f t="shared" si="126"/>
        <v>-18</v>
      </c>
      <c r="E98" s="11">
        <f t="shared" si="95"/>
        <v>244.57142857142858</v>
      </c>
      <c r="Q98">
        <v>95</v>
      </c>
      <c r="R98">
        <f t="shared" si="122"/>
        <v>3</v>
      </c>
      <c r="T98">
        <f t="shared" si="119"/>
        <v>0</v>
      </c>
      <c r="U98">
        <f t="shared" si="119"/>
        <v>0</v>
      </c>
      <c r="V98">
        <f t="shared" si="119"/>
        <v>1</v>
      </c>
      <c r="W98">
        <f t="shared" si="119"/>
        <v>0</v>
      </c>
      <c r="X98">
        <f t="shared" si="119"/>
        <v>0</v>
      </c>
      <c r="Y98">
        <f t="shared" si="119"/>
        <v>0</v>
      </c>
      <c r="Z98">
        <f t="shared" si="119"/>
        <v>0</v>
      </c>
      <c r="AA98">
        <f t="shared" si="119"/>
        <v>0</v>
      </c>
      <c r="AB98">
        <f t="shared" si="119"/>
        <v>0</v>
      </c>
    </row>
    <row r="99" spans="1:28">
      <c r="A99" s="2">
        <f>Dati!A99</f>
        <v>44140</v>
      </c>
      <c r="B99" s="3">
        <f>Dati!K99</f>
        <v>40192</v>
      </c>
      <c r="C99">
        <f t="shared" si="125"/>
        <v>445</v>
      </c>
      <c r="D99">
        <f t="shared" si="126"/>
        <v>110</v>
      </c>
      <c r="E99" s="11">
        <f t="shared" si="95"/>
        <v>263.14285714285717</v>
      </c>
      <c r="Q99">
        <v>96</v>
      </c>
      <c r="R99">
        <f t="shared" si="122"/>
        <v>4</v>
      </c>
      <c r="T99">
        <f t="shared" si="119"/>
        <v>0</v>
      </c>
      <c r="U99">
        <f t="shared" si="119"/>
        <v>0</v>
      </c>
      <c r="V99">
        <f t="shared" si="119"/>
        <v>0</v>
      </c>
      <c r="W99">
        <f t="shared" si="119"/>
        <v>1</v>
      </c>
      <c r="X99">
        <f t="shared" si="119"/>
        <v>0</v>
      </c>
      <c r="Y99">
        <f t="shared" si="119"/>
        <v>0</v>
      </c>
      <c r="Z99">
        <f t="shared" si="119"/>
        <v>0</v>
      </c>
      <c r="AA99">
        <f t="shared" si="119"/>
        <v>0</v>
      </c>
      <c r="AB99">
        <f t="shared" si="119"/>
        <v>0</v>
      </c>
    </row>
    <row r="100" spans="1:28">
      <c r="A100" s="2">
        <f>Dati!A100</f>
        <v>44141</v>
      </c>
      <c r="B100" s="3">
        <f>Dati!K100</f>
        <v>40638</v>
      </c>
      <c r="C100">
        <f t="shared" ref="C100" si="127">B100-B99</f>
        <v>446</v>
      </c>
      <c r="D100">
        <f t="shared" ref="D100" si="128">C100-C99</f>
        <v>1</v>
      </c>
      <c r="E100" s="11">
        <f t="shared" si="95"/>
        <v>295.71428571428572</v>
      </c>
      <c r="Q100">
        <v>97</v>
      </c>
      <c r="R100">
        <f t="shared" si="122"/>
        <v>4</v>
      </c>
      <c r="T100">
        <f t="shared" si="119"/>
        <v>0</v>
      </c>
      <c r="U100">
        <f t="shared" si="119"/>
        <v>0</v>
      </c>
      <c r="V100">
        <f t="shared" si="119"/>
        <v>0</v>
      </c>
      <c r="W100">
        <f t="shared" si="119"/>
        <v>1</v>
      </c>
      <c r="X100">
        <f t="shared" si="119"/>
        <v>0</v>
      </c>
      <c r="Y100">
        <f t="shared" si="119"/>
        <v>0</v>
      </c>
      <c r="Z100">
        <f t="shared" si="119"/>
        <v>0</v>
      </c>
      <c r="AA100">
        <f t="shared" si="119"/>
        <v>0</v>
      </c>
      <c r="AB100">
        <f t="shared" si="119"/>
        <v>0</v>
      </c>
    </row>
    <row r="101" spans="1:28">
      <c r="A101" s="2">
        <f>Dati!A101</f>
        <v>44142</v>
      </c>
      <c r="B101" s="3">
        <f>Dati!K101</f>
        <v>41063</v>
      </c>
      <c r="C101">
        <f t="shared" ref="C101:C105" si="129">B101-B100</f>
        <v>425</v>
      </c>
      <c r="D101">
        <f t="shared" ref="D101:D105" si="130">C101-C100</f>
        <v>-21</v>
      </c>
      <c r="E101" s="11">
        <f t="shared" si="95"/>
        <v>331</v>
      </c>
      <c r="Q101">
        <v>98</v>
      </c>
      <c r="R101">
        <f t="shared" ref="R101:R105" si="131">INT(C101/100)</f>
        <v>4</v>
      </c>
      <c r="T101">
        <f t="shared" si="119"/>
        <v>0</v>
      </c>
      <c r="U101">
        <f t="shared" si="119"/>
        <v>0</v>
      </c>
      <c r="V101">
        <f t="shared" si="119"/>
        <v>0</v>
      </c>
      <c r="W101">
        <f t="shared" si="119"/>
        <v>1</v>
      </c>
      <c r="X101">
        <f t="shared" si="119"/>
        <v>0</v>
      </c>
      <c r="Y101">
        <f t="shared" si="119"/>
        <v>0</v>
      </c>
      <c r="Z101">
        <f t="shared" si="119"/>
        <v>0</v>
      </c>
      <c r="AA101">
        <f t="shared" si="119"/>
        <v>0</v>
      </c>
      <c r="AB101">
        <f t="shared" si="119"/>
        <v>0</v>
      </c>
    </row>
    <row r="102" spans="1:28">
      <c r="A102" s="2">
        <f>Dati!A102</f>
        <v>44143</v>
      </c>
      <c r="B102" s="3">
        <f>Dati!K102</f>
        <v>41394</v>
      </c>
      <c r="C102">
        <f t="shared" si="129"/>
        <v>331</v>
      </c>
      <c r="D102">
        <f t="shared" si="130"/>
        <v>-94</v>
      </c>
      <c r="E102" s="11">
        <f t="shared" si="95"/>
        <v>349.28571428571428</v>
      </c>
      <c r="Q102">
        <v>99</v>
      </c>
      <c r="R102">
        <f t="shared" si="131"/>
        <v>3</v>
      </c>
      <c r="T102">
        <f t="shared" si="119"/>
        <v>0</v>
      </c>
      <c r="U102">
        <f t="shared" si="119"/>
        <v>0</v>
      </c>
      <c r="V102">
        <f t="shared" si="119"/>
        <v>1</v>
      </c>
      <c r="W102">
        <f t="shared" si="119"/>
        <v>0</v>
      </c>
      <c r="X102">
        <f t="shared" si="119"/>
        <v>0</v>
      </c>
      <c r="Y102">
        <f t="shared" si="119"/>
        <v>0</v>
      </c>
      <c r="Z102">
        <f t="shared" si="119"/>
        <v>0</v>
      </c>
      <c r="AA102">
        <f t="shared" si="119"/>
        <v>0</v>
      </c>
      <c r="AB102">
        <f t="shared" si="119"/>
        <v>0</v>
      </c>
    </row>
    <row r="103" spans="1:28">
      <c r="A103" s="2">
        <f>Dati!A103</f>
        <v>44144</v>
      </c>
      <c r="B103" s="3">
        <f>Dati!K103</f>
        <v>41750</v>
      </c>
      <c r="C103">
        <f t="shared" si="129"/>
        <v>356</v>
      </c>
      <c r="D103">
        <f t="shared" si="130"/>
        <v>25</v>
      </c>
      <c r="E103" s="11">
        <f t="shared" si="95"/>
        <v>366.85714285714283</v>
      </c>
      <c r="Q103">
        <v>100</v>
      </c>
      <c r="R103">
        <f t="shared" si="131"/>
        <v>3</v>
      </c>
      <c r="T103">
        <f t="shared" si="119"/>
        <v>0</v>
      </c>
      <c r="U103">
        <f t="shared" si="119"/>
        <v>0</v>
      </c>
      <c r="V103">
        <f t="shared" si="119"/>
        <v>1</v>
      </c>
      <c r="W103">
        <f t="shared" si="119"/>
        <v>0</v>
      </c>
      <c r="X103">
        <f t="shared" si="119"/>
        <v>0</v>
      </c>
      <c r="Y103">
        <f t="shared" si="119"/>
        <v>0</v>
      </c>
      <c r="Z103">
        <f t="shared" si="119"/>
        <v>0</v>
      </c>
      <c r="AA103">
        <f t="shared" si="119"/>
        <v>0</v>
      </c>
      <c r="AB103">
        <f t="shared" si="119"/>
        <v>0</v>
      </c>
    </row>
    <row r="104" spans="1:28">
      <c r="A104" s="2">
        <f>Dati!A104</f>
        <v>44145</v>
      </c>
      <c r="B104" s="3">
        <f>Dati!K104</f>
        <v>42330</v>
      </c>
      <c r="C104">
        <f t="shared" si="129"/>
        <v>580</v>
      </c>
      <c r="D104">
        <f t="shared" si="130"/>
        <v>224</v>
      </c>
      <c r="E104" s="11">
        <f t="shared" si="95"/>
        <v>384.42857142857144</v>
      </c>
      <c r="Q104">
        <v>101</v>
      </c>
      <c r="R104">
        <f t="shared" si="131"/>
        <v>5</v>
      </c>
      <c r="T104">
        <f t="shared" si="119"/>
        <v>0</v>
      </c>
      <c r="U104">
        <f t="shared" si="119"/>
        <v>0</v>
      </c>
      <c r="V104">
        <f t="shared" si="119"/>
        <v>0</v>
      </c>
      <c r="W104">
        <f t="shared" si="119"/>
        <v>0</v>
      </c>
      <c r="X104">
        <f t="shared" si="119"/>
        <v>1</v>
      </c>
      <c r="Y104">
        <f t="shared" si="119"/>
        <v>0</v>
      </c>
      <c r="Z104">
        <f t="shared" si="119"/>
        <v>0</v>
      </c>
      <c r="AA104">
        <f t="shared" si="119"/>
        <v>0</v>
      </c>
      <c r="AB104">
        <f t="shared" si="119"/>
        <v>0</v>
      </c>
    </row>
    <row r="105" spans="1:28">
      <c r="A105" s="2">
        <f>Dati!A105</f>
        <v>44146</v>
      </c>
      <c r="B105" s="3">
        <f>Dati!K105</f>
        <v>42953</v>
      </c>
      <c r="C105">
        <f t="shared" si="129"/>
        <v>623</v>
      </c>
      <c r="D105">
        <f t="shared" si="130"/>
        <v>43</v>
      </c>
      <c r="E105" s="11">
        <f t="shared" si="95"/>
        <v>416.85714285714283</v>
      </c>
      <c r="Q105">
        <v>102</v>
      </c>
      <c r="R105">
        <f t="shared" si="131"/>
        <v>6</v>
      </c>
      <c r="T105">
        <f t="shared" si="119"/>
        <v>0</v>
      </c>
      <c r="U105">
        <f t="shared" si="119"/>
        <v>0</v>
      </c>
      <c r="V105">
        <f t="shared" si="119"/>
        <v>0</v>
      </c>
      <c r="W105">
        <f t="shared" si="119"/>
        <v>0</v>
      </c>
      <c r="X105">
        <f t="shared" si="119"/>
        <v>0</v>
      </c>
      <c r="Y105">
        <f t="shared" si="119"/>
        <v>1</v>
      </c>
      <c r="Z105">
        <f t="shared" si="119"/>
        <v>0</v>
      </c>
      <c r="AA105">
        <f t="shared" si="119"/>
        <v>0</v>
      </c>
      <c r="AB105">
        <f t="shared" si="119"/>
        <v>0</v>
      </c>
    </row>
    <row r="106" spans="1:28">
      <c r="A106" s="2">
        <f>Dati!A106</f>
        <v>44147</v>
      </c>
      <c r="B106" s="3">
        <f>Dati!K106</f>
        <v>43589</v>
      </c>
      <c r="C106">
        <f t="shared" ref="C106" si="132">B106-B105</f>
        <v>636</v>
      </c>
      <c r="D106">
        <f t="shared" ref="D106" si="133">C106-C105</f>
        <v>13</v>
      </c>
      <c r="E106" s="11">
        <f t="shared" si="95"/>
        <v>458</v>
      </c>
      <c r="Q106">
        <v>103</v>
      </c>
      <c r="R106">
        <f t="shared" ref="R106" si="134">INT(C106/100)</f>
        <v>6</v>
      </c>
      <c r="T106">
        <f t="shared" si="119"/>
        <v>0</v>
      </c>
      <c r="U106">
        <f t="shared" si="119"/>
        <v>0</v>
      </c>
      <c r="V106">
        <f t="shared" si="119"/>
        <v>0</v>
      </c>
      <c r="W106">
        <f t="shared" si="119"/>
        <v>0</v>
      </c>
      <c r="X106">
        <f t="shared" si="119"/>
        <v>0</v>
      </c>
      <c r="Y106">
        <f t="shared" si="119"/>
        <v>1</v>
      </c>
      <c r="Z106">
        <f t="shared" si="119"/>
        <v>0</v>
      </c>
      <c r="AA106">
        <f t="shared" si="119"/>
        <v>0</v>
      </c>
      <c r="AB106">
        <f t="shared" si="119"/>
        <v>0</v>
      </c>
    </row>
    <row r="107" spans="1:28">
      <c r="A107" s="2">
        <f>Dati!A107</f>
        <v>44148</v>
      </c>
      <c r="B107" s="3">
        <f>Dati!K107</f>
        <v>44139</v>
      </c>
      <c r="C107">
        <f t="shared" ref="C107:C109" si="135">B107-B106</f>
        <v>550</v>
      </c>
      <c r="D107">
        <f t="shared" ref="D107:D109" si="136">C107-C106</f>
        <v>-86</v>
      </c>
      <c r="E107" s="11">
        <f t="shared" ref="E107:E109" si="137">SUM(C100:C106)/7</f>
        <v>485.28571428571428</v>
      </c>
      <c r="Q107">
        <v>104</v>
      </c>
      <c r="R107">
        <f t="shared" ref="R107:R109" si="138">INT(C107/100)</f>
        <v>5</v>
      </c>
      <c r="T107">
        <f t="shared" si="119"/>
        <v>0</v>
      </c>
      <c r="U107">
        <f t="shared" si="119"/>
        <v>0</v>
      </c>
      <c r="V107">
        <f t="shared" si="119"/>
        <v>0</v>
      </c>
      <c r="W107">
        <f t="shared" si="119"/>
        <v>0</v>
      </c>
      <c r="X107">
        <f t="shared" si="119"/>
        <v>1</v>
      </c>
      <c r="Y107">
        <f t="shared" si="119"/>
        <v>0</v>
      </c>
      <c r="Z107">
        <f t="shared" si="119"/>
        <v>0</v>
      </c>
      <c r="AA107">
        <f t="shared" si="119"/>
        <v>0</v>
      </c>
      <c r="AB107">
        <f t="shared" si="119"/>
        <v>0</v>
      </c>
    </row>
    <row r="108" spans="1:28">
      <c r="A108" s="2">
        <f>Dati!A108</f>
        <v>44149</v>
      </c>
      <c r="B108" s="3">
        <f>Dati!K108</f>
        <v>44683</v>
      </c>
      <c r="C108">
        <f t="shared" si="135"/>
        <v>544</v>
      </c>
      <c r="D108">
        <f t="shared" si="136"/>
        <v>-6</v>
      </c>
      <c r="E108" s="11">
        <f t="shared" si="137"/>
        <v>500.14285714285717</v>
      </c>
      <c r="Q108">
        <v>105</v>
      </c>
      <c r="R108">
        <f t="shared" si="138"/>
        <v>5</v>
      </c>
      <c r="T108">
        <f t="shared" ref="T108:AB120" si="139">IF($R108=T$2,1,0)</f>
        <v>0</v>
      </c>
      <c r="U108">
        <f t="shared" si="139"/>
        <v>0</v>
      </c>
      <c r="V108">
        <f t="shared" si="139"/>
        <v>0</v>
      </c>
      <c r="W108">
        <f t="shared" si="139"/>
        <v>0</v>
      </c>
      <c r="X108">
        <f t="shared" si="139"/>
        <v>1</v>
      </c>
      <c r="Y108">
        <f t="shared" si="139"/>
        <v>0</v>
      </c>
      <c r="Z108">
        <f t="shared" si="139"/>
        <v>0</v>
      </c>
      <c r="AA108">
        <f t="shared" si="139"/>
        <v>0</v>
      </c>
      <c r="AB108">
        <f t="shared" si="139"/>
        <v>0</v>
      </c>
    </row>
    <row r="109" spans="1:28">
      <c r="A109" s="2">
        <f>Dati!A109</f>
        <v>44150</v>
      </c>
      <c r="B109" s="3">
        <f>Dati!K109</f>
        <v>45229</v>
      </c>
      <c r="C109">
        <f t="shared" si="135"/>
        <v>546</v>
      </c>
      <c r="D109">
        <f t="shared" si="136"/>
        <v>2</v>
      </c>
      <c r="E109" s="11">
        <f t="shared" si="137"/>
        <v>517.14285714285711</v>
      </c>
      <c r="Q109">
        <v>106</v>
      </c>
      <c r="R109">
        <f t="shared" si="138"/>
        <v>5</v>
      </c>
      <c r="T109">
        <f t="shared" si="139"/>
        <v>0</v>
      </c>
      <c r="U109">
        <f t="shared" si="139"/>
        <v>0</v>
      </c>
      <c r="V109">
        <f t="shared" si="139"/>
        <v>0</v>
      </c>
      <c r="W109">
        <f t="shared" si="139"/>
        <v>0</v>
      </c>
      <c r="X109">
        <f t="shared" si="139"/>
        <v>1</v>
      </c>
      <c r="Y109">
        <f t="shared" si="139"/>
        <v>0</v>
      </c>
      <c r="Z109">
        <f t="shared" si="139"/>
        <v>0</v>
      </c>
      <c r="AA109">
        <f t="shared" si="139"/>
        <v>0</v>
      </c>
      <c r="AB109">
        <f t="shared" si="139"/>
        <v>0</v>
      </c>
    </row>
    <row r="110" spans="1:28">
      <c r="A110" s="2">
        <f>Dati!A110</f>
        <v>44151</v>
      </c>
      <c r="B110" s="3">
        <f>Dati!K110</f>
        <v>45733</v>
      </c>
      <c r="C110">
        <f t="shared" ref="C110" si="140">B110-B109</f>
        <v>504</v>
      </c>
      <c r="D110">
        <f t="shared" ref="D110" si="141">C110-C109</f>
        <v>-42</v>
      </c>
      <c r="E110" s="11">
        <f t="shared" ref="E110" si="142">SUM(C103:C109)/7</f>
        <v>547.85714285714289</v>
      </c>
      <c r="Q110">
        <v>107</v>
      </c>
      <c r="R110">
        <f t="shared" ref="R110" si="143">INT(C110/100)</f>
        <v>5</v>
      </c>
      <c r="T110">
        <f t="shared" si="139"/>
        <v>0</v>
      </c>
      <c r="U110">
        <f t="shared" si="139"/>
        <v>0</v>
      </c>
      <c r="V110">
        <f t="shared" si="139"/>
        <v>0</v>
      </c>
      <c r="W110">
        <f t="shared" si="139"/>
        <v>0</v>
      </c>
      <c r="X110">
        <f t="shared" si="139"/>
        <v>1</v>
      </c>
      <c r="Y110">
        <f t="shared" si="139"/>
        <v>0</v>
      </c>
      <c r="Z110">
        <f t="shared" si="139"/>
        <v>0</v>
      </c>
      <c r="AA110">
        <f t="shared" si="139"/>
        <v>0</v>
      </c>
      <c r="AB110">
        <f t="shared" si="139"/>
        <v>0</v>
      </c>
    </row>
    <row r="111" spans="1:28">
      <c r="A111" s="2">
        <f>Dati!A111</f>
        <v>44152</v>
      </c>
      <c r="B111" s="3">
        <f>Dati!K111</f>
        <v>46464</v>
      </c>
      <c r="C111">
        <f t="shared" ref="C111" si="144">B111-B110</f>
        <v>731</v>
      </c>
      <c r="D111">
        <f t="shared" ref="D111" si="145">C111-C110</f>
        <v>227</v>
      </c>
      <c r="E111" s="11">
        <f t="shared" ref="E111" si="146">SUM(C104:C110)/7</f>
        <v>569</v>
      </c>
      <c r="Q111">
        <v>108</v>
      </c>
      <c r="R111">
        <f t="shared" ref="R111" si="147">INT(C111/100)</f>
        <v>7</v>
      </c>
      <c r="T111">
        <f t="shared" si="139"/>
        <v>0</v>
      </c>
      <c r="U111">
        <f t="shared" si="139"/>
        <v>0</v>
      </c>
      <c r="V111">
        <f t="shared" si="139"/>
        <v>0</v>
      </c>
      <c r="W111">
        <f t="shared" si="139"/>
        <v>0</v>
      </c>
      <c r="X111">
        <f t="shared" si="139"/>
        <v>0</v>
      </c>
      <c r="Y111">
        <f t="shared" si="139"/>
        <v>0</v>
      </c>
      <c r="Z111">
        <f t="shared" si="139"/>
        <v>1</v>
      </c>
      <c r="AA111">
        <f t="shared" si="139"/>
        <v>0</v>
      </c>
      <c r="AB111">
        <f t="shared" si="139"/>
        <v>0</v>
      </c>
    </row>
    <row r="112" spans="1:28">
      <c r="A112" s="2">
        <f>Dati!A112</f>
        <v>44153</v>
      </c>
      <c r="B112" s="3">
        <f>Dati!K112</f>
        <v>47217</v>
      </c>
      <c r="C112">
        <f t="shared" ref="C112:C113" si="148">B112-B111</f>
        <v>753</v>
      </c>
      <c r="D112">
        <f t="shared" ref="D112:D113" si="149">C112-C111</f>
        <v>22</v>
      </c>
      <c r="E112" s="11">
        <f t="shared" ref="E112:E113" si="150">SUM(C105:C111)/7</f>
        <v>590.57142857142856</v>
      </c>
      <c r="Q112">
        <v>109</v>
      </c>
      <c r="R112">
        <f t="shared" ref="R112:R113" si="151">INT(C112/100)</f>
        <v>7</v>
      </c>
      <c r="T112">
        <f t="shared" si="139"/>
        <v>0</v>
      </c>
      <c r="U112">
        <f t="shared" si="139"/>
        <v>0</v>
      </c>
      <c r="V112">
        <f t="shared" si="139"/>
        <v>0</v>
      </c>
      <c r="W112">
        <f t="shared" si="139"/>
        <v>0</v>
      </c>
      <c r="X112">
        <f t="shared" si="139"/>
        <v>0</v>
      </c>
      <c r="Y112">
        <f t="shared" si="139"/>
        <v>0</v>
      </c>
      <c r="Z112">
        <f t="shared" si="139"/>
        <v>1</v>
      </c>
      <c r="AA112">
        <f t="shared" si="139"/>
        <v>0</v>
      </c>
      <c r="AB112">
        <f t="shared" si="139"/>
        <v>0</v>
      </c>
    </row>
    <row r="113" spans="1:29">
      <c r="A113" s="2">
        <f>Dati!A113</f>
        <v>44154</v>
      </c>
      <c r="B113" s="3">
        <f>Dati!K113</f>
        <v>47870</v>
      </c>
      <c r="C113">
        <f t="shared" si="148"/>
        <v>653</v>
      </c>
      <c r="D113">
        <f t="shared" si="149"/>
        <v>-100</v>
      </c>
      <c r="E113" s="11">
        <f t="shared" si="150"/>
        <v>609.14285714285711</v>
      </c>
      <c r="Q113">
        <v>110</v>
      </c>
      <c r="R113">
        <f t="shared" si="151"/>
        <v>6</v>
      </c>
      <c r="T113">
        <f t="shared" si="139"/>
        <v>0</v>
      </c>
      <c r="U113">
        <f t="shared" si="139"/>
        <v>0</v>
      </c>
      <c r="V113">
        <f t="shared" si="139"/>
        <v>0</v>
      </c>
      <c r="W113">
        <f t="shared" si="139"/>
        <v>0</v>
      </c>
      <c r="X113">
        <f t="shared" si="139"/>
        <v>0</v>
      </c>
      <c r="Y113">
        <f t="shared" si="139"/>
        <v>1</v>
      </c>
      <c r="Z113">
        <f t="shared" si="139"/>
        <v>0</v>
      </c>
      <c r="AA113">
        <f t="shared" si="139"/>
        <v>0</v>
      </c>
      <c r="AB113">
        <f t="shared" si="139"/>
        <v>0</v>
      </c>
    </row>
    <row r="114" spans="1:29">
      <c r="A114" s="2">
        <f>Dati!A114</f>
        <v>44155</v>
      </c>
      <c r="B114" s="3">
        <f>Dati!K114</f>
        <v>48569</v>
      </c>
      <c r="C114">
        <f t="shared" ref="C114" si="152">B114-B113</f>
        <v>699</v>
      </c>
      <c r="D114">
        <f t="shared" ref="D114" si="153">C114-C113</f>
        <v>46</v>
      </c>
      <c r="E114" s="11">
        <f t="shared" ref="E114" si="154">SUM(C107:C113)/7</f>
        <v>611.57142857142856</v>
      </c>
      <c r="Q114">
        <v>111</v>
      </c>
      <c r="R114">
        <f t="shared" ref="R114" si="155">INT(C114/100)</f>
        <v>6</v>
      </c>
      <c r="T114">
        <f t="shared" si="139"/>
        <v>0</v>
      </c>
      <c r="U114">
        <f t="shared" si="139"/>
        <v>0</v>
      </c>
      <c r="V114">
        <f t="shared" si="139"/>
        <v>0</v>
      </c>
      <c r="W114">
        <f t="shared" si="139"/>
        <v>0</v>
      </c>
      <c r="X114">
        <f t="shared" si="139"/>
        <v>0</v>
      </c>
      <c r="Y114">
        <f t="shared" si="139"/>
        <v>1</v>
      </c>
      <c r="Z114">
        <f t="shared" si="139"/>
        <v>0</v>
      </c>
      <c r="AA114">
        <f t="shared" si="139"/>
        <v>0</v>
      </c>
      <c r="AB114">
        <f t="shared" si="139"/>
        <v>0</v>
      </c>
    </row>
    <row r="115" spans="1:29">
      <c r="A115" s="2">
        <f>Dati!A115</f>
        <v>44156</v>
      </c>
      <c r="B115" s="3">
        <f>Dati!K115</f>
        <v>49261</v>
      </c>
      <c r="C115">
        <f t="shared" ref="C115" si="156">B115-B114</f>
        <v>692</v>
      </c>
      <c r="D115">
        <f t="shared" ref="D115" si="157">C115-C114</f>
        <v>-7</v>
      </c>
      <c r="E115" s="11">
        <f t="shared" ref="E115" si="158">SUM(C108:C114)/7</f>
        <v>632.85714285714289</v>
      </c>
      <c r="Q115">
        <v>112</v>
      </c>
      <c r="R115">
        <f t="shared" ref="R115" si="159">INT(C115/100)</f>
        <v>6</v>
      </c>
      <c r="T115">
        <f t="shared" si="139"/>
        <v>0</v>
      </c>
      <c r="U115">
        <f t="shared" si="139"/>
        <v>0</v>
      </c>
      <c r="V115">
        <f t="shared" si="139"/>
        <v>0</v>
      </c>
      <c r="W115">
        <f t="shared" si="139"/>
        <v>0</v>
      </c>
      <c r="X115">
        <f t="shared" si="139"/>
        <v>0</v>
      </c>
      <c r="Y115">
        <f t="shared" si="139"/>
        <v>1</v>
      </c>
      <c r="Z115">
        <f t="shared" si="139"/>
        <v>0</v>
      </c>
      <c r="AA115">
        <f t="shared" si="139"/>
        <v>0</v>
      </c>
      <c r="AB115">
        <f t="shared" si="139"/>
        <v>0</v>
      </c>
    </row>
    <row r="116" spans="1:29">
      <c r="A116" s="2">
        <f>Dati!A116</f>
        <v>44157</v>
      </c>
      <c r="B116" s="3">
        <f>Dati!K116</f>
        <v>49823</v>
      </c>
      <c r="C116">
        <f t="shared" ref="C116" si="160">B116-B115</f>
        <v>562</v>
      </c>
      <c r="D116">
        <f t="shared" ref="D116" si="161">C116-C115</f>
        <v>-130</v>
      </c>
      <c r="E116" s="11">
        <f t="shared" ref="E116" si="162">SUM(C109:C115)/7</f>
        <v>654</v>
      </c>
      <c r="Q116">
        <v>113</v>
      </c>
      <c r="R116">
        <f t="shared" ref="R116" si="163">INT(C116/100)</f>
        <v>5</v>
      </c>
      <c r="T116">
        <f t="shared" si="139"/>
        <v>0</v>
      </c>
      <c r="U116">
        <f t="shared" si="139"/>
        <v>0</v>
      </c>
      <c r="V116">
        <f t="shared" si="139"/>
        <v>0</v>
      </c>
      <c r="W116">
        <f t="shared" si="139"/>
        <v>0</v>
      </c>
      <c r="X116">
        <f t="shared" si="139"/>
        <v>1</v>
      </c>
      <c r="Y116">
        <f t="shared" si="139"/>
        <v>0</v>
      </c>
      <c r="Z116">
        <f t="shared" si="139"/>
        <v>0</v>
      </c>
      <c r="AA116">
        <f t="shared" si="139"/>
        <v>0</v>
      </c>
      <c r="AB116">
        <f t="shared" si="139"/>
        <v>0</v>
      </c>
    </row>
    <row r="117" spans="1:29">
      <c r="A117" s="2">
        <f>Dati!A117</f>
        <v>44158</v>
      </c>
      <c r="B117" s="3">
        <f>Dati!K117</f>
        <v>50453</v>
      </c>
      <c r="C117">
        <f t="shared" ref="C117:C118" si="164">B117-B116</f>
        <v>630</v>
      </c>
      <c r="D117">
        <f t="shared" ref="D117:D118" si="165">C117-C116</f>
        <v>68</v>
      </c>
      <c r="E117" s="11">
        <f t="shared" ref="E117:E118" si="166">SUM(C110:C116)/7</f>
        <v>656.28571428571433</v>
      </c>
      <c r="Q117">
        <v>114</v>
      </c>
      <c r="R117">
        <f t="shared" ref="R117:R118" si="167">INT(C117/100)</f>
        <v>6</v>
      </c>
      <c r="T117">
        <f t="shared" si="139"/>
        <v>0</v>
      </c>
      <c r="U117">
        <f t="shared" si="139"/>
        <v>0</v>
      </c>
      <c r="V117">
        <f t="shared" si="139"/>
        <v>0</v>
      </c>
      <c r="W117">
        <f t="shared" si="139"/>
        <v>0</v>
      </c>
      <c r="X117">
        <f t="shared" si="139"/>
        <v>0</v>
      </c>
      <c r="Y117">
        <f t="shared" si="139"/>
        <v>1</v>
      </c>
      <c r="Z117">
        <f t="shared" si="139"/>
        <v>0</v>
      </c>
      <c r="AA117">
        <f t="shared" si="139"/>
        <v>0</v>
      </c>
      <c r="AB117">
        <f t="shared" si="139"/>
        <v>0</v>
      </c>
    </row>
    <row r="118" spans="1:29">
      <c r="A118" s="2">
        <f>Dati!A118</f>
        <v>44159</v>
      </c>
      <c r="B118" s="3">
        <f>Dati!K118</f>
        <v>51306</v>
      </c>
      <c r="C118">
        <f t="shared" si="164"/>
        <v>853</v>
      </c>
      <c r="D118">
        <f t="shared" si="165"/>
        <v>223</v>
      </c>
      <c r="E118" s="11">
        <f t="shared" si="166"/>
        <v>674.28571428571433</v>
      </c>
      <c r="Q118">
        <v>115</v>
      </c>
      <c r="R118">
        <f t="shared" si="167"/>
        <v>8</v>
      </c>
      <c r="T118">
        <f t="shared" si="139"/>
        <v>0</v>
      </c>
      <c r="U118">
        <f t="shared" si="139"/>
        <v>0</v>
      </c>
      <c r="V118">
        <f t="shared" si="139"/>
        <v>0</v>
      </c>
      <c r="W118">
        <f t="shared" si="139"/>
        <v>0</v>
      </c>
      <c r="X118">
        <f t="shared" si="139"/>
        <v>0</v>
      </c>
      <c r="Y118">
        <f t="shared" si="139"/>
        <v>0</v>
      </c>
      <c r="Z118">
        <f t="shared" si="139"/>
        <v>0</v>
      </c>
      <c r="AA118">
        <f t="shared" si="139"/>
        <v>1</v>
      </c>
      <c r="AB118">
        <f t="shared" si="139"/>
        <v>0</v>
      </c>
    </row>
    <row r="119" spans="1:29">
      <c r="A119" s="2">
        <f>Dati!A119</f>
        <v>44160</v>
      </c>
      <c r="B119" s="3">
        <f>Dati!K119</f>
        <v>52028</v>
      </c>
      <c r="C119">
        <f t="shared" ref="C119:C120" si="168">B119-B118</f>
        <v>722</v>
      </c>
      <c r="D119">
        <f t="shared" ref="D119:D120" si="169">C119-C118</f>
        <v>-131</v>
      </c>
      <c r="E119" s="11">
        <f t="shared" ref="E119:E120" si="170">SUM(C112:C118)/7</f>
        <v>691.71428571428567</v>
      </c>
      <c r="Q119">
        <v>116</v>
      </c>
      <c r="R119">
        <f t="shared" ref="R119:R120" si="171">INT(C119/100)</f>
        <v>7</v>
      </c>
      <c r="T119">
        <f t="shared" si="139"/>
        <v>0</v>
      </c>
      <c r="U119">
        <f t="shared" si="139"/>
        <v>0</v>
      </c>
      <c r="V119">
        <f t="shared" si="139"/>
        <v>0</v>
      </c>
      <c r="W119">
        <f t="shared" si="139"/>
        <v>0</v>
      </c>
      <c r="X119">
        <f t="shared" si="139"/>
        <v>0</v>
      </c>
      <c r="Y119">
        <f t="shared" si="139"/>
        <v>0</v>
      </c>
      <c r="Z119">
        <f t="shared" si="139"/>
        <v>1</v>
      </c>
      <c r="AA119">
        <f t="shared" si="139"/>
        <v>0</v>
      </c>
      <c r="AB119">
        <f t="shared" si="139"/>
        <v>0</v>
      </c>
    </row>
    <row r="120" spans="1:29">
      <c r="A120" s="2">
        <f>Dati!A120</f>
        <v>44161</v>
      </c>
      <c r="B120" s="3">
        <f>Dati!K120</f>
        <v>52850</v>
      </c>
      <c r="C120">
        <f t="shared" si="168"/>
        <v>822</v>
      </c>
      <c r="D120">
        <f t="shared" si="169"/>
        <v>100</v>
      </c>
      <c r="E120" s="11">
        <f t="shared" si="170"/>
        <v>687.28571428571433</v>
      </c>
      <c r="Q120">
        <v>117</v>
      </c>
      <c r="R120">
        <f t="shared" si="171"/>
        <v>8</v>
      </c>
      <c r="T120">
        <f t="shared" si="139"/>
        <v>0</v>
      </c>
      <c r="U120">
        <f t="shared" si="139"/>
        <v>0</v>
      </c>
      <c r="V120">
        <f t="shared" si="139"/>
        <v>0</v>
      </c>
      <c r="W120">
        <f t="shared" si="139"/>
        <v>0</v>
      </c>
      <c r="X120">
        <f t="shared" si="139"/>
        <v>0</v>
      </c>
      <c r="Y120">
        <f t="shared" si="139"/>
        <v>0</v>
      </c>
      <c r="Z120">
        <f t="shared" si="139"/>
        <v>0</v>
      </c>
      <c r="AA120">
        <f t="shared" si="139"/>
        <v>1</v>
      </c>
      <c r="AB120">
        <f t="shared" si="139"/>
        <v>0</v>
      </c>
    </row>
    <row r="126" spans="1:29">
      <c r="Q126">
        <f>MAX(Q4:Q124)</f>
        <v>117</v>
      </c>
      <c r="T126" s="11">
        <f>SUM(T4:T124)*100/$Q$126</f>
        <v>29.05982905982906</v>
      </c>
      <c r="U126" s="11">
        <f t="shared" ref="U126:AB126" si="172">SUM(U4:U124)*100/$Q$126</f>
        <v>17.094017094017094</v>
      </c>
      <c r="V126" s="11">
        <f t="shared" si="172"/>
        <v>7.6923076923076925</v>
      </c>
      <c r="W126" s="11">
        <f t="shared" si="172"/>
        <v>10.256410256410257</v>
      </c>
      <c r="X126" s="11">
        <f t="shared" si="172"/>
        <v>8.5470085470085468</v>
      </c>
      <c r="Y126" s="11">
        <f t="shared" si="172"/>
        <v>11.965811965811966</v>
      </c>
      <c r="Z126" s="11">
        <f t="shared" si="172"/>
        <v>5.982905982905983</v>
      </c>
      <c r="AA126" s="11">
        <f t="shared" si="172"/>
        <v>5.982905982905983</v>
      </c>
      <c r="AB126" s="11">
        <f t="shared" si="172"/>
        <v>3.4188034188034186</v>
      </c>
      <c r="AC126" s="11">
        <f>SUM(T126:AB126)</f>
        <v>99.999999999999986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0"/>
  <sheetViews>
    <sheetView workbookViewId="0">
      <pane ySplit="1" topLeftCell="A113" activePane="bottomLeft" state="frozen"/>
      <selection pane="bottomLeft" activeCell="A121" sqref="A121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">
        <v>15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Dati!E3</f>
        <v>748</v>
      </c>
    </row>
    <row r="4" spans="1:5">
      <c r="A4" s="2">
        <f>Dati!A4</f>
        <v>44045</v>
      </c>
      <c r="B4" s="3">
        <f>Dati!E4</f>
        <v>750</v>
      </c>
      <c r="C4">
        <f t="shared" ref="C4:C36" si="0">B4-B3</f>
        <v>2</v>
      </c>
    </row>
    <row r="5" spans="1:5">
      <c r="A5" s="2">
        <f>Dati!A5</f>
        <v>44046</v>
      </c>
      <c r="B5" s="3">
        <f>Dati!E5</f>
        <v>775</v>
      </c>
      <c r="C5">
        <f t="shared" si="0"/>
        <v>25</v>
      </c>
      <c r="D5">
        <f t="shared" ref="D5:D36" si="1">C5-C4</f>
        <v>23</v>
      </c>
    </row>
    <row r="6" spans="1:5">
      <c r="A6" s="2">
        <f>Dati!A6</f>
        <v>44047</v>
      </c>
      <c r="B6" s="3">
        <f>Dati!E6</f>
        <v>802</v>
      </c>
      <c r="C6">
        <f t="shared" si="0"/>
        <v>27</v>
      </c>
      <c r="D6">
        <f t="shared" si="1"/>
        <v>2</v>
      </c>
    </row>
    <row r="7" spans="1:5">
      <c r="A7" s="2">
        <f>Dati!A7</f>
        <v>44048</v>
      </c>
      <c r="B7" s="3">
        <f>Dati!E7</f>
        <v>805</v>
      </c>
      <c r="C7">
        <f t="shared" si="0"/>
        <v>3</v>
      </c>
      <c r="D7">
        <f t="shared" si="1"/>
        <v>-24</v>
      </c>
    </row>
    <row r="8" spans="1:5">
      <c r="A8" s="2">
        <f>Dati!A8</f>
        <v>44049</v>
      </c>
      <c r="B8" s="3">
        <f>Dati!E8</f>
        <v>804</v>
      </c>
      <c r="C8">
        <f t="shared" si="0"/>
        <v>-1</v>
      </c>
      <c r="D8">
        <f t="shared" si="1"/>
        <v>-4</v>
      </c>
    </row>
    <row r="9" spans="1:5">
      <c r="A9" s="2">
        <f>Dati!A9</f>
        <v>44050</v>
      </c>
      <c r="B9" s="3">
        <f>Dati!E9</f>
        <v>821</v>
      </c>
      <c r="C9">
        <f t="shared" si="0"/>
        <v>17</v>
      </c>
      <c r="D9">
        <f t="shared" si="1"/>
        <v>18</v>
      </c>
    </row>
    <row r="10" spans="1:5">
      <c r="A10" s="2">
        <f>Dati!A10</f>
        <v>44051</v>
      </c>
      <c r="B10" s="3">
        <f>Dati!E10</f>
        <v>814</v>
      </c>
      <c r="C10">
        <f t="shared" si="0"/>
        <v>-7</v>
      </c>
      <c r="D10">
        <f t="shared" si="1"/>
        <v>-24</v>
      </c>
    </row>
    <row r="11" spans="1:5">
      <c r="A11" s="2">
        <f>Dati!A11</f>
        <v>44052</v>
      </c>
      <c r="B11" s="3">
        <f>Dati!E11</f>
        <v>808</v>
      </c>
      <c r="C11">
        <f t="shared" si="0"/>
        <v>-6</v>
      </c>
      <c r="D11">
        <f t="shared" si="1"/>
        <v>1</v>
      </c>
    </row>
    <row r="12" spans="1:5">
      <c r="A12" s="2">
        <f>Dati!A12</f>
        <v>44053</v>
      </c>
      <c r="B12" s="3">
        <f>Dati!E12</f>
        <v>825</v>
      </c>
      <c r="C12">
        <f t="shared" si="0"/>
        <v>17</v>
      </c>
      <c r="D12">
        <f t="shared" si="1"/>
        <v>23</v>
      </c>
      <c r="E12" s="11">
        <f>SUM(C5:C11)/7</f>
        <v>8.2857142857142865</v>
      </c>
    </row>
    <row r="13" spans="1:5">
      <c r="A13" s="2">
        <f>Dati!A13</f>
        <v>44054</v>
      </c>
      <c r="B13" s="3">
        <f>Dati!E13</f>
        <v>850</v>
      </c>
      <c r="C13">
        <f t="shared" si="0"/>
        <v>25</v>
      </c>
      <c r="D13">
        <f t="shared" si="1"/>
        <v>8</v>
      </c>
      <c r="E13" s="11">
        <f t="shared" ref="E13:E76" si="2">SUM(C6:C12)/7</f>
        <v>7.1428571428571432</v>
      </c>
    </row>
    <row r="14" spans="1:5">
      <c r="A14" s="2">
        <f>Dati!A14</f>
        <v>44055</v>
      </c>
      <c r="B14" s="3">
        <f>Dati!E14</f>
        <v>832</v>
      </c>
      <c r="C14">
        <f t="shared" si="0"/>
        <v>-18</v>
      </c>
      <c r="D14">
        <f t="shared" si="1"/>
        <v>-43</v>
      </c>
      <c r="E14" s="11">
        <f t="shared" si="2"/>
        <v>6.8571428571428568</v>
      </c>
    </row>
    <row r="15" spans="1:5">
      <c r="A15" s="2">
        <f>Dati!A15</f>
        <v>44056</v>
      </c>
      <c r="B15" s="3">
        <f>Dati!E15</f>
        <v>841</v>
      </c>
      <c r="C15">
        <f t="shared" si="0"/>
        <v>9</v>
      </c>
      <c r="D15">
        <f t="shared" si="1"/>
        <v>27</v>
      </c>
      <c r="E15" s="11">
        <f t="shared" si="2"/>
        <v>3.8571428571428572</v>
      </c>
    </row>
    <row r="16" spans="1:5">
      <c r="A16" s="2">
        <f>Dati!A16</f>
        <v>44057</v>
      </c>
      <c r="B16" s="3">
        <f>Dati!E16</f>
        <v>827</v>
      </c>
      <c r="C16">
        <f t="shared" si="0"/>
        <v>-14</v>
      </c>
      <c r="D16">
        <f t="shared" si="1"/>
        <v>-23</v>
      </c>
      <c r="E16" s="11">
        <f t="shared" si="2"/>
        <v>5.2857142857142856</v>
      </c>
    </row>
    <row r="17" spans="1:5">
      <c r="A17" s="2">
        <f>Dati!A17</f>
        <v>44058</v>
      </c>
      <c r="B17" s="3">
        <f>Dati!E17</f>
        <v>819</v>
      </c>
      <c r="C17">
        <f t="shared" si="0"/>
        <v>-8</v>
      </c>
      <c r="D17">
        <f t="shared" si="1"/>
        <v>6</v>
      </c>
      <c r="E17" s="11">
        <f t="shared" si="2"/>
        <v>0.8571428571428571</v>
      </c>
    </row>
    <row r="18" spans="1:5">
      <c r="A18" s="2">
        <f>Dati!A18</f>
        <v>44059</v>
      </c>
      <c r="B18" s="3">
        <f>Dati!E18</f>
        <v>843</v>
      </c>
      <c r="C18">
        <f t="shared" si="0"/>
        <v>24</v>
      </c>
      <c r="D18">
        <f t="shared" si="1"/>
        <v>32</v>
      </c>
      <c r="E18" s="11">
        <f t="shared" si="2"/>
        <v>0.7142857142857143</v>
      </c>
    </row>
    <row r="19" spans="1:5">
      <c r="A19" s="2">
        <f>Dati!A19</f>
        <v>44060</v>
      </c>
      <c r="B19" s="3">
        <f>Dati!E19</f>
        <v>868</v>
      </c>
      <c r="C19">
        <f t="shared" si="0"/>
        <v>25</v>
      </c>
      <c r="D19">
        <f t="shared" si="1"/>
        <v>1</v>
      </c>
      <c r="E19" s="11">
        <f t="shared" si="2"/>
        <v>5</v>
      </c>
    </row>
    <row r="20" spans="1:5">
      <c r="A20" s="2">
        <f>Dati!A20</f>
        <v>44061</v>
      </c>
      <c r="B20" s="3">
        <f>Dati!E20</f>
        <v>901</v>
      </c>
      <c r="C20">
        <f t="shared" si="0"/>
        <v>33</v>
      </c>
      <c r="D20">
        <f t="shared" si="1"/>
        <v>8</v>
      </c>
      <c r="E20" s="11">
        <f t="shared" si="2"/>
        <v>6.1428571428571432</v>
      </c>
    </row>
    <row r="21" spans="1:5">
      <c r="A21" s="2">
        <f>Dati!A21</f>
        <v>44062</v>
      </c>
      <c r="B21" s="3">
        <f>Dati!E21</f>
        <v>932</v>
      </c>
      <c r="C21">
        <f t="shared" si="0"/>
        <v>31</v>
      </c>
      <c r="D21">
        <f t="shared" si="1"/>
        <v>-2</v>
      </c>
      <c r="E21" s="11">
        <f t="shared" si="2"/>
        <v>7.2857142857142856</v>
      </c>
    </row>
    <row r="22" spans="1:5">
      <c r="A22" s="2">
        <f>Dati!A22</f>
        <v>44063</v>
      </c>
      <c r="B22" s="3">
        <f>Dati!E22</f>
        <v>951</v>
      </c>
      <c r="C22">
        <f t="shared" si="0"/>
        <v>19</v>
      </c>
      <c r="D22">
        <f t="shared" si="1"/>
        <v>-12</v>
      </c>
      <c r="E22" s="11">
        <f t="shared" si="2"/>
        <v>14.285714285714286</v>
      </c>
    </row>
    <row r="23" spans="1:5">
      <c r="A23" s="2">
        <f>Dati!A23</f>
        <v>44064</v>
      </c>
      <c r="B23" s="3">
        <f>Dati!E23</f>
        <v>988</v>
      </c>
      <c r="C23">
        <f t="shared" si="0"/>
        <v>37</v>
      </c>
      <c r="D23">
        <f t="shared" si="1"/>
        <v>18</v>
      </c>
      <c r="E23" s="11">
        <f t="shared" si="2"/>
        <v>15.714285714285714</v>
      </c>
    </row>
    <row r="24" spans="1:5">
      <c r="A24" s="2">
        <f>Dati!A24</f>
        <v>44065</v>
      </c>
      <c r="B24" s="3">
        <f>Dati!E24</f>
        <v>988</v>
      </c>
      <c r="C24">
        <f t="shared" si="0"/>
        <v>0</v>
      </c>
      <c r="D24">
        <f t="shared" si="1"/>
        <v>-37</v>
      </c>
      <c r="E24" s="11">
        <f t="shared" si="2"/>
        <v>23</v>
      </c>
    </row>
    <row r="25" spans="1:5">
      <c r="A25" s="2">
        <f>Dati!A25</f>
        <v>44066</v>
      </c>
      <c r="B25" s="3">
        <f>Dati!E25</f>
        <v>1040</v>
      </c>
      <c r="C25">
        <f t="shared" si="0"/>
        <v>52</v>
      </c>
      <c r="D25">
        <f t="shared" si="1"/>
        <v>52</v>
      </c>
      <c r="E25" s="11">
        <f t="shared" si="2"/>
        <v>24.142857142857142</v>
      </c>
    </row>
    <row r="26" spans="1:5">
      <c r="A26" s="2">
        <f>Dati!A26</f>
        <v>44067</v>
      </c>
      <c r="B26" s="3">
        <f>Dati!E26</f>
        <v>1110</v>
      </c>
      <c r="C26">
        <f t="shared" si="0"/>
        <v>70</v>
      </c>
      <c r="D26">
        <f t="shared" si="1"/>
        <v>18</v>
      </c>
      <c r="E26" s="11">
        <f t="shared" si="2"/>
        <v>28.142857142857142</v>
      </c>
    </row>
    <row r="27" spans="1:5">
      <c r="A27" s="2">
        <f>Dati!A27</f>
        <v>44068</v>
      </c>
      <c r="B27" s="3">
        <f>Dati!E27</f>
        <v>1124</v>
      </c>
      <c r="C27">
        <f t="shared" si="0"/>
        <v>14</v>
      </c>
      <c r="D27">
        <f t="shared" si="1"/>
        <v>-56</v>
      </c>
      <c r="E27" s="11">
        <f t="shared" si="2"/>
        <v>34.571428571428569</v>
      </c>
    </row>
    <row r="28" spans="1:5">
      <c r="A28" s="2">
        <f>Dati!A28</f>
        <v>44069</v>
      </c>
      <c r="B28" s="3">
        <f>Dati!E28</f>
        <v>1124</v>
      </c>
      <c r="C28">
        <f t="shared" si="0"/>
        <v>0</v>
      </c>
      <c r="D28">
        <f t="shared" si="1"/>
        <v>-14</v>
      </c>
      <c r="E28" s="11">
        <f t="shared" si="2"/>
        <v>31.857142857142858</v>
      </c>
    </row>
    <row r="29" spans="1:5">
      <c r="A29" s="2">
        <f>Dati!A29</f>
        <v>44070</v>
      </c>
      <c r="B29" s="3">
        <f>Dati!E29</f>
        <v>1198</v>
      </c>
      <c r="C29">
        <f t="shared" si="0"/>
        <v>74</v>
      </c>
      <c r="D29">
        <f t="shared" si="1"/>
        <v>74</v>
      </c>
      <c r="E29" s="11">
        <f t="shared" si="2"/>
        <v>27.428571428571427</v>
      </c>
    </row>
    <row r="30" spans="1:5">
      <c r="A30" s="2">
        <f>Dati!A30</f>
        <v>44071</v>
      </c>
      <c r="B30" s="3">
        <f>Dati!E30</f>
        <v>1252</v>
      </c>
      <c r="C30">
        <f t="shared" si="0"/>
        <v>54</v>
      </c>
      <c r="D30">
        <f t="shared" si="1"/>
        <v>-20</v>
      </c>
      <c r="E30" s="11">
        <f t="shared" si="2"/>
        <v>35.285714285714285</v>
      </c>
    </row>
    <row r="31" spans="1:5">
      <c r="A31" s="2">
        <f>Dati!A31</f>
        <v>44072</v>
      </c>
      <c r="B31" s="3">
        <f>Dati!E31</f>
        <v>1247</v>
      </c>
      <c r="C31">
        <f t="shared" si="0"/>
        <v>-5</v>
      </c>
      <c r="D31">
        <f t="shared" si="1"/>
        <v>-59</v>
      </c>
      <c r="E31" s="11">
        <f t="shared" si="2"/>
        <v>37.714285714285715</v>
      </c>
    </row>
    <row r="32" spans="1:5">
      <c r="A32" s="2">
        <f>Dati!A32</f>
        <v>44073</v>
      </c>
      <c r="B32" s="3">
        <f>Dati!E32</f>
        <v>1337</v>
      </c>
      <c r="C32">
        <f t="shared" si="0"/>
        <v>90</v>
      </c>
      <c r="D32">
        <f t="shared" si="1"/>
        <v>95</v>
      </c>
      <c r="E32" s="11">
        <f t="shared" si="2"/>
        <v>37</v>
      </c>
    </row>
    <row r="33" spans="1:5">
      <c r="A33" s="2">
        <f>Dati!A33</f>
        <v>44074</v>
      </c>
      <c r="B33" s="3">
        <f>Dati!E33</f>
        <v>1382</v>
      </c>
      <c r="C33">
        <f t="shared" si="0"/>
        <v>45</v>
      </c>
      <c r="D33">
        <f t="shared" si="1"/>
        <v>-45</v>
      </c>
      <c r="E33" s="11">
        <f t="shared" si="2"/>
        <v>42.428571428571431</v>
      </c>
    </row>
    <row r="34" spans="1:5">
      <c r="A34" s="2">
        <f>Dati!A34</f>
        <v>44075</v>
      </c>
      <c r="B34" s="3">
        <f>Dati!E34</f>
        <v>1487</v>
      </c>
      <c r="C34">
        <f t="shared" si="0"/>
        <v>105</v>
      </c>
      <c r="D34">
        <f t="shared" si="1"/>
        <v>60</v>
      </c>
      <c r="E34" s="11">
        <f t="shared" si="2"/>
        <v>38.857142857142854</v>
      </c>
    </row>
    <row r="35" spans="1:5">
      <c r="A35" s="2">
        <f>Dati!A35</f>
        <v>44076</v>
      </c>
      <c r="B35" s="3">
        <f>Dati!E35</f>
        <v>1546</v>
      </c>
      <c r="C35">
        <f t="shared" si="0"/>
        <v>59</v>
      </c>
      <c r="D35">
        <f t="shared" si="1"/>
        <v>-46</v>
      </c>
      <c r="E35" s="11">
        <f t="shared" si="2"/>
        <v>51.857142857142854</v>
      </c>
    </row>
    <row r="36" spans="1:5">
      <c r="A36" s="2">
        <f>Dati!A36</f>
        <v>44077</v>
      </c>
      <c r="B36" s="3">
        <f>Dati!E36</f>
        <v>1625</v>
      </c>
      <c r="C36">
        <f t="shared" si="0"/>
        <v>79</v>
      </c>
      <c r="D36">
        <f t="shared" si="1"/>
        <v>20</v>
      </c>
      <c r="E36" s="11">
        <f t="shared" si="2"/>
        <v>60.285714285714285</v>
      </c>
    </row>
    <row r="37" spans="1:5">
      <c r="A37" s="2">
        <f>Dati!A37</f>
        <v>44078</v>
      </c>
      <c r="B37" s="3">
        <f>Dati!E37</f>
        <v>1728</v>
      </c>
      <c r="C37">
        <f t="shared" ref="C37" si="3">B37-B36</f>
        <v>103</v>
      </c>
      <c r="D37">
        <f t="shared" ref="D37" si="4">C37-C36</f>
        <v>24</v>
      </c>
      <c r="E37" s="11">
        <f t="shared" si="2"/>
        <v>61</v>
      </c>
    </row>
    <row r="38" spans="1:5">
      <c r="A38" s="2">
        <f>Dati!A38</f>
        <v>44079</v>
      </c>
      <c r="B38" s="3">
        <f>Dati!E38</f>
        <v>1741</v>
      </c>
      <c r="C38">
        <f t="shared" ref="C38" si="5">B38-B37</f>
        <v>13</v>
      </c>
      <c r="D38">
        <f t="shared" ref="D38" si="6">C38-C37</f>
        <v>-90</v>
      </c>
      <c r="E38" s="11">
        <f t="shared" si="2"/>
        <v>68</v>
      </c>
    </row>
    <row r="39" spans="1:5">
      <c r="A39" s="2">
        <f>Dati!A39</f>
        <v>44080</v>
      </c>
      <c r="B39" s="3">
        <f>Dati!E39</f>
        <v>1816</v>
      </c>
      <c r="C39">
        <f t="shared" ref="C39" si="7">B39-B38</f>
        <v>75</v>
      </c>
      <c r="D39">
        <f t="shared" ref="D39" si="8">C39-C38</f>
        <v>62</v>
      </c>
      <c r="E39" s="11">
        <f t="shared" si="2"/>
        <v>70.571428571428569</v>
      </c>
    </row>
    <row r="40" spans="1:5">
      <c r="A40" s="2">
        <f>Dati!A40</f>
        <v>44081</v>
      </c>
      <c r="B40" s="3">
        <f>Dati!E40</f>
        <v>1861</v>
      </c>
      <c r="C40">
        <f t="shared" ref="C40" si="9">B40-B39</f>
        <v>45</v>
      </c>
      <c r="D40">
        <f t="shared" ref="D40" si="10">C40-C39</f>
        <v>-30</v>
      </c>
      <c r="E40" s="11">
        <f t="shared" si="2"/>
        <v>68.428571428571431</v>
      </c>
    </row>
    <row r="41" spans="1:5">
      <c r="A41" s="2">
        <f>Dati!A41</f>
        <v>44082</v>
      </c>
      <c r="B41" s="3">
        <f>Dati!E41</f>
        <v>1903</v>
      </c>
      <c r="C41">
        <f t="shared" ref="C41" si="11">B41-B40</f>
        <v>42</v>
      </c>
      <c r="D41">
        <f t="shared" ref="D41" si="12">C41-C40</f>
        <v>-3</v>
      </c>
      <c r="E41" s="11">
        <f t="shared" si="2"/>
        <v>68.428571428571431</v>
      </c>
    </row>
    <row r="42" spans="1:5">
      <c r="A42" s="2">
        <f>Dati!A42</f>
        <v>44083</v>
      </c>
      <c r="B42" s="3">
        <f>Dati!E42</f>
        <v>1928</v>
      </c>
      <c r="C42">
        <f t="shared" ref="C42" si="13">B42-B41</f>
        <v>25</v>
      </c>
      <c r="D42">
        <f t="shared" ref="D42" si="14">C42-C41</f>
        <v>-17</v>
      </c>
      <c r="E42" s="11">
        <f t="shared" si="2"/>
        <v>59.428571428571431</v>
      </c>
    </row>
    <row r="43" spans="1:5">
      <c r="A43" s="2">
        <f>Dati!A43</f>
        <v>44084</v>
      </c>
      <c r="B43" s="3">
        <f>Dati!E43</f>
        <v>2000</v>
      </c>
      <c r="C43">
        <f t="shared" ref="C43" si="15">B43-B42</f>
        <v>72</v>
      </c>
      <c r="D43">
        <f t="shared" ref="D43" si="16">C43-C42</f>
        <v>47</v>
      </c>
      <c r="E43" s="11">
        <f t="shared" si="2"/>
        <v>54.571428571428569</v>
      </c>
    </row>
    <row r="44" spans="1:5">
      <c r="A44" s="2">
        <f>Dati!A44</f>
        <v>44085</v>
      </c>
      <c r="B44" s="3">
        <f>Dati!E44</f>
        <v>2024</v>
      </c>
      <c r="C44">
        <f t="shared" ref="C44" si="17">B44-B43</f>
        <v>24</v>
      </c>
      <c r="D44">
        <f t="shared" ref="D44" si="18">C44-C43</f>
        <v>-48</v>
      </c>
      <c r="E44" s="11">
        <f t="shared" si="2"/>
        <v>53.571428571428569</v>
      </c>
    </row>
    <row r="45" spans="1:5">
      <c r="A45" s="2">
        <f>Dati!A45</f>
        <v>44086</v>
      </c>
      <c r="B45" s="3">
        <f>Dati!E45</f>
        <v>2133</v>
      </c>
      <c r="C45">
        <f t="shared" ref="C45" si="19">B45-B44</f>
        <v>109</v>
      </c>
      <c r="D45">
        <f t="shared" ref="D45" si="20">C45-C44</f>
        <v>85</v>
      </c>
      <c r="E45" s="11">
        <f t="shared" si="2"/>
        <v>42.285714285714285</v>
      </c>
    </row>
    <row r="46" spans="1:5">
      <c r="A46" s="2">
        <f>Dati!A46</f>
        <v>44087</v>
      </c>
      <c r="B46" s="3">
        <f>Dati!E46</f>
        <v>2229</v>
      </c>
      <c r="C46">
        <f t="shared" ref="C46" si="21">B46-B45</f>
        <v>96</v>
      </c>
      <c r="D46">
        <f t="shared" ref="D46" si="22">C46-C45</f>
        <v>-13</v>
      </c>
      <c r="E46" s="11">
        <f t="shared" si="2"/>
        <v>56</v>
      </c>
    </row>
    <row r="47" spans="1:5">
      <c r="A47" s="2">
        <f>Dati!A47</f>
        <v>44088</v>
      </c>
      <c r="B47" s="3">
        <f>Dati!E47</f>
        <v>2319</v>
      </c>
      <c r="C47">
        <f t="shared" ref="C47" si="23">B47-B46</f>
        <v>90</v>
      </c>
      <c r="D47">
        <f t="shared" ref="D47" si="24">C47-C46</f>
        <v>-6</v>
      </c>
      <c r="E47" s="11">
        <f t="shared" si="2"/>
        <v>59</v>
      </c>
    </row>
    <row r="48" spans="1:5">
      <c r="A48" s="2">
        <f>Dati!A48</f>
        <v>44089</v>
      </c>
      <c r="B48" s="3">
        <f>Dati!E48</f>
        <v>2423</v>
      </c>
      <c r="C48">
        <f t="shared" ref="C48" si="25">B48-B47</f>
        <v>104</v>
      </c>
      <c r="D48">
        <f t="shared" ref="D48" si="26">C48-C47</f>
        <v>14</v>
      </c>
      <c r="E48" s="11">
        <f t="shared" si="2"/>
        <v>65.428571428571431</v>
      </c>
    </row>
    <row r="49" spans="1:5">
      <c r="A49" s="2">
        <f>Dati!A49</f>
        <v>44090</v>
      </c>
      <c r="B49" s="3">
        <f>Dati!E49</f>
        <v>2492</v>
      </c>
      <c r="C49">
        <f t="shared" ref="C49" si="27">B49-B48</f>
        <v>69</v>
      </c>
      <c r="D49">
        <f t="shared" ref="D49" si="28">C49-C48</f>
        <v>-35</v>
      </c>
      <c r="E49" s="11">
        <f t="shared" si="2"/>
        <v>74.285714285714292</v>
      </c>
    </row>
    <row r="50" spans="1:5">
      <c r="A50" s="2">
        <f>Dati!A50</f>
        <v>44091</v>
      </c>
      <c r="B50" s="3">
        <f>Dati!E50</f>
        <v>2560</v>
      </c>
      <c r="C50">
        <f t="shared" ref="C50" si="29">B50-B49</f>
        <v>68</v>
      </c>
      <c r="D50">
        <f t="shared" ref="D50" si="30">C50-C49</f>
        <v>-1</v>
      </c>
      <c r="E50" s="11">
        <f t="shared" si="2"/>
        <v>80.571428571428569</v>
      </c>
    </row>
    <row r="51" spans="1:5">
      <c r="A51" s="2">
        <f>Dati!A51</f>
        <v>44092</v>
      </c>
      <c r="B51" s="3">
        <f>Dati!E51</f>
        <v>2595</v>
      </c>
      <c r="C51">
        <f t="shared" ref="C51" si="31">B51-B50</f>
        <v>35</v>
      </c>
      <c r="D51">
        <f t="shared" ref="D51" si="32">C51-C50</f>
        <v>-33</v>
      </c>
      <c r="E51" s="11">
        <f t="shared" si="2"/>
        <v>80</v>
      </c>
    </row>
    <row r="52" spans="1:5">
      <c r="A52" s="2">
        <f>Dati!A52</f>
        <v>44093</v>
      </c>
      <c r="B52" s="3">
        <f>Dati!E52</f>
        <v>2595</v>
      </c>
      <c r="C52">
        <f t="shared" ref="C52" si="33">B52-B51</f>
        <v>0</v>
      </c>
      <c r="D52">
        <f t="shared" ref="D52" si="34">C52-C51</f>
        <v>-35</v>
      </c>
      <c r="E52" s="11">
        <f t="shared" si="2"/>
        <v>81.571428571428569</v>
      </c>
    </row>
    <row r="53" spans="1:5">
      <c r="A53" s="2">
        <f>Dati!A53</f>
        <v>44094</v>
      </c>
      <c r="B53" s="3">
        <f>Dati!E53</f>
        <v>2587</v>
      </c>
      <c r="C53">
        <f t="shared" ref="C53" si="35">B53-B52</f>
        <v>-8</v>
      </c>
      <c r="D53">
        <f t="shared" ref="D53" si="36">C53-C52</f>
        <v>-8</v>
      </c>
      <c r="E53" s="11">
        <f t="shared" si="2"/>
        <v>66</v>
      </c>
    </row>
    <row r="54" spans="1:5">
      <c r="A54" s="2">
        <f>Dati!A54</f>
        <v>44095</v>
      </c>
      <c r="B54" s="3">
        <f>Dati!E54</f>
        <v>2707</v>
      </c>
      <c r="C54">
        <f t="shared" ref="C54" si="37">B54-B53</f>
        <v>120</v>
      </c>
      <c r="D54">
        <f t="shared" ref="D54" si="38">C54-C53</f>
        <v>128</v>
      </c>
      <c r="E54" s="11">
        <f t="shared" si="2"/>
        <v>51.142857142857146</v>
      </c>
    </row>
    <row r="55" spans="1:5">
      <c r="A55" s="2">
        <f>Dati!A55</f>
        <v>44096</v>
      </c>
      <c r="B55" s="3">
        <f>Dati!E55</f>
        <v>2843</v>
      </c>
      <c r="C55">
        <f t="shared" ref="C55" si="39">B55-B54</f>
        <v>136</v>
      </c>
      <c r="D55">
        <f t="shared" ref="D55" si="40">C55-C54</f>
        <v>16</v>
      </c>
      <c r="E55" s="11">
        <f t="shared" si="2"/>
        <v>55.428571428571431</v>
      </c>
    </row>
    <row r="56" spans="1:5">
      <c r="A56" s="2">
        <f>Dati!A56</f>
        <v>44097</v>
      </c>
      <c r="B56" s="3">
        <f>Dati!E56</f>
        <v>2902</v>
      </c>
      <c r="C56">
        <f t="shared" ref="C56" si="41">B56-B55</f>
        <v>59</v>
      </c>
      <c r="D56">
        <f t="shared" ref="D56" si="42">C56-C55</f>
        <v>-77</v>
      </c>
      <c r="E56" s="11">
        <f t="shared" si="2"/>
        <v>60</v>
      </c>
    </row>
    <row r="57" spans="1:5">
      <c r="A57" s="2">
        <f>Dati!A57</f>
        <v>44098</v>
      </c>
      <c r="B57" s="3">
        <f>Dati!E57</f>
        <v>2977</v>
      </c>
      <c r="C57">
        <f t="shared" ref="C57" si="43">B57-B56</f>
        <v>75</v>
      </c>
      <c r="D57">
        <f t="shared" ref="D57" si="44">C57-C56</f>
        <v>16</v>
      </c>
      <c r="E57" s="11">
        <f t="shared" si="2"/>
        <v>58.571428571428569</v>
      </c>
    </row>
    <row r="58" spans="1:5">
      <c r="A58" s="2">
        <f>Dati!A58</f>
        <v>44099</v>
      </c>
      <c r="B58" s="3">
        <f>Dati!E58</f>
        <v>2981</v>
      </c>
      <c r="C58">
        <f t="shared" ref="C58" si="45">B58-B57</f>
        <v>4</v>
      </c>
      <c r="D58">
        <f t="shared" ref="D58" si="46">C58-C57</f>
        <v>-71</v>
      </c>
      <c r="E58" s="11">
        <f t="shared" si="2"/>
        <v>59.571428571428569</v>
      </c>
    </row>
    <row r="59" spans="1:5">
      <c r="A59" s="2">
        <f>Dati!A59</f>
        <v>44100</v>
      </c>
      <c r="B59" s="3">
        <f>Dati!E59</f>
        <v>2993</v>
      </c>
      <c r="C59">
        <f t="shared" ref="C59" si="47">B59-B58</f>
        <v>12</v>
      </c>
      <c r="D59">
        <f t="shared" ref="D59" si="48">C59-C58</f>
        <v>8</v>
      </c>
      <c r="E59" s="11">
        <f t="shared" si="2"/>
        <v>55.142857142857146</v>
      </c>
    </row>
    <row r="60" spans="1:5">
      <c r="A60" s="2">
        <f>Dati!A60</f>
        <v>44101</v>
      </c>
      <c r="B60" s="3">
        <f>Dati!E60</f>
        <v>3100</v>
      </c>
      <c r="C60">
        <f t="shared" ref="C60" si="49">B60-B59</f>
        <v>107</v>
      </c>
      <c r="D60">
        <f t="shared" ref="D60" si="50">C60-C59</f>
        <v>95</v>
      </c>
      <c r="E60" s="11">
        <f t="shared" si="2"/>
        <v>56.857142857142854</v>
      </c>
    </row>
    <row r="61" spans="1:5">
      <c r="A61" s="2">
        <f>Dati!A61</f>
        <v>44102</v>
      </c>
      <c r="B61" s="3">
        <f>Dati!E61</f>
        <v>3241</v>
      </c>
      <c r="C61">
        <f t="shared" ref="C61" si="51">B61-B60</f>
        <v>141</v>
      </c>
      <c r="D61">
        <f t="shared" ref="D61" si="52">C61-C60</f>
        <v>34</v>
      </c>
      <c r="E61" s="11">
        <f t="shared" si="2"/>
        <v>73.285714285714292</v>
      </c>
    </row>
    <row r="62" spans="1:5">
      <c r="A62" s="2">
        <f>Dati!A62</f>
        <v>44103</v>
      </c>
      <c r="B62" s="3">
        <f>Dati!E62</f>
        <v>3319</v>
      </c>
      <c r="C62">
        <f t="shared" ref="C62" si="53">B62-B61</f>
        <v>78</v>
      </c>
      <c r="D62">
        <f t="shared" ref="D62" si="54">C62-C61</f>
        <v>-63</v>
      </c>
      <c r="E62" s="11">
        <f t="shared" si="2"/>
        <v>76.285714285714292</v>
      </c>
    </row>
    <row r="63" spans="1:5">
      <c r="A63" s="2">
        <f>Dati!A63</f>
        <v>44104</v>
      </c>
      <c r="B63" s="3">
        <f>Dati!E63</f>
        <v>3327</v>
      </c>
      <c r="C63">
        <f t="shared" ref="C63" si="55">B63-B62</f>
        <v>8</v>
      </c>
      <c r="D63">
        <f t="shared" ref="D63" si="56">C63-C62</f>
        <v>-70</v>
      </c>
      <c r="E63" s="11">
        <f t="shared" si="2"/>
        <v>68</v>
      </c>
    </row>
    <row r="64" spans="1:5">
      <c r="A64" s="2">
        <f>Dati!A64</f>
        <v>44105</v>
      </c>
      <c r="B64" s="3">
        <f>Dati!E64</f>
        <v>3388</v>
      </c>
      <c r="C64">
        <f t="shared" ref="C64" si="57">B64-B63</f>
        <v>61</v>
      </c>
      <c r="D64">
        <f t="shared" ref="D64" si="58">C64-C63</f>
        <v>53</v>
      </c>
      <c r="E64" s="11">
        <f t="shared" si="2"/>
        <v>60.714285714285715</v>
      </c>
    </row>
    <row r="65" spans="1:5">
      <c r="A65" s="2">
        <f>Dati!A65</f>
        <v>44106</v>
      </c>
      <c r="B65" s="3">
        <f>Dati!E65</f>
        <v>3436</v>
      </c>
      <c r="C65">
        <f t="shared" ref="C65" si="59">B65-B64</f>
        <v>48</v>
      </c>
      <c r="D65">
        <f t="shared" ref="D65" si="60">C65-C64</f>
        <v>-13</v>
      </c>
      <c r="E65" s="11">
        <f t="shared" si="2"/>
        <v>58.714285714285715</v>
      </c>
    </row>
    <row r="66" spans="1:5">
      <c r="A66" s="2">
        <f>Dati!A66</f>
        <v>44107</v>
      </c>
      <c r="B66" s="3">
        <f>Dati!E66</f>
        <v>3502</v>
      </c>
      <c r="C66">
        <f t="shared" ref="C66" si="61">B66-B65</f>
        <v>66</v>
      </c>
      <c r="D66">
        <f t="shared" ref="D66" si="62">C66-C65</f>
        <v>18</v>
      </c>
      <c r="E66" s="11">
        <f t="shared" si="2"/>
        <v>65</v>
      </c>
    </row>
    <row r="67" spans="1:5">
      <c r="A67" s="2">
        <f>Dati!A67</f>
        <v>44108</v>
      </c>
      <c r="B67" s="3">
        <f>Dati!E67</f>
        <v>3590</v>
      </c>
      <c r="C67">
        <f t="shared" ref="C67" si="63">B67-B66</f>
        <v>88</v>
      </c>
      <c r="D67">
        <f t="shared" ref="D67" si="64">C67-C66</f>
        <v>22</v>
      </c>
      <c r="E67" s="11">
        <f t="shared" si="2"/>
        <v>72.714285714285708</v>
      </c>
    </row>
    <row r="68" spans="1:5">
      <c r="A68" s="2">
        <f>Dati!A68</f>
        <v>44109</v>
      </c>
      <c r="B68" s="3">
        <f>Dati!E68</f>
        <v>3810</v>
      </c>
      <c r="C68">
        <f t="shared" ref="C68" si="65">B68-B67</f>
        <v>220</v>
      </c>
      <c r="D68">
        <f t="shared" ref="D68" si="66">C68-C67</f>
        <v>132</v>
      </c>
      <c r="E68" s="11">
        <f t="shared" si="2"/>
        <v>70</v>
      </c>
    </row>
    <row r="69" spans="1:5">
      <c r="A69" s="2">
        <f>Dati!A69</f>
        <v>44110</v>
      </c>
      <c r="B69" s="3">
        <f>Dati!E69</f>
        <v>3944</v>
      </c>
      <c r="C69">
        <f t="shared" ref="C69" si="67">B69-B68</f>
        <v>134</v>
      </c>
      <c r="D69">
        <f t="shared" ref="D69" si="68">C69-C68</f>
        <v>-86</v>
      </c>
      <c r="E69" s="11">
        <f t="shared" si="2"/>
        <v>81.285714285714292</v>
      </c>
    </row>
    <row r="70" spans="1:5">
      <c r="A70" s="2">
        <f>Dati!A70</f>
        <v>44111</v>
      </c>
      <c r="B70" s="3">
        <f>Dati!E70</f>
        <v>4119</v>
      </c>
      <c r="C70">
        <f t="shared" ref="C70" si="69">B70-B69</f>
        <v>175</v>
      </c>
      <c r="D70">
        <f t="shared" ref="D70" si="70">C70-C69</f>
        <v>41</v>
      </c>
      <c r="E70" s="11">
        <f t="shared" si="2"/>
        <v>89.285714285714292</v>
      </c>
    </row>
    <row r="71" spans="1:5">
      <c r="A71" s="2">
        <f>Dati!A71</f>
        <v>44112</v>
      </c>
      <c r="B71" s="3">
        <f>Dati!E71</f>
        <v>4283</v>
      </c>
      <c r="C71">
        <f t="shared" ref="C71" si="71">B71-B70</f>
        <v>164</v>
      </c>
      <c r="D71">
        <f t="shared" ref="D71" si="72">C71-C70</f>
        <v>-11</v>
      </c>
      <c r="E71" s="11">
        <f t="shared" si="2"/>
        <v>113.14285714285714</v>
      </c>
    </row>
    <row r="72" spans="1:5">
      <c r="A72" s="2">
        <f>Dati!A72</f>
        <v>44113</v>
      </c>
      <c r="B72" s="3">
        <f>Dati!E72</f>
        <v>4473</v>
      </c>
      <c r="C72">
        <f t="shared" ref="C72" si="73">B72-B71</f>
        <v>190</v>
      </c>
      <c r="D72">
        <f t="shared" ref="D72" si="74">C72-C71</f>
        <v>26</v>
      </c>
      <c r="E72" s="11">
        <f t="shared" si="2"/>
        <v>127.85714285714286</v>
      </c>
    </row>
    <row r="73" spans="1:5">
      <c r="A73" s="2">
        <f>Dati!A73</f>
        <v>44114</v>
      </c>
      <c r="B73" s="3">
        <f>Dati!E73</f>
        <v>4726</v>
      </c>
      <c r="C73">
        <f t="shared" ref="C73" si="75">B73-B72</f>
        <v>253</v>
      </c>
      <c r="D73">
        <f t="shared" ref="D73" si="76">C73-C72</f>
        <v>63</v>
      </c>
      <c r="E73" s="11">
        <f t="shared" si="2"/>
        <v>148.14285714285714</v>
      </c>
    </row>
    <row r="74" spans="1:5">
      <c r="A74" s="2">
        <f>Dati!A74</f>
        <v>44115</v>
      </c>
      <c r="B74" s="3">
        <f>Dati!E74</f>
        <v>4939</v>
      </c>
      <c r="C74">
        <f t="shared" ref="C74" si="77">B74-B73</f>
        <v>213</v>
      </c>
      <c r="D74">
        <f t="shared" ref="D74" si="78">C74-C73</f>
        <v>-40</v>
      </c>
      <c r="E74" s="11">
        <f t="shared" si="2"/>
        <v>174.85714285714286</v>
      </c>
    </row>
    <row r="75" spans="1:5">
      <c r="A75" s="2">
        <f>Dati!A75</f>
        <v>44116</v>
      </c>
      <c r="B75" s="3">
        <f>Dati!E75</f>
        <v>5273</v>
      </c>
      <c r="C75">
        <f t="shared" ref="C75:C76" si="79">B75-B74</f>
        <v>334</v>
      </c>
      <c r="D75">
        <f t="shared" ref="D75:D76" si="80">C75-C74</f>
        <v>121</v>
      </c>
      <c r="E75" s="11">
        <f t="shared" si="2"/>
        <v>192.71428571428572</v>
      </c>
    </row>
    <row r="76" spans="1:5">
      <c r="A76" s="2">
        <f>Dati!A76</f>
        <v>44117</v>
      </c>
      <c r="B76" s="3">
        <f>Dati!E76</f>
        <v>5590</v>
      </c>
      <c r="C76">
        <f t="shared" si="79"/>
        <v>317</v>
      </c>
      <c r="D76">
        <f t="shared" si="80"/>
        <v>-17</v>
      </c>
      <c r="E76" s="11">
        <f t="shared" si="2"/>
        <v>209</v>
      </c>
    </row>
    <row r="77" spans="1:5">
      <c r="A77" s="2">
        <f>Dati!A77</f>
        <v>44118</v>
      </c>
      <c r="B77" s="3">
        <f>Dati!E77</f>
        <v>6009</v>
      </c>
      <c r="C77">
        <f t="shared" ref="C77:C78" si="81">B77-B76</f>
        <v>419</v>
      </c>
      <c r="D77">
        <f t="shared" ref="D77:D78" si="82">C77-C76</f>
        <v>102</v>
      </c>
      <c r="E77" s="11">
        <f t="shared" ref="E77:E113" si="83">SUM(C70:C76)/7</f>
        <v>235.14285714285714</v>
      </c>
    </row>
    <row r="78" spans="1:5">
      <c r="A78" s="2">
        <f>Dati!A78</f>
        <v>44119</v>
      </c>
      <c r="B78" s="3">
        <f>Dati!E78</f>
        <v>6382</v>
      </c>
      <c r="C78">
        <f t="shared" si="81"/>
        <v>373</v>
      </c>
      <c r="D78">
        <f t="shared" si="82"/>
        <v>-46</v>
      </c>
      <c r="E78" s="11">
        <f t="shared" si="83"/>
        <v>270</v>
      </c>
    </row>
    <row r="79" spans="1:5">
      <c r="A79" s="2">
        <f>Dati!A79</f>
        <v>44120</v>
      </c>
      <c r="B79" s="3">
        <f>Dati!E79</f>
        <v>6816</v>
      </c>
      <c r="C79">
        <f t="shared" ref="C79" si="84">B79-B78</f>
        <v>434</v>
      </c>
      <c r="D79">
        <f t="shared" ref="D79" si="85">C79-C78</f>
        <v>61</v>
      </c>
      <c r="E79" s="11">
        <f t="shared" si="83"/>
        <v>299.85714285714283</v>
      </c>
    </row>
    <row r="80" spans="1:5">
      <c r="A80" s="2">
        <f>Dati!A80</f>
        <v>44121</v>
      </c>
      <c r="B80" s="3">
        <f>Dati!E80</f>
        <v>7322</v>
      </c>
      <c r="C80">
        <f t="shared" ref="C80" si="86">B80-B79</f>
        <v>506</v>
      </c>
      <c r="D80">
        <f t="shared" ref="D80" si="87">C80-C79</f>
        <v>72</v>
      </c>
      <c r="E80" s="11">
        <f t="shared" si="83"/>
        <v>334.71428571428572</v>
      </c>
    </row>
    <row r="81" spans="1:5">
      <c r="A81" s="2">
        <f>Dati!A81</f>
        <v>44122</v>
      </c>
      <c r="B81" s="3">
        <f>Dati!E81</f>
        <v>7881</v>
      </c>
      <c r="C81">
        <f t="shared" ref="C81" si="88">B81-B80</f>
        <v>559</v>
      </c>
      <c r="D81">
        <f t="shared" ref="D81" si="89">C81-C80</f>
        <v>53</v>
      </c>
      <c r="E81" s="11">
        <f t="shared" si="83"/>
        <v>370.85714285714283</v>
      </c>
    </row>
    <row r="82" spans="1:5">
      <c r="A82" s="2">
        <f>Dati!A82</f>
        <v>44123</v>
      </c>
      <c r="B82" s="3">
        <f>Dati!E82</f>
        <v>8473</v>
      </c>
      <c r="C82">
        <f t="shared" ref="C82" si="90">B82-B81</f>
        <v>592</v>
      </c>
      <c r="D82">
        <f t="shared" ref="D82" si="91">C82-C81</f>
        <v>33</v>
      </c>
      <c r="E82" s="11">
        <f t="shared" si="83"/>
        <v>420.28571428571428</v>
      </c>
    </row>
    <row r="83" spans="1:5">
      <c r="A83" s="2">
        <f>Dati!A83</f>
        <v>44124</v>
      </c>
      <c r="B83" s="3">
        <f>Dati!E83</f>
        <v>9324</v>
      </c>
      <c r="C83">
        <f t="shared" ref="C83:C84" si="92">B83-B82</f>
        <v>851</v>
      </c>
      <c r="D83">
        <f t="shared" ref="D83:D84" si="93">C83-C82</f>
        <v>259</v>
      </c>
      <c r="E83" s="11">
        <f t="shared" si="83"/>
        <v>457.14285714285717</v>
      </c>
    </row>
    <row r="84" spans="1:5">
      <c r="A84" s="2">
        <f>Dati!A84</f>
        <v>44125</v>
      </c>
      <c r="B84" s="3">
        <f>Dati!E84</f>
        <v>9983</v>
      </c>
      <c r="C84">
        <f t="shared" si="92"/>
        <v>659</v>
      </c>
      <c r="D84">
        <f t="shared" si="93"/>
        <v>-192</v>
      </c>
      <c r="E84" s="11">
        <f t="shared" si="83"/>
        <v>533.42857142857144</v>
      </c>
    </row>
    <row r="85" spans="1:5">
      <c r="A85" s="2">
        <f>Dati!A85</f>
        <v>44126</v>
      </c>
      <c r="B85" s="3">
        <f>Dati!E85</f>
        <v>10686</v>
      </c>
      <c r="C85">
        <f t="shared" ref="C85" si="94">B85-B84</f>
        <v>703</v>
      </c>
      <c r="D85">
        <f t="shared" ref="D85" si="95">C85-C84</f>
        <v>44</v>
      </c>
      <c r="E85" s="11">
        <f t="shared" si="83"/>
        <v>567.71428571428567</v>
      </c>
    </row>
    <row r="86" spans="1:5">
      <c r="A86" s="2">
        <f>Dati!A86</f>
        <v>44127</v>
      </c>
      <c r="B86" s="3">
        <f>Dati!E86</f>
        <v>11598</v>
      </c>
      <c r="C86">
        <f t="shared" ref="C86:C87" si="96">B86-B85</f>
        <v>912</v>
      </c>
      <c r="D86">
        <f t="shared" ref="D86:D87" si="97">C86-C85</f>
        <v>209</v>
      </c>
      <c r="E86" s="11">
        <f t="shared" si="83"/>
        <v>614.85714285714289</v>
      </c>
    </row>
    <row r="87" spans="1:5">
      <c r="A87" s="2">
        <f>Dati!A87</f>
        <v>44128</v>
      </c>
      <c r="B87" s="3">
        <f>Dati!E87</f>
        <v>12415</v>
      </c>
      <c r="C87">
        <f t="shared" si="96"/>
        <v>817</v>
      </c>
      <c r="D87">
        <f t="shared" si="97"/>
        <v>-95</v>
      </c>
      <c r="E87" s="11">
        <f t="shared" si="83"/>
        <v>683.14285714285711</v>
      </c>
    </row>
    <row r="88" spans="1:5">
      <c r="A88" s="2">
        <f>Dati!A88</f>
        <v>44129</v>
      </c>
      <c r="B88" s="3">
        <f>Dati!E88</f>
        <v>13214</v>
      </c>
      <c r="C88">
        <f t="shared" ref="C88:C89" si="98">B88-B87</f>
        <v>799</v>
      </c>
      <c r="D88">
        <f t="shared" ref="D88:D89" si="99">C88-C87</f>
        <v>-18</v>
      </c>
      <c r="E88" s="11">
        <f t="shared" si="83"/>
        <v>727.57142857142856</v>
      </c>
    </row>
    <row r="89" spans="1:5">
      <c r="A89" s="2">
        <f>Dati!A89</f>
        <v>44130</v>
      </c>
      <c r="B89" s="3">
        <f>Dati!E89</f>
        <v>14281</v>
      </c>
      <c r="C89">
        <f t="shared" si="98"/>
        <v>1067</v>
      </c>
      <c r="D89">
        <f t="shared" si="99"/>
        <v>268</v>
      </c>
      <c r="E89" s="11">
        <f t="shared" si="83"/>
        <v>761.85714285714289</v>
      </c>
    </row>
    <row r="90" spans="1:5">
      <c r="A90" s="2">
        <f>Dati!A90</f>
        <v>44131</v>
      </c>
      <c r="B90" s="3">
        <f>Dati!E90</f>
        <v>15366</v>
      </c>
      <c r="C90">
        <f t="shared" ref="C90" si="100">B90-B89</f>
        <v>1085</v>
      </c>
      <c r="D90">
        <f t="shared" ref="D90" si="101">C90-C89</f>
        <v>18</v>
      </c>
      <c r="E90" s="11">
        <f t="shared" si="83"/>
        <v>829.71428571428567</v>
      </c>
    </row>
    <row r="91" spans="1:5">
      <c r="A91" s="2">
        <f>Dati!A91</f>
        <v>44132</v>
      </c>
      <c r="B91" s="3">
        <f>Dati!E91</f>
        <v>16517</v>
      </c>
      <c r="C91">
        <f t="shared" ref="C91:C92" si="102">B91-B90</f>
        <v>1151</v>
      </c>
      <c r="D91">
        <f t="shared" ref="D91:D92" si="103">C91-C90</f>
        <v>66</v>
      </c>
      <c r="E91" s="11">
        <f t="shared" si="83"/>
        <v>863.14285714285711</v>
      </c>
    </row>
    <row r="92" spans="1:5">
      <c r="A92" s="2">
        <f>Dati!A92</f>
        <v>44133</v>
      </c>
      <c r="B92" s="3">
        <f>Dati!E92</f>
        <v>17615</v>
      </c>
      <c r="C92">
        <f t="shared" si="102"/>
        <v>1098</v>
      </c>
      <c r="D92">
        <f t="shared" si="103"/>
        <v>-53</v>
      </c>
      <c r="E92" s="11">
        <f t="shared" si="83"/>
        <v>933.42857142857144</v>
      </c>
    </row>
    <row r="93" spans="1:5">
      <c r="A93" s="2">
        <f>Dati!A93</f>
        <v>44134</v>
      </c>
      <c r="B93" s="3">
        <f>Dati!E93</f>
        <v>18740</v>
      </c>
      <c r="C93">
        <f t="shared" ref="C93:C94" si="104">B93-B92</f>
        <v>1125</v>
      </c>
      <c r="D93">
        <f t="shared" ref="D93:D94" si="105">C93-C92</f>
        <v>27</v>
      </c>
      <c r="E93" s="11">
        <f t="shared" si="83"/>
        <v>989.85714285714289</v>
      </c>
    </row>
    <row r="94" spans="1:5">
      <c r="A94" s="2">
        <f>Dati!A94</f>
        <v>44135</v>
      </c>
      <c r="B94" s="3">
        <f>Dati!E94</f>
        <v>19809</v>
      </c>
      <c r="C94">
        <f t="shared" si="104"/>
        <v>1069</v>
      </c>
      <c r="D94">
        <f t="shared" si="105"/>
        <v>-56</v>
      </c>
      <c r="E94" s="11">
        <f t="shared" si="83"/>
        <v>1020.2857142857143</v>
      </c>
    </row>
    <row r="95" spans="1:5">
      <c r="A95" s="2">
        <f>Dati!A95</f>
        <v>44136</v>
      </c>
      <c r="B95" s="3">
        <f>Dati!E95</f>
        <v>20841</v>
      </c>
      <c r="C95">
        <f t="shared" ref="C95" si="106">B95-B94</f>
        <v>1032</v>
      </c>
      <c r="D95">
        <f t="shared" ref="D95" si="107">C95-C94</f>
        <v>-37</v>
      </c>
      <c r="E95" s="11">
        <f t="shared" si="83"/>
        <v>1056.2857142857142</v>
      </c>
    </row>
    <row r="96" spans="1:5">
      <c r="A96" s="2">
        <f>Dati!A96</f>
        <v>44137</v>
      </c>
      <c r="B96" s="3">
        <f>Dati!E96</f>
        <v>21862</v>
      </c>
      <c r="C96">
        <f t="shared" ref="C96:C99" si="108">B96-B95</f>
        <v>1021</v>
      </c>
      <c r="D96">
        <f t="shared" ref="D96:D99" si="109">C96-C95</f>
        <v>-11</v>
      </c>
      <c r="E96" s="11">
        <f t="shared" si="83"/>
        <v>1089.5714285714287</v>
      </c>
    </row>
    <row r="97" spans="1:5">
      <c r="A97" s="2">
        <f>Dati!A97</f>
        <v>44138</v>
      </c>
      <c r="B97" s="3">
        <f>Dati!E97</f>
        <v>23339</v>
      </c>
      <c r="C97">
        <f t="shared" si="108"/>
        <v>1477</v>
      </c>
      <c r="D97">
        <f t="shared" si="109"/>
        <v>456</v>
      </c>
      <c r="E97" s="11">
        <f t="shared" si="83"/>
        <v>1083</v>
      </c>
    </row>
    <row r="98" spans="1:5">
      <c r="A98" s="2">
        <f>Dati!A98</f>
        <v>44139</v>
      </c>
      <c r="B98" s="3">
        <f>Dati!E98</f>
        <v>24408</v>
      </c>
      <c r="C98">
        <f t="shared" si="108"/>
        <v>1069</v>
      </c>
      <c r="D98">
        <f t="shared" si="109"/>
        <v>-408</v>
      </c>
      <c r="E98" s="11">
        <f t="shared" si="83"/>
        <v>1139</v>
      </c>
    </row>
    <row r="99" spans="1:5">
      <c r="A99" s="2">
        <f>Dati!A99</f>
        <v>44140</v>
      </c>
      <c r="B99" s="3">
        <f>Dati!E99</f>
        <v>25647</v>
      </c>
      <c r="C99">
        <f t="shared" si="108"/>
        <v>1239</v>
      </c>
      <c r="D99">
        <f t="shared" si="109"/>
        <v>170</v>
      </c>
      <c r="E99" s="11">
        <f t="shared" si="83"/>
        <v>1127.2857142857142</v>
      </c>
    </row>
    <row r="100" spans="1:5">
      <c r="A100" s="2">
        <f>Dati!A100</f>
        <v>44141</v>
      </c>
      <c r="B100" s="3">
        <f>Dati!E100</f>
        <v>26520</v>
      </c>
      <c r="C100">
        <f t="shared" ref="C100" si="110">B100-B99</f>
        <v>873</v>
      </c>
      <c r="D100">
        <f t="shared" ref="D100" si="111">C100-C99</f>
        <v>-366</v>
      </c>
      <c r="E100" s="11">
        <f t="shared" si="83"/>
        <v>1147.4285714285713</v>
      </c>
    </row>
    <row r="101" spans="1:5">
      <c r="A101" s="2">
        <f>Dati!A101</f>
        <v>44142</v>
      </c>
      <c r="B101" s="3">
        <f>Dati!E101</f>
        <v>27743</v>
      </c>
      <c r="C101">
        <f t="shared" ref="C101:C105" si="112">B101-B100</f>
        <v>1223</v>
      </c>
      <c r="D101">
        <f t="shared" ref="D101:D105" si="113">C101-C100</f>
        <v>350</v>
      </c>
      <c r="E101" s="11">
        <f t="shared" si="83"/>
        <v>1111.4285714285713</v>
      </c>
    </row>
    <row r="102" spans="1:5">
      <c r="A102" s="2">
        <f>Dati!A102</f>
        <v>44143</v>
      </c>
      <c r="B102" s="3">
        <f>Dati!E102</f>
        <v>29189</v>
      </c>
      <c r="C102">
        <f t="shared" si="112"/>
        <v>1446</v>
      </c>
      <c r="D102">
        <f t="shared" si="113"/>
        <v>223</v>
      </c>
      <c r="E102" s="11">
        <f t="shared" si="83"/>
        <v>1133.4285714285713</v>
      </c>
    </row>
    <row r="103" spans="1:5">
      <c r="A103" s="2">
        <f>Dati!A103</f>
        <v>44144</v>
      </c>
      <c r="B103" s="3">
        <f>Dati!E103</f>
        <v>30485</v>
      </c>
      <c r="C103">
        <f t="shared" si="112"/>
        <v>1296</v>
      </c>
      <c r="D103">
        <f t="shared" si="113"/>
        <v>-150</v>
      </c>
      <c r="E103" s="11">
        <f t="shared" si="83"/>
        <v>1192.5714285714287</v>
      </c>
    </row>
    <row r="104" spans="1:5">
      <c r="A104" s="2">
        <f>Dati!A104</f>
        <v>44145</v>
      </c>
      <c r="B104" s="3">
        <f>Dati!E104</f>
        <v>31604</v>
      </c>
      <c r="C104">
        <f t="shared" si="112"/>
        <v>1119</v>
      </c>
      <c r="D104">
        <f t="shared" si="113"/>
        <v>-177</v>
      </c>
      <c r="E104" s="11">
        <f t="shared" si="83"/>
        <v>1231.8571428571429</v>
      </c>
    </row>
    <row r="105" spans="1:5">
      <c r="A105" s="2">
        <f>Dati!A105</f>
        <v>44146</v>
      </c>
      <c r="B105" s="3">
        <f>Dati!E105</f>
        <v>32525</v>
      </c>
      <c r="C105">
        <f t="shared" si="112"/>
        <v>921</v>
      </c>
      <c r="D105">
        <f t="shared" si="113"/>
        <v>-198</v>
      </c>
      <c r="E105" s="11">
        <f t="shared" si="83"/>
        <v>1180.7142857142858</v>
      </c>
    </row>
    <row r="106" spans="1:5">
      <c r="A106" s="2">
        <f>Dati!A106</f>
        <v>44147</v>
      </c>
      <c r="B106" s="3">
        <f>Dati!E106</f>
        <v>33043</v>
      </c>
      <c r="C106">
        <f t="shared" ref="C106" si="114">B106-B105</f>
        <v>518</v>
      </c>
      <c r="D106">
        <f t="shared" ref="D106" si="115">C106-C105</f>
        <v>-403</v>
      </c>
      <c r="E106" s="11">
        <f t="shared" si="83"/>
        <v>1159.5714285714287</v>
      </c>
    </row>
    <row r="107" spans="1:5">
      <c r="A107" s="2">
        <f>Dati!A107</f>
        <v>44148</v>
      </c>
      <c r="B107" s="3">
        <f>Dati!E107</f>
        <v>34144</v>
      </c>
      <c r="C107">
        <f t="shared" ref="C107:C109" si="116">B107-B106</f>
        <v>1101</v>
      </c>
      <c r="D107">
        <f t="shared" ref="D107:D109" si="117">C107-C106</f>
        <v>583</v>
      </c>
      <c r="E107" s="11">
        <f t="shared" si="83"/>
        <v>1056.5714285714287</v>
      </c>
    </row>
    <row r="108" spans="1:5">
      <c r="A108" s="2">
        <f>Dati!A108</f>
        <v>44149</v>
      </c>
      <c r="B108" s="3">
        <f>Dati!E108</f>
        <v>34704</v>
      </c>
      <c r="C108">
        <f t="shared" si="116"/>
        <v>560</v>
      </c>
      <c r="D108">
        <f t="shared" si="117"/>
        <v>-541</v>
      </c>
      <c r="E108" s="11">
        <f t="shared" si="83"/>
        <v>1089.1428571428571</v>
      </c>
    </row>
    <row r="109" spans="1:5">
      <c r="A109" s="2">
        <f>Dati!A109</f>
        <v>44150</v>
      </c>
      <c r="B109" s="3">
        <f>Dati!E109</f>
        <v>35469</v>
      </c>
      <c r="C109">
        <f t="shared" si="116"/>
        <v>765</v>
      </c>
      <c r="D109">
        <f t="shared" si="117"/>
        <v>205</v>
      </c>
      <c r="E109" s="11">
        <f t="shared" si="83"/>
        <v>994.42857142857144</v>
      </c>
    </row>
    <row r="110" spans="1:5">
      <c r="A110" s="2">
        <f>Dati!A110</f>
        <v>44151</v>
      </c>
      <c r="B110" s="3">
        <f>Dati!E110</f>
        <v>36028</v>
      </c>
      <c r="C110">
        <f t="shared" ref="C110" si="118">B110-B109</f>
        <v>559</v>
      </c>
      <c r="D110">
        <f t="shared" ref="D110" si="119">C110-C109</f>
        <v>-206</v>
      </c>
      <c r="E110" s="11">
        <f t="shared" si="83"/>
        <v>897.14285714285711</v>
      </c>
    </row>
    <row r="111" spans="1:5">
      <c r="A111" s="2">
        <f>Dati!A111</f>
        <v>44152</v>
      </c>
      <c r="B111" s="3">
        <f>Dati!E111</f>
        <v>36686</v>
      </c>
      <c r="C111">
        <f t="shared" ref="C111" si="120">B111-B110</f>
        <v>658</v>
      </c>
      <c r="D111">
        <f t="shared" ref="D111" si="121">C111-C110</f>
        <v>99</v>
      </c>
      <c r="E111" s="11">
        <f t="shared" si="83"/>
        <v>791.85714285714289</v>
      </c>
    </row>
    <row r="112" spans="1:5">
      <c r="A112" s="2">
        <f>Dati!A112</f>
        <v>44153</v>
      </c>
      <c r="B112" s="3">
        <f>Dati!E112</f>
        <v>37174</v>
      </c>
      <c r="C112">
        <f t="shared" ref="C112:C113" si="122">B112-B111</f>
        <v>488</v>
      </c>
      <c r="D112">
        <f t="shared" ref="D112:D113" si="123">C112-C111</f>
        <v>-170</v>
      </c>
      <c r="E112" s="11">
        <f t="shared" si="83"/>
        <v>726</v>
      </c>
    </row>
    <row r="113" spans="1:5">
      <c r="A113" s="2">
        <f>Dati!A113</f>
        <v>44154</v>
      </c>
      <c r="B113" s="3">
        <f>Dati!E113</f>
        <v>37322</v>
      </c>
      <c r="C113">
        <f t="shared" si="122"/>
        <v>148</v>
      </c>
      <c r="D113">
        <f t="shared" si="123"/>
        <v>-340</v>
      </c>
      <c r="E113" s="11">
        <f t="shared" si="83"/>
        <v>664.14285714285711</v>
      </c>
    </row>
    <row r="114" spans="1:5">
      <c r="A114" s="2">
        <f>Dati!A114</f>
        <v>44155</v>
      </c>
      <c r="B114" s="3">
        <f>Dati!E114</f>
        <v>37705</v>
      </c>
      <c r="C114">
        <f t="shared" ref="C114" si="124">B114-B113</f>
        <v>383</v>
      </c>
      <c r="D114">
        <f t="shared" ref="D114" si="125">C114-C113</f>
        <v>235</v>
      </c>
      <c r="E114" s="11">
        <f t="shared" ref="E114" si="126">SUM(C107:C113)/7</f>
        <v>611.28571428571433</v>
      </c>
    </row>
    <row r="115" spans="1:5">
      <c r="A115" s="2">
        <f>Dati!A115</f>
        <v>44156</v>
      </c>
      <c r="B115" s="3">
        <f>Dati!E115</f>
        <v>37821</v>
      </c>
      <c r="C115">
        <f t="shared" ref="C115" si="127">B115-B114</f>
        <v>116</v>
      </c>
      <c r="D115">
        <f t="shared" ref="D115" si="128">C115-C114</f>
        <v>-267</v>
      </c>
      <c r="E115" s="11">
        <f t="shared" ref="E115" si="129">SUM(C108:C114)/7</f>
        <v>508.71428571428572</v>
      </c>
    </row>
    <row r="116" spans="1:5">
      <c r="A116" s="2">
        <f>Dati!A116</f>
        <v>44157</v>
      </c>
      <c r="B116" s="3">
        <f>Dati!E116</f>
        <v>38080</v>
      </c>
      <c r="C116">
        <f t="shared" ref="C116" si="130">B116-B115</f>
        <v>259</v>
      </c>
      <c r="D116">
        <f t="shared" ref="D116" si="131">C116-C115</f>
        <v>143</v>
      </c>
      <c r="E116" s="11">
        <f t="shared" ref="E116" si="132">SUM(C109:C115)/7</f>
        <v>445.28571428571428</v>
      </c>
    </row>
    <row r="117" spans="1:5">
      <c r="A117" s="2">
        <f>Dati!A117</f>
        <v>44158</v>
      </c>
      <c r="B117" s="3">
        <f>Dati!E117</f>
        <v>38507</v>
      </c>
      <c r="C117">
        <f t="shared" ref="C117:C118" si="133">B117-B116</f>
        <v>427</v>
      </c>
      <c r="D117">
        <f t="shared" ref="D117:D118" si="134">C117-C116</f>
        <v>168</v>
      </c>
      <c r="E117" s="11">
        <f t="shared" ref="E117:E118" si="135">SUM(C110:C116)/7</f>
        <v>373</v>
      </c>
    </row>
    <row r="118" spans="1:5">
      <c r="A118" s="2">
        <f>Dati!A118</f>
        <v>44159</v>
      </c>
      <c r="B118" s="3">
        <f>Dati!E118</f>
        <v>38393</v>
      </c>
      <c r="C118">
        <f t="shared" si="133"/>
        <v>-114</v>
      </c>
      <c r="D118">
        <f t="shared" si="134"/>
        <v>-541</v>
      </c>
      <c r="E118" s="11">
        <f t="shared" si="135"/>
        <v>354.14285714285717</v>
      </c>
    </row>
    <row r="119" spans="1:5">
      <c r="A119" s="2">
        <f>Dati!A119</f>
        <v>44160</v>
      </c>
      <c r="B119" s="3">
        <f>Dati!E119</f>
        <v>38161</v>
      </c>
      <c r="C119">
        <f t="shared" ref="C119:C120" si="136">B119-B118</f>
        <v>-232</v>
      </c>
      <c r="D119">
        <f t="shared" ref="D119:D120" si="137">C119-C118</f>
        <v>-118</v>
      </c>
      <c r="E119" s="11">
        <f t="shared" ref="E119:E120" si="138">SUM(C112:C118)/7</f>
        <v>243.85714285714286</v>
      </c>
    </row>
    <row r="120" spans="1:5">
      <c r="A120" s="2">
        <f>Dati!A120</f>
        <v>44161</v>
      </c>
      <c r="B120" s="3">
        <f>Dati!E120</f>
        <v>37884</v>
      </c>
      <c r="C120">
        <f t="shared" si="136"/>
        <v>-277</v>
      </c>
      <c r="D120">
        <f t="shared" si="137"/>
        <v>-45</v>
      </c>
      <c r="E120" s="11">
        <f t="shared" si="138"/>
        <v>141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0"/>
  <sheetViews>
    <sheetView zoomScaleNormal="100" workbookViewId="0">
      <pane ySplit="1" topLeftCell="A113" activePane="bottomLeft" state="frozen"/>
      <selection pane="bottomLeft" activeCell="A125" sqref="A125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69921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61</v>
      </c>
    </row>
    <row r="3" spans="1:5">
      <c r="A3" s="2">
        <f>Dati!A3</f>
        <v>44044</v>
      </c>
      <c r="B3" s="3">
        <f>Dati!G3</f>
        <v>12457</v>
      </c>
    </row>
    <row r="4" spans="1:5">
      <c r="A4" s="2">
        <f>Dati!A4</f>
        <v>44045</v>
      </c>
      <c r="B4" s="3">
        <f>Dati!G4</f>
        <v>12456</v>
      </c>
      <c r="C4">
        <f t="shared" ref="C4:C36" si="0">B4-B3</f>
        <v>-1</v>
      </c>
    </row>
    <row r="5" spans="1:5">
      <c r="A5" s="2">
        <f>Dati!A5</f>
        <v>44046</v>
      </c>
      <c r="B5" s="3">
        <f>Dati!G5</f>
        <v>12474</v>
      </c>
      <c r="C5">
        <f t="shared" si="0"/>
        <v>18</v>
      </c>
      <c r="D5">
        <f t="shared" ref="D5:D36" si="1">C5-C4</f>
        <v>19</v>
      </c>
    </row>
    <row r="6" spans="1:5">
      <c r="A6" s="2">
        <f>Dati!A6</f>
        <v>44047</v>
      </c>
      <c r="B6" s="3">
        <f>Dati!G6</f>
        <v>12482</v>
      </c>
      <c r="C6">
        <f t="shared" si="0"/>
        <v>8</v>
      </c>
      <c r="D6">
        <f t="shared" si="1"/>
        <v>-10</v>
      </c>
    </row>
    <row r="7" spans="1:5">
      <c r="A7" s="2">
        <f>Dati!A7</f>
        <v>44048</v>
      </c>
      <c r="B7" s="3">
        <f>Dati!G7</f>
        <v>12646</v>
      </c>
      <c r="C7">
        <f t="shared" si="0"/>
        <v>164</v>
      </c>
      <c r="D7">
        <f t="shared" si="1"/>
        <v>156</v>
      </c>
    </row>
    <row r="8" spans="1:5">
      <c r="A8" s="2">
        <f>Dati!A8</f>
        <v>44049</v>
      </c>
      <c r="B8" s="3">
        <f>Dati!G8</f>
        <v>12694</v>
      </c>
      <c r="C8">
        <f t="shared" si="0"/>
        <v>48</v>
      </c>
      <c r="D8">
        <f t="shared" si="1"/>
        <v>-116</v>
      </c>
    </row>
    <row r="9" spans="1:5">
      <c r="A9" s="2">
        <f>Dati!A9</f>
        <v>44050</v>
      </c>
      <c r="B9" s="3">
        <f>Dati!G9</f>
        <v>12924</v>
      </c>
      <c r="C9">
        <f t="shared" si="0"/>
        <v>230</v>
      </c>
      <c r="D9">
        <f t="shared" si="1"/>
        <v>182</v>
      </c>
    </row>
    <row r="10" spans="1:5">
      <c r="A10" s="2">
        <f>Dati!A10</f>
        <v>44051</v>
      </c>
      <c r="B10" s="3">
        <f>Dati!G10</f>
        <v>12953</v>
      </c>
      <c r="C10">
        <f t="shared" si="0"/>
        <v>29</v>
      </c>
      <c r="D10">
        <f t="shared" si="1"/>
        <v>-201</v>
      </c>
    </row>
    <row r="11" spans="1:5">
      <c r="A11" s="2">
        <f>Dati!A11</f>
        <v>44052</v>
      </c>
      <c r="B11" s="3">
        <f>Dati!G11</f>
        <v>13263</v>
      </c>
      <c r="C11">
        <f t="shared" si="0"/>
        <v>310</v>
      </c>
      <c r="D11">
        <f t="shared" si="1"/>
        <v>281</v>
      </c>
    </row>
    <row r="12" spans="1:5">
      <c r="A12" s="2">
        <f>Dati!A12</f>
        <v>44053</v>
      </c>
      <c r="B12" s="3">
        <f>Dati!G12</f>
        <v>13368</v>
      </c>
      <c r="C12">
        <f t="shared" si="0"/>
        <v>105</v>
      </c>
      <c r="D12">
        <f t="shared" si="1"/>
        <v>-205</v>
      </c>
      <c r="E12" s="11">
        <f>SUM(C6:C12)/7</f>
        <v>127.71428571428571</v>
      </c>
    </row>
    <row r="13" spans="1:5">
      <c r="A13" s="2">
        <f>Dati!A13</f>
        <v>44054</v>
      </c>
      <c r="B13" s="3">
        <f>Dati!G13</f>
        <v>13561</v>
      </c>
      <c r="C13">
        <f t="shared" si="0"/>
        <v>193</v>
      </c>
      <c r="D13">
        <f t="shared" si="1"/>
        <v>88</v>
      </c>
      <c r="E13" s="11">
        <f t="shared" ref="E13:E76" si="2">SUM(C7:C13)/7</f>
        <v>154.14285714285714</v>
      </c>
    </row>
    <row r="14" spans="1:5">
      <c r="A14" s="2">
        <f>Dati!A14</f>
        <v>44055</v>
      </c>
      <c r="B14" s="3">
        <f>Dati!G14</f>
        <v>13791</v>
      </c>
      <c r="C14">
        <f t="shared" si="0"/>
        <v>230</v>
      </c>
      <c r="D14">
        <f t="shared" si="1"/>
        <v>37</v>
      </c>
      <c r="E14" s="11">
        <f t="shared" si="2"/>
        <v>163.57142857142858</v>
      </c>
    </row>
    <row r="15" spans="1:5">
      <c r="A15" s="2">
        <f>Dati!A15</f>
        <v>44056</v>
      </c>
      <c r="B15" s="3">
        <f>Dati!G15</f>
        <v>14081</v>
      </c>
      <c r="C15">
        <f t="shared" si="0"/>
        <v>290</v>
      </c>
      <c r="D15">
        <f t="shared" si="1"/>
        <v>60</v>
      </c>
      <c r="E15" s="11">
        <f t="shared" si="2"/>
        <v>198.14285714285714</v>
      </c>
    </row>
    <row r="16" spans="1:5">
      <c r="A16" s="2">
        <f>Dati!A16</f>
        <v>44057</v>
      </c>
      <c r="B16" s="3">
        <f>Dati!G16</f>
        <v>14249</v>
      </c>
      <c r="C16">
        <f t="shared" si="0"/>
        <v>168</v>
      </c>
      <c r="D16">
        <f t="shared" si="1"/>
        <v>-122</v>
      </c>
      <c r="E16" s="11">
        <f t="shared" si="2"/>
        <v>189.28571428571428</v>
      </c>
    </row>
    <row r="17" spans="1:5">
      <c r="A17" s="2">
        <f>Dati!A17</f>
        <v>44058</v>
      </c>
      <c r="B17" s="3">
        <f>Dati!G17</f>
        <v>14406</v>
      </c>
      <c r="C17">
        <f t="shared" si="0"/>
        <v>157</v>
      </c>
      <c r="D17">
        <f t="shared" si="1"/>
        <v>-11</v>
      </c>
      <c r="E17" s="11">
        <f t="shared" si="2"/>
        <v>207.57142857142858</v>
      </c>
    </row>
    <row r="18" spans="1:5">
      <c r="A18" s="2">
        <f>Dati!A18</f>
        <v>44059</v>
      </c>
      <c r="B18" s="3">
        <f>Dati!G18</f>
        <v>14733</v>
      </c>
      <c r="C18">
        <f t="shared" si="0"/>
        <v>327</v>
      </c>
      <c r="D18">
        <f t="shared" si="1"/>
        <v>170</v>
      </c>
      <c r="E18" s="11">
        <f t="shared" si="2"/>
        <v>210</v>
      </c>
    </row>
    <row r="19" spans="1:5">
      <c r="A19" s="2">
        <f>Dati!A19</f>
        <v>44060</v>
      </c>
      <c r="B19" s="3">
        <f>Dati!G19</f>
        <v>14867</v>
      </c>
      <c r="C19">
        <f t="shared" si="0"/>
        <v>134</v>
      </c>
      <c r="D19">
        <f t="shared" si="1"/>
        <v>-193</v>
      </c>
      <c r="E19" s="11">
        <f t="shared" si="2"/>
        <v>214.14285714285714</v>
      </c>
    </row>
    <row r="20" spans="1:5">
      <c r="A20" s="2">
        <f>Dati!A20</f>
        <v>44061</v>
      </c>
      <c r="B20" s="3">
        <f>Dati!G20</f>
        <v>15089</v>
      </c>
      <c r="C20">
        <f t="shared" si="0"/>
        <v>222</v>
      </c>
      <c r="D20">
        <f t="shared" si="1"/>
        <v>88</v>
      </c>
      <c r="E20" s="11">
        <f t="shared" si="2"/>
        <v>218.28571428571428</v>
      </c>
    </row>
    <row r="21" spans="1:5">
      <c r="A21" s="2">
        <f>Dati!A21</f>
        <v>44062</v>
      </c>
      <c r="B21" s="3">
        <f>Dati!G21</f>
        <v>15360</v>
      </c>
      <c r="C21">
        <f t="shared" si="0"/>
        <v>271</v>
      </c>
      <c r="D21">
        <f t="shared" si="1"/>
        <v>49</v>
      </c>
      <c r="E21" s="11">
        <f t="shared" si="2"/>
        <v>224.14285714285714</v>
      </c>
    </row>
    <row r="22" spans="1:5">
      <c r="A22" s="2">
        <f>Dati!A22</f>
        <v>44063</v>
      </c>
      <c r="B22" s="3">
        <f>Dati!G22</f>
        <v>16014</v>
      </c>
      <c r="C22">
        <f t="shared" si="0"/>
        <v>654</v>
      </c>
      <c r="D22">
        <f t="shared" si="1"/>
        <v>383</v>
      </c>
      <c r="E22" s="11">
        <f t="shared" si="2"/>
        <v>276.14285714285717</v>
      </c>
    </row>
    <row r="23" spans="1:5">
      <c r="A23" s="2">
        <f>Dati!A23</f>
        <v>44064</v>
      </c>
      <c r="B23" s="3">
        <f>Dati!G23</f>
        <v>16678</v>
      </c>
      <c r="C23">
        <f t="shared" si="0"/>
        <v>664</v>
      </c>
      <c r="D23">
        <f t="shared" si="1"/>
        <v>10</v>
      </c>
      <c r="E23" s="11">
        <f t="shared" si="2"/>
        <v>347</v>
      </c>
    </row>
    <row r="24" spans="1:5">
      <c r="A24" s="2">
        <f>Dati!A24</f>
        <v>44065</v>
      </c>
      <c r="B24" s="3">
        <f>Dati!G24</f>
        <v>17503</v>
      </c>
      <c r="C24">
        <f t="shared" si="0"/>
        <v>825</v>
      </c>
      <c r="D24">
        <f t="shared" si="1"/>
        <v>161</v>
      </c>
      <c r="E24" s="11">
        <f t="shared" si="2"/>
        <v>442.42857142857144</v>
      </c>
    </row>
    <row r="25" spans="1:5">
      <c r="A25" s="2">
        <f>Dati!A25</f>
        <v>44066</v>
      </c>
      <c r="B25" s="3">
        <f>Dati!G25</f>
        <v>18438</v>
      </c>
      <c r="C25">
        <f t="shared" si="0"/>
        <v>935</v>
      </c>
      <c r="D25">
        <f t="shared" si="1"/>
        <v>110</v>
      </c>
      <c r="E25" s="11">
        <f t="shared" si="2"/>
        <v>529.28571428571433</v>
      </c>
    </row>
    <row r="26" spans="1:5">
      <c r="A26" s="2">
        <f>Dati!A26</f>
        <v>44067</v>
      </c>
      <c r="B26" s="3">
        <f>Dati!G26</f>
        <v>19195</v>
      </c>
      <c r="C26">
        <f t="shared" si="0"/>
        <v>757</v>
      </c>
      <c r="D26">
        <f t="shared" si="1"/>
        <v>-178</v>
      </c>
      <c r="E26" s="11">
        <f t="shared" si="2"/>
        <v>618.28571428571433</v>
      </c>
    </row>
    <row r="27" spans="1:5">
      <c r="A27" s="2">
        <f>Dati!A27</f>
        <v>44068</v>
      </c>
      <c r="B27" s="3">
        <f>Dati!G27</f>
        <v>19714</v>
      </c>
      <c r="C27">
        <f t="shared" si="0"/>
        <v>519</v>
      </c>
      <c r="D27">
        <f t="shared" si="1"/>
        <v>-238</v>
      </c>
      <c r="E27" s="11">
        <f t="shared" si="2"/>
        <v>660.71428571428567</v>
      </c>
    </row>
    <row r="28" spans="1:5">
      <c r="A28" s="2">
        <f>Dati!A28</f>
        <v>44069</v>
      </c>
      <c r="B28" s="3">
        <f>Dati!G28</f>
        <v>20753</v>
      </c>
      <c r="C28">
        <f t="shared" si="0"/>
        <v>1039</v>
      </c>
      <c r="D28">
        <f t="shared" si="1"/>
        <v>520</v>
      </c>
      <c r="E28" s="11">
        <f t="shared" si="2"/>
        <v>770.42857142857144</v>
      </c>
    </row>
    <row r="29" spans="1:5">
      <c r="A29" s="2">
        <f>Dati!A29</f>
        <v>44070</v>
      </c>
      <c r="B29" s="3">
        <f>Dati!G29</f>
        <v>21932</v>
      </c>
      <c r="C29">
        <f t="shared" si="0"/>
        <v>1179</v>
      </c>
      <c r="D29">
        <f t="shared" si="1"/>
        <v>140</v>
      </c>
      <c r="E29" s="11">
        <f t="shared" si="2"/>
        <v>845.42857142857144</v>
      </c>
    </row>
    <row r="30" spans="1:5">
      <c r="A30" s="2">
        <f>Dati!A30</f>
        <v>44071</v>
      </c>
      <c r="B30" s="3">
        <f>Dati!G30</f>
        <v>23035</v>
      </c>
      <c r="C30">
        <f t="shared" si="0"/>
        <v>1103</v>
      </c>
      <c r="D30">
        <f t="shared" si="1"/>
        <v>-76</v>
      </c>
      <c r="E30" s="11">
        <f t="shared" si="2"/>
        <v>908.14285714285711</v>
      </c>
    </row>
    <row r="31" spans="1:5">
      <c r="A31" s="2">
        <f>Dati!A31</f>
        <v>44072</v>
      </c>
      <c r="B31" s="3">
        <f>Dati!G31</f>
        <v>24156</v>
      </c>
      <c r="C31">
        <f t="shared" si="0"/>
        <v>1121</v>
      </c>
      <c r="D31">
        <f t="shared" si="1"/>
        <v>18</v>
      </c>
      <c r="E31" s="11">
        <f t="shared" si="2"/>
        <v>950.42857142857144</v>
      </c>
    </row>
    <row r="32" spans="1:5">
      <c r="A32" s="2">
        <f>Dati!A32</f>
        <v>44073</v>
      </c>
      <c r="B32" s="3">
        <f>Dati!G32</f>
        <v>25205</v>
      </c>
      <c r="C32">
        <f t="shared" si="0"/>
        <v>1049</v>
      </c>
      <c r="D32">
        <f t="shared" si="1"/>
        <v>-72</v>
      </c>
      <c r="E32" s="11">
        <f t="shared" si="2"/>
        <v>966.71428571428567</v>
      </c>
    </row>
    <row r="33" spans="1:5">
      <c r="A33" s="2">
        <f>Dati!A33</f>
        <v>44074</v>
      </c>
      <c r="B33" s="3">
        <f>Dati!G33</f>
        <v>26078</v>
      </c>
      <c r="C33">
        <f t="shared" si="0"/>
        <v>873</v>
      </c>
      <c r="D33">
        <f t="shared" si="1"/>
        <v>-176</v>
      </c>
      <c r="E33" s="11">
        <f t="shared" si="2"/>
        <v>983.28571428571433</v>
      </c>
    </row>
    <row r="34" spans="1:5">
      <c r="A34" s="2">
        <f>Dati!A34</f>
        <v>44075</v>
      </c>
      <c r="B34" s="3">
        <f>Dati!G34</f>
        <v>26754</v>
      </c>
      <c r="C34">
        <f t="shared" si="0"/>
        <v>676</v>
      </c>
      <c r="D34">
        <f t="shared" si="1"/>
        <v>-197</v>
      </c>
      <c r="E34" s="11">
        <f t="shared" si="2"/>
        <v>1005.7142857142857</v>
      </c>
    </row>
    <row r="35" spans="1:5">
      <c r="A35" s="2">
        <f>Dati!A35</f>
        <v>44076</v>
      </c>
      <c r="B35" s="3">
        <f>Dati!G35</f>
        <v>27817</v>
      </c>
      <c r="C35">
        <f t="shared" si="0"/>
        <v>1063</v>
      </c>
      <c r="D35">
        <f t="shared" si="1"/>
        <v>387</v>
      </c>
      <c r="E35" s="11">
        <f t="shared" si="2"/>
        <v>1009.1428571428571</v>
      </c>
    </row>
    <row r="36" spans="1:5">
      <c r="A36" s="2">
        <f>Dati!A36</f>
        <v>44077</v>
      </c>
      <c r="B36" s="3">
        <f>Dati!G36</f>
        <v>28915</v>
      </c>
      <c r="C36">
        <f t="shared" si="0"/>
        <v>1098</v>
      </c>
      <c r="D36">
        <f t="shared" si="1"/>
        <v>35</v>
      </c>
      <c r="E36" s="11">
        <f t="shared" si="2"/>
        <v>997.57142857142856</v>
      </c>
    </row>
    <row r="37" spans="1:5">
      <c r="A37" s="2">
        <f>Dati!A37</f>
        <v>44078</v>
      </c>
      <c r="B37" s="3">
        <f>Dati!G37</f>
        <v>30099</v>
      </c>
      <c r="C37">
        <f t="shared" ref="C37" si="3">B37-B36</f>
        <v>1184</v>
      </c>
      <c r="D37">
        <f t="shared" ref="D37" si="4">C37-C36</f>
        <v>86</v>
      </c>
      <c r="E37" s="11">
        <f t="shared" si="2"/>
        <v>1009.1428571428571</v>
      </c>
    </row>
    <row r="38" spans="1:5">
      <c r="A38" s="2">
        <f>Dati!A38</f>
        <v>44079</v>
      </c>
      <c r="B38" s="3">
        <f>Dati!G38</f>
        <v>31194</v>
      </c>
      <c r="C38">
        <f t="shared" ref="C38" si="5">B38-B37</f>
        <v>1095</v>
      </c>
      <c r="D38">
        <f t="shared" ref="D38" si="6">C38-C37</f>
        <v>-89</v>
      </c>
      <c r="E38" s="11">
        <f t="shared" si="2"/>
        <v>1005.4285714285714</v>
      </c>
    </row>
    <row r="39" spans="1:5">
      <c r="A39" s="2">
        <f>Dati!A39</f>
        <v>44080</v>
      </c>
      <c r="B39" s="3">
        <f>Dati!G39</f>
        <v>32078</v>
      </c>
      <c r="C39">
        <f t="shared" ref="C39" si="7">B39-B38</f>
        <v>884</v>
      </c>
      <c r="D39">
        <f t="shared" ref="D39" si="8">C39-C38</f>
        <v>-211</v>
      </c>
      <c r="E39" s="11">
        <f t="shared" si="2"/>
        <v>981.85714285714289</v>
      </c>
    </row>
    <row r="40" spans="1:5">
      <c r="A40" s="2">
        <f>Dati!A40</f>
        <v>44081</v>
      </c>
      <c r="B40" s="3">
        <f>Dati!G40</f>
        <v>32993</v>
      </c>
      <c r="C40">
        <f t="shared" ref="C40" si="9">B40-B39</f>
        <v>915</v>
      </c>
      <c r="D40">
        <f t="shared" ref="D40" si="10">C40-C39</f>
        <v>31</v>
      </c>
      <c r="E40" s="11">
        <f t="shared" si="2"/>
        <v>987.85714285714289</v>
      </c>
    </row>
    <row r="41" spans="1:5">
      <c r="A41" s="2">
        <f>Dati!A41</f>
        <v>44082</v>
      </c>
      <c r="B41" s="3">
        <f>Dati!G41</f>
        <v>33789</v>
      </c>
      <c r="C41">
        <f t="shared" ref="C41" si="11">B41-B40</f>
        <v>796</v>
      </c>
      <c r="D41">
        <f t="shared" ref="D41" si="12">C41-C40</f>
        <v>-119</v>
      </c>
      <c r="E41" s="11">
        <f t="shared" si="2"/>
        <v>1005</v>
      </c>
    </row>
    <row r="42" spans="1:5">
      <c r="A42" s="2">
        <f>Dati!A42</f>
        <v>44083</v>
      </c>
      <c r="B42" s="3">
        <f>Dati!G42</f>
        <v>34734</v>
      </c>
      <c r="C42">
        <f t="shared" ref="C42" si="13">B42-B41</f>
        <v>945</v>
      </c>
      <c r="D42">
        <f t="shared" ref="D42" si="14">C42-C41</f>
        <v>149</v>
      </c>
      <c r="E42" s="11">
        <f t="shared" si="2"/>
        <v>988.14285714285711</v>
      </c>
    </row>
    <row r="43" spans="1:5">
      <c r="A43" s="2">
        <f>Dati!A43</f>
        <v>44084</v>
      </c>
      <c r="B43" s="3">
        <f>Dati!G43</f>
        <v>35708</v>
      </c>
      <c r="C43">
        <f t="shared" ref="C43" si="15">B43-B42</f>
        <v>974</v>
      </c>
      <c r="D43">
        <f t="shared" ref="D43" si="16">C43-C42</f>
        <v>29</v>
      </c>
      <c r="E43" s="11">
        <f t="shared" si="2"/>
        <v>970.42857142857144</v>
      </c>
    </row>
    <row r="44" spans="1:5">
      <c r="A44" s="2">
        <f>Dati!A44</f>
        <v>44085</v>
      </c>
      <c r="B44" s="3">
        <f>Dati!G44</f>
        <v>36767</v>
      </c>
      <c r="C44">
        <f t="shared" ref="C44" si="17">B44-B43</f>
        <v>1059</v>
      </c>
      <c r="D44">
        <f t="shared" ref="D44" si="18">C44-C43</f>
        <v>85</v>
      </c>
      <c r="E44" s="11">
        <f t="shared" si="2"/>
        <v>952.57142857142856</v>
      </c>
    </row>
    <row r="45" spans="1:5">
      <c r="A45" s="2">
        <f>Dati!A45</f>
        <v>44086</v>
      </c>
      <c r="B45" s="3">
        <f>Dati!G45</f>
        <v>37503</v>
      </c>
      <c r="C45">
        <f t="shared" ref="C45" si="19">B45-B44</f>
        <v>736</v>
      </c>
      <c r="D45">
        <f t="shared" ref="D45" si="20">C45-C44</f>
        <v>-323</v>
      </c>
      <c r="E45" s="11">
        <f t="shared" si="2"/>
        <v>901.28571428571433</v>
      </c>
    </row>
    <row r="46" spans="1:5">
      <c r="A46" s="2">
        <f>Dati!A46</f>
        <v>44087</v>
      </c>
      <c r="B46" s="3">
        <f>Dati!G46</f>
        <v>38509</v>
      </c>
      <c r="C46">
        <f t="shared" ref="C46" si="21">B46-B45</f>
        <v>1006</v>
      </c>
      <c r="D46">
        <f t="shared" ref="D46" si="22">C46-C45</f>
        <v>270</v>
      </c>
      <c r="E46" s="11">
        <f t="shared" si="2"/>
        <v>918.71428571428567</v>
      </c>
    </row>
    <row r="47" spans="1:5">
      <c r="A47" s="2">
        <f>Dati!A47</f>
        <v>44088</v>
      </c>
      <c r="B47" s="3">
        <f>Dati!G47</f>
        <v>39187</v>
      </c>
      <c r="C47">
        <f t="shared" ref="C47" si="23">B47-B46</f>
        <v>678</v>
      </c>
      <c r="D47">
        <f t="shared" ref="D47" si="24">C47-C46</f>
        <v>-328</v>
      </c>
      <c r="E47" s="11">
        <f t="shared" si="2"/>
        <v>884.85714285714289</v>
      </c>
    </row>
    <row r="48" spans="1:5">
      <c r="A48" s="2">
        <f>Dati!A48</f>
        <v>44089</v>
      </c>
      <c r="B48" s="3">
        <f>Dati!G48</f>
        <v>39712</v>
      </c>
      <c r="C48">
        <f t="shared" ref="C48" si="25">B48-B47</f>
        <v>525</v>
      </c>
      <c r="D48">
        <f t="shared" ref="D48" si="26">C48-C47</f>
        <v>-153</v>
      </c>
      <c r="E48" s="11">
        <f t="shared" si="2"/>
        <v>846.14285714285711</v>
      </c>
    </row>
    <row r="49" spans="1:5">
      <c r="A49" s="2">
        <f>Dati!A49</f>
        <v>44090</v>
      </c>
      <c r="B49" s="3">
        <f>Dati!G49</f>
        <v>40532</v>
      </c>
      <c r="C49">
        <f t="shared" ref="C49" si="27">B49-B48</f>
        <v>820</v>
      </c>
      <c r="D49">
        <f t="shared" ref="D49" si="28">C49-C48</f>
        <v>295</v>
      </c>
      <c r="E49" s="11">
        <f t="shared" si="2"/>
        <v>828.28571428571433</v>
      </c>
    </row>
    <row r="50" spans="1:5">
      <c r="A50" s="2">
        <f>Dati!A50</f>
        <v>44091</v>
      </c>
      <c r="B50" s="3">
        <f>Dati!G50</f>
        <v>41413</v>
      </c>
      <c r="C50">
        <f t="shared" ref="C50" si="29">B50-B49</f>
        <v>881</v>
      </c>
      <c r="D50">
        <f t="shared" ref="D50" si="30">C50-C49</f>
        <v>61</v>
      </c>
      <c r="E50" s="11">
        <f t="shared" si="2"/>
        <v>815</v>
      </c>
    </row>
    <row r="51" spans="1:5">
      <c r="A51" s="2">
        <f>Dati!A51</f>
        <v>44092</v>
      </c>
      <c r="B51" s="3">
        <f>Dati!G51</f>
        <v>42457</v>
      </c>
      <c r="C51">
        <f t="shared" ref="C51" si="31">B51-B50</f>
        <v>1044</v>
      </c>
      <c r="D51">
        <f t="shared" ref="D51" si="32">C51-C50</f>
        <v>163</v>
      </c>
      <c r="E51" s="11">
        <f t="shared" si="2"/>
        <v>812.85714285714289</v>
      </c>
    </row>
    <row r="52" spans="1:5">
      <c r="A52" s="2">
        <f>Dati!A52</f>
        <v>44093</v>
      </c>
      <c r="B52" s="3">
        <f>Dati!G52</f>
        <v>43161</v>
      </c>
      <c r="C52">
        <f t="shared" ref="C52" si="33">B52-B51</f>
        <v>704</v>
      </c>
      <c r="D52">
        <f t="shared" ref="D52" si="34">C52-C51</f>
        <v>-340</v>
      </c>
      <c r="E52" s="11">
        <f t="shared" si="2"/>
        <v>808.28571428571433</v>
      </c>
    </row>
    <row r="53" spans="1:5">
      <c r="A53" s="2">
        <f>Dati!A53</f>
        <v>44094</v>
      </c>
      <c r="B53" s="3">
        <f>Dati!G53</f>
        <v>44098</v>
      </c>
      <c r="C53">
        <f t="shared" ref="C53" si="35">B53-B52</f>
        <v>937</v>
      </c>
      <c r="D53">
        <f t="shared" ref="D53" si="36">C53-C52</f>
        <v>233</v>
      </c>
      <c r="E53" s="11">
        <f t="shared" si="2"/>
        <v>798.42857142857144</v>
      </c>
    </row>
    <row r="54" spans="1:5">
      <c r="A54" s="2">
        <f>Dati!A54</f>
        <v>44095</v>
      </c>
      <c r="B54" s="3">
        <f>Dati!G54</f>
        <v>45079</v>
      </c>
      <c r="C54">
        <f t="shared" ref="C54" si="37">B54-B53</f>
        <v>981</v>
      </c>
      <c r="D54">
        <f t="shared" ref="D54" si="38">C54-C53</f>
        <v>44</v>
      </c>
      <c r="E54" s="11">
        <f t="shared" si="2"/>
        <v>841.71428571428567</v>
      </c>
    </row>
    <row r="55" spans="1:5">
      <c r="A55" s="2">
        <f>Dati!A55</f>
        <v>44096</v>
      </c>
      <c r="B55" s="3">
        <f>Dati!G55</f>
        <v>45489</v>
      </c>
      <c r="C55">
        <f t="shared" ref="C55" si="39">B55-B54</f>
        <v>410</v>
      </c>
      <c r="D55">
        <f t="shared" ref="D55" si="40">C55-C54</f>
        <v>-571</v>
      </c>
      <c r="E55" s="11">
        <f t="shared" si="2"/>
        <v>825.28571428571433</v>
      </c>
    </row>
    <row r="56" spans="1:5">
      <c r="A56" s="2">
        <f>Dati!A56</f>
        <v>44097</v>
      </c>
      <c r="B56" s="3">
        <f>Dati!G56</f>
        <v>46114</v>
      </c>
      <c r="C56">
        <f t="shared" ref="C56" si="41">B56-B55</f>
        <v>625</v>
      </c>
      <c r="D56">
        <f t="shared" ref="D56" si="42">C56-C55</f>
        <v>215</v>
      </c>
      <c r="E56" s="11">
        <f t="shared" si="2"/>
        <v>797.42857142857144</v>
      </c>
    </row>
    <row r="57" spans="1:5">
      <c r="A57" s="2">
        <f>Dati!A57</f>
        <v>44098</v>
      </c>
      <c r="B57" s="3">
        <f>Dati!G57</f>
        <v>46780</v>
      </c>
      <c r="C57">
        <f t="shared" ref="C57" si="43">B57-B56</f>
        <v>666</v>
      </c>
      <c r="D57">
        <f t="shared" ref="D57" si="44">C57-C56</f>
        <v>41</v>
      </c>
      <c r="E57" s="11">
        <f t="shared" si="2"/>
        <v>766.71428571428567</v>
      </c>
    </row>
    <row r="58" spans="1:5">
      <c r="A58" s="2">
        <f>Dati!A58</f>
        <v>44099</v>
      </c>
      <c r="B58" s="3">
        <f>Dati!G58</f>
        <v>47718</v>
      </c>
      <c r="C58">
        <f t="shared" ref="C58" si="45">B58-B57</f>
        <v>938</v>
      </c>
      <c r="D58">
        <f t="shared" ref="D58" si="46">C58-C57</f>
        <v>272</v>
      </c>
      <c r="E58" s="11">
        <f t="shared" si="2"/>
        <v>751.57142857142856</v>
      </c>
    </row>
    <row r="59" spans="1:5">
      <c r="A59" s="2">
        <f>Dati!A59</f>
        <v>44100</v>
      </c>
      <c r="B59" s="3">
        <f>Dati!G59</f>
        <v>48593</v>
      </c>
      <c r="C59">
        <f t="shared" ref="C59" si="47">B59-B58</f>
        <v>875</v>
      </c>
      <c r="D59">
        <f t="shared" ref="D59" si="48">C59-C58</f>
        <v>-63</v>
      </c>
      <c r="E59" s="11">
        <f t="shared" si="2"/>
        <v>776</v>
      </c>
    </row>
    <row r="60" spans="1:5">
      <c r="A60" s="2">
        <f>Dati!A60</f>
        <v>44101</v>
      </c>
      <c r="B60" s="3">
        <f>Dati!G60</f>
        <v>49618</v>
      </c>
      <c r="C60">
        <f t="shared" ref="C60" si="49">B60-B59</f>
        <v>1025</v>
      </c>
      <c r="D60">
        <f t="shared" ref="D60" si="50">C60-C59</f>
        <v>150</v>
      </c>
      <c r="E60" s="11">
        <f t="shared" si="2"/>
        <v>788.57142857142856</v>
      </c>
    </row>
    <row r="61" spans="1:5">
      <c r="A61" s="2">
        <f>Dati!A61</f>
        <v>44102</v>
      </c>
      <c r="B61" s="3">
        <f>Dati!G61</f>
        <v>50323</v>
      </c>
      <c r="C61">
        <f t="shared" ref="C61" si="51">B61-B60</f>
        <v>705</v>
      </c>
      <c r="D61">
        <f t="shared" ref="D61" si="52">C61-C60</f>
        <v>-320</v>
      </c>
      <c r="E61" s="11">
        <f t="shared" si="2"/>
        <v>749.14285714285711</v>
      </c>
    </row>
    <row r="62" spans="1:5">
      <c r="A62" s="2">
        <f>Dati!A62</f>
        <v>44103</v>
      </c>
      <c r="B62" s="3">
        <f>Dati!G62</f>
        <v>50630</v>
      </c>
      <c r="C62">
        <f t="shared" ref="C62" si="53">B62-B61</f>
        <v>307</v>
      </c>
      <c r="D62">
        <f t="shared" ref="D62" si="54">C62-C61</f>
        <v>-398</v>
      </c>
      <c r="E62" s="11">
        <f t="shared" si="2"/>
        <v>734.42857142857144</v>
      </c>
    </row>
    <row r="63" spans="1:5">
      <c r="A63" s="2">
        <f>Dati!A63</f>
        <v>44104</v>
      </c>
      <c r="B63" s="3">
        <f>Dati!G63</f>
        <v>51263</v>
      </c>
      <c r="C63">
        <f t="shared" ref="C63" si="55">B63-B62</f>
        <v>633</v>
      </c>
      <c r="D63">
        <f t="shared" ref="D63" si="56">C63-C62</f>
        <v>326</v>
      </c>
      <c r="E63" s="11">
        <f t="shared" si="2"/>
        <v>735.57142857142856</v>
      </c>
    </row>
    <row r="64" spans="1:5">
      <c r="A64" s="2">
        <f>Dati!A64</f>
        <v>44105</v>
      </c>
      <c r="B64" s="3">
        <f>Dati!G64</f>
        <v>52647</v>
      </c>
      <c r="C64">
        <f t="shared" ref="C64" si="57">B64-B63</f>
        <v>1384</v>
      </c>
      <c r="D64">
        <f t="shared" ref="D64" si="58">C64-C63</f>
        <v>751</v>
      </c>
      <c r="E64" s="11">
        <f t="shared" si="2"/>
        <v>838.14285714285711</v>
      </c>
    </row>
    <row r="65" spans="1:5">
      <c r="A65" s="2">
        <f>Dati!A65</f>
        <v>44106</v>
      </c>
      <c r="B65" s="3">
        <f>Dati!G65</f>
        <v>53997</v>
      </c>
      <c r="C65">
        <f t="shared" ref="C65" si="59">B65-B64</f>
        <v>1350</v>
      </c>
      <c r="D65">
        <f t="shared" ref="D65" si="60">C65-C64</f>
        <v>-34</v>
      </c>
      <c r="E65" s="11">
        <f t="shared" si="2"/>
        <v>897</v>
      </c>
    </row>
    <row r="66" spans="1:5">
      <c r="A66" s="2">
        <f>Dati!A66</f>
        <v>44107</v>
      </c>
      <c r="B66" s="3">
        <f>Dati!G66</f>
        <v>55566</v>
      </c>
      <c r="C66">
        <f t="shared" ref="C66" si="61">B66-B65</f>
        <v>1569</v>
      </c>
      <c r="D66">
        <f t="shared" ref="D66" si="62">C66-C65</f>
        <v>219</v>
      </c>
      <c r="E66" s="11">
        <f t="shared" si="2"/>
        <v>996.14285714285711</v>
      </c>
    </row>
    <row r="67" spans="1:5">
      <c r="A67" s="2">
        <f>Dati!A67</f>
        <v>44108</v>
      </c>
      <c r="B67" s="3">
        <f>Dati!G67</f>
        <v>57429</v>
      </c>
      <c r="C67">
        <f t="shared" ref="C67" si="63">B67-B66</f>
        <v>1863</v>
      </c>
      <c r="D67">
        <f t="shared" ref="D67" si="64">C67-C66</f>
        <v>294</v>
      </c>
      <c r="E67" s="11">
        <f t="shared" si="2"/>
        <v>1115.8571428571429</v>
      </c>
    </row>
    <row r="68" spans="1:5">
      <c r="A68" s="2">
        <f>Dati!A68</f>
        <v>44109</v>
      </c>
      <c r="B68" s="3">
        <f>Dati!G68</f>
        <v>58903</v>
      </c>
      <c r="C68">
        <f t="shared" ref="C68" si="65">B68-B67</f>
        <v>1474</v>
      </c>
      <c r="D68">
        <f t="shared" ref="D68" si="66">C68-C67</f>
        <v>-389</v>
      </c>
      <c r="E68" s="11">
        <f t="shared" si="2"/>
        <v>1225.7142857142858</v>
      </c>
    </row>
    <row r="69" spans="1:5">
      <c r="A69" s="2">
        <f>Dati!A69</f>
        <v>44110</v>
      </c>
      <c r="B69" s="3">
        <f>Dati!G69</f>
        <v>60134</v>
      </c>
      <c r="C69">
        <f t="shared" ref="C69" si="67">B69-B68</f>
        <v>1231</v>
      </c>
      <c r="D69">
        <f t="shared" ref="D69" si="68">C69-C68</f>
        <v>-243</v>
      </c>
      <c r="E69" s="11">
        <f t="shared" si="2"/>
        <v>1357.7142857142858</v>
      </c>
    </row>
    <row r="70" spans="1:5">
      <c r="A70" s="2">
        <f>Dati!A70</f>
        <v>44111</v>
      </c>
      <c r="B70" s="3">
        <f>Dati!G70</f>
        <v>62576</v>
      </c>
      <c r="C70">
        <f t="shared" ref="C70" si="69">B70-B69</f>
        <v>2442</v>
      </c>
      <c r="D70">
        <f t="shared" ref="D70" si="70">C70-C69</f>
        <v>1211</v>
      </c>
      <c r="E70" s="11">
        <f t="shared" si="2"/>
        <v>1616.1428571428571</v>
      </c>
    </row>
    <row r="71" spans="1:5">
      <c r="A71" s="2">
        <f>Dati!A71</f>
        <v>44112</v>
      </c>
      <c r="B71" s="3">
        <f>Dati!G71</f>
        <v>65952</v>
      </c>
      <c r="C71">
        <f t="shared" ref="C71" si="71">B71-B70</f>
        <v>3376</v>
      </c>
      <c r="D71">
        <f t="shared" ref="D71" si="72">C71-C70</f>
        <v>934</v>
      </c>
      <c r="E71" s="11">
        <f t="shared" si="2"/>
        <v>1900.7142857142858</v>
      </c>
    </row>
    <row r="72" spans="1:5">
      <c r="A72" s="2">
        <f>Dati!A72</f>
        <v>44113</v>
      </c>
      <c r="B72" s="3">
        <f>Dati!G72</f>
        <v>70110</v>
      </c>
      <c r="C72">
        <f t="shared" ref="C72" si="73">B72-B71</f>
        <v>4158</v>
      </c>
      <c r="D72">
        <f t="shared" ref="D72" si="74">C72-C71</f>
        <v>782</v>
      </c>
      <c r="E72" s="11">
        <f t="shared" si="2"/>
        <v>2301.8571428571427</v>
      </c>
    </row>
    <row r="73" spans="1:5">
      <c r="A73" s="2">
        <f>Dati!A73</f>
        <v>44114</v>
      </c>
      <c r="B73" s="3">
        <f>Dati!G73</f>
        <v>74829</v>
      </c>
      <c r="C73">
        <f t="shared" ref="C73" si="75">B73-B72</f>
        <v>4719</v>
      </c>
      <c r="D73">
        <f t="shared" ref="D73" si="76">C73-C72</f>
        <v>561</v>
      </c>
      <c r="E73" s="11">
        <f t="shared" si="2"/>
        <v>2751.8571428571427</v>
      </c>
    </row>
    <row r="74" spans="1:5">
      <c r="A74" s="2">
        <f>Dati!A74</f>
        <v>44115</v>
      </c>
      <c r="B74" s="3">
        <f>Dati!G74</f>
        <v>79075</v>
      </c>
      <c r="C74">
        <f t="shared" ref="C74" si="77">B74-B73</f>
        <v>4246</v>
      </c>
      <c r="D74">
        <f t="shared" ref="D74" si="78">C74-C73</f>
        <v>-473</v>
      </c>
      <c r="E74" s="11">
        <f t="shared" si="2"/>
        <v>3092.2857142857142</v>
      </c>
    </row>
    <row r="75" spans="1:5">
      <c r="A75" s="2">
        <f>Dati!A75</f>
        <v>44116</v>
      </c>
      <c r="B75" s="3">
        <f>Dati!G75</f>
        <v>82764</v>
      </c>
      <c r="C75">
        <f t="shared" ref="C75:C76" si="79">B75-B74</f>
        <v>3689</v>
      </c>
      <c r="D75">
        <f t="shared" ref="D75:D76" si="80">C75-C74</f>
        <v>-557</v>
      </c>
      <c r="E75" s="11">
        <f t="shared" si="2"/>
        <v>3408.7142857142858</v>
      </c>
    </row>
    <row r="76" spans="1:5">
      <c r="A76" s="2">
        <f>Dati!A76</f>
        <v>44117</v>
      </c>
      <c r="B76" s="3">
        <f>Dati!G76</f>
        <v>87193</v>
      </c>
      <c r="C76">
        <f t="shared" si="79"/>
        <v>4429</v>
      </c>
      <c r="D76">
        <f t="shared" si="80"/>
        <v>740</v>
      </c>
      <c r="E76" s="11">
        <f t="shared" si="2"/>
        <v>3865.5714285714284</v>
      </c>
    </row>
    <row r="77" spans="1:5">
      <c r="A77" s="2">
        <f>Dati!A77</f>
        <v>44118</v>
      </c>
      <c r="B77" s="3">
        <f>Dati!G77</f>
        <v>92445</v>
      </c>
      <c r="C77">
        <f t="shared" ref="C77:C78" si="81">B77-B76</f>
        <v>5252</v>
      </c>
      <c r="D77">
        <f t="shared" ref="D77:D78" si="82">C77-C76</f>
        <v>823</v>
      </c>
      <c r="E77" s="11">
        <f t="shared" ref="E77:E109" si="83">SUM(C71:C77)/7</f>
        <v>4267</v>
      </c>
    </row>
    <row r="78" spans="1:5">
      <c r="A78" s="2">
        <f>Dati!A78</f>
        <v>44119</v>
      </c>
      <c r="B78" s="3">
        <f>Dati!G78</f>
        <v>99266</v>
      </c>
      <c r="C78">
        <f t="shared" si="81"/>
        <v>6821</v>
      </c>
      <c r="D78">
        <f t="shared" si="82"/>
        <v>1569</v>
      </c>
      <c r="E78" s="11">
        <f t="shared" si="83"/>
        <v>4759.1428571428569</v>
      </c>
    </row>
    <row r="79" spans="1:5">
      <c r="A79" s="2">
        <f>Dati!A79</f>
        <v>44120</v>
      </c>
      <c r="B79" s="3">
        <f>Dati!G79</f>
        <v>107312</v>
      </c>
      <c r="C79">
        <f t="shared" ref="C79" si="84">B79-B78</f>
        <v>8046</v>
      </c>
      <c r="D79">
        <f t="shared" ref="D79" si="85">C79-C78</f>
        <v>1225</v>
      </c>
      <c r="E79" s="11">
        <f t="shared" si="83"/>
        <v>5314.5714285714284</v>
      </c>
    </row>
    <row r="80" spans="1:5">
      <c r="A80" s="2">
        <f>Dati!A80</f>
        <v>44121</v>
      </c>
      <c r="B80" s="3">
        <f>Dati!G80</f>
        <v>116935</v>
      </c>
      <c r="C80">
        <f t="shared" ref="C80" si="86">B80-B79</f>
        <v>9623</v>
      </c>
      <c r="D80">
        <f t="shared" ref="D80" si="87">C80-C79</f>
        <v>1577</v>
      </c>
      <c r="E80" s="11">
        <f t="shared" si="83"/>
        <v>6015.1428571428569</v>
      </c>
    </row>
    <row r="81" spans="1:5">
      <c r="A81" s="2">
        <f>Dati!A81</f>
        <v>44122</v>
      </c>
      <c r="B81" s="3">
        <f>Dati!G81</f>
        <v>126237</v>
      </c>
      <c r="C81">
        <f t="shared" ref="C81" si="88">B81-B80</f>
        <v>9302</v>
      </c>
      <c r="D81">
        <f t="shared" ref="D81" si="89">C81-C80</f>
        <v>-321</v>
      </c>
      <c r="E81" s="11">
        <f t="shared" si="83"/>
        <v>6737.4285714285716</v>
      </c>
    </row>
    <row r="82" spans="1:5">
      <c r="A82" s="2">
        <f>Dati!A82</f>
        <v>44123</v>
      </c>
      <c r="B82" s="3">
        <f>Dati!G82</f>
        <v>134003</v>
      </c>
      <c r="C82">
        <f t="shared" ref="C82" si="90">B82-B81</f>
        <v>7766</v>
      </c>
      <c r="D82">
        <f t="shared" ref="D82" si="91">C82-C81</f>
        <v>-1536</v>
      </c>
      <c r="E82" s="11">
        <f t="shared" si="83"/>
        <v>7319.8571428571431</v>
      </c>
    </row>
    <row r="83" spans="1:5">
      <c r="A83" s="2">
        <f>Dati!A83</f>
        <v>44124</v>
      </c>
      <c r="B83" s="3">
        <f>Dati!G83</f>
        <v>142739</v>
      </c>
      <c r="C83">
        <f t="shared" ref="C83:C84" si="92">B83-B82</f>
        <v>8736</v>
      </c>
      <c r="D83">
        <f t="shared" ref="D83:D84" si="93">C83-C82</f>
        <v>970</v>
      </c>
      <c r="E83" s="11">
        <f t="shared" si="83"/>
        <v>7935.1428571428569</v>
      </c>
    </row>
    <row r="84" spans="1:5">
      <c r="A84" s="2">
        <f>Dati!A84</f>
        <v>44125</v>
      </c>
      <c r="B84" s="3">
        <f>Dati!G84</f>
        <v>155442</v>
      </c>
      <c r="C84">
        <f t="shared" si="92"/>
        <v>12703</v>
      </c>
      <c r="D84">
        <f t="shared" si="93"/>
        <v>3967</v>
      </c>
      <c r="E84" s="11">
        <f t="shared" si="83"/>
        <v>8999.5714285714294</v>
      </c>
    </row>
    <row r="85" spans="1:5">
      <c r="A85" s="2">
        <f>Dati!A85</f>
        <v>44126</v>
      </c>
      <c r="B85" s="3">
        <f>Dati!G85</f>
        <v>169302</v>
      </c>
      <c r="C85">
        <f t="shared" ref="C85" si="94">B85-B84</f>
        <v>13860</v>
      </c>
      <c r="D85">
        <f t="shared" ref="D85" si="95">C85-C84</f>
        <v>1157</v>
      </c>
      <c r="E85" s="11">
        <f t="shared" si="83"/>
        <v>10005.142857142857</v>
      </c>
    </row>
    <row r="86" spans="1:5">
      <c r="A86" s="2">
        <f>Dati!A86</f>
        <v>44127</v>
      </c>
      <c r="B86" s="3">
        <f>Dati!G86</f>
        <v>186002</v>
      </c>
      <c r="C86">
        <f t="shared" ref="C86:C87" si="96">B86-B85</f>
        <v>16700</v>
      </c>
      <c r="D86">
        <f t="shared" ref="D86:D87" si="97">C86-C85</f>
        <v>2840</v>
      </c>
      <c r="E86" s="11">
        <f t="shared" si="83"/>
        <v>11241.428571428571</v>
      </c>
    </row>
    <row r="87" spans="1:5">
      <c r="A87" s="2">
        <f>Dati!A87</f>
        <v>44128</v>
      </c>
      <c r="B87" s="3">
        <f>Dati!G87</f>
        <v>203182</v>
      </c>
      <c r="C87">
        <f t="shared" si="96"/>
        <v>17180</v>
      </c>
      <c r="D87">
        <f t="shared" si="97"/>
        <v>480</v>
      </c>
      <c r="E87" s="11">
        <f t="shared" si="83"/>
        <v>12321</v>
      </c>
    </row>
    <row r="88" spans="1:5">
      <c r="A88" s="2">
        <f>Dati!A88</f>
        <v>44129</v>
      </c>
      <c r="B88" s="3">
        <f>Dati!G88</f>
        <v>222241</v>
      </c>
      <c r="C88">
        <f t="shared" ref="C88:C89" si="98">B88-B87</f>
        <v>19059</v>
      </c>
      <c r="D88">
        <f t="shared" ref="D88:D89" si="99">C88-C87</f>
        <v>1879</v>
      </c>
      <c r="E88" s="11">
        <f t="shared" si="83"/>
        <v>13714.857142857143</v>
      </c>
    </row>
    <row r="89" spans="1:5">
      <c r="A89" s="2">
        <f>Dati!A89</f>
        <v>44130</v>
      </c>
      <c r="B89" s="3">
        <f>Dati!G89</f>
        <v>236684</v>
      </c>
      <c r="C89">
        <f t="shared" si="98"/>
        <v>14443</v>
      </c>
      <c r="D89">
        <f t="shared" si="99"/>
        <v>-4616</v>
      </c>
      <c r="E89" s="11">
        <f t="shared" si="83"/>
        <v>14668.714285714286</v>
      </c>
    </row>
    <row r="90" spans="1:5">
      <c r="A90" s="2">
        <f>Dati!A90</f>
        <v>44131</v>
      </c>
      <c r="B90" s="3">
        <f>Dati!G90</f>
        <v>255090</v>
      </c>
      <c r="C90">
        <f t="shared" ref="C90" si="100">B90-B89</f>
        <v>18406</v>
      </c>
      <c r="D90">
        <f t="shared" ref="D90" si="101">C90-C89</f>
        <v>3963</v>
      </c>
      <c r="E90" s="11">
        <f t="shared" si="83"/>
        <v>16050.142857142857</v>
      </c>
    </row>
    <row r="91" spans="1:5">
      <c r="A91" s="2">
        <f>Dati!A91</f>
        <v>44132</v>
      </c>
      <c r="B91" s="3">
        <f>Dati!G91</f>
        <v>276457</v>
      </c>
      <c r="C91">
        <f t="shared" ref="C91:C92" si="102">B91-B90</f>
        <v>21367</v>
      </c>
      <c r="D91">
        <f t="shared" ref="D91:D92" si="103">C91-C90</f>
        <v>2961</v>
      </c>
      <c r="E91" s="11">
        <f t="shared" si="83"/>
        <v>17287.857142857141</v>
      </c>
    </row>
    <row r="92" spans="1:5">
      <c r="A92" s="2">
        <f>Dati!A92</f>
        <v>44133</v>
      </c>
      <c r="B92" s="3">
        <f>Dati!G92</f>
        <v>299191</v>
      </c>
      <c r="C92">
        <f t="shared" si="102"/>
        <v>22734</v>
      </c>
      <c r="D92">
        <f t="shared" si="103"/>
        <v>1367</v>
      </c>
      <c r="E92" s="11">
        <f t="shared" si="83"/>
        <v>18555.571428571428</v>
      </c>
    </row>
    <row r="93" spans="1:5">
      <c r="A93" s="2">
        <f>Dati!A93</f>
        <v>44134</v>
      </c>
      <c r="B93" s="3">
        <f>Dati!G93</f>
        <v>325786</v>
      </c>
      <c r="C93">
        <f t="shared" ref="C93:C94" si="104">B93-B92</f>
        <v>26595</v>
      </c>
      <c r="D93">
        <f t="shared" ref="D93:D94" si="105">C93-C92</f>
        <v>3861</v>
      </c>
      <c r="E93" s="11">
        <f t="shared" si="83"/>
        <v>19969.142857142859</v>
      </c>
    </row>
    <row r="94" spans="1:5">
      <c r="A94" s="2">
        <f>Dati!A94</f>
        <v>44135</v>
      </c>
      <c r="B94" s="3">
        <f>Dati!G94</f>
        <v>351386</v>
      </c>
      <c r="C94">
        <f t="shared" si="104"/>
        <v>25600</v>
      </c>
      <c r="D94">
        <f t="shared" si="105"/>
        <v>-995</v>
      </c>
      <c r="E94" s="11">
        <f t="shared" si="83"/>
        <v>21172</v>
      </c>
    </row>
    <row r="95" spans="1:5">
      <c r="A95" s="2">
        <f>Dati!A95</f>
        <v>44136</v>
      </c>
      <c r="B95" s="3">
        <f>Dati!G95</f>
        <v>378129</v>
      </c>
      <c r="C95">
        <f t="shared" ref="C95" si="106">B95-B94</f>
        <v>26743</v>
      </c>
      <c r="D95">
        <f t="shared" ref="D95" si="107">C95-C94</f>
        <v>1143</v>
      </c>
      <c r="E95" s="11">
        <f t="shared" si="83"/>
        <v>22269.714285714286</v>
      </c>
    </row>
    <row r="96" spans="1:5">
      <c r="A96" s="2">
        <f>Dati!A96</f>
        <v>44137</v>
      </c>
      <c r="B96" s="3">
        <f>Dati!G96</f>
        <v>396512</v>
      </c>
      <c r="C96">
        <f t="shared" ref="C96:C99" si="108">B96-B95</f>
        <v>18383</v>
      </c>
      <c r="D96">
        <f t="shared" ref="D96:D99" si="109">C96-C95</f>
        <v>-8360</v>
      </c>
      <c r="E96" s="11">
        <f t="shared" si="83"/>
        <v>22832.571428571428</v>
      </c>
    </row>
    <row r="97" spans="1:5">
      <c r="A97" s="2">
        <f>Dati!A97</f>
        <v>44138</v>
      </c>
      <c r="B97" s="3">
        <f>Dati!G97</f>
        <v>418142</v>
      </c>
      <c r="C97">
        <f t="shared" si="108"/>
        <v>21630</v>
      </c>
      <c r="D97">
        <f t="shared" si="109"/>
        <v>3247</v>
      </c>
      <c r="E97" s="11">
        <f t="shared" si="83"/>
        <v>23293.142857142859</v>
      </c>
    </row>
    <row r="98" spans="1:5">
      <c r="A98" s="2">
        <f>Dati!A98</f>
        <v>44139</v>
      </c>
      <c r="B98" s="3">
        <f>Dati!G98</f>
        <v>443235</v>
      </c>
      <c r="C98">
        <f t="shared" si="108"/>
        <v>25093</v>
      </c>
      <c r="D98">
        <f t="shared" si="109"/>
        <v>3463</v>
      </c>
      <c r="E98" s="11">
        <f t="shared" si="83"/>
        <v>23825.428571428572</v>
      </c>
    </row>
    <row r="99" spans="1:5">
      <c r="A99" s="2">
        <f>Dati!A99</f>
        <v>44140</v>
      </c>
      <c r="B99" s="3">
        <f>Dati!G99</f>
        <v>472348</v>
      </c>
      <c r="C99">
        <f t="shared" si="108"/>
        <v>29113</v>
      </c>
      <c r="D99">
        <f t="shared" si="109"/>
        <v>4020</v>
      </c>
      <c r="E99" s="11">
        <f t="shared" si="83"/>
        <v>24736.714285714286</v>
      </c>
    </row>
    <row r="100" spans="1:5">
      <c r="A100" s="2">
        <f>Dati!A100</f>
        <v>44141</v>
      </c>
      <c r="B100" s="3">
        <f>Dati!G100</f>
        <v>499118</v>
      </c>
      <c r="C100">
        <f t="shared" ref="C100" si="110">B100-B99</f>
        <v>26770</v>
      </c>
      <c r="D100">
        <f t="shared" ref="D100" si="111">C100-C99</f>
        <v>-2343</v>
      </c>
      <c r="E100" s="11">
        <f t="shared" si="83"/>
        <v>24761.714285714286</v>
      </c>
    </row>
    <row r="101" spans="1:5">
      <c r="A101" s="2">
        <f>Dati!A101</f>
        <v>44142</v>
      </c>
      <c r="B101" s="3">
        <f>Dati!G101</f>
        <v>532536</v>
      </c>
      <c r="C101">
        <f t="shared" ref="C101:C105" si="112">B101-B100</f>
        <v>33418</v>
      </c>
      <c r="D101">
        <f t="shared" ref="D101:D105" si="113">C101-C100</f>
        <v>6648</v>
      </c>
      <c r="E101" s="11">
        <f t="shared" si="83"/>
        <v>25878.571428571428</v>
      </c>
    </row>
    <row r="102" spans="1:5">
      <c r="A102" s="2">
        <f>Dati!A102</f>
        <v>44143</v>
      </c>
      <c r="B102" s="3">
        <f>Dati!G102</f>
        <v>558636</v>
      </c>
      <c r="C102">
        <f t="shared" si="112"/>
        <v>26100</v>
      </c>
      <c r="D102">
        <f t="shared" si="113"/>
        <v>-7318</v>
      </c>
      <c r="E102" s="11">
        <f t="shared" si="83"/>
        <v>25786.714285714286</v>
      </c>
    </row>
    <row r="103" spans="1:5">
      <c r="A103" s="2">
        <f>Dati!A103</f>
        <v>44144</v>
      </c>
      <c r="B103" s="3">
        <f>Dati!G103</f>
        <v>573334</v>
      </c>
      <c r="C103">
        <f t="shared" si="112"/>
        <v>14698</v>
      </c>
      <c r="D103">
        <f t="shared" si="113"/>
        <v>-11402</v>
      </c>
      <c r="E103" s="11">
        <f t="shared" si="83"/>
        <v>25260.285714285714</v>
      </c>
    </row>
    <row r="104" spans="1:5">
      <c r="A104" s="2">
        <f>Dati!A104</f>
        <v>44145</v>
      </c>
      <c r="B104" s="3">
        <f>Dati!G104</f>
        <v>590110</v>
      </c>
      <c r="C104">
        <f t="shared" si="112"/>
        <v>16776</v>
      </c>
      <c r="D104">
        <f t="shared" si="113"/>
        <v>2078</v>
      </c>
      <c r="E104" s="11">
        <f t="shared" si="83"/>
        <v>24566.857142857141</v>
      </c>
    </row>
    <row r="105" spans="1:5">
      <c r="A105" s="2">
        <f>Dati!A105</f>
        <v>44146</v>
      </c>
      <c r="B105" s="3">
        <f>Dati!G105</f>
        <v>613358</v>
      </c>
      <c r="C105">
        <f t="shared" si="112"/>
        <v>23248</v>
      </c>
      <c r="D105">
        <f t="shared" si="113"/>
        <v>6472</v>
      </c>
      <c r="E105" s="11">
        <f t="shared" si="83"/>
        <v>24303.285714285714</v>
      </c>
    </row>
    <row r="106" spans="1:5">
      <c r="A106" s="2">
        <f>Dati!A106</f>
        <v>44147</v>
      </c>
      <c r="B106" s="3">
        <f>Dati!G106</f>
        <v>635054</v>
      </c>
      <c r="C106">
        <f t="shared" ref="C106" si="114">B106-B105</f>
        <v>21696</v>
      </c>
      <c r="D106">
        <f t="shared" ref="D106" si="115">C106-C105</f>
        <v>-1552</v>
      </c>
      <c r="E106" s="11">
        <f t="shared" si="83"/>
        <v>23243.714285714286</v>
      </c>
    </row>
    <row r="107" spans="1:5">
      <c r="A107" s="2">
        <f>Dati!A107</f>
        <v>44148</v>
      </c>
      <c r="B107" s="3">
        <f>Dati!G107</f>
        <v>663926</v>
      </c>
      <c r="C107">
        <f t="shared" ref="C107:C109" si="116">B107-B106</f>
        <v>28872</v>
      </c>
      <c r="D107">
        <f t="shared" ref="D107:D109" si="117">C107-C106</f>
        <v>7176</v>
      </c>
      <c r="E107" s="11">
        <f t="shared" si="83"/>
        <v>23544</v>
      </c>
    </row>
    <row r="108" spans="1:5">
      <c r="A108" s="2">
        <f>Dati!A108</f>
        <v>44149</v>
      </c>
      <c r="B108" s="3">
        <f>Dati!G108</f>
        <v>688435</v>
      </c>
      <c r="C108">
        <f t="shared" si="116"/>
        <v>24509</v>
      </c>
      <c r="D108">
        <f t="shared" si="117"/>
        <v>-4363</v>
      </c>
      <c r="E108" s="11">
        <f t="shared" si="83"/>
        <v>22271.285714285714</v>
      </c>
    </row>
    <row r="109" spans="1:5">
      <c r="A109" s="2">
        <f>Dati!A109</f>
        <v>44150</v>
      </c>
      <c r="B109" s="3">
        <f>Dati!G109</f>
        <v>712490</v>
      </c>
      <c r="C109">
        <f t="shared" si="116"/>
        <v>24055</v>
      </c>
      <c r="D109">
        <f t="shared" si="117"/>
        <v>-454</v>
      </c>
      <c r="E109" s="11">
        <f t="shared" si="83"/>
        <v>21979.142857142859</v>
      </c>
    </row>
    <row r="110" spans="1:5">
      <c r="A110" s="2">
        <f>Dati!A110</f>
        <v>44151</v>
      </c>
      <c r="B110" s="3">
        <f>Dati!G110</f>
        <v>717784</v>
      </c>
      <c r="C110">
        <f t="shared" ref="C110" si="118">B110-B109</f>
        <v>5294</v>
      </c>
      <c r="D110">
        <f t="shared" ref="D110" si="119">C110-C109</f>
        <v>-18761</v>
      </c>
      <c r="E110" s="11">
        <f t="shared" ref="E110" si="120">SUM(C104:C110)/7</f>
        <v>20635.714285714286</v>
      </c>
    </row>
    <row r="111" spans="1:5">
      <c r="A111" s="2">
        <f>Dati!A111</f>
        <v>44152</v>
      </c>
      <c r="B111" s="3">
        <f>Dati!G111</f>
        <v>733810</v>
      </c>
      <c r="C111">
        <f t="shared" ref="C111" si="121">B111-B110</f>
        <v>16026</v>
      </c>
      <c r="D111">
        <f t="shared" ref="D111" si="122">C111-C110</f>
        <v>10732</v>
      </c>
      <c r="E111" s="11">
        <f t="shared" ref="E111" si="123">SUM(C105:C111)/7</f>
        <v>20528.571428571428</v>
      </c>
    </row>
    <row r="112" spans="1:5">
      <c r="A112" s="2">
        <f>Dati!A112</f>
        <v>44153</v>
      </c>
      <c r="B112" s="3">
        <f>Dati!G112</f>
        <v>743168</v>
      </c>
      <c r="C112">
        <f t="shared" ref="C112:C113" si="124">B112-B111</f>
        <v>9358</v>
      </c>
      <c r="D112">
        <f t="shared" ref="D112:D113" si="125">C112-C111</f>
        <v>-6668</v>
      </c>
      <c r="E112" s="11">
        <f t="shared" ref="E112:E113" si="126">SUM(C106:C112)/7</f>
        <v>18544.285714285714</v>
      </c>
    </row>
    <row r="113" spans="1:5">
      <c r="A113" s="2">
        <f>Dati!A113</f>
        <v>44154</v>
      </c>
      <c r="B113" s="3">
        <f>Dati!G113</f>
        <v>761671</v>
      </c>
      <c r="C113">
        <f t="shared" si="124"/>
        <v>18503</v>
      </c>
      <c r="D113">
        <f t="shared" si="125"/>
        <v>9145</v>
      </c>
      <c r="E113" s="11">
        <f t="shared" si="126"/>
        <v>18088.142857142859</v>
      </c>
    </row>
    <row r="114" spans="1:5">
      <c r="A114" s="2">
        <f>Dati!A114</f>
        <v>44155</v>
      </c>
      <c r="B114" s="3">
        <f>Dati!G114</f>
        <v>777176</v>
      </c>
      <c r="C114">
        <f t="shared" ref="C114" si="127">B114-B113</f>
        <v>15505</v>
      </c>
      <c r="D114">
        <f t="shared" ref="D114" si="128">C114-C113</f>
        <v>-2998</v>
      </c>
      <c r="E114" s="11">
        <f t="shared" ref="E114" si="129">SUM(C108:C114)/7</f>
        <v>16178.571428571429</v>
      </c>
    </row>
    <row r="115" spans="1:5">
      <c r="A115" s="2">
        <f>Dati!A115</f>
        <v>44156</v>
      </c>
      <c r="B115" s="3">
        <f>Dati!G115</f>
        <v>791746</v>
      </c>
      <c r="C115">
        <f t="shared" ref="C115" si="130">B115-B114</f>
        <v>14570</v>
      </c>
      <c r="D115">
        <f t="shared" ref="D115" si="131">C115-C114</f>
        <v>-935</v>
      </c>
      <c r="E115" s="11">
        <f t="shared" ref="E115" si="132">SUM(C109:C115)/7</f>
        <v>14758.714285714286</v>
      </c>
    </row>
    <row r="116" spans="1:5">
      <c r="A116" s="2">
        <f>Dati!A116</f>
        <v>44157</v>
      </c>
      <c r="B116" s="3">
        <f>Dati!G116</f>
        <v>805947</v>
      </c>
      <c r="C116">
        <f t="shared" ref="C116" si="133">B116-B115</f>
        <v>14201</v>
      </c>
      <c r="D116">
        <f t="shared" ref="D116" si="134">C116-C115</f>
        <v>-369</v>
      </c>
      <c r="E116" s="11">
        <f t="shared" ref="E116" si="135">SUM(C110:C116)/7</f>
        <v>13351</v>
      </c>
    </row>
    <row r="117" spans="1:5">
      <c r="A117" s="2">
        <f>Dati!A117</f>
        <v>44158</v>
      </c>
      <c r="B117" s="3">
        <f>Dati!G117</f>
        <v>796849</v>
      </c>
      <c r="C117">
        <f t="shared" ref="C117:C118" si="136">B117-B116</f>
        <v>-9098</v>
      </c>
      <c r="D117">
        <f t="shared" ref="D117:D118" si="137">C117-C116</f>
        <v>-23299</v>
      </c>
      <c r="E117" s="11">
        <f t="shared" ref="E117:E118" si="138">SUM(C111:C117)/7</f>
        <v>11295</v>
      </c>
    </row>
    <row r="118" spans="1:5">
      <c r="A118" s="2">
        <f>Dati!A118</f>
        <v>44159</v>
      </c>
      <c r="B118" s="3">
        <f>Dati!G118</f>
        <v>798386</v>
      </c>
      <c r="C118">
        <f t="shared" si="136"/>
        <v>1537</v>
      </c>
      <c r="D118">
        <f t="shared" si="137"/>
        <v>10635</v>
      </c>
      <c r="E118" s="11">
        <f t="shared" si="138"/>
        <v>9225.1428571428569</v>
      </c>
    </row>
    <row r="119" spans="1:5">
      <c r="A119" s="2">
        <f>Dati!A119</f>
        <v>44160</v>
      </c>
      <c r="B119" s="3">
        <f>Dati!G119</f>
        <v>791697</v>
      </c>
      <c r="C119">
        <f t="shared" ref="C119:C120" si="139">B119-B118</f>
        <v>-6689</v>
      </c>
      <c r="D119">
        <f t="shared" ref="D119:D120" si="140">C119-C118</f>
        <v>-8226</v>
      </c>
      <c r="E119" s="11">
        <f t="shared" ref="E119:E120" si="141">SUM(C113:C119)/7</f>
        <v>6932.7142857142853</v>
      </c>
    </row>
    <row r="120" spans="1:5">
      <c r="A120" s="2">
        <f>Dati!A120</f>
        <v>44161</v>
      </c>
      <c r="B120" s="3">
        <f>Dati!G120</f>
        <v>795845</v>
      </c>
      <c r="C120">
        <f t="shared" si="139"/>
        <v>4148</v>
      </c>
      <c r="D120">
        <f t="shared" si="140"/>
        <v>10837</v>
      </c>
      <c r="E120" s="11">
        <f t="shared" si="141"/>
        <v>4882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20"/>
  <sheetViews>
    <sheetView workbookViewId="0">
      <pane ySplit="1" topLeftCell="A114" activePane="bottomLeft" state="frozen"/>
      <selection pane="bottomLeft" activeCell="A121" sqref="A121"/>
    </sheetView>
  </sheetViews>
  <sheetFormatPr defaultRowHeight="13.8"/>
  <cols>
    <col min="1" max="1" width="14.59765625" customWidth="1"/>
    <col min="2" max="2" width="19.69921875" customWidth="1"/>
    <col min="3" max="5" width="10.69921875" customWidth="1"/>
    <col min="6" max="6" width="8.69921875" customWidth="1"/>
  </cols>
  <sheetData>
    <row r="1" spans="1:4">
      <c r="A1" s="1" t="s">
        <v>0</v>
      </c>
      <c r="B1" s="1" t="s">
        <v>5</v>
      </c>
      <c r="C1" t="s">
        <v>13</v>
      </c>
      <c r="D1" t="s">
        <v>14</v>
      </c>
    </row>
    <row r="3" spans="1:4">
      <c r="A3" s="2">
        <f>Dati!A3</f>
        <v>44044</v>
      </c>
      <c r="B3" s="3">
        <f>Dati!F3</f>
        <v>11709</v>
      </c>
    </row>
    <row r="4" spans="1:4">
      <c r="A4" s="2">
        <f>Dati!A4</f>
        <v>44045</v>
      </c>
      <c r="B4" s="3">
        <f>Dati!F4</f>
        <v>11706</v>
      </c>
      <c r="C4">
        <f t="shared" ref="C4:C36" si="0">B4-B3</f>
        <v>-3</v>
      </c>
    </row>
    <row r="5" spans="1:4">
      <c r="A5" s="2">
        <f>Dati!A5</f>
        <v>44046</v>
      </c>
      <c r="B5" s="3">
        <f>Dati!F5</f>
        <v>11699</v>
      </c>
      <c r="C5">
        <f t="shared" si="0"/>
        <v>-7</v>
      </c>
      <c r="D5">
        <f t="shared" ref="D5:D36" si="1">C5-C4</f>
        <v>-4</v>
      </c>
    </row>
    <row r="6" spans="1:4">
      <c r="A6" s="2">
        <f>Dati!A6</f>
        <v>44047</v>
      </c>
      <c r="B6" s="3">
        <f>Dati!F6</f>
        <v>11680</v>
      </c>
      <c r="C6">
        <f t="shared" si="0"/>
        <v>-19</v>
      </c>
      <c r="D6">
        <f t="shared" si="1"/>
        <v>-12</v>
      </c>
    </row>
    <row r="7" spans="1:4">
      <c r="A7" s="2">
        <f>Dati!A7</f>
        <v>44048</v>
      </c>
      <c r="B7" s="3">
        <f>Dati!F7</f>
        <v>11841</v>
      </c>
      <c r="C7">
        <f t="shared" si="0"/>
        <v>161</v>
      </c>
      <c r="D7">
        <f t="shared" si="1"/>
        <v>180</v>
      </c>
    </row>
    <row r="8" spans="1:4">
      <c r="A8" s="2">
        <f>Dati!A8</f>
        <v>44049</v>
      </c>
      <c r="B8" s="3">
        <f>Dati!F8</f>
        <v>11890</v>
      </c>
      <c r="C8">
        <f t="shared" si="0"/>
        <v>49</v>
      </c>
      <c r="D8">
        <f t="shared" si="1"/>
        <v>-112</v>
      </c>
    </row>
    <row r="9" spans="1:4">
      <c r="A9" s="2">
        <f>Dati!A9</f>
        <v>44050</v>
      </c>
      <c r="B9" s="3">
        <f>Dati!F9</f>
        <v>12103</v>
      </c>
      <c r="C9">
        <f t="shared" si="0"/>
        <v>213</v>
      </c>
      <c r="D9">
        <f t="shared" si="1"/>
        <v>164</v>
      </c>
    </row>
    <row r="10" spans="1:4">
      <c r="A10" s="2">
        <f>Dati!A10</f>
        <v>44051</v>
      </c>
      <c r="B10" s="3">
        <f>Dati!F10</f>
        <v>12139</v>
      </c>
      <c r="C10">
        <f t="shared" si="0"/>
        <v>36</v>
      </c>
      <c r="D10">
        <f t="shared" si="1"/>
        <v>-177</v>
      </c>
    </row>
    <row r="11" spans="1:4">
      <c r="A11" s="2">
        <f>Dati!A11</f>
        <v>44052</v>
      </c>
      <c r="B11" s="3">
        <f>Dati!F11</f>
        <v>12455</v>
      </c>
      <c r="C11">
        <f t="shared" si="0"/>
        <v>316</v>
      </c>
      <c r="D11">
        <f t="shared" si="1"/>
        <v>280</v>
      </c>
    </row>
    <row r="12" spans="1:4">
      <c r="A12" s="2">
        <f>Dati!A12</f>
        <v>44053</v>
      </c>
      <c r="B12" s="3">
        <f>Dati!F12</f>
        <v>12543</v>
      </c>
      <c r="C12">
        <f t="shared" si="0"/>
        <v>88</v>
      </c>
      <c r="D12">
        <f t="shared" si="1"/>
        <v>-228</v>
      </c>
    </row>
    <row r="13" spans="1:4">
      <c r="A13" s="2">
        <f>Dati!A13</f>
        <v>44054</v>
      </c>
      <c r="B13" s="3">
        <f>Dati!F13</f>
        <v>12711</v>
      </c>
      <c r="C13">
        <f t="shared" si="0"/>
        <v>168</v>
      </c>
      <c r="D13">
        <f t="shared" si="1"/>
        <v>80</v>
      </c>
    </row>
    <row r="14" spans="1:4">
      <c r="A14" s="2">
        <f>Dati!A14</f>
        <v>44055</v>
      </c>
      <c r="B14" s="3">
        <f>Dati!F14</f>
        <v>12959</v>
      </c>
      <c r="C14">
        <f t="shared" si="0"/>
        <v>248</v>
      </c>
      <c r="D14">
        <f t="shared" si="1"/>
        <v>80</v>
      </c>
    </row>
    <row r="15" spans="1:4">
      <c r="A15" s="2">
        <f>Dati!A15</f>
        <v>44056</v>
      </c>
      <c r="B15" s="3">
        <f>Dati!F15</f>
        <v>13240</v>
      </c>
      <c r="C15">
        <f t="shared" si="0"/>
        <v>281</v>
      </c>
      <c r="D15">
        <f t="shared" si="1"/>
        <v>33</v>
      </c>
    </row>
    <row r="16" spans="1:4">
      <c r="A16" s="2">
        <f>Dati!A16</f>
        <v>44057</v>
      </c>
      <c r="B16" s="3">
        <f>Dati!F16</f>
        <v>13422</v>
      </c>
      <c r="C16">
        <f t="shared" si="0"/>
        <v>182</v>
      </c>
      <c r="D16">
        <f t="shared" si="1"/>
        <v>-99</v>
      </c>
    </row>
    <row r="17" spans="1:4">
      <c r="A17" s="2">
        <f>Dati!A17</f>
        <v>44058</v>
      </c>
      <c r="B17" s="3">
        <f>Dati!F17</f>
        <v>13587</v>
      </c>
      <c r="C17">
        <f t="shared" si="0"/>
        <v>165</v>
      </c>
      <c r="D17">
        <f t="shared" si="1"/>
        <v>-17</v>
      </c>
    </row>
    <row r="18" spans="1:4">
      <c r="A18" s="2">
        <f>Dati!A18</f>
        <v>44059</v>
      </c>
      <c r="B18" s="3">
        <f>Dati!F18</f>
        <v>13890</v>
      </c>
      <c r="C18">
        <f t="shared" si="0"/>
        <v>303</v>
      </c>
      <c r="D18">
        <f t="shared" si="1"/>
        <v>138</v>
      </c>
    </row>
    <row r="19" spans="1:4">
      <c r="A19" s="2">
        <f>Dati!A19</f>
        <v>44060</v>
      </c>
      <c r="B19" s="3">
        <f>Dati!F19</f>
        <v>13999</v>
      </c>
      <c r="C19">
        <f t="shared" si="0"/>
        <v>109</v>
      </c>
      <c r="D19">
        <f t="shared" si="1"/>
        <v>-194</v>
      </c>
    </row>
    <row r="20" spans="1:4">
      <c r="A20" s="2">
        <f>Dati!A20</f>
        <v>44061</v>
      </c>
      <c r="B20" s="3">
        <f>Dati!F20</f>
        <v>14188</v>
      </c>
      <c r="C20">
        <f t="shared" si="0"/>
        <v>189</v>
      </c>
      <c r="D20">
        <f t="shared" si="1"/>
        <v>80</v>
      </c>
    </row>
    <row r="21" spans="1:4">
      <c r="A21" s="2">
        <f>Dati!A21</f>
        <v>44062</v>
      </c>
      <c r="B21" s="3">
        <f>Dati!F21</f>
        <v>14428</v>
      </c>
      <c r="C21">
        <f t="shared" si="0"/>
        <v>240</v>
      </c>
      <c r="D21">
        <f t="shared" si="1"/>
        <v>51</v>
      </c>
    </row>
    <row r="22" spans="1:4">
      <c r="A22" s="2">
        <f>Dati!A22</f>
        <v>44063</v>
      </c>
      <c r="B22" s="3">
        <f>Dati!F22</f>
        <v>15063</v>
      </c>
      <c r="C22">
        <f t="shared" si="0"/>
        <v>635</v>
      </c>
      <c r="D22">
        <f t="shared" si="1"/>
        <v>395</v>
      </c>
    </row>
    <row r="23" spans="1:4">
      <c r="A23" s="2">
        <f>Dati!A23</f>
        <v>44064</v>
      </c>
      <c r="B23" s="3">
        <f>Dati!F23</f>
        <v>15690</v>
      </c>
      <c r="C23">
        <f t="shared" si="0"/>
        <v>627</v>
      </c>
      <c r="D23">
        <f t="shared" si="1"/>
        <v>-8</v>
      </c>
    </row>
    <row r="24" spans="1:4">
      <c r="A24" s="2">
        <f>Dati!A24</f>
        <v>44065</v>
      </c>
      <c r="B24" s="3">
        <f>Dati!F24</f>
        <v>16515</v>
      </c>
      <c r="C24">
        <f t="shared" si="0"/>
        <v>825</v>
      </c>
      <c r="D24">
        <f t="shared" si="1"/>
        <v>198</v>
      </c>
    </row>
    <row r="25" spans="1:4">
      <c r="A25" s="2">
        <f>Dati!A25</f>
        <v>44066</v>
      </c>
      <c r="B25" s="3">
        <f>Dati!F25</f>
        <v>17398</v>
      </c>
      <c r="C25">
        <f t="shared" si="0"/>
        <v>883</v>
      </c>
      <c r="D25">
        <f t="shared" si="1"/>
        <v>58</v>
      </c>
    </row>
    <row r="26" spans="1:4">
      <c r="A26" s="2">
        <f>Dati!A26</f>
        <v>44067</v>
      </c>
      <c r="B26" s="3">
        <f>Dati!F26</f>
        <v>18085</v>
      </c>
      <c r="C26">
        <f t="shared" si="0"/>
        <v>687</v>
      </c>
      <c r="D26">
        <f t="shared" si="1"/>
        <v>-196</v>
      </c>
    </row>
    <row r="27" spans="1:4">
      <c r="A27" s="2">
        <f>Dati!A27</f>
        <v>44068</v>
      </c>
      <c r="B27" s="3">
        <f>Dati!F27</f>
        <v>18590</v>
      </c>
      <c r="C27">
        <f t="shared" si="0"/>
        <v>505</v>
      </c>
      <c r="D27">
        <f t="shared" si="1"/>
        <v>-182</v>
      </c>
    </row>
    <row r="28" spans="1:4">
      <c r="A28" s="2">
        <f>Dati!A28</f>
        <v>44069</v>
      </c>
      <c r="B28" s="3">
        <f>Dati!F28</f>
        <v>19629</v>
      </c>
      <c r="C28">
        <f t="shared" si="0"/>
        <v>1039</v>
      </c>
      <c r="D28">
        <f t="shared" si="1"/>
        <v>534</v>
      </c>
    </row>
    <row r="29" spans="1:4">
      <c r="A29" s="2">
        <f>Dati!A29</f>
        <v>44070</v>
      </c>
      <c r="B29" s="3">
        <f>Dati!F29</f>
        <v>20734</v>
      </c>
      <c r="C29">
        <f t="shared" si="0"/>
        <v>1105</v>
      </c>
      <c r="D29">
        <f t="shared" si="1"/>
        <v>66</v>
      </c>
    </row>
    <row r="30" spans="1:4">
      <c r="A30" s="2">
        <f>Dati!A30</f>
        <v>44071</v>
      </c>
      <c r="B30" s="3">
        <f>Dati!F30</f>
        <v>21783</v>
      </c>
      <c r="C30">
        <f t="shared" si="0"/>
        <v>1049</v>
      </c>
      <c r="D30">
        <f t="shared" si="1"/>
        <v>-56</v>
      </c>
    </row>
    <row r="31" spans="1:4">
      <c r="A31" s="2">
        <f>Dati!A31</f>
        <v>44072</v>
      </c>
      <c r="B31" s="3">
        <f>Dati!F31</f>
        <v>22909</v>
      </c>
      <c r="C31">
        <f t="shared" si="0"/>
        <v>1126</v>
      </c>
      <c r="D31">
        <f t="shared" si="1"/>
        <v>77</v>
      </c>
    </row>
    <row r="32" spans="1:4">
      <c r="A32" s="2">
        <f>Dati!A32</f>
        <v>44073</v>
      </c>
      <c r="B32" s="3">
        <f>Dati!F32</f>
        <v>23868</v>
      </c>
      <c r="C32">
        <f t="shared" si="0"/>
        <v>959</v>
      </c>
      <c r="D32">
        <f t="shared" si="1"/>
        <v>-167</v>
      </c>
    </row>
    <row r="33" spans="1:4">
      <c r="A33" s="2">
        <f>Dati!A33</f>
        <v>44074</v>
      </c>
      <c r="B33" s="3">
        <f>Dati!F33</f>
        <v>24696</v>
      </c>
      <c r="C33">
        <f t="shared" si="0"/>
        <v>828</v>
      </c>
      <c r="D33">
        <f t="shared" si="1"/>
        <v>-131</v>
      </c>
    </row>
    <row r="34" spans="1:4">
      <c r="A34" s="2">
        <f>Dati!A34</f>
        <v>44075</v>
      </c>
      <c r="B34" s="3">
        <f>Dati!F34</f>
        <v>25267</v>
      </c>
      <c r="C34">
        <f t="shared" si="0"/>
        <v>571</v>
      </c>
      <c r="D34">
        <f t="shared" si="1"/>
        <v>-257</v>
      </c>
    </row>
    <row r="35" spans="1:4">
      <c r="A35" s="2">
        <f>Dati!A35</f>
        <v>44076</v>
      </c>
      <c r="B35" s="3">
        <f>Dati!F35</f>
        <v>26271</v>
      </c>
      <c r="C35">
        <f t="shared" si="0"/>
        <v>1004</v>
      </c>
      <c r="D35">
        <f t="shared" si="1"/>
        <v>433</v>
      </c>
    </row>
    <row r="36" spans="1:4">
      <c r="A36" s="2">
        <f>Dati!A36</f>
        <v>44077</v>
      </c>
      <c r="B36" s="3">
        <f>Dati!F36</f>
        <v>27290</v>
      </c>
      <c r="C36">
        <f t="shared" si="0"/>
        <v>1019</v>
      </c>
      <c r="D36">
        <f t="shared" si="1"/>
        <v>15</v>
      </c>
    </row>
    <row r="37" spans="1:4">
      <c r="A37" s="2">
        <f>Dati!A37</f>
        <v>44078</v>
      </c>
      <c r="B37" s="3">
        <f>Dati!F37</f>
        <v>28371</v>
      </c>
      <c r="C37">
        <f t="shared" ref="C37" si="2">B37-B36</f>
        <v>1081</v>
      </c>
      <c r="D37">
        <f t="shared" ref="D37" si="3">C37-C36</f>
        <v>62</v>
      </c>
    </row>
    <row r="38" spans="1:4">
      <c r="A38" s="2">
        <f>Dati!A38</f>
        <v>44079</v>
      </c>
      <c r="B38" s="3">
        <f>Dati!F38</f>
        <v>29453</v>
      </c>
      <c r="C38">
        <f t="shared" ref="C38" si="4">B38-B37</f>
        <v>1082</v>
      </c>
      <c r="D38">
        <f t="shared" ref="D38" si="5">C38-C37</f>
        <v>1</v>
      </c>
    </row>
    <row r="39" spans="1:4">
      <c r="A39" s="2">
        <f>Dati!A39</f>
        <v>44080</v>
      </c>
      <c r="B39" s="3">
        <f>Dati!F39</f>
        <v>30262</v>
      </c>
      <c r="C39">
        <f t="shared" ref="C39" si="6">B39-B38</f>
        <v>809</v>
      </c>
      <c r="D39">
        <f t="shared" ref="D39" si="7">C39-C38</f>
        <v>-273</v>
      </c>
    </row>
    <row r="40" spans="1:4">
      <c r="A40" s="2">
        <f>Dati!A40</f>
        <v>44081</v>
      </c>
      <c r="B40" s="3">
        <f>Dati!F40</f>
        <v>31132</v>
      </c>
      <c r="C40">
        <f t="shared" ref="C40" si="8">B40-B39</f>
        <v>870</v>
      </c>
      <c r="D40">
        <f t="shared" ref="D40" si="9">C40-C39</f>
        <v>61</v>
      </c>
    </row>
    <row r="41" spans="1:4">
      <c r="A41" s="2">
        <f>Dati!A41</f>
        <v>44082</v>
      </c>
      <c r="B41" s="3">
        <f>Dati!F41</f>
        <v>31886</v>
      </c>
      <c r="C41">
        <f t="shared" ref="C41" si="10">B41-B40</f>
        <v>754</v>
      </c>
      <c r="D41">
        <f t="shared" ref="D41" si="11">C41-C40</f>
        <v>-116</v>
      </c>
    </row>
    <row r="42" spans="1:4">
      <c r="A42" s="2">
        <f>Dati!A42</f>
        <v>44083</v>
      </c>
      <c r="B42" s="3">
        <f>Dati!F42</f>
        <v>32806</v>
      </c>
      <c r="C42">
        <f t="shared" ref="C42" si="12">B42-B41</f>
        <v>920</v>
      </c>
      <c r="D42">
        <f t="shared" ref="D42" si="13">C42-C41</f>
        <v>166</v>
      </c>
    </row>
    <row r="43" spans="1:4">
      <c r="A43" s="2">
        <f>Dati!A43</f>
        <v>44084</v>
      </c>
      <c r="B43" s="3">
        <f>Dati!F43</f>
        <v>33708</v>
      </c>
      <c r="C43">
        <f t="shared" ref="C43" si="14">B43-B42</f>
        <v>902</v>
      </c>
      <c r="D43">
        <f t="shared" ref="D43" si="15">C43-C42</f>
        <v>-18</v>
      </c>
    </row>
    <row r="44" spans="1:4">
      <c r="A44" s="2">
        <f>Dati!A44</f>
        <v>44085</v>
      </c>
      <c r="B44" s="3">
        <f>Dati!F44</f>
        <v>34743</v>
      </c>
      <c r="C44">
        <f t="shared" ref="C44" si="16">B44-B43</f>
        <v>1035</v>
      </c>
      <c r="D44">
        <f t="shared" ref="D44" si="17">C44-C43</f>
        <v>133</v>
      </c>
    </row>
    <row r="45" spans="1:4">
      <c r="A45" s="2">
        <f>Dati!A45</f>
        <v>44086</v>
      </c>
      <c r="B45" s="3">
        <f>Dati!F45</f>
        <v>35370</v>
      </c>
      <c r="C45">
        <f t="shared" ref="C45" si="18">B45-B44</f>
        <v>627</v>
      </c>
      <c r="D45">
        <f t="shared" ref="D45" si="19">C45-C44</f>
        <v>-408</v>
      </c>
    </row>
    <row r="46" spans="1:4">
      <c r="A46" s="2">
        <f>Dati!A46</f>
        <v>44087</v>
      </c>
      <c r="B46" s="3">
        <f>Dati!F46</f>
        <v>36280</v>
      </c>
      <c r="C46">
        <f t="shared" ref="C46" si="20">B46-B45</f>
        <v>910</v>
      </c>
      <c r="D46">
        <f t="shared" ref="D46" si="21">C46-C45</f>
        <v>283</v>
      </c>
    </row>
    <row r="47" spans="1:4">
      <c r="A47" s="2">
        <f>Dati!A47</f>
        <v>44088</v>
      </c>
      <c r="B47" s="3">
        <f>Dati!F47</f>
        <v>36868</v>
      </c>
      <c r="C47">
        <f t="shared" ref="C47" si="22">B47-B46</f>
        <v>588</v>
      </c>
      <c r="D47">
        <f t="shared" ref="D47" si="23">C47-C46</f>
        <v>-322</v>
      </c>
    </row>
    <row r="48" spans="1:4">
      <c r="A48" s="2">
        <f>Dati!A48</f>
        <v>44089</v>
      </c>
      <c r="B48" s="3">
        <f>Dati!F48</f>
        <v>37289</v>
      </c>
      <c r="C48">
        <f t="shared" ref="C48" si="24">B48-B47</f>
        <v>421</v>
      </c>
      <c r="D48">
        <f t="shared" ref="D48" si="25">C48-C47</f>
        <v>-167</v>
      </c>
    </row>
    <row r="49" spans="1:4">
      <c r="A49" s="2">
        <f>Dati!A49</f>
        <v>44090</v>
      </c>
      <c r="B49" s="3">
        <f>Dati!F49</f>
        <v>38040</v>
      </c>
      <c r="C49">
        <f t="shared" ref="C49" si="26">B49-B48</f>
        <v>751</v>
      </c>
      <c r="D49">
        <f t="shared" ref="D49" si="27">C49-C48</f>
        <v>330</v>
      </c>
    </row>
    <row r="50" spans="1:4">
      <c r="A50" s="2">
        <f>Dati!A50</f>
        <v>44091</v>
      </c>
      <c r="B50" s="3">
        <f>Dati!F50</f>
        <v>38853</v>
      </c>
      <c r="C50">
        <f t="shared" ref="C50" si="28">B50-B49</f>
        <v>813</v>
      </c>
      <c r="D50">
        <f t="shared" ref="D50" si="29">C50-C49</f>
        <v>62</v>
      </c>
    </row>
    <row r="51" spans="1:4">
      <c r="A51" s="2">
        <f>Dati!A51</f>
        <v>44092</v>
      </c>
      <c r="B51" s="3">
        <f>Dati!F51</f>
        <v>39862</v>
      </c>
      <c r="C51">
        <f t="shared" ref="C51" si="30">B51-B50</f>
        <v>1009</v>
      </c>
      <c r="D51">
        <f t="shared" ref="D51" si="31">C51-C50</f>
        <v>196</v>
      </c>
    </row>
    <row r="52" spans="1:4">
      <c r="A52" s="2">
        <f>Dati!A52</f>
        <v>44093</v>
      </c>
      <c r="B52" s="3">
        <f>Dati!F52</f>
        <v>40566</v>
      </c>
      <c r="C52">
        <f t="shared" ref="C52" si="32">B52-B51</f>
        <v>704</v>
      </c>
      <c r="D52">
        <f t="shared" ref="D52" si="33">C52-C51</f>
        <v>-305</v>
      </c>
    </row>
    <row r="53" spans="1:4">
      <c r="A53" s="2">
        <f>Dati!A53</f>
        <v>44094</v>
      </c>
      <c r="B53" s="3">
        <f>Dati!F53</f>
        <v>41511</v>
      </c>
      <c r="C53">
        <f t="shared" ref="C53" si="34">B53-B52</f>
        <v>945</v>
      </c>
      <c r="D53">
        <f t="shared" ref="D53" si="35">C53-C52</f>
        <v>241</v>
      </c>
    </row>
    <row r="54" spans="1:4">
      <c r="A54" s="2">
        <f>Dati!A54</f>
        <v>44095</v>
      </c>
      <c r="B54" s="3">
        <f>Dati!F54</f>
        <v>42372</v>
      </c>
      <c r="C54">
        <f t="shared" ref="C54" si="36">B54-B53</f>
        <v>861</v>
      </c>
      <c r="D54">
        <f t="shared" ref="D54" si="37">C54-C53</f>
        <v>-84</v>
      </c>
    </row>
    <row r="55" spans="1:4">
      <c r="A55" s="2">
        <f>Dati!A55</f>
        <v>44096</v>
      </c>
      <c r="B55" s="3">
        <f>Dati!F55</f>
        <v>42646</v>
      </c>
      <c r="C55">
        <f t="shared" ref="C55" si="38">B55-B54</f>
        <v>274</v>
      </c>
      <c r="D55">
        <f t="shared" ref="D55" si="39">C55-C54</f>
        <v>-587</v>
      </c>
    </row>
    <row r="56" spans="1:4">
      <c r="A56" s="2">
        <f>Dati!A56</f>
        <v>44097</v>
      </c>
      <c r="B56" s="3">
        <f>Dati!F56</f>
        <v>43212</v>
      </c>
      <c r="C56">
        <f t="shared" ref="C56" si="40">B56-B55</f>
        <v>566</v>
      </c>
      <c r="D56">
        <f t="shared" ref="D56" si="41">C56-C55</f>
        <v>292</v>
      </c>
    </row>
    <row r="57" spans="1:4">
      <c r="A57" s="2">
        <f>Dati!A57</f>
        <v>44098</v>
      </c>
      <c r="B57" s="3">
        <f>Dati!F57</f>
        <v>43803</v>
      </c>
      <c r="C57">
        <f t="shared" ref="C57" si="42">B57-B56</f>
        <v>591</v>
      </c>
      <c r="D57">
        <f t="shared" ref="D57" si="43">C57-C56</f>
        <v>25</v>
      </c>
    </row>
    <row r="58" spans="1:4">
      <c r="A58" s="2">
        <f>Dati!A58</f>
        <v>44099</v>
      </c>
      <c r="B58" s="3">
        <f>Dati!F58</f>
        <v>44737</v>
      </c>
      <c r="C58">
        <f t="shared" ref="C58" si="44">B58-B57</f>
        <v>934</v>
      </c>
      <c r="D58">
        <f t="shared" ref="D58" si="45">C58-C57</f>
        <v>343</v>
      </c>
    </row>
    <row r="59" spans="1:4">
      <c r="A59" s="2">
        <f>Dati!A59</f>
        <v>44100</v>
      </c>
      <c r="B59" s="3">
        <f>Dati!F59</f>
        <v>45600</v>
      </c>
      <c r="C59">
        <f t="shared" ref="C59" si="46">B59-B58</f>
        <v>863</v>
      </c>
      <c r="D59">
        <f t="shared" ref="D59" si="47">C59-C58</f>
        <v>-71</v>
      </c>
    </row>
    <row r="60" spans="1:4">
      <c r="A60" s="2">
        <f>Dati!A60</f>
        <v>44101</v>
      </c>
      <c r="B60" s="3">
        <f>Dati!F60</f>
        <v>46518</v>
      </c>
      <c r="C60">
        <f t="shared" ref="C60" si="48">B60-B59</f>
        <v>918</v>
      </c>
      <c r="D60">
        <f t="shared" ref="D60" si="49">C60-C59</f>
        <v>55</v>
      </c>
    </row>
    <row r="61" spans="1:4">
      <c r="A61" s="2">
        <f>Dati!A61</f>
        <v>44102</v>
      </c>
      <c r="B61" s="3">
        <f>Dati!F61</f>
        <v>47082</v>
      </c>
      <c r="C61">
        <f t="shared" ref="C61" si="50">B61-B60</f>
        <v>564</v>
      </c>
      <c r="D61">
        <f t="shared" ref="D61" si="51">C61-C60</f>
        <v>-354</v>
      </c>
    </row>
    <row r="62" spans="1:4">
      <c r="A62" s="2">
        <f>Dati!A62</f>
        <v>44103</v>
      </c>
      <c r="B62" s="3">
        <f>Dati!F62</f>
        <v>47311</v>
      </c>
      <c r="C62">
        <f t="shared" ref="C62" si="52">B62-B61</f>
        <v>229</v>
      </c>
      <c r="D62">
        <f t="shared" ref="D62" si="53">C62-C61</f>
        <v>-335</v>
      </c>
    </row>
    <row r="63" spans="1:4">
      <c r="A63" s="2">
        <f>Dati!A63</f>
        <v>44104</v>
      </c>
      <c r="B63" s="3">
        <f>Dati!F63</f>
        <v>47936</v>
      </c>
      <c r="C63">
        <f t="shared" ref="C63" si="54">B63-B62</f>
        <v>625</v>
      </c>
      <c r="D63">
        <f t="shared" ref="D63" si="55">C63-C62</f>
        <v>396</v>
      </c>
    </row>
    <row r="64" spans="1:4">
      <c r="A64" s="2">
        <f>Dati!A64</f>
        <v>44105</v>
      </c>
      <c r="B64" s="3">
        <f>Dati!F64</f>
        <v>49259</v>
      </c>
      <c r="C64">
        <f t="shared" ref="C64" si="56">B64-B63</f>
        <v>1323</v>
      </c>
      <c r="D64">
        <f t="shared" ref="D64" si="57">C64-C63</f>
        <v>698</v>
      </c>
    </row>
    <row r="65" spans="1:4">
      <c r="A65" s="2">
        <f>Dati!A65</f>
        <v>44106</v>
      </c>
      <c r="B65" s="3">
        <f>Dati!F65</f>
        <v>50561</v>
      </c>
      <c r="C65">
        <f t="shared" ref="C65" si="58">B65-B64</f>
        <v>1302</v>
      </c>
      <c r="D65">
        <f t="shared" ref="D65" si="59">C65-C64</f>
        <v>-21</v>
      </c>
    </row>
    <row r="66" spans="1:4">
      <c r="A66" s="2">
        <f>Dati!A66</f>
        <v>44107</v>
      </c>
      <c r="B66" s="3">
        <f>Dati!F66</f>
        <v>52064</v>
      </c>
      <c r="C66">
        <f t="shared" ref="C66" si="60">B66-B65</f>
        <v>1503</v>
      </c>
      <c r="D66">
        <f t="shared" ref="D66" si="61">C66-C65</f>
        <v>201</v>
      </c>
    </row>
    <row r="67" spans="1:4">
      <c r="A67" s="2">
        <f>Dati!A67</f>
        <v>44108</v>
      </c>
      <c r="B67" s="3">
        <f>Dati!F67</f>
        <v>53839</v>
      </c>
      <c r="C67">
        <f t="shared" ref="C67" si="62">B67-B66</f>
        <v>1775</v>
      </c>
      <c r="D67">
        <f t="shared" ref="D67" si="63">C67-C66</f>
        <v>272</v>
      </c>
    </row>
    <row r="68" spans="1:4">
      <c r="A68" s="2">
        <f>Dati!A68</f>
        <v>44109</v>
      </c>
      <c r="B68" s="3">
        <f>Dati!F68</f>
        <v>55093</v>
      </c>
      <c r="C68">
        <f t="shared" ref="C68" si="64">B68-B67</f>
        <v>1254</v>
      </c>
      <c r="D68">
        <f t="shared" ref="D68" si="65">C68-C67</f>
        <v>-521</v>
      </c>
    </row>
    <row r="69" spans="1:4">
      <c r="A69" s="2">
        <f>Dati!A69</f>
        <v>44110</v>
      </c>
      <c r="B69" s="3">
        <f>Dati!F69</f>
        <v>56190</v>
      </c>
      <c r="C69">
        <f t="shared" ref="C69" si="66">B69-B68</f>
        <v>1097</v>
      </c>
      <c r="D69">
        <f t="shared" ref="D69" si="67">C69-C68</f>
        <v>-157</v>
      </c>
    </row>
    <row r="70" spans="1:4">
      <c r="A70" s="2">
        <f>Dati!A70</f>
        <v>44111</v>
      </c>
      <c r="B70" s="3">
        <f>Dati!F70</f>
        <v>58457</v>
      </c>
      <c r="C70">
        <f t="shared" ref="C70" si="68">B70-B69</f>
        <v>2267</v>
      </c>
      <c r="D70">
        <f t="shared" ref="D70" si="69">C70-C69</f>
        <v>1170</v>
      </c>
    </row>
    <row r="71" spans="1:4">
      <c r="A71" s="2">
        <f>Dati!A71</f>
        <v>44112</v>
      </c>
      <c r="B71" s="3">
        <f>Dati!F71</f>
        <v>61669</v>
      </c>
      <c r="C71">
        <f t="shared" ref="C71" si="70">B71-B70</f>
        <v>3212</v>
      </c>
      <c r="D71">
        <f t="shared" ref="D71" si="71">C71-C70</f>
        <v>945</v>
      </c>
    </row>
    <row r="72" spans="1:4">
      <c r="A72" s="2">
        <f>Dati!A72</f>
        <v>44113</v>
      </c>
      <c r="B72" s="3">
        <f>Dati!F72</f>
        <v>65637</v>
      </c>
      <c r="C72">
        <f t="shared" ref="C72" si="72">B72-B71</f>
        <v>3968</v>
      </c>
      <c r="D72">
        <f t="shared" ref="D72" si="73">C72-C71</f>
        <v>756</v>
      </c>
    </row>
    <row r="73" spans="1:4">
      <c r="A73" s="2">
        <f>Dati!A73</f>
        <v>44114</v>
      </c>
      <c r="B73" s="3">
        <f>Dati!F73</f>
        <v>70103</v>
      </c>
      <c r="C73">
        <f t="shared" ref="C73" si="74">B73-B72</f>
        <v>4466</v>
      </c>
      <c r="D73">
        <f t="shared" ref="D73" si="75">C73-C72</f>
        <v>498</v>
      </c>
    </row>
    <row r="74" spans="1:4">
      <c r="A74" s="2">
        <f>Dati!A74</f>
        <v>44115</v>
      </c>
      <c r="B74" s="3">
        <f>Dati!F74</f>
        <v>74136</v>
      </c>
      <c r="C74">
        <f t="shared" ref="C74" si="76">B74-B73</f>
        <v>4033</v>
      </c>
      <c r="D74">
        <f t="shared" ref="D74" si="77">C74-C73</f>
        <v>-433</v>
      </c>
    </row>
    <row r="75" spans="1:4">
      <c r="A75" s="2">
        <f>Dati!A75</f>
        <v>44116</v>
      </c>
      <c r="B75" s="3">
        <f>Dati!F75</f>
        <v>77491</v>
      </c>
      <c r="C75">
        <f t="shared" ref="C75:C76" si="78">B75-B74</f>
        <v>3355</v>
      </c>
      <c r="D75">
        <f t="shared" ref="D75:D76" si="79">C75-C74</f>
        <v>-678</v>
      </c>
    </row>
    <row r="76" spans="1:4">
      <c r="A76" s="2">
        <f>Dati!A76</f>
        <v>44117</v>
      </c>
      <c r="B76" s="3">
        <f>Dati!F76</f>
        <v>81603</v>
      </c>
      <c r="C76">
        <f t="shared" si="78"/>
        <v>4112</v>
      </c>
      <c r="D76">
        <f t="shared" si="79"/>
        <v>757</v>
      </c>
    </row>
    <row r="77" spans="1:4">
      <c r="A77" s="2">
        <f>Dati!A77</f>
        <v>44118</v>
      </c>
      <c r="B77" s="3">
        <f>Dati!F77</f>
        <v>86436</v>
      </c>
      <c r="C77">
        <f t="shared" ref="C77:C78" si="80">B77-B76</f>
        <v>4833</v>
      </c>
      <c r="D77">
        <f t="shared" ref="D77:D78" si="81">C77-C76</f>
        <v>721</v>
      </c>
    </row>
    <row r="78" spans="1:4">
      <c r="A78" s="2">
        <f>Dati!A78</f>
        <v>44119</v>
      </c>
      <c r="B78" s="3">
        <f>Dati!F78</f>
        <v>92884</v>
      </c>
      <c r="C78">
        <f t="shared" si="80"/>
        <v>6448</v>
      </c>
      <c r="D78">
        <f t="shared" si="81"/>
        <v>1615</v>
      </c>
    </row>
    <row r="79" spans="1:4">
      <c r="A79" s="2">
        <f>Dati!A79</f>
        <v>44120</v>
      </c>
      <c r="B79" s="3">
        <f>Dati!F79</f>
        <v>100496</v>
      </c>
      <c r="C79">
        <f t="shared" ref="C79" si="82">B79-B78</f>
        <v>7612</v>
      </c>
      <c r="D79">
        <f t="shared" ref="D79" si="83">C79-C78</f>
        <v>1164</v>
      </c>
    </row>
    <row r="80" spans="1:4">
      <c r="A80" s="2">
        <f>Dati!A80</f>
        <v>44121</v>
      </c>
      <c r="B80" s="3">
        <f>Dati!F80</f>
        <v>109613</v>
      </c>
      <c r="C80">
        <f t="shared" ref="C80" si="84">B80-B79</f>
        <v>9117</v>
      </c>
      <c r="D80">
        <f t="shared" ref="D80" si="85">C80-C79</f>
        <v>1505</v>
      </c>
    </row>
    <row r="81" spans="1:4">
      <c r="A81" s="2">
        <f>Dati!A81</f>
        <v>44122</v>
      </c>
      <c r="B81" s="3">
        <f>Dati!F81</f>
        <v>118356</v>
      </c>
      <c r="C81">
        <f t="shared" ref="C81" si="86">B81-B80</f>
        <v>8743</v>
      </c>
      <c r="D81">
        <f t="shared" ref="D81" si="87">C81-C80</f>
        <v>-374</v>
      </c>
    </row>
    <row r="82" spans="1:4">
      <c r="A82" s="2">
        <f>Dati!A82</f>
        <v>44123</v>
      </c>
      <c r="B82" s="3">
        <f>Dati!F82</f>
        <v>125530</v>
      </c>
      <c r="C82">
        <f t="shared" ref="C82" si="88">B82-B81</f>
        <v>7174</v>
      </c>
      <c r="D82">
        <f t="shared" ref="D82" si="89">C82-C81</f>
        <v>-1569</v>
      </c>
    </row>
    <row r="83" spans="1:4">
      <c r="A83" s="2">
        <f>Dati!A83</f>
        <v>44124</v>
      </c>
      <c r="B83" s="3">
        <f>Dati!F83</f>
        <v>133415</v>
      </c>
      <c r="C83">
        <f t="shared" ref="C83:C84" si="90">B83-B82</f>
        <v>7885</v>
      </c>
      <c r="D83">
        <f t="shared" ref="D83:D84" si="91">C83-C82</f>
        <v>711</v>
      </c>
    </row>
    <row r="84" spans="1:4">
      <c r="A84" s="2">
        <f>Dati!A84</f>
        <v>44125</v>
      </c>
      <c r="B84" s="3">
        <f>Dati!F84</f>
        <v>145459</v>
      </c>
      <c r="C84">
        <f t="shared" si="90"/>
        <v>12044</v>
      </c>
      <c r="D84">
        <f t="shared" si="91"/>
        <v>4159</v>
      </c>
    </row>
    <row r="85" spans="1:4">
      <c r="A85" s="2">
        <f>Dati!A85</f>
        <v>44126</v>
      </c>
      <c r="B85" s="3">
        <f>Dati!F85</f>
        <v>158616</v>
      </c>
      <c r="C85">
        <f t="shared" ref="C85" si="92">B85-B84</f>
        <v>13157</v>
      </c>
      <c r="D85">
        <f t="shared" ref="D85" si="93">C85-C84</f>
        <v>1113</v>
      </c>
    </row>
    <row r="86" spans="1:4">
      <c r="A86" s="2">
        <f>Dati!A86</f>
        <v>44127</v>
      </c>
      <c r="B86" s="3">
        <f>Dati!F86</f>
        <v>174404</v>
      </c>
      <c r="C86">
        <f t="shared" ref="C86:C87" si="94">B86-B85</f>
        <v>15788</v>
      </c>
      <c r="D86">
        <f t="shared" ref="D86:D87" si="95">C86-C85</f>
        <v>2631</v>
      </c>
    </row>
    <row r="87" spans="1:4">
      <c r="A87" s="2">
        <f>Dati!A87</f>
        <v>44128</v>
      </c>
      <c r="B87" s="3">
        <f>Dati!F87</f>
        <v>190767</v>
      </c>
      <c r="C87">
        <f t="shared" si="94"/>
        <v>16363</v>
      </c>
      <c r="D87">
        <f t="shared" si="95"/>
        <v>575</v>
      </c>
    </row>
    <row r="88" spans="1:4">
      <c r="A88" s="2">
        <f>Dati!A88</f>
        <v>44129</v>
      </c>
      <c r="B88" s="3">
        <f>Dati!F88</f>
        <v>209027</v>
      </c>
      <c r="C88">
        <f t="shared" ref="C88:C89" si="96">B88-B87</f>
        <v>18260</v>
      </c>
      <c r="D88">
        <f t="shared" ref="D88:D89" si="97">C88-C87</f>
        <v>1897</v>
      </c>
    </row>
    <row r="89" spans="1:4">
      <c r="A89" s="2">
        <f>Dati!A89</f>
        <v>44130</v>
      </c>
      <c r="B89" s="3">
        <f>Dati!F89</f>
        <v>222403</v>
      </c>
      <c r="C89">
        <f t="shared" si="96"/>
        <v>13376</v>
      </c>
      <c r="D89">
        <f t="shared" si="97"/>
        <v>-4884</v>
      </c>
    </row>
    <row r="90" spans="1:4">
      <c r="A90" s="2">
        <f>Dati!A90</f>
        <v>44131</v>
      </c>
      <c r="B90" s="3">
        <f>Dati!F90</f>
        <v>239724</v>
      </c>
      <c r="C90">
        <f t="shared" ref="C90" si="98">B90-B89</f>
        <v>17321</v>
      </c>
      <c r="D90">
        <f t="shared" ref="D90" si="99">C90-C89</f>
        <v>3945</v>
      </c>
    </row>
    <row r="91" spans="1:4">
      <c r="A91" s="2">
        <f>Dati!A91</f>
        <v>44132</v>
      </c>
      <c r="B91" s="3">
        <f>Dati!F91</f>
        <v>259940</v>
      </c>
      <c r="C91">
        <f t="shared" ref="C91:C92" si="100">B91-B90</f>
        <v>20216</v>
      </c>
      <c r="D91">
        <f t="shared" ref="D91:D92" si="101">C91-C90</f>
        <v>2895</v>
      </c>
    </row>
    <row r="92" spans="1:4">
      <c r="A92" s="2">
        <f>Dati!A92</f>
        <v>44133</v>
      </c>
      <c r="B92" s="3">
        <f>Dati!F92</f>
        <v>281576</v>
      </c>
      <c r="C92">
        <f t="shared" si="100"/>
        <v>21636</v>
      </c>
      <c r="D92">
        <f t="shared" si="101"/>
        <v>1420</v>
      </c>
    </row>
    <row r="93" spans="1:4">
      <c r="A93" s="2">
        <f>Dati!A93</f>
        <v>44134</v>
      </c>
      <c r="B93" s="3">
        <f>Dati!F93</f>
        <v>307046</v>
      </c>
      <c r="C93">
        <f t="shared" ref="C93:C94" si="102">B93-B92</f>
        <v>25470</v>
      </c>
      <c r="D93">
        <f t="shared" ref="D93:D94" si="103">C93-C92</f>
        <v>3834</v>
      </c>
    </row>
    <row r="94" spans="1:4">
      <c r="A94" s="2">
        <f>Dati!A94</f>
        <v>44135</v>
      </c>
      <c r="B94" s="3">
        <f>Dati!F94</f>
        <v>331577</v>
      </c>
      <c r="C94">
        <f t="shared" si="102"/>
        <v>24531</v>
      </c>
      <c r="D94">
        <f t="shared" si="103"/>
        <v>-939</v>
      </c>
    </row>
    <row r="95" spans="1:4">
      <c r="A95" s="2">
        <f>Dati!A95</f>
        <v>44136</v>
      </c>
      <c r="B95" s="3">
        <f>Dati!F95</f>
        <v>357288</v>
      </c>
      <c r="C95">
        <f t="shared" ref="C95" si="104">B95-B94</f>
        <v>25711</v>
      </c>
      <c r="D95">
        <f t="shared" ref="D95" si="105">C95-C94</f>
        <v>1180</v>
      </c>
    </row>
    <row r="96" spans="1:4">
      <c r="A96" s="2">
        <f>Dati!A96</f>
        <v>44137</v>
      </c>
      <c r="B96" s="3">
        <f>Dati!F96</f>
        <v>374650</v>
      </c>
      <c r="C96">
        <f t="shared" ref="C96:C99" si="106">B96-B95</f>
        <v>17362</v>
      </c>
      <c r="D96">
        <f t="shared" ref="D96:D99" si="107">C96-C95</f>
        <v>-8349</v>
      </c>
    </row>
    <row r="97" spans="1:4">
      <c r="A97" s="2">
        <f>Dati!A97</f>
        <v>44138</v>
      </c>
      <c r="B97" s="3">
        <f>Dati!F97</f>
        <v>394803</v>
      </c>
      <c r="C97">
        <f t="shared" si="106"/>
        <v>20153</v>
      </c>
      <c r="D97">
        <f t="shared" si="107"/>
        <v>2791</v>
      </c>
    </row>
    <row r="98" spans="1:4">
      <c r="A98" s="2">
        <f>Dati!A98</f>
        <v>44139</v>
      </c>
      <c r="B98" s="3">
        <f>Dati!F98</f>
        <v>418827</v>
      </c>
      <c r="C98">
        <f t="shared" si="106"/>
        <v>24024</v>
      </c>
      <c r="D98">
        <f t="shared" si="107"/>
        <v>3871</v>
      </c>
    </row>
    <row r="99" spans="1:4">
      <c r="A99" s="2">
        <f>Dati!A99</f>
        <v>44140</v>
      </c>
      <c r="B99" s="3">
        <f>Dati!F99</f>
        <v>446701</v>
      </c>
      <c r="C99">
        <f t="shared" si="106"/>
        <v>27874</v>
      </c>
      <c r="D99">
        <f t="shared" si="107"/>
        <v>3850</v>
      </c>
    </row>
    <row r="100" spans="1:4">
      <c r="A100" s="2">
        <f>Dati!A100</f>
        <v>44141</v>
      </c>
      <c r="B100" s="3">
        <f>Dati!F100</f>
        <v>472598</v>
      </c>
      <c r="C100">
        <f t="shared" ref="C100" si="108">B100-B99</f>
        <v>25897</v>
      </c>
      <c r="D100">
        <f t="shared" ref="D100" si="109">C100-C99</f>
        <v>-1977</v>
      </c>
    </row>
    <row r="101" spans="1:4">
      <c r="A101" s="2">
        <f>Dati!A101</f>
        <v>44142</v>
      </c>
      <c r="B101" s="3">
        <f>Dati!F101</f>
        <v>504793</v>
      </c>
      <c r="C101">
        <f t="shared" ref="C101:C105" si="110">B101-B100</f>
        <v>32195</v>
      </c>
      <c r="D101">
        <f t="shared" ref="D101:D105" si="111">C101-C100</f>
        <v>6298</v>
      </c>
    </row>
    <row r="102" spans="1:4">
      <c r="A102" s="2">
        <f>Dati!A102</f>
        <v>44143</v>
      </c>
      <c r="B102" s="3">
        <f>Dati!F102</f>
        <v>529447</v>
      </c>
      <c r="C102">
        <f t="shared" si="110"/>
        <v>24654</v>
      </c>
      <c r="D102">
        <f t="shared" si="111"/>
        <v>-7541</v>
      </c>
    </row>
    <row r="103" spans="1:4">
      <c r="A103" s="2">
        <f>Dati!A103</f>
        <v>44144</v>
      </c>
      <c r="B103" s="3">
        <f>Dati!F103</f>
        <v>542849</v>
      </c>
      <c r="C103">
        <f t="shared" si="110"/>
        <v>13402</v>
      </c>
      <c r="D103">
        <f t="shared" si="111"/>
        <v>-11252</v>
      </c>
    </row>
    <row r="104" spans="1:4">
      <c r="A104" s="2">
        <f>Dati!A104</f>
        <v>44145</v>
      </c>
      <c r="B104" s="3">
        <f>Dati!F104</f>
        <v>558506</v>
      </c>
      <c r="C104">
        <f t="shared" si="110"/>
        <v>15657</v>
      </c>
      <c r="D104">
        <f t="shared" si="111"/>
        <v>2255</v>
      </c>
    </row>
    <row r="105" spans="1:4">
      <c r="A105" s="2">
        <f>Dati!A105</f>
        <v>44146</v>
      </c>
      <c r="B105" s="3">
        <f>Dati!F105</f>
        <v>580833</v>
      </c>
      <c r="C105">
        <f t="shared" si="110"/>
        <v>22327</v>
      </c>
      <c r="D105">
        <f t="shared" si="111"/>
        <v>6670</v>
      </c>
    </row>
    <row r="106" spans="1:4">
      <c r="A106" s="2">
        <f>Dati!A106</f>
        <v>44147</v>
      </c>
      <c r="B106" s="3">
        <f>Dati!F106</f>
        <v>602011</v>
      </c>
      <c r="C106">
        <f t="shared" ref="C106" si="112">B106-B105</f>
        <v>21178</v>
      </c>
      <c r="D106">
        <f t="shared" ref="D106" si="113">C106-C105</f>
        <v>-1149</v>
      </c>
    </row>
    <row r="107" spans="1:4">
      <c r="A107" s="2">
        <f>Dati!A107</f>
        <v>44148</v>
      </c>
      <c r="B107" s="3">
        <f>Dati!F107</f>
        <v>629782</v>
      </c>
      <c r="C107">
        <f t="shared" ref="C107:C109" si="114">B107-B106</f>
        <v>27771</v>
      </c>
      <c r="D107">
        <f t="shared" ref="D107:D109" si="115">C107-C106</f>
        <v>6593</v>
      </c>
    </row>
    <row r="108" spans="1:4">
      <c r="A108" s="2">
        <f>Dati!A108</f>
        <v>44149</v>
      </c>
      <c r="B108" s="3">
        <f>Dati!F108</f>
        <v>653731</v>
      </c>
      <c r="C108">
        <f t="shared" si="114"/>
        <v>23949</v>
      </c>
      <c r="D108">
        <f t="shared" si="115"/>
        <v>-3822</v>
      </c>
    </row>
    <row r="109" spans="1:4">
      <c r="A109" s="2">
        <f>Dati!A109</f>
        <v>44150</v>
      </c>
      <c r="B109" s="3">
        <f>Dati!F109</f>
        <v>677021</v>
      </c>
      <c r="C109">
        <f t="shared" si="114"/>
        <v>23290</v>
      </c>
      <c r="D109">
        <f t="shared" si="115"/>
        <v>-659</v>
      </c>
    </row>
    <row r="110" spans="1:4">
      <c r="A110" s="2">
        <f>Dati!A110</f>
        <v>44151</v>
      </c>
      <c r="B110" s="3">
        <f>Dati!F110</f>
        <v>681756</v>
      </c>
      <c r="C110">
        <f t="shared" ref="C110" si="116">B110-B109</f>
        <v>4735</v>
      </c>
      <c r="D110">
        <f t="shared" ref="D110" si="117">C110-C109</f>
        <v>-18555</v>
      </c>
    </row>
    <row r="111" spans="1:4">
      <c r="A111" s="2">
        <f>Dati!A111</f>
        <v>44152</v>
      </c>
      <c r="B111" s="3">
        <f>Dati!F111</f>
        <v>697124</v>
      </c>
      <c r="C111">
        <f t="shared" ref="C111" si="118">B111-B110</f>
        <v>15368</v>
      </c>
      <c r="D111">
        <f t="shared" ref="D111" si="119">C111-C110</f>
        <v>10633</v>
      </c>
    </row>
    <row r="112" spans="1:4">
      <c r="A112" s="2">
        <f>Dati!A112</f>
        <v>44153</v>
      </c>
      <c r="B112" s="3">
        <f>Dati!F112</f>
        <v>705994</v>
      </c>
      <c r="C112">
        <f t="shared" ref="C112:C113" si="120">B112-B111</f>
        <v>8870</v>
      </c>
      <c r="D112">
        <f t="shared" ref="D112:D113" si="121">C112-C111</f>
        <v>-6498</v>
      </c>
    </row>
    <row r="113" spans="1:4">
      <c r="A113" s="2">
        <f>Dati!A113</f>
        <v>44154</v>
      </c>
      <c r="B113" s="3">
        <f>Dati!F113</f>
        <v>724349</v>
      </c>
      <c r="C113">
        <f t="shared" si="120"/>
        <v>18355</v>
      </c>
      <c r="D113">
        <f t="shared" si="121"/>
        <v>9485</v>
      </c>
    </row>
    <row r="114" spans="1:4">
      <c r="A114" s="2">
        <f>Dati!A114</f>
        <v>44155</v>
      </c>
      <c r="B114" s="3">
        <f>Dati!F114</f>
        <v>739471</v>
      </c>
      <c r="C114">
        <f t="shared" ref="C114" si="122">B114-B113</f>
        <v>15122</v>
      </c>
      <c r="D114">
        <f t="shared" ref="D114" si="123">C114-C113</f>
        <v>-3233</v>
      </c>
    </row>
    <row r="115" spans="1:4">
      <c r="A115" s="2">
        <f>Dati!A115</f>
        <v>44156</v>
      </c>
      <c r="B115" s="3">
        <f>Dati!F115</f>
        <v>753925</v>
      </c>
      <c r="C115">
        <f t="shared" ref="C115" si="124">B115-B114</f>
        <v>14454</v>
      </c>
      <c r="D115">
        <f t="shared" ref="D115" si="125">C115-C114</f>
        <v>-668</v>
      </c>
    </row>
    <row r="116" spans="1:4">
      <c r="A116" s="2">
        <f>Dati!A116</f>
        <v>44157</v>
      </c>
      <c r="B116" s="3">
        <f>Dati!F116</f>
        <v>767867</v>
      </c>
      <c r="C116">
        <f t="shared" ref="C116" si="126">B116-B115</f>
        <v>13942</v>
      </c>
      <c r="D116">
        <f t="shared" ref="D116" si="127">C116-C115</f>
        <v>-512</v>
      </c>
    </row>
    <row r="117" spans="1:4">
      <c r="A117" s="2">
        <f>Dati!A117</f>
        <v>44158</v>
      </c>
      <c r="B117" s="3">
        <f>Dati!F117</f>
        <v>758342</v>
      </c>
      <c r="C117">
        <f t="shared" ref="C117:C118" si="128">B117-B116</f>
        <v>-9525</v>
      </c>
      <c r="D117">
        <f t="shared" ref="D117:D118" si="129">C117-C116</f>
        <v>-23467</v>
      </c>
    </row>
    <row r="118" spans="1:4">
      <c r="A118" s="2">
        <f>Dati!A118</f>
        <v>44159</v>
      </c>
      <c r="B118" s="3">
        <f>Dati!F118</f>
        <v>759993</v>
      </c>
      <c r="C118">
        <f t="shared" si="128"/>
        <v>1651</v>
      </c>
      <c r="D118">
        <f t="shared" si="129"/>
        <v>11176</v>
      </c>
    </row>
    <row r="119" spans="1:4">
      <c r="A119" s="2">
        <f>Dati!A119</f>
        <v>44160</v>
      </c>
      <c r="B119" s="3">
        <f>Dati!F119</f>
        <v>753536</v>
      </c>
      <c r="C119">
        <f t="shared" ref="C119:C120" si="130">B119-B118</f>
        <v>-6457</v>
      </c>
      <c r="D119">
        <f t="shared" ref="D119:D120" si="131">C119-C118</f>
        <v>-8108</v>
      </c>
    </row>
    <row r="120" spans="1:4">
      <c r="A120" s="2">
        <f>Dati!A120</f>
        <v>44161</v>
      </c>
      <c r="B120" s="3">
        <f>Dati!F120</f>
        <v>757961</v>
      </c>
      <c r="C120">
        <f t="shared" si="130"/>
        <v>4425</v>
      </c>
      <c r="D120">
        <f t="shared" si="131"/>
        <v>10882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AC125"/>
  <sheetViews>
    <sheetView workbookViewId="0">
      <pane ySplit="1" topLeftCell="A98" activePane="bottomLeft" state="frozen"/>
      <selection pane="bottomLeft" activeCell="A121" sqref="A121"/>
    </sheetView>
  </sheetViews>
  <sheetFormatPr defaultRowHeight="13.8"/>
  <cols>
    <col min="1" max="1" width="8.69921875" customWidth="1"/>
    <col min="2" max="2" width="11.69921875" customWidth="1"/>
  </cols>
  <sheetData>
    <row r="1" spans="1:28" s="1" customFormat="1">
      <c r="A1" s="1" t="s">
        <v>0</v>
      </c>
      <c r="B1" s="1" t="s">
        <v>35</v>
      </c>
      <c r="C1" s="1" t="s">
        <v>13</v>
      </c>
      <c r="D1" s="1" t="s">
        <v>14</v>
      </c>
      <c r="E1" s="1" t="s">
        <v>61</v>
      </c>
      <c r="R1"/>
      <c r="S1"/>
      <c r="T1">
        <f>LOG10(1+1/T2)*100</f>
        <v>30.102999566398118</v>
      </c>
      <c r="U1">
        <f t="shared" ref="U1:AB1" si="0">LOG10(1+1/U2)*100</f>
        <v>17.609125905568124</v>
      </c>
      <c r="V1">
        <f t="shared" si="0"/>
        <v>12.493873660829994</v>
      </c>
      <c r="W1">
        <f t="shared" si="0"/>
        <v>9.6910013008056417</v>
      </c>
      <c r="X1">
        <f t="shared" si="0"/>
        <v>7.9181246047624816</v>
      </c>
      <c r="Y1">
        <f t="shared" si="0"/>
        <v>6.6946789630613219</v>
      </c>
      <c r="Z1">
        <f t="shared" si="0"/>
        <v>5.799194697768673</v>
      </c>
      <c r="AA1">
        <f t="shared" si="0"/>
        <v>5.1152522447381292</v>
      </c>
      <c r="AB1">
        <f t="shared" si="0"/>
        <v>4.5757490560675143</v>
      </c>
    </row>
    <row r="2" spans="1:28">
      <c r="T2">
        <v>1</v>
      </c>
      <c r="U2">
        <v>2</v>
      </c>
      <c r="V2">
        <v>3</v>
      </c>
      <c r="W2">
        <v>4</v>
      </c>
      <c r="X2">
        <v>5</v>
      </c>
      <c r="Y2">
        <v>6</v>
      </c>
      <c r="Z2">
        <v>7</v>
      </c>
      <c r="AA2">
        <v>8</v>
      </c>
      <c r="AB2">
        <v>9</v>
      </c>
    </row>
    <row r="3" spans="1:28">
      <c r="A3" s="2">
        <f>Dati!A3</f>
        <v>44044</v>
      </c>
      <c r="B3">
        <f>Positivi!B3+Deceduti!B3+Guariti!B3</f>
        <v>247832</v>
      </c>
    </row>
    <row r="4" spans="1:28">
      <c r="A4" s="2">
        <f>Dati!A4</f>
        <v>44045</v>
      </c>
      <c r="B4">
        <f>Positivi!B4+Deceduti!B4+Guariti!B4</f>
        <v>248070</v>
      </c>
      <c r="C4">
        <f>B4-B3</f>
        <v>238</v>
      </c>
      <c r="Q4">
        <v>1</v>
      </c>
      <c r="R4">
        <f>INT(C4/100)</f>
        <v>2</v>
      </c>
      <c r="T4">
        <f t="shared" ref="T4:AB13" si="1">IF($R4=T$2,1,0)</f>
        <v>0</v>
      </c>
      <c r="U4">
        <f t="shared" si="1"/>
        <v>1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  <c r="AB4">
        <f t="shared" si="1"/>
        <v>0</v>
      </c>
    </row>
    <row r="5" spans="1:28">
      <c r="A5" s="2">
        <f>Dati!A5</f>
        <v>44046</v>
      </c>
      <c r="B5">
        <f>Positivi!B5+Deceduti!B5+Guariti!B5</f>
        <v>248229</v>
      </c>
      <c r="C5">
        <f t="shared" ref="C5:D51" si="2">B5-B4</f>
        <v>159</v>
      </c>
      <c r="D5">
        <f>C5-C4</f>
        <v>-79</v>
      </c>
      <c r="Q5">
        <v>2</v>
      </c>
      <c r="R5">
        <f>INT(C5/100)</f>
        <v>1</v>
      </c>
      <c r="T5">
        <f t="shared" si="1"/>
        <v>1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  <c r="AB5">
        <f t="shared" si="1"/>
        <v>0</v>
      </c>
    </row>
    <row r="6" spans="1:28">
      <c r="A6" s="2">
        <f>Dati!A6</f>
        <v>44047</v>
      </c>
      <c r="B6">
        <f>Positivi!B6+Deceduti!B6+Guariti!B6</f>
        <v>248419</v>
      </c>
      <c r="C6">
        <f t="shared" si="2"/>
        <v>190</v>
      </c>
      <c r="D6">
        <f t="shared" si="2"/>
        <v>31</v>
      </c>
      <c r="Q6">
        <v>3</v>
      </c>
      <c r="R6">
        <f>INT(C6/100)</f>
        <v>1</v>
      </c>
      <c r="T6">
        <f t="shared" si="1"/>
        <v>1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  <c r="AB6">
        <f t="shared" si="1"/>
        <v>0</v>
      </c>
    </row>
    <row r="7" spans="1:28">
      <c r="A7" s="2">
        <f>Dati!A7</f>
        <v>44048</v>
      </c>
      <c r="B7">
        <f>Positivi!B7+Deceduti!B7+Guariti!B7</f>
        <v>248803</v>
      </c>
      <c r="C7">
        <f t="shared" si="2"/>
        <v>384</v>
      </c>
      <c r="D7">
        <f t="shared" si="2"/>
        <v>194</v>
      </c>
      <c r="Q7">
        <v>4</v>
      </c>
      <c r="R7">
        <f t="shared" ref="R7:R18" si="3">INT(C7/100)</f>
        <v>3</v>
      </c>
      <c r="T7">
        <f t="shared" si="1"/>
        <v>0</v>
      </c>
      <c r="U7">
        <f t="shared" si="1"/>
        <v>0</v>
      </c>
      <c r="V7">
        <f t="shared" si="1"/>
        <v>1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</row>
    <row r="8" spans="1:28">
      <c r="A8" s="2">
        <f>Dati!A8</f>
        <v>44049</v>
      </c>
      <c r="B8">
        <f>Positivi!B8+Deceduti!B8+Guariti!B8</f>
        <v>249204</v>
      </c>
      <c r="C8">
        <f t="shared" si="2"/>
        <v>401</v>
      </c>
      <c r="D8">
        <f t="shared" si="2"/>
        <v>17</v>
      </c>
      <c r="Q8">
        <v>5</v>
      </c>
      <c r="R8">
        <f t="shared" si="3"/>
        <v>4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</row>
    <row r="9" spans="1:28">
      <c r="A9" s="2">
        <f>Dati!A9</f>
        <v>44050</v>
      </c>
      <c r="B9">
        <f>Positivi!B9+Deceduti!B9+Guariti!B9</f>
        <v>249756</v>
      </c>
      <c r="C9">
        <f t="shared" si="2"/>
        <v>552</v>
      </c>
      <c r="D9">
        <f t="shared" si="2"/>
        <v>151</v>
      </c>
      <c r="Q9">
        <v>6</v>
      </c>
      <c r="R9">
        <f t="shared" si="3"/>
        <v>5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1</v>
      </c>
      <c r="Y9">
        <f t="shared" si="1"/>
        <v>0</v>
      </c>
      <c r="Z9">
        <f t="shared" si="1"/>
        <v>0</v>
      </c>
      <c r="AA9">
        <f t="shared" si="1"/>
        <v>0</v>
      </c>
      <c r="AB9">
        <f t="shared" si="1"/>
        <v>0</v>
      </c>
    </row>
    <row r="10" spans="1:28">
      <c r="A10" s="2">
        <f>Dati!A10</f>
        <v>44051</v>
      </c>
      <c r="B10">
        <f>Positivi!B10+Deceduti!B10+Guariti!B10</f>
        <v>250103</v>
      </c>
      <c r="C10">
        <f t="shared" si="2"/>
        <v>347</v>
      </c>
      <c r="D10">
        <f t="shared" si="2"/>
        <v>-205</v>
      </c>
      <c r="Q10">
        <v>7</v>
      </c>
      <c r="R10">
        <f t="shared" si="3"/>
        <v>3</v>
      </c>
      <c r="T10">
        <f t="shared" si="1"/>
        <v>0</v>
      </c>
      <c r="U10">
        <f t="shared" si="1"/>
        <v>0</v>
      </c>
      <c r="V10">
        <f t="shared" si="1"/>
        <v>1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B10">
        <f t="shared" si="1"/>
        <v>0</v>
      </c>
    </row>
    <row r="11" spans="1:28">
      <c r="A11" s="2">
        <f>Dati!A11</f>
        <v>44052</v>
      </c>
      <c r="B11">
        <f>Positivi!B11+Deceduti!B11+Guariti!B11</f>
        <v>250566</v>
      </c>
      <c r="C11">
        <f t="shared" si="2"/>
        <v>463</v>
      </c>
      <c r="D11">
        <f t="shared" si="2"/>
        <v>116</v>
      </c>
      <c r="Q11">
        <v>8</v>
      </c>
      <c r="R11">
        <f t="shared" si="3"/>
        <v>4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1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B11">
        <f t="shared" si="1"/>
        <v>0</v>
      </c>
    </row>
    <row r="12" spans="1:28">
      <c r="A12" s="2">
        <f>Dati!A12</f>
        <v>44053</v>
      </c>
      <c r="B12">
        <f>Positivi!B12+Deceduti!B12+Guariti!B12</f>
        <v>250825</v>
      </c>
      <c r="C12">
        <f t="shared" si="2"/>
        <v>259</v>
      </c>
      <c r="D12">
        <f t="shared" si="2"/>
        <v>-204</v>
      </c>
      <c r="E12" s="11">
        <f>SUM(C6:C12)/7</f>
        <v>370.85714285714283</v>
      </c>
      <c r="Q12">
        <v>9</v>
      </c>
      <c r="R12">
        <f t="shared" si="3"/>
        <v>2</v>
      </c>
      <c r="T12">
        <f t="shared" si="1"/>
        <v>0</v>
      </c>
      <c r="U12">
        <f t="shared" si="1"/>
        <v>1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B12">
        <f t="shared" si="1"/>
        <v>0</v>
      </c>
    </row>
    <row r="13" spans="1:28">
      <c r="A13" s="2">
        <f>Dati!A13</f>
        <v>44054</v>
      </c>
      <c r="B13">
        <f>Positivi!B13+Deceduti!B13+Guariti!B13</f>
        <v>251237</v>
      </c>
      <c r="C13">
        <f t="shared" si="2"/>
        <v>412</v>
      </c>
      <c r="D13">
        <f t="shared" si="2"/>
        <v>153</v>
      </c>
      <c r="E13" s="11">
        <f t="shared" ref="E13:E76" si="4">SUM(C7:C13)/7</f>
        <v>402.57142857142856</v>
      </c>
      <c r="Q13">
        <v>10</v>
      </c>
      <c r="R13">
        <f t="shared" si="3"/>
        <v>4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  <c r="AB13">
        <f t="shared" si="1"/>
        <v>0</v>
      </c>
    </row>
    <row r="14" spans="1:28">
      <c r="A14" s="2">
        <f>Dati!A14</f>
        <v>44055</v>
      </c>
      <c r="B14">
        <f>Positivi!B14+Deceduti!B14+Guariti!B14</f>
        <v>251713</v>
      </c>
      <c r="C14">
        <f t="shared" si="2"/>
        <v>476</v>
      </c>
      <c r="D14">
        <f t="shared" si="2"/>
        <v>64</v>
      </c>
      <c r="E14" s="11">
        <f t="shared" si="4"/>
        <v>415.71428571428572</v>
      </c>
      <c r="Q14">
        <v>11</v>
      </c>
      <c r="R14">
        <f t="shared" si="3"/>
        <v>4</v>
      </c>
      <c r="T14">
        <f t="shared" ref="T14:AB23" si="5">IF($R14=T$2,1,0)</f>
        <v>0</v>
      </c>
      <c r="U14">
        <f t="shared" si="5"/>
        <v>0</v>
      </c>
      <c r="V14">
        <f t="shared" si="5"/>
        <v>0</v>
      </c>
      <c r="W14">
        <f t="shared" si="5"/>
        <v>1</v>
      </c>
      <c r="X14">
        <f t="shared" si="5"/>
        <v>0</v>
      </c>
      <c r="Y14">
        <f t="shared" si="5"/>
        <v>0</v>
      </c>
      <c r="Z14">
        <f t="shared" si="5"/>
        <v>0</v>
      </c>
      <c r="AA14">
        <f t="shared" si="5"/>
        <v>0</v>
      </c>
      <c r="AB14">
        <f t="shared" si="5"/>
        <v>0</v>
      </c>
    </row>
    <row r="15" spans="1:28">
      <c r="A15" s="2">
        <f>Dati!A15</f>
        <v>44056</v>
      </c>
      <c r="B15">
        <f>Positivi!B15+Deceduti!B15+Guariti!B15</f>
        <v>252235</v>
      </c>
      <c r="C15">
        <f t="shared" si="2"/>
        <v>522</v>
      </c>
      <c r="D15">
        <f t="shared" si="2"/>
        <v>46</v>
      </c>
      <c r="E15" s="11">
        <f t="shared" si="4"/>
        <v>433</v>
      </c>
      <c r="Q15">
        <v>12</v>
      </c>
      <c r="R15">
        <f>INT(C15/100)</f>
        <v>5</v>
      </c>
      <c r="T15">
        <f t="shared" si="5"/>
        <v>0</v>
      </c>
      <c r="U15">
        <f t="shared" si="5"/>
        <v>0</v>
      </c>
      <c r="V15">
        <f t="shared" si="5"/>
        <v>0</v>
      </c>
      <c r="W15">
        <f t="shared" si="5"/>
        <v>0</v>
      </c>
      <c r="X15">
        <f t="shared" si="5"/>
        <v>1</v>
      </c>
      <c r="Y15">
        <f t="shared" si="5"/>
        <v>0</v>
      </c>
      <c r="Z15">
        <f t="shared" si="5"/>
        <v>0</v>
      </c>
      <c r="AA15">
        <f t="shared" si="5"/>
        <v>0</v>
      </c>
      <c r="AB15">
        <f t="shared" si="5"/>
        <v>0</v>
      </c>
    </row>
    <row r="16" spans="1:28">
      <c r="A16" s="2">
        <f>Dati!A16</f>
        <v>44057</v>
      </c>
      <c r="B16">
        <f>Positivi!B16+Deceduti!B16+Guariti!B16</f>
        <v>252809</v>
      </c>
      <c r="C16">
        <f t="shared" si="2"/>
        <v>574</v>
      </c>
      <c r="D16">
        <f t="shared" si="2"/>
        <v>52</v>
      </c>
      <c r="E16" s="11">
        <f t="shared" si="4"/>
        <v>436.14285714285717</v>
      </c>
      <c r="Q16">
        <v>13</v>
      </c>
      <c r="R16">
        <f t="shared" ref="R16:R17" si="6">INT(C16/100)</f>
        <v>5</v>
      </c>
      <c r="T16">
        <f t="shared" si="5"/>
        <v>0</v>
      </c>
      <c r="U16">
        <f t="shared" si="5"/>
        <v>0</v>
      </c>
      <c r="V16">
        <f t="shared" si="5"/>
        <v>0</v>
      </c>
      <c r="W16">
        <f t="shared" si="5"/>
        <v>0</v>
      </c>
      <c r="X16">
        <f t="shared" si="5"/>
        <v>1</v>
      </c>
      <c r="Y16">
        <f t="shared" si="5"/>
        <v>0</v>
      </c>
      <c r="Z16">
        <f t="shared" si="5"/>
        <v>0</v>
      </c>
      <c r="AA16">
        <f t="shared" si="5"/>
        <v>0</v>
      </c>
      <c r="AB16">
        <f t="shared" si="5"/>
        <v>0</v>
      </c>
    </row>
    <row r="17" spans="1:28">
      <c r="A17" s="2">
        <f>Dati!A17</f>
        <v>44058</v>
      </c>
      <c r="B17">
        <f>Positivi!B17+Deceduti!B17+Guariti!B17</f>
        <v>253438</v>
      </c>
      <c r="C17">
        <f t="shared" si="2"/>
        <v>629</v>
      </c>
      <c r="D17">
        <f t="shared" si="2"/>
        <v>55</v>
      </c>
      <c r="E17" s="11">
        <f t="shared" si="4"/>
        <v>476.42857142857144</v>
      </c>
      <c r="Q17">
        <v>14</v>
      </c>
      <c r="R17">
        <f t="shared" si="6"/>
        <v>6</v>
      </c>
      <c r="T17">
        <f t="shared" si="5"/>
        <v>0</v>
      </c>
      <c r="U17">
        <f t="shared" si="5"/>
        <v>0</v>
      </c>
      <c r="V17">
        <f t="shared" si="5"/>
        <v>0</v>
      </c>
      <c r="W17">
        <f t="shared" si="5"/>
        <v>0</v>
      </c>
      <c r="X17">
        <f t="shared" si="5"/>
        <v>0</v>
      </c>
      <c r="Y17">
        <f t="shared" si="5"/>
        <v>1</v>
      </c>
      <c r="Z17">
        <f t="shared" si="5"/>
        <v>0</v>
      </c>
      <c r="AA17">
        <f t="shared" si="5"/>
        <v>0</v>
      </c>
      <c r="AB17">
        <f t="shared" si="5"/>
        <v>0</v>
      </c>
    </row>
    <row r="18" spans="1:28">
      <c r="A18" s="2">
        <f>Dati!A18</f>
        <v>44059</v>
      </c>
      <c r="B18">
        <f>Positivi!B18+Deceduti!B18+Guariti!B18</f>
        <v>253915</v>
      </c>
      <c r="C18">
        <f t="shared" si="2"/>
        <v>477</v>
      </c>
      <c r="D18">
        <f t="shared" si="2"/>
        <v>-152</v>
      </c>
      <c r="E18" s="11">
        <f t="shared" si="4"/>
        <v>478.42857142857144</v>
      </c>
      <c r="Q18">
        <v>15</v>
      </c>
      <c r="R18">
        <f t="shared" si="3"/>
        <v>4</v>
      </c>
      <c r="T18">
        <f t="shared" si="5"/>
        <v>0</v>
      </c>
      <c r="U18">
        <f t="shared" si="5"/>
        <v>0</v>
      </c>
      <c r="V18">
        <f t="shared" si="5"/>
        <v>0</v>
      </c>
      <c r="W18">
        <f t="shared" si="5"/>
        <v>1</v>
      </c>
      <c r="X18">
        <f t="shared" si="5"/>
        <v>0</v>
      </c>
      <c r="Y18">
        <f t="shared" si="5"/>
        <v>0</v>
      </c>
      <c r="Z18">
        <f t="shared" si="5"/>
        <v>0</v>
      </c>
      <c r="AA18">
        <f t="shared" si="5"/>
        <v>0</v>
      </c>
      <c r="AB18">
        <f t="shared" si="5"/>
        <v>0</v>
      </c>
    </row>
    <row r="19" spans="1:28">
      <c r="A19" s="2">
        <f>Dati!A19</f>
        <v>44060</v>
      </c>
      <c r="B19">
        <f>Positivi!B19+Deceduti!B19+Guariti!B19</f>
        <v>254235</v>
      </c>
      <c r="C19">
        <f t="shared" si="2"/>
        <v>320</v>
      </c>
      <c r="D19">
        <f t="shared" si="2"/>
        <v>-157</v>
      </c>
      <c r="E19" s="11">
        <f t="shared" si="4"/>
        <v>487.14285714285717</v>
      </c>
      <c r="Q19">
        <v>16</v>
      </c>
      <c r="R19">
        <f>INT(C19/100)</f>
        <v>3</v>
      </c>
      <c r="T19">
        <f t="shared" si="5"/>
        <v>0</v>
      </c>
      <c r="U19">
        <f t="shared" si="5"/>
        <v>0</v>
      </c>
      <c r="V19">
        <f t="shared" si="5"/>
        <v>1</v>
      </c>
      <c r="W19">
        <f t="shared" si="5"/>
        <v>0</v>
      </c>
      <c r="X19">
        <f t="shared" si="5"/>
        <v>0</v>
      </c>
      <c r="Y19">
        <f t="shared" si="5"/>
        <v>0</v>
      </c>
      <c r="Z19">
        <f t="shared" si="5"/>
        <v>0</v>
      </c>
      <c r="AA19">
        <f t="shared" si="5"/>
        <v>0</v>
      </c>
      <c r="AB19">
        <f t="shared" si="5"/>
        <v>0</v>
      </c>
    </row>
    <row r="20" spans="1:28">
      <c r="A20" s="2">
        <f>Dati!A20</f>
        <v>44061</v>
      </c>
      <c r="B20">
        <f>Positivi!B20+Deceduti!B20+Guariti!B20</f>
        <v>254636</v>
      </c>
      <c r="C20">
        <f t="shared" si="2"/>
        <v>401</v>
      </c>
      <c r="D20">
        <f t="shared" si="2"/>
        <v>81</v>
      </c>
      <c r="E20" s="11">
        <f t="shared" si="4"/>
        <v>485.57142857142856</v>
      </c>
      <c r="Q20">
        <v>17</v>
      </c>
      <c r="R20">
        <f t="shared" ref="R20:R23" si="7">INT(C20/100)</f>
        <v>4</v>
      </c>
      <c r="T20">
        <f t="shared" si="5"/>
        <v>0</v>
      </c>
      <c r="U20">
        <f t="shared" si="5"/>
        <v>0</v>
      </c>
      <c r="V20">
        <f t="shared" si="5"/>
        <v>0</v>
      </c>
      <c r="W20">
        <f t="shared" si="5"/>
        <v>1</v>
      </c>
      <c r="X20">
        <f t="shared" si="5"/>
        <v>0</v>
      </c>
      <c r="Y20">
        <f t="shared" si="5"/>
        <v>0</v>
      </c>
      <c r="Z20">
        <f t="shared" si="5"/>
        <v>0</v>
      </c>
      <c r="AA20">
        <f t="shared" si="5"/>
        <v>0</v>
      </c>
      <c r="AB20">
        <f t="shared" si="5"/>
        <v>0</v>
      </c>
    </row>
    <row r="21" spans="1:28">
      <c r="A21" s="2">
        <f>Dati!A21</f>
        <v>44062</v>
      </c>
      <c r="B21">
        <f>Positivi!B21+Deceduti!B21+Guariti!B21</f>
        <v>255278</v>
      </c>
      <c r="C21">
        <f t="shared" si="2"/>
        <v>642</v>
      </c>
      <c r="D21">
        <f t="shared" si="2"/>
        <v>241</v>
      </c>
      <c r="E21" s="11">
        <f t="shared" si="4"/>
        <v>509.28571428571428</v>
      </c>
      <c r="Q21">
        <v>18</v>
      </c>
      <c r="R21">
        <f t="shared" si="7"/>
        <v>6</v>
      </c>
      <c r="T21">
        <f t="shared" si="5"/>
        <v>0</v>
      </c>
      <c r="U21">
        <f t="shared" si="5"/>
        <v>0</v>
      </c>
      <c r="V21">
        <f t="shared" si="5"/>
        <v>0</v>
      </c>
      <c r="W21">
        <f t="shared" si="5"/>
        <v>0</v>
      </c>
      <c r="X21">
        <f t="shared" si="5"/>
        <v>0</v>
      </c>
      <c r="Y21">
        <f t="shared" si="5"/>
        <v>1</v>
      </c>
      <c r="Z21">
        <f t="shared" si="5"/>
        <v>0</v>
      </c>
      <c r="AA21">
        <f t="shared" si="5"/>
        <v>0</v>
      </c>
      <c r="AB21">
        <f t="shared" si="5"/>
        <v>0</v>
      </c>
    </row>
    <row r="22" spans="1:28">
      <c r="A22" s="2">
        <f>Dati!A22</f>
        <v>44063</v>
      </c>
      <c r="B22">
        <f>Positivi!B22+Deceduti!B22+Guariti!B22</f>
        <v>256118</v>
      </c>
      <c r="C22">
        <f t="shared" si="2"/>
        <v>840</v>
      </c>
      <c r="D22">
        <f t="shared" si="2"/>
        <v>198</v>
      </c>
      <c r="E22" s="11">
        <f t="shared" si="4"/>
        <v>554.71428571428567</v>
      </c>
      <c r="Q22">
        <v>19</v>
      </c>
      <c r="R22">
        <f t="shared" si="7"/>
        <v>8</v>
      </c>
      <c r="T22">
        <f t="shared" si="5"/>
        <v>0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0</v>
      </c>
      <c r="Y22">
        <f t="shared" si="5"/>
        <v>0</v>
      </c>
      <c r="Z22">
        <f t="shared" si="5"/>
        <v>0</v>
      </c>
      <c r="AA22">
        <f t="shared" si="5"/>
        <v>1</v>
      </c>
      <c r="AB22">
        <f t="shared" si="5"/>
        <v>0</v>
      </c>
    </row>
    <row r="23" spans="1:28">
      <c r="A23" s="2">
        <f>Dati!A23</f>
        <v>44064</v>
      </c>
      <c r="B23">
        <f>Positivi!B23+Deceduti!B23+Guariti!B23</f>
        <v>257065</v>
      </c>
      <c r="C23">
        <f t="shared" si="2"/>
        <v>947</v>
      </c>
      <c r="D23">
        <f t="shared" si="2"/>
        <v>107</v>
      </c>
      <c r="E23" s="11">
        <f t="shared" si="4"/>
        <v>608</v>
      </c>
      <c r="Q23">
        <v>20</v>
      </c>
      <c r="R23">
        <f t="shared" si="7"/>
        <v>9</v>
      </c>
      <c r="T23">
        <f t="shared" si="5"/>
        <v>0</v>
      </c>
      <c r="U23">
        <f t="shared" si="5"/>
        <v>0</v>
      </c>
      <c r="V23">
        <f t="shared" si="5"/>
        <v>0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0</v>
      </c>
      <c r="AA23">
        <f t="shared" si="5"/>
        <v>0</v>
      </c>
      <c r="AB23">
        <f t="shared" si="5"/>
        <v>1</v>
      </c>
    </row>
    <row r="24" spans="1:28">
      <c r="A24" s="2">
        <f>Dati!A24</f>
        <v>44065</v>
      </c>
      <c r="B24">
        <f>Positivi!B24+Deceduti!B24+Guariti!B24</f>
        <v>258136</v>
      </c>
      <c r="C24">
        <f t="shared" si="2"/>
        <v>1071</v>
      </c>
      <c r="D24">
        <f t="shared" si="2"/>
        <v>124</v>
      </c>
      <c r="E24" s="11">
        <f t="shared" si="4"/>
        <v>671.14285714285711</v>
      </c>
      <c r="Q24">
        <v>21</v>
      </c>
      <c r="R24">
        <f t="shared" ref="R24:R66" si="8">INT(C24/1000)</f>
        <v>1</v>
      </c>
      <c r="T24">
        <f t="shared" ref="T24:AB33" si="9">IF($R24=T$2,1,0)</f>
        <v>1</v>
      </c>
      <c r="U24">
        <f t="shared" si="9"/>
        <v>0</v>
      </c>
      <c r="V24">
        <f t="shared" si="9"/>
        <v>0</v>
      </c>
      <c r="W24">
        <f t="shared" si="9"/>
        <v>0</v>
      </c>
      <c r="X24">
        <f t="shared" si="9"/>
        <v>0</v>
      </c>
      <c r="Y24">
        <f t="shared" si="9"/>
        <v>0</v>
      </c>
      <c r="Z24">
        <f t="shared" si="9"/>
        <v>0</v>
      </c>
      <c r="AA24">
        <f t="shared" si="9"/>
        <v>0</v>
      </c>
      <c r="AB24">
        <f t="shared" si="9"/>
        <v>0</v>
      </c>
    </row>
    <row r="25" spans="1:28">
      <c r="A25" s="2">
        <f>Dati!A25</f>
        <v>44066</v>
      </c>
      <c r="B25">
        <f>Positivi!B25+Deceduti!B25+Guariti!B25</f>
        <v>259345</v>
      </c>
      <c r="C25">
        <f t="shared" si="2"/>
        <v>1209</v>
      </c>
      <c r="D25">
        <f t="shared" si="2"/>
        <v>138</v>
      </c>
      <c r="E25" s="11">
        <f t="shared" si="4"/>
        <v>775.71428571428567</v>
      </c>
      <c r="Q25">
        <v>22</v>
      </c>
      <c r="R25">
        <f t="shared" si="8"/>
        <v>1</v>
      </c>
      <c r="T25">
        <f t="shared" si="9"/>
        <v>1</v>
      </c>
      <c r="U25">
        <f t="shared" si="9"/>
        <v>0</v>
      </c>
      <c r="V25">
        <f t="shared" si="9"/>
        <v>0</v>
      </c>
      <c r="W25">
        <f t="shared" si="9"/>
        <v>0</v>
      </c>
      <c r="X25">
        <f t="shared" si="9"/>
        <v>0</v>
      </c>
      <c r="Y25">
        <f t="shared" si="9"/>
        <v>0</v>
      </c>
      <c r="Z25">
        <f t="shared" si="9"/>
        <v>0</v>
      </c>
      <c r="AA25">
        <f t="shared" si="9"/>
        <v>0</v>
      </c>
      <c r="AB25">
        <f t="shared" si="9"/>
        <v>0</v>
      </c>
    </row>
    <row r="26" spans="1:28">
      <c r="A26" s="2">
        <f>Dati!A26</f>
        <v>44067</v>
      </c>
      <c r="B26">
        <f>Positivi!B26+Deceduti!B26+Guariti!B26</f>
        <v>260298</v>
      </c>
      <c r="C26">
        <f t="shared" si="2"/>
        <v>953</v>
      </c>
      <c r="D26">
        <f t="shared" si="2"/>
        <v>-256</v>
      </c>
      <c r="E26" s="11">
        <f t="shared" si="4"/>
        <v>866.14285714285711</v>
      </c>
      <c r="Q26">
        <v>23</v>
      </c>
      <c r="R26">
        <f>INT(C26/100)</f>
        <v>9</v>
      </c>
      <c r="T26">
        <f t="shared" si="9"/>
        <v>0</v>
      </c>
      <c r="U26">
        <f t="shared" si="9"/>
        <v>0</v>
      </c>
      <c r="V26">
        <f t="shared" si="9"/>
        <v>0</v>
      </c>
      <c r="W26">
        <f t="shared" si="9"/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1</v>
      </c>
    </row>
    <row r="27" spans="1:28">
      <c r="A27" s="2">
        <f>Dati!A27</f>
        <v>44068</v>
      </c>
      <c r="B27">
        <f>Positivi!B27+Deceduti!B27+Guariti!B27</f>
        <v>261174</v>
      </c>
      <c r="C27">
        <f t="shared" si="2"/>
        <v>876</v>
      </c>
      <c r="D27">
        <f t="shared" si="2"/>
        <v>-77</v>
      </c>
      <c r="E27" s="11">
        <f t="shared" si="4"/>
        <v>934</v>
      </c>
      <c r="Q27">
        <v>24</v>
      </c>
      <c r="R27">
        <f>INT(C27/100)</f>
        <v>8</v>
      </c>
      <c r="T27">
        <f t="shared" si="9"/>
        <v>0</v>
      </c>
      <c r="U27">
        <f t="shared" si="9"/>
        <v>0</v>
      </c>
      <c r="V27">
        <f t="shared" si="9"/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1</v>
      </c>
      <c r="AB27">
        <f t="shared" si="9"/>
        <v>0</v>
      </c>
    </row>
    <row r="28" spans="1:28">
      <c r="A28" s="2">
        <f>Dati!A28</f>
        <v>44069</v>
      </c>
      <c r="B28">
        <f>Positivi!B28+Deceduti!B28+Guariti!B28</f>
        <v>262540</v>
      </c>
      <c r="C28">
        <f t="shared" si="2"/>
        <v>1366</v>
      </c>
      <c r="D28">
        <f t="shared" si="2"/>
        <v>490</v>
      </c>
      <c r="E28" s="11">
        <f t="shared" si="4"/>
        <v>1037.4285714285713</v>
      </c>
      <c r="Q28">
        <v>25</v>
      </c>
      <c r="R28">
        <f t="shared" si="8"/>
        <v>1</v>
      </c>
      <c r="T28">
        <f t="shared" si="9"/>
        <v>1</v>
      </c>
      <c r="U28">
        <f t="shared" si="9"/>
        <v>0</v>
      </c>
      <c r="V28">
        <f t="shared" si="9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</row>
    <row r="29" spans="1:28">
      <c r="A29" s="2">
        <f>Dati!A29</f>
        <v>44070</v>
      </c>
      <c r="B29">
        <f>Positivi!B29+Deceduti!B29+Guariti!B29</f>
        <v>263949</v>
      </c>
      <c r="C29">
        <f t="shared" si="2"/>
        <v>1409</v>
      </c>
      <c r="D29">
        <f t="shared" si="2"/>
        <v>43</v>
      </c>
      <c r="E29" s="11">
        <f t="shared" si="4"/>
        <v>1118.7142857142858</v>
      </c>
      <c r="Q29">
        <v>26</v>
      </c>
      <c r="R29">
        <f t="shared" si="8"/>
        <v>1</v>
      </c>
      <c r="T29">
        <f t="shared" si="9"/>
        <v>1</v>
      </c>
      <c r="U29">
        <f t="shared" si="9"/>
        <v>0</v>
      </c>
      <c r="V29">
        <f t="shared" si="9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</row>
    <row r="30" spans="1:28">
      <c r="A30" s="2">
        <f>Dati!A30</f>
        <v>44071</v>
      </c>
      <c r="B30">
        <f>Positivi!B30+Deceduti!B30+Guariti!B30</f>
        <v>265409</v>
      </c>
      <c r="C30">
        <f t="shared" si="2"/>
        <v>1460</v>
      </c>
      <c r="D30">
        <f t="shared" si="2"/>
        <v>51</v>
      </c>
      <c r="E30" s="11">
        <f t="shared" si="4"/>
        <v>1192</v>
      </c>
      <c r="Q30">
        <v>27</v>
      </c>
      <c r="R30">
        <f t="shared" si="8"/>
        <v>1</v>
      </c>
      <c r="T30">
        <f t="shared" si="9"/>
        <v>1</v>
      </c>
      <c r="U30">
        <f t="shared" si="9"/>
        <v>0</v>
      </c>
      <c r="V30">
        <f t="shared" si="9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</row>
    <row r="31" spans="1:28">
      <c r="A31" s="2">
        <f>Dati!A31</f>
        <v>44072</v>
      </c>
      <c r="B31">
        <f>Positivi!B31+Deceduti!B31+Guariti!B31</f>
        <v>266853</v>
      </c>
      <c r="C31">
        <f t="shared" si="2"/>
        <v>1444</v>
      </c>
      <c r="D31">
        <f t="shared" si="2"/>
        <v>-16</v>
      </c>
      <c r="E31" s="11">
        <f t="shared" si="4"/>
        <v>1245.2857142857142</v>
      </c>
      <c r="Q31">
        <v>28</v>
      </c>
      <c r="R31">
        <f t="shared" si="8"/>
        <v>1</v>
      </c>
      <c r="T31">
        <f t="shared" si="9"/>
        <v>1</v>
      </c>
      <c r="U31">
        <f t="shared" si="9"/>
        <v>0</v>
      </c>
      <c r="V31">
        <f t="shared" si="9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</row>
    <row r="32" spans="1:28">
      <c r="A32" s="2">
        <f>Dati!A32</f>
        <v>44073</v>
      </c>
      <c r="B32">
        <f>Positivi!B32+Deceduti!B32+Guariti!B32</f>
        <v>268218</v>
      </c>
      <c r="C32">
        <f t="shared" si="2"/>
        <v>1365</v>
      </c>
      <c r="D32">
        <f t="shared" si="2"/>
        <v>-79</v>
      </c>
      <c r="E32" s="11">
        <f t="shared" si="4"/>
        <v>1267.5714285714287</v>
      </c>
      <c r="Q32">
        <v>29</v>
      </c>
      <c r="R32">
        <f t="shared" si="8"/>
        <v>1</v>
      </c>
      <c r="T32">
        <f t="shared" si="9"/>
        <v>1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</row>
    <row r="33" spans="1:28">
      <c r="A33" s="2">
        <f>Dati!A33</f>
        <v>44074</v>
      </c>
      <c r="B33">
        <f>Positivi!B33+Deceduti!B33+Guariti!B33</f>
        <v>269214</v>
      </c>
      <c r="C33">
        <f t="shared" si="2"/>
        <v>996</v>
      </c>
      <c r="D33">
        <f t="shared" si="2"/>
        <v>-369</v>
      </c>
      <c r="E33" s="11">
        <f t="shared" si="4"/>
        <v>1273.7142857142858</v>
      </c>
      <c r="Q33">
        <v>30</v>
      </c>
      <c r="R33">
        <f>INT(C33/100)</f>
        <v>9</v>
      </c>
      <c r="T33">
        <f t="shared" si="9"/>
        <v>0</v>
      </c>
      <c r="U33">
        <f t="shared" si="9"/>
        <v>0</v>
      </c>
      <c r="V33">
        <f t="shared" si="9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1</v>
      </c>
    </row>
    <row r="34" spans="1:28">
      <c r="A34" s="2">
        <f>Dati!A34</f>
        <v>44075</v>
      </c>
      <c r="B34">
        <f>Positivi!B34+Deceduti!B34+Guariti!B34</f>
        <v>270189</v>
      </c>
      <c r="C34">
        <f t="shared" si="2"/>
        <v>975</v>
      </c>
      <c r="D34">
        <f t="shared" si="2"/>
        <v>-21</v>
      </c>
      <c r="E34" s="11">
        <f t="shared" si="4"/>
        <v>1287.8571428571429</v>
      </c>
      <c r="Q34">
        <v>31</v>
      </c>
      <c r="R34">
        <f>INT(C34/100)</f>
        <v>9</v>
      </c>
      <c r="T34">
        <f t="shared" ref="T34:AB43" si="10">IF($R34=T$2,1,0)</f>
        <v>0</v>
      </c>
      <c r="U34">
        <f t="shared" si="10"/>
        <v>0</v>
      </c>
      <c r="V34">
        <f t="shared" si="10"/>
        <v>0</v>
      </c>
      <c r="W34">
        <f t="shared" si="10"/>
        <v>0</v>
      </c>
      <c r="X34">
        <f t="shared" si="10"/>
        <v>0</v>
      </c>
      <c r="Y34">
        <f t="shared" si="10"/>
        <v>0</v>
      </c>
      <c r="Z34">
        <f t="shared" si="10"/>
        <v>0</v>
      </c>
      <c r="AA34">
        <f t="shared" si="10"/>
        <v>0</v>
      </c>
      <c r="AB34">
        <f t="shared" si="10"/>
        <v>1</v>
      </c>
    </row>
    <row r="35" spans="1:28">
      <c r="A35" s="2">
        <f>Dati!A35</f>
        <v>44076</v>
      </c>
      <c r="B35">
        <f>Positivi!B35+Deceduti!B35+Guariti!B35</f>
        <v>271515</v>
      </c>
      <c r="C35">
        <f t="shared" si="2"/>
        <v>1326</v>
      </c>
      <c r="D35">
        <f t="shared" si="2"/>
        <v>351</v>
      </c>
      <c r="E35" s="11">
        <f t="shared" si="4"/>
        <v>1282.1428571428571</v>
      </c>
      <c r="Q35">
        <v>32</v>
      </c>
      <c r="R35">
        <f t="shared" si="8"/>
        <v>1</v>
      </c>
      <c r="T35">
        <f t="shared" si="10"/>
        <v>1</v>
      </c>
      <c r="U35">
        <f t="shared" si="10"/>
        <v>0</v>
      </c>
      <c r="V35">
        <f t="shared" si="10"/>
        <v>0</v>
      </c>
      <c r="W35">
        <f t="shared" si="10"/>
        <v>0</v>
      </c>
      <c r="X35">
        <f t="shared" si="10"/>
        <v>0</v>
      </c>
      <c r="Y35">
        <f t="shared" si="10"/>
        <v>0</v>
      </c>
      <c r="Z35">
        <f t="shared" si="10"/>
        <v>0</v>
      </c>
      <c r="AA35">
        <f t="shared" si="10"/>
        <v>0</v>
      </c>
      <c r="AB35">
        <f t="shared" si="10"/>
        <v>0</v>
      </c>
    </row>
    <row r="36" spans="1:28">
      <c r="A36" s="2">
        <f>Dati!A36</f>
        <v>44077</v>
      </c>
      <c r="B36">
        <f>Positivi!B36+Deceduti!B36+Guariti!B36</f>
        <v>272912</v>
      </c>
      <c r="C36">
        <f t="shared" si="2"/>
        <v>1397</v>
      </c>
      <c r="D36">
        <f t="shared" si="2"/>
        <v>71</v>
      </c>
      <c r="E36" s="11">
        <f t="shared" si="4"/>
        <v>1280.4285714285713</v>
      </c>
      <c r="Q36">
        <v>33</v>
      </c>
      <c r="R36">
        <f t="shared" si="8"/>
        <v>1</v>
      </c>
      <c r="T36">
        <f t="shared" si="10"/>
        <v>1</v>
      </c>
      <c r="U36">
        <f t="shared" si="10"/>
        <v>0</v>
      </c>
      <c r="V36">
        <f t="shared" si="10"/>
        <v>0</v>
      </c>
      <c r="W36">
        <f t="shared" si="10"/>
        <v>0</v>
      </c>
      <c r="X36">
        <f t="shared" si="10"/>
        <v>0</v>
      </c>
      <c r="Y36">
        <f t="shared" si="10"/>
        <v>0</v>
      </c>
      <c r="Z36">
        <f t="shared" si="10"/>
        <v>0</v>
      </c>
      <c r="AA36">
        <f t="shared" si="10"/>
        <v>0</v>
      </c>
      <c r="AB36">
        <f t="shared" si="10"/>
        <v>0</v>
      </c>
    </row>
    <row r="37" spans="1:28">
      <c r="A37" s="2">
        <f>Dati!A37</f>
        <v>44078</v>
      </c>
      <c r="B37">
        <f>Positivi!B37+Deceduti!B37+Guariti!B37</f>
        <v>274644</v>
      </c>
      <c r="C37">
        <f t="shared" si="2"/>
        <v>1732</v>
      </c>
      <c r="D37">
        <f t="shared" si="2"/>
        <v>335</v>
      </c>
      <c r="E37" s="11">
        <f t="shared" si="4"/>
        <v>1319.2857142857142</v>
      </c>
      <c r="Q37">
        <v>34</v>
      </c>
      <c r="R37">
        <f t="shared" si="8"/>
        <v>1</v>
      </c>
      <c r="T37">
        <f t="shared" si="10"/>
        <v>1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  <c r="Z37">
        <f t="shared" si="10"/>
        <v>0</v>
      </c>
      <c r="AA37">
        <f t="shared" si="10"/>
        <v>0</v>
      </c>
      <c r="AB37">
        <f t="shared" si="10"/>
        <v>0</v>
      </c>
    </row>
    <row r="38" spans="1:28">
      <c r="A38" s="2">
        <f>Dati!A38</f>
        <v>44079</v>
      </c>
      <c r="B38">
        <f>Positivi!B38+Deceduti!B38+Guariti!B38</f>
        <v>276337</v>
      </c>
      <c r="C38">
        <f t="shared" si="2"/>
        <v>1693</v>
      </c>
      <c r="D38">
        <f t="shared" si="2"/>
        <v>-39</v>
      </c>
      <c r="E38" s="11">
        <f t="shared" si="4"/>
        <v>1354.8571428571429</v>
      </c>
      <c r="Q38">
        <v>35</v>
      </c>
      <c r="R38">
        <f t="shared" si="8"/>
        <v>1</v>
      </c>
      <c r="T38">
        <f t="shared" si="10"/>
        <v>1</v>
      </c>
      <c r="U38">
        <f t="shared" si="10"/>
        <v>0</v>
      </c>
      <c r="V38">
        <f t="shared" si="10"/>
        <v>0</v>
      </c>
      <c r="W38">
        <f t="shared" si="10"/>
        <v>0</v>
      </c>
      <c r="X38">
        <f t="shared" si="10"/>
        <v>0</v>
      </c>
      <c r="Y38">
        <f t="shared" si="10"/>
        <v>0</v>
      </c>
      <c r="Z38">
        <f t="shared" si="10"/>
        <v>0</v>
      </c>
      <c r="AA38">
        <f t="shared" si="10"/>
        <v>0</v>
      </c>
      <c r="AB38">
        <f t="shared" si="10"/>
        <v>0</v>
      </c>
    </row>
    <row r="39" spans="1:28">
      <c r="A39" s="2">
        <f>Dati!A39</f>
        <v>44080</v>
      </c>
      <c r="B39">
        <f>Positivi!B39+Deceduti!B39+Guariti!B39</f>
        <v>277634</v>
      </c>
      <c r="C39">
        <f t="shared" si="2"/>
        <v>1297</v>
      </c>
      <c r="D39">
        <f t="shared" si="2"/>
        <v>-396</v>
      </c>
      <c r="E39" s="11">
        <f t="shared" si="4"/>
        <v>1345.1428571428571</v>
      </c>
      <c r="Q39">
        <v>36</v>
      </c>
      <c r="R39">
        <f t="shared" si="8"/>
        <v>1</v>
      </c>
      <c r="T39">
        <f t="shared" si="10"/>
        <v>1</v>
      </c>
      <c r="U39">
        <f t="shared" si="10"/>
        <v>0</v>
      </c>
      <c r="V39">
        <f t="shared" si="10"/>
        <v>0</v>
      </c>
      <c r="W39">
        <f t="shared" si="10"/>
        <v>0</v>
      </c>
      <c r="X39">
        <f t="shared" si="10"/>
        <v>0</v>
      </c>
      <c r="Y39">
        <f t="shared" si="10"/>
        <v>0</v>
      </c>
      <c r="Z39">
        <f t="shared" si="10"/>
        <v>0</v>
      </c>
      <c r="AA39">
        <f t="shared" si="10"/>
        <v>0</v>
      </c>
      <c r="AB39">
        <f t="shared" si="10"/>
        <v>0</v>
      </c>
    </row>
    <row r="40" spans="1:28">
      <c r="A40" s="2">
        <f>Dati!A40</f>
        <v>44081</v>
      </c>
      <c r="B40">
        <f>Positivi!B40+Deceduti!B40+Guariti!B40</f>
        <v>278784</v>
      </c>
      <c r="C40">
        <f t="shared" si="2"/>
        <v>1150</v>
      </c>
      <c r="D40">
        <f t="shared" si="2"/>
        <v>-147</v>
      </c>
      <c r="E40" s="11">
        <f t="shared" si="4"/>
        <v>1367.1428571428571</v>
      </c>
      <c r="Q40">
        <v>37</v>
      </c>
      <c r="R40">
        <f t="shared" si="8"/>
        <v>1</v>
      </c>
      <c r="T40">
        <f t="shared" si="10"/>
        <v>1</v>
      </c>
      <c r="U40">
        <f t="shared" si="10"/>
        <v>0</v>
      </c>
      <c r="V40">
        <f t="shared" si="10"/>
        <v>0</v>
      </c>
      <c r="W40">
        <f t="shared" si="10"/>
        <v>0</v>
      </c>
      <c r="X40">
        <f t="shared" si="10"/>
        <v>0</v>
      </c>
      <c r="Y40">
        <f t="shared" si="10"/>
        <v>0</v>
      </c>
      <c r="Z40">
        <f t="shared" si="10"/>
        <v>0</v>
      </c>
      <c r="AA40">
        <f t="shared" si="10"/>
        <v>0</v>
      </c>
      <c r="AB40">
        <f t="shared" si="10"/>
        <v>0</v>
      </c>
    </row>
    <row r="41" spans="1:28">
      <c r="A41" s="2">
        <f>Dati!A41</f>
        <v>44082</v>
      </c>
      <c r="B41">
        <f>Positivi!B41+Deceduti!B41+Guariti!B41</f>
        <v>280153</v>
      </c>
      <c r="C41">
        <f t="shared" si="2"/>
        <v>1369</v>
      </c>
      <c r="D41">
        <f t="shared" si="2"/>
        <v>219</v>
      </c>
      <c r="E41" s="11">
        <f t="shared" si="4"/>
        <v>1423.4285714285713</v>
      </c>
      <c r="Q41">
        <v>38</v>
      </c>
      <c r="R41">
        <f t="shared" si="8"/>
        <v>1</v>
      </c>
      <c r="T41">
        <f t="shared" si="10"/>
        <v>1</v>
      </c>
      <c r="U41">
        <f t="shared" si="10"/>
        <v>0</v>
      </c>
      <c r="V41">
        <f t="shared" si="10"/>
        <v>0</v>
      </c>
      <c r="W41">
        <f t="shared" si="10"/>
        <v>0</v>
      </c>
      <c r="X41">
        <f t="shared" si="10"/>
        <v>0</v>
      </c>
      <c r="Y41">
        <f t="shared" si="10"/>
        <v>0</v>
      </c>
      <c r="Z41">
        <f t="shared" si="10"/>
        <v>0</v>
      </c>
      <c r="AA41">
        <f t="shared" si="10"/>
        <v>0</v>
      </c>
      <c r="AB41">
        <f t="shared" si="10"/>
        <v>0</v>
      </c>
    </row>
    <row r="42" spans="1:28">
      <c r="A42" s="2">
        <f>Dati!A42</f>
        <v>44083</v>
      </c>
      <c r="B42">
        <f>Positivi!B42+Deceduti!B42+Guariti!B42</f>
        <v>281583</v>
      </c>
      <c r="C42">
        <f t="shared" si="2"/>
        <v>1430</v>
      </c>
      <c r="D42">
        <f t="shared" si="2"/>
        <v>61</v>
      </c>
      <c r="E42" s="11">
        <f t="shared" si="4"/>
        <v>1438.2857142857142</v>
      </c>
      <c r="Q42">
        <v>39</v>
      </c>
      <c r="R42">
        <f t="shared" si="8"/>
        <v>1</v>
      </c>
      <c r="T42">
        <f t="shared" si="10"/>
        <v>1</v>
      </c>
      <c r="U42">
        <f t="shared" si="10"/>
        <v>0</v>
      </c>
      <c r="V42">
        <f t="shared" si="10"/>
        <v>0</v>
      </c>
      <c r="W42">
        <f t="shared" si="10"/>
        <v>0</v>
      </c>
      <c r="X42">
        <f t="shared" si="10"/>
        <v>0</v>
      </c>
      <c r="Y42">
        <f t="shared" si="10"/>
        <v>0</v>
      </c>
      <c r="Z42">
        <f t="shared" si="10"/>
        <v>0</v>
      </c>
      <c r="AA42">
        <f t="shared" si="10"/>
        <v>0</v>
      </c>
      <c r="AB42">
        <f t="shared" si="10"/>
        <v>0</v>
      </c>
    </row>
    <row r="43" spans="1:28">
      <c r="A43" s="2">
        <f>Dati!A43</f>
        <v>44084</v>
      </c>
      <c r="B43">
        <f>Positivi!B43+Deceduti!B43+Guariti!B43</f>
        <v>283180</v>
      </c>
      <c r="C43">
        <f t="shared" si="2"/>
        <v>1597</v>
      </c>
      <c r="D43">
        <f t="shared" si="2"/>
        <v>167</v>
      </c>
      <c r="E43" s="11">
        <f t="shared" si="4"/>
        <v>1466.8571428571429</v>
      </c>
      <c r="Q43">
        <v>40</v>
      </c>
      <c r="R43">
        <f t="shared" si="8"/>
        <v>1</v>
      </c>
      <c r="T43">
        <f t="shared" si="10"/>
        <v>1</v>
      </c>
      <c r="U43">
        <f t="shared" si="10"/>
        <v>0</v>
      </c>
      <c r="V43">
        <f t="shared" si="10"/>
        <v>0</v>
      </c>
      <c r="W43">
        <f t="shared" si="10"/>
        <v>0</v>
      </c>
      <c r="X43">
        <f t="shared" si="10"/>
        <v>0</v>
      </c>
      <c r="Y43">
        <f t="shared" si="10"/>
        <v>0</v>
      </c>
      <c r="Z43">
        <f t="shared" si="10"/>
        <v>0</v>
      </c>
      <c r="AA43">
        <f t="shared" si="10"/>
        <v>0</v>
      </c>
      <c r="AB43">
        <f t="shared" si="10"/>
        <v>0</v>
      </c>
    </row>
    <row r="44" spans="1:28">
      <c r="A44" s="2">
        <f>Dati!A44</f>
        <v>44085</v>
      </c>
      <c r="B44">
        <f>Positivi!B44+Deceduti!B44+Guariti!B44</f>
        <v>284796</v>
      </c>
      <c r="C44">
        <f t="shared" si="2"/>
        <v>1616</v>
      </c>
      <c r="D44">
        <f t="shared" si="2"/>
        <v>19</v>
      </c>
      <c r="E44" s="11">
        <f t="shared" si="4"/>
        <v>1450.2857142857142</v>
      </c>
      <c r="Q44">
        <v>41</v>
      </c>
      <c r="R44">
        <f t="shared" si="8"/>
        <v>1</v>
      </c>
      <c r="T44">
        <f t="shared" ref="T44:AB53" si="11">IF($R44=T$2,1,0)</f>
        <v>1</v>
      </c>
      <c r="U44">
        <f t="shared" si="11"/>
        <v>0</v>
      </c>
      <c r="V44">
        <f t="shared" si="11"/>
        <v>0</v>
      </c>
      <c r="W44">
        <f t="shared" si="11"/>
        <v>0</v>
      </c>
      <c r="X44">
        <f t="shared" si="11"/>
        <v>0</v>
      </c>
      <c r="Y44">
        <f t="shared" si="11"/>
        <v>0</v>
      </c>
      <c r="Z44">
        <f t="shared" si="11"/>
        <v>0</v>
      </c>
      <c r="AA44">
        <f t="shared" si="11"/>
        <v>0</v>
      </c>
      <c r="AB44">
        <f t="shared" si="11"/>
        <v>0</v>
      </c>
    </row>
    <row r="45" spans="1:28">
      <c r="A45" s="2">
        <f>Dati!A45</f>
        <v>44086</v>
      </c>
      <c r="B45">
        <f>Positivi!B45+Deceduti!B45+Guariti!B45</f>
        <v>286297</v>
      </c>
      <c r="C45">
        <f t="shared" si="2"/>
        <v>1501</v>
      </c>
      <c r="D45">
        <f t="shared" si="2"/>
        <v>-115</v>
      </c>
      <c r="E45" s="11">
        <f t="shared" si="4"/>
        <v>1422.8571428571429</v>
      </c>
      <c r="Q45">
        <v>42</v>
      </c>
      <c r="R45">
        <f t="shared" si="8"/>
        <v>1</v>
      </c>
      <c r="T45">
        <f t="shared" si="11"/>
        <v>1</v>
      </c>
      <c r="U45">
        <f t="shared" si="11"/>
        <v>0</v>
      </c>
      <c r="V45">
        <f t="shared" si="11"/>
        <v>0</v>
      </c>
      <c r="W45">
        <f t="shared" si="11"/>
        <v>0</v>
      </c>
      <c r="X45">
        <f t="shared" si="11"/>
        <v>0</v>
      </c>
      <c r="Y45">
        <f t="shared" si="11"/>
        <v>0</v>
      </c>
      <c r="Z45">
        <f t="shared" si="11"/>
        <v>0</v>
      </c>
      <c r="AA45">
        <f t="shared" si="11"/>
        <v>0</v>
      </c>
      <c r="AB45">
        <f t="shared" si="11"/>
        <v>0</v>
      </c>
    </row>
    <row r="46" spans="1:28">
      <c r="A46" s="2">
        <f>Dati!A46</f>
        <v>44087</v>
      </c>
      <c r="B46">
        <f>Positivi!B46+Deceduti!B46+Guariti!B46</f>
        <v>287753</v>
      </c>
      <c r="C46">
        <f t="shared" si="2"/>
        <v>1456</v>
      </c>
      <c r="D46">
        <f t="shared" si="2"/>
        <v>-45</v>
      </c>
      <c r="E46" s="11">
        <f t="shared" si="4"/>
        <v>1445.5714285714287</v>
      </c>
      <c r="Q46">
        <v>43</v>
      </c>
      <c r="R46">
        <f>INT(C46/1000)</f>
        <v>1</v>
      </c>
      <c r="T46">
        <f t="shared" si="11"/>
        <v>1</v>
      </c>
      <c r="U46">
        <f t="shared" si="11"/>
        <v>0</v>
      </c>
      <c r="V46">
        <f t="shared" si="11"/>
        <v>0</v>
      </c>
      <c r="W46">
        <f t="shared" si="11"/>
        <v>0</v>
      </c>
      <c r="X46">
        <f t="shared" si="11"/>
        <v>0</v>
      </c>
      <c r="Y46">
        <f t="shared" si="11"/>
        <v>0</v>
      </c>
      <c r="Z46">
        <f t="shared" si="11"/>
        <v>0</v>
      </c>
      <c r="AA46">
        <f t="shared" si="11"/>
        <v>0</v>
      </c>
      <c r="AB46">
        <f t="shared" si="11"/>
        <v>0</v>
      </c>
    </row>
    <row r="47" spans="1:28">
      <c r="A47" s="2">
        <f>Dati!A47</f>
        <v>44088</v>
      </c>
      <c r="B47">
        <f>Positivi!B47+Deceduti!B47+Guariti!B47</f>
        <v>288761</v>
      </c>
      <c r="C47">
        <f t="shared" si="2"/>
        <v>1008</v>
      </c>
      <c r="D47">
        <f t="shared" si="2"/>
        <v>-448</v>
      </c>
      <c r="E47" s="11">
        <f t="shared" si="4"/>
        <v>1425.2857142857142</v>
      </c>
      <c r="Q47">
        <v>44</v>
      </c>
      <c r="R47">
        <f t="shared" si="8"/>
        <v>1</v>
      </c>
      <c r="T47">
        <f t="shared" si="11"/>
        <v>1</v>
      </c>
      <c r="U47">
        <f t="shared" si="11"/>
        <v>0</v>
      </c>
      <c r="V47">
        <f t="shared" si="11"/>
        <v>0</v>
      </c>
      <c r="W47">
        <f t="shared" si="11"/>
        <v>0</v>
      </c>
      <c r="X47">
        <f t="shared" si="11"/>
        <v>0</v>
      </c>
      <c r="Y47">
        <f t="shared" si="11"/>
        <v>0</v>
      </c>
      <c r="Z47">
        <f t="shared" si="11"/>
        <v>0</v>
      </c>
      <c r="AA47">
        <f t="shared" si="11"/>
        <v>0</v>
      </c>
      <c r="AB47">
        <f t="shared" si="11"/>
        <v>0</v>
      </c>
    </row>
    <row r="48" spans="1:28">
      <c r="A48" s="2">
        <f>Dati!A48</f>
        <v>44089</v>
      </c>
      <c r="B48">
        <f>Positivi!B48+Deceduti!B48+Guariti!B48</f>
        <v>289990</v>
      </c>
      <c r="C48">
        <f t="shared" si="2"/>
        <v>1229</v>
      </c>
      <c r="D48">
        <f t="shared" si="2"/>
        <v>221</v>
      </c>
      <c r="E48" s="11">
        <f t="shared" si="4"/>
        <v>1405.2857142857142</v>
      </c>
      <c r="Q48">
        <v>45</v>
      </c>
      <c r="R48">
        <f t="shared" si="8"/>
        <v>1</v>
      </c>
      <c r="T48">
        <f t="shared" si="11"/>
        <v>1</v>
      </c>
      <c r="U48">
        <f t="shared" si="11"/>
        <v>0</v>
      </c>
      <c r="V48">
        <f t="shared" si="11"/>
        <v>0</v>
      </c>
      <c r="W48">
        <f t="shared" si="11"/>
        <v>0</v>
      </c>
      <c r="X48">
        <f t="shared" si="11"/>
        <v>0</v>
      </c>
      <c r="Y48">
        <f t="shared" si="11"/>
        <v>0</v>
      </c>
      <c r="Z48">
        <f t="shared" si="11"/>
        <v>0</v>
      </c>
      <c r="AA48">
        <f t="shared" si="11"/>
        <v>0</v>
      </c>
      <c r="AB48">
        <f t="shared" si="11"/>
        <v>0</v>
      </c>
    </row>
    <row r="49" spans="1:28">
      <c r="A49" s="2">
        <f>Dati!A49</f>
        <v>44090</v>
      </c>
      <c r="B49">
        <f>Positivi!B49+Deceduti!B49+Guariti!B49</f>
        <v>291442</v>
      </c>
      <c r="C49">
        <f t="shared" si="2"/>
        <v>1452</v>
      </c>
      <c r="D49">
        <f t="shared" si="2"/>
        <v>223</v>
      </c>
      <c r="E49" s="11">
        <f t="shared" si="4"/>
        <v>1408.4285714285713</v>
      </c>
      <c r="Q49">
        <v>46</v>
      </c>
      <c r="R49">
        <f t="shared" si="8"/>
        <v>1</v>
      </c>
      <c r="T49">
        <f t="shared" si="11"/>
        <v>1</v>
      </c>
      <c r="U49">
        <f t="shared" si="11"/>
        <v>0</v>
      </c>
      <c r="V49">
        <f t="shared" si="11"/>
        <v>0</v>
      </c>
      <c r="W49">
        <f t="shared" si="11"/>
        <v>0</v>
      </c>
      <c r="X49">
        <f t="shared" si="11"/>
        <v>0</v>
      </c>
      <c r="Y49">
        <f t="shared" si="11"/>
        <v>0</v>
      </c>
      <c r="Z49">
        <f t="shared" si="11"/>
        <v>0</v>
      </c>
      <c r="AA49">
        <f t="shared" si="11"/>
        <v>0</v>
      </c>
      <c r="AB49">
        <f t="shared" si="11"/>
        <v>0</v>
      </c>
    </row>
    <row r="50" spans="1:28">
      <c r="A50" s="2">
        <f>Dati!A50</f>
        <v>44091</v>
      </c>
      <c r="B50">
        <f>Positivi!B50+Deceduti!B50+Guariti!B50</f>
        <v>293025</v>
      </c>
      <c r="C50">
        <f t="shared" si="2"/>
        <v>1583</v>
      </c>
      <c r="D50">
        <f t="shared" si="2"/>
        <v>131</v>
      </c>
      <c r="E50" s="11">
        <f t="shared" si="4"/>
        <v>1406.4285714285713</v>
      </c>
      <c r="Q50">
        <v>47</v>
      </c>
      <c r="R50">
        <f t="shared" si="8"/>
        <v>1</v>
      </c>
      <c r="T50">
        <f t="shared" si="11"/>
        <v>1</v>
      </c>
      <c r="U50">
        <f t="shared" si="11"/>
        <v>0</v>
      </c>
      <c r="V50">
        <f t="shared" si="11"/>
        <v>0</v>
      </c>
      <c r="W50">
        <f t="shared" si="11"/>
        <v>0</v>
      </c>
      <c r="X50">
        <f t="shared" si="11"/>
        <v>0</v>
      </c>
      <c r="Y50">
        <f t="shared" si="11"/>
        <v>0</v>
      </c>
      <c r="Z50">
        <f t="shared" si="11"/>
        <v>0</v>
      </c>
      <c r="AA50">
        <f t="shared" si="11"/>
        <v>0</v>
      </c>
      <c r="AB50">
        <f t="shared" si="11"/>
        <v>0</v>
      </c>
    </row>
    <row r="51" spans="1:28">
      <c r="A51" s="2">
        <f>Dati!A51</f>
        <v>44092</v>
      </c>
      <c r="B51">
        <f>Positivi!B51+Deceduti!B51+Guariti!B51</f>
        <v>294932</v>
      </c>
      <c r="C51">
        <f t="shared" si="2"/>
        <v>1907</v>
      </c>
      <c r="D51">
        <f t="shared" si="2"/>
        <v>324</v>
      </c>
      <c r="E51" s="11">
        <f t="shared" si="4"/>
        <v>1448</v>
      </c>
      <c r="Q51">
        <v>48</v>
      </c>
      <c r="R51">
        <f t="shared" si="8"/>
        <v>1</v>
      </c>
      <c r="T51">
        <f t="shared" si="11"/>
        <v>1</v>
      </c>
      <c r="U51">
        <f t="shared" si="11"/>
        <v>0</v>
      </c>
      <c r="V51">
        <f t="shared" si="11"/>
        <v>0</v>
      </c>
      <c r="W51">
        <f t="shared" si="11"/>
        <v>0</v>
      </c>
      <c r="X51">
        <f t="shared" si="11"/>
        <v>0</v>
      </c>
      <c r="Y51">
        <f t="shared" si="11"/>
        <v>0</v>
      </c>
      <c r="Z51">
        <f t="shared" si="11"/>
        <v>0</v>
      </c>
      <c r="AA51">
        <f t="shared" si="11"/>
        <v>0</v>
      </c>
      <c r="AB51">
        <f t="shared" si="11"/>
        <v>0</v>
      </c>
    </row>
    <row r="52" spans="1:28">
      <c r="A52" s="2">
        <f>Dati!A52</f>
        <v>44093</v>
      </c>
      <c r="B52">
        <f>Positivi!B52+Deceduti!B52+Guariti!B52</f>
        <v>296569</v>
      </c>
      <c r="C52">
        <f t="shared" ref="C52" si="12">B52-B51</f>
        <v>1637</v>
      </c>
      <c r="D52">
        <f t="shared" ref="D52" si="13">C52-C51</f>
        <v>-270</v>
      </c>
      <c r="E52" s="11">
        <f t="shared" si="4"/>
        <v>1467.4285714285713</v>
      </c>
      <c r="Q52">
        <v>49</v>
      </c>
      <c r="R52">
        <f t="shared" si="8"/>
        <v>1</v>
      </c>
      <c r="T52">
        <f t="shared" si="11"/>
        <v>1</v>
      </c>
      <c r="U52">
        <f t="shared" si="11"/>
        <v>0</v>
      </c>
      <c r="V52">
        <f t="shared" si="11"/>
        <v>0</v>
      </c>
      <c r="W52">
        <f t="shared" si="11"/>
        <v>0</v>
      </c>
      <c r="X52">
        <f t="shared" si="11"/>
        <v>0</v>
      </c>
      <c r="Y52">
        <f t="shared" si="11"/>
        <v>0</v>
      </c>
      <c r="Z52">
        <f t="shared" si="11"/>
        <v>0</v>
      </c>
      <c r="AA52">
        <f t="shared" si="11"/>
        <v>0</v>
      </c>
      <c r="AB52">
        <f t="shared" si="11"/>
        <v>0</v>
      </c>
    </row>
    <row r="53" spans="1:28">
      <c r="A53" s="2">
        <f>Dati!A53</f>
        <v>44094</v>
      </c>
      <c r="B53">
        <f>Positivi!B53+Deceduti!B53+Guariti!B53</f>
        <v>298156</v>
      </c>
      <c r="C53">
        <f t="shared" ref="C53" si="14">B53-B52</f>
        <v>1587</v>
      </c>
      <c r="D53">
        <f t="shared" ref="D53" si="15">C53-C52</f>
        <v>-50</v>
      </c>
      <c r="E53" s="11">
        <f t="shared" si="4"/>
        <v>1486.1428571428571</v>
      </c>
      <c r="Q53">
        <v>50</v>
      </c>
      <c r="R53">
        <f>INT(C53/1000)</f>
        <v>1</v>
      </c>
      <c r="T53">
        <f t="shared" si="11"/>
        <v>1</v>
      </c>
      <c r="U53">
        <f t="shared" si="11"/>
        <v>0</v>
      </c>
      <c r="V53">
        <f t="shared" si="11"/>
        <v>0</v>
      </c>
      <c r="W53">
        <f t="shared" si="11"/>
        <v>0</v>
      </c>
      <c r="X53">
        <f t="shared" si="11"/>
        <v>0</v>
      </c>
      <c r="Y53">
        <f t="shared" si="11"/>
        <v>0</v>
      </c>
      <c r="Z53">
        <f t="shared" si="11"/>
        <v>0</v>
      </c>
      <c r="AA53">
        <f t="shared" si="11"/>
        <v>0</v>
      </c>
      <c r="AB53">
        <f t="shared" si="11"/>
        <v>0</v>
      </c>
    </row>
    <row r="54" spans="1:28">
      <c r="A54" s="2">
        <f>Dati!A54</f>
        <v>44095</v>
      </c>
      <c r="B54">
        <f>Positivi!B54+Deceduti!B54+Guariti!B54</f>
        <v>299506</v>
      </c>
      <c r="C54">
        <f t="shared" ref="C54" si="16">B54-B53</f>
        <v>1350</v>
      </c>
      <c r="D54">
        <f t="shared" ref="D54" si="17">C54-C53</f>
        <v>-237</v>
      </c>
      <c r="E54" s="11">
        <f t="shared" si="4"/>
        <v>1535</v>
      </c>
      <c r="Q54">
        <v>51</v>
      </c>
      <c r="R54">
        <f t="shared" si="8"/>
        <v>1</v>
      </c>
      <c r="T54">
        <f t="shared" ref="T54:AB75" si="18">IF($R54=T$2,1,0)</f>
        <v>1</v>
      </c>
      <c r="U54">
        <f t="shared" si="18"/>
        <v>0</v>
      </c>
      <c r="V54">
        <f t="shared" si="18"/>
        <v>0</v>
      </c>
      <c r="W54">
        <f t="shared" si="18"/>
        <v>0</v>
      </c>
      <c r="X54">
        <f t="shared" si="18"/>
        <v>0</v>
      </c>
      <c r="Y54">
        <f t="shared" si="18"/>
        <v>0</v>
      </c>
      <c r="Z54">
        <f t="shared" si="18"/>
        <v>0</v>
      </c>
      <c r="AA54">
        <f t="shared" si="18"/>
        <v>0</v>
      </c>
      <c r="AB54">
        <f t="shared" si="18"/>
        <v>0</v>
      </c>
    </row>
    <row r="55" spans="1:28">
      <c r="A55" s="2">
        <f>Dati!A55</f>
        <v>44096</v>
      </c>
      <c r="B55">
        <f>Positivi!B55+Deceduti!B55+Guariti!B55</f>
        <v>300897</v>
      </c>
      <c r="C55">
        <f t="shared" ref="C55" si="19">B55-B54</f>
        <v>1391</v>
      </c>
      <c r="D55">
        <f t="shared" ref="D55" si="20">C55-C54</f>
        <v>41</v>
      </c>
      <c r="E55" s="11">
        <f t="shared" si="4"/>
        <v>1558.1428571428571</v>
      </c>
      <c r="Q55">
        <v>52</v>
      </c>
      <c r="R55">
        <f t="shared" si="8"/>
        <v>1</v>
      </c>
      <c r="T55">
        <f t="shared" si="18"/>
        <v>1</v>
      </c>
      <c r="U55">
        <f t="shared" si="18"/>
        <v>0</v>
      </c>
      <c r="V55">
        <f t="shared" si="18"/>
        <v>0</v>
      </c>
      <c r="W55">
        <f t="shared" si="18"/>
        <v>0</v>
      </c>
      <c r="X55">
        <f t="shared" si="18"/>
        <v>0</v>
      </c>
      <c r="Y55">
        <f t="shared" si="18"/>
        <v>0</v>
      </c>
      <c r="Z55">
        <f t="shared" si="18"/>
        <v>0</v>
      </c>
      <c r="AA55">
        <f t="shared" si="18"/>
        <v>0</v>
      </c>
      <c r="AB55">
        <f t="shared" si="18"/>
        <v>0</v>
      </c>
    </row>
    <row r="56" spans="1:28">
      <c r="A56" s="2">
        <f>Dati!A56</f>
        <v>44097</v>
      </c>
      <c r="B56">
        <f>Positivi!B56+Deceduti!B56+Guariti!B56</f>
        <v>302537</v>
      </c>
      <c r="C56">
        <f t="shared" ref="C56" si="21">B56-B55</f>
        <v>1640</v>
      </c>
      <c r="D56">
        <f t="shared" ref="D56" si="22">C56-C55</f>
        <v>249</v>
      </c>
      <c r="E56" s="11">
        <f t="shared" si="4"/>
        <v>1585</v>
      </c>
      <c r="Q56">
        <v>53</v>
      </c>
      <c r="R56">
        <f>INT(C56/1000)</f>
        <v>1</v>
      </c>
      <c r="T56">
        <f t="shared" si="18"/>
        <v>1</v>
      </c>
      <c r="U56">
        <f t="shared" si="18"/>
        <v>0</v>
      </c>
      <c r="V56">
        <f t="shared" si="18"/>
        <v>0</v>
      </c>
      <c r="W56">
        <f t="shared" si="18"/>
        <v>0</v>
      </c>
      <c r="X56">
        <f t="shared" si="18"/>
        <v>0</v>
      </c>
      <c r="Y56">
        <f t="shared" si="18"/>
        <v>0</v>
      </c>
      <c r="Z56">
        <f t="shared" si="18"/>
        <v>0</v>
      </c>
      <c r="AA56">
        <f t="shared" si="18"/>
        <v>0</v>
      </c>
      <c r="AB56">
        <f t="shared" si="18"/>
        <v>0</v>
      </c>
    </row>
    <row r="57" spans="1:28">
      <c r="A57" s="2">
        <f>Dati!A57</f>
        <v>44098</v>
      </c>
      <c r="B57">
        <f>Positivi!B57+Deceduti!B57+Guariti!B57</f>
        <v>304323</v>
      </c>
      <c r="C57">
        <f t="shared" ref="C57" si="23">B57-B56</f>
        <v>1786</v>
      </c>
      <c r="D57">
        <f t="shared" ref="D57" si="24">C57-C56</f>
        <v>146</v>
      </c>
      <c r="E57" s="11">
        <f t="shared" si="4"/>
        <v>1614</v>
      </c>
      <c r="Q57">
        <v>54</v>
      </c>
      <c r="R57">
        <f t="shared" ref="R57:R58" si="25">INT(C57/1000)</f>
        <v>1</v>
      </c>
      <c r="T57">
        <f t="shared" si="18"/>
        <v>1</v>
      </c>
      <c r="U57">
        <f t="shared" si="18"/>
        <v>0</v>
      </c>
      <c r="V57">
        <f t="shared" si="18"/>
        <v>0</v>
      </c>
      <c r="W57">
        <f t="shared" si="18"/>
        <v>0</v>
      </c>
      <c r="X57">
        <f t="shared" si="18"/>
        <v>0</v>
      </c>
      <c r="Y57">
        <f t="shared" si="18"/>
        <v>0</v>
      </c>
      <c r="Z57">
        <f t="shared" si="18"/>
        <v>0</v>
      </c>
      <c r="AA57">
        <f t="shared" si="18"/>
        <v>0</v>
      </c>
      <c r="AB57">
        <f t="shared" si="18"/>
        <v>0</v>
      </c>
    </row>
    <row r="58" spans="1:28">
      <c r="A58" s="2">
        <f>Dati!A58</f>
        <v>44099</v>
      </c>
      <c r="B58">
        <f>Positivi!B58+Deceduti!B58+Guariti!B58</f>
        <v>306235</v>
      </c>
      <c r="C58">
        <f t="shared" ref="C58" si="26">B58-B57</f>
        <v>1912</v>
      </c>
      <c r="D58">
        <f t="shared" ref="D58" si="27">C58-C57</f>
        <v>126</v>
      </c>
      <c r="E58" s="11">
        <f t="shared" si="4"/>
        <v>1614.7142857142858</v>
      </c>
      <c r="Q58">
        <v>55</v>
      </c>
      <c r="R58">
        <f t="shared" si="25"/>
        <v>1</v>
      </c>
      <c r="T58">
        <f t="shared" si="18"/>
        <v>1</v>
      </c>
      <c r="U58">
        <f t="shared" si="18"/>
        <v>0</v>
      </c>
      <c r="V58">
        <f t="shared" si="18"/>
        <v>0</v>
      </c>
      <c r="W58">
        <f t="shared" si="18"/>
        <v>0</v>
      </c>
      <c r="X58">
        <f t="shared" si="18"/>
        <v>0</v>
      </c>
      <c r="Y58">
        <f t="shared" si="18"/>
        <v>0</v>
      </c>
      <c r="Z58">
        <f t="shared" si="18"/>
        <v>0</v>
      </c>
      <c r="AA58">
        <f t="shared" si="18"/>
        <v>0</v>
      </c>
      <c r="AB58">
        <f t="shared" si="18"/>
        <v>0</v>
      </c>
    </row>
    <row r="59" spans="1:28">
      <c r="A59" s="2">
        <f>Dati!A59</f>
        <v>44100</v>
      </c>
      <c r="B59">
        <f>Positivi!B59+Deceduti!B59+Guariti!B59</f>
        <v>308104</v>
      </c>
      <c r="C59">
        <f t="shared" ref="C59" si="28">B59-B58</f>
        <v>1869</v>
      </c>
      <c r="D59">
        <f t="shared" ref="D59" si="29">C59-C58</f>
        <v>-43</v>
      </c>
      <c r="E59" s="11">
        <f t="shared" si="4"/>
        <v>1647.8571428571429</v>
      </c>
      <c r="Q59">
        <v>56</v>
      </c>
      <c r="R59">
        <f t="shared" si="8"/>
        <v>1</v>
      </c>
      <c r="T59">
        <f t="shared" si="18"/>
        <v>1</v>
      </c>
      <c r="U59">
        <f t="shared" si="18"/>
        <v>0</v>
      </c>
      <c r="V59">
        <f t="shared" si="18"/>
        <v>0</v>
      </c>
      <c r="W59">
        <f t="shared" si="18"/>
        <v>0</v>
      </c>
      <c r="X59">
        <f t="shared" si="18"/>
        <v>0</v>
      </c>
      <c r="Y59">
        <f t="shared" si="18"/>
        <v>0</v>
      </c>
      <c r="Z59">
        <f t="shared" si="18"/>
        <v>0</v>
      </c>
      <c r="AA59">
        <f t="shared" si="18"/>
        <v>0</v>
      </c>
      <c r="AB59">
        <f t="shared" si="18"/>
        <v>0</v>
      </c>
    </row>
    <row r="60" spans="1:28">
      <c r="A60" s="2">
        <f>Dati!A60</f>
        <v>44101</v>
      </c>
      <c r="B60">
        <f>Positivi!B60+Deceduti!B60+Guariti!B60</f>
        <v>309870</v>
      </c>
      <c r="C60">
        <f t="shared" ref="C60" si="30">B60-B59</f>
        <v>1766</v>
      </c>
      <c r="D60">
        <f t="shared" ref="D60" si="31">C60-C59</f>
        <v>-103</v>
      </c>
      <c r="E60" s="11">
        <f t="shared" si="4"/>
        <v>1673.4285714285713</v>
      </c>
      <c r="Q60">
        <v>57</v>
      </c>
      <c r="R60">
        <f t="shared" si="8"/>
        <v>1</v>
      </c>
      <c r="T60">
        <f t="shared" si="18"/>
        <v>1</v>
      </c>
      <c r="U60">
        <f t="shared" si="18"/>
        <v>0</v>
      </c>
      <c r="V60">
        <f t="shared" si="18"/>
        <v>0</v>
      </c>
      <c r="W60">
        <f t="shared" si="18"/>
        <v>0</v>
      </c>
      <c r="X60">
        <f t="shared" si="18"/>
        <v>0</v>
      </c>
      <c r="Y60">
        <f t="shared" si="18"/>
        <v>0</v>
      </c>
      <c r="Z60">
        <f t="shared" si="18"/>
        <v>0</v>
      </c>
      <c r="AA60">
        <f t="shared" si="18"/>
        <v>0</v>
      </c>
      <c r="AB60">
        <f t="shared" si="18"/>
        <v>0</v>
      </c>
    </row>
    <row r="61" spans="1:28">
      <c r="A61" s="2">
        <f>Dati!A61</f>
        <v>44102</v>
      </c>
      <c r="B61">
        <f>Positivi!B61+Deceduti!B61+Guariti!B61</f>
        <v>311364</v>
      </c>
      <c r="C61">
        <f t="shared" ref="C61" si="32">B61-B60</f>
        <v>1494</v>
      </c>
      <c r="D61">
        <f t="shared" ref="D61" si="33">C61-C60</f>
        <v>-272</v>
      </c>
      <c r="E61" s="11">
        <f t="shared" si="4"/>
        <v>1694</v>
      </c>
      <c r="Q61">
        <v>58</v>
      </c>
      <c r="R61">
        <f t="shared" si="8"/>
        <v>1</v>
      </c>
      <c r="T61">
        <f t="shared" si="18"/>
        <v>1</v>
      </c>
      <c r="U61">
        <f t="shared" si="18"/>
        <v>0</v>
      </c>
      <c r="V61">
        <f t="shared" si="18"/>
        <v>0</v>
      </c>
      <c r="W61">
        <f t="shared" si="18"/>
        <v>0</v>
      </c>
      <c r="X61">
        <f t="shared" si="18"/>
        <v>0</v>
      </c>
      <c r="Y61">
        <f t="shared" si="18"/>
        <v>0</v>
      </c>
      <c r="Z61">
        <f t="shared" si="18"/>
        <v>0</v>
      </c>
      <c r="AA61">
        <f t="shared" si="18"/>
        <v>0</v>
      </c>
      <c r="AB61">
        <f t="shared" si="18"/>
        <v>0</v>
      </c>
    </row>
    <row r="62" spans="1:28">
      <c r="A62" s="2">
        <f>Dati!A62</f>
        <v>44103</v>
      </c>
      <c r="B62">
        <f>Positivi!B62+Deceduti!B62+Guariti!B62</f>
        <v>313011</v>
      </c>
      <c r="C62">
        <f t="shared" ref="C62" si="34">B62-B61</f>
        <v>1647</v>
      </c>
      <c r="D62">
        <f t="shared" ref="D62" si="35">C62-C61</f>
        <v>153</v>
      </c>
      <c r="E62" s="11">
        <f t="shared" si="4"/>
        <v>1730.5714285714287</v>
      </c>
      <c r="Q62">
        <v>59</v>
      </c>
      <c r="R62">
        <f t="shared" si="8"/>
        <v>1</v>
      </c>
      <c r="T62">
        <f t="shared" si="18"/>
        <v>1</v>
      </c>
      <c r="U62">
        <f t="shared" si="18"/>
        <v>0</v>
      </c>
      <c r="V62">
        <f t="shared" si="18"/>
        <v>0</v>
      </c>
      <c r="W62">
        <f t="shared" si="18"/>
        <v>0</v>
      </c>
      <c r="X62">
        <f t="shared" si="18"/>
        <v>0</v>
      </c>
      <c r="Y62">
        <f t="shared" si="18"/>
        <v>0</v>
      </c>
      <c r="Z62">
        <f t="shared" si="18"/>
        <v>0</v>
      </c>
      <c r="AA62">
        <f t="shared" si="18"/>
        <v>0</v>
      </c>
      <c r="AB62">
        <f t="shared" si="18"/>
        <v>0</v>
      </c>
    </row>
    <row r="63" spans="1:28">
      <c r="A63" s="2">
        <f>Dati!A63</f>
        <v>44104</v>
      </c>
      <c r="B63">
        <f>Positivi!B63+Deceduti!B63+Guariti!B63</f>
        <v>314861</v>
      </c>
      <c r="C63">
        <f t="shared" ref="C63" si="36">B63-B62</f>
        <v>1850</v>
      </c>
      <c r="D63">
        <f t="shared" ref="D63" si="37">C63-C62</f>
        <v>203</v>
      </c>
      <c r="E63" s="11">
        <f t="shared" si="4"/>
        <v>1760.5714285714287</v>
      </c>
      <c r="Q63">
        <v>60</v>
      </c>
      <c r="R63">
        <f t="shared" si="8"/>
        <v>1</v>
      </c>
      <c r="T63">
        <f t="shared" si="18"/>
        <v>1</v>
      </c>
      <c r="U63">
        <f t="shared" si="18"/>
        <v>0</v>
      </c>
      <c r="V63">
        <f t="shared" si="18"/>
        <v>0</v>
      </c>
      <c r="W63">
        <f t="shared" si="18"/>
        <v>0</v>
      </c>
      <c r="X63">
        <f t="shared" si="18"/>
        <v>0</v>
      </c>
      <c r="Y63">
        <f t="shared" si="18"/>
        <v>0</v>
      </c>
      <c r="Z63">
        <f t="shared" si="18"/>
        <v>0</v>
      </c>
      <c r="AA63">
        <f t="shared" si="18"/>
        <v>0</v>
      </c>
      <c r="AB63">
        <f t="shared" si="18"/>
        <v>0</v>
      </c>
    </row>
    <row r="64" spans="1:28">
      <c r="A64" s="2">
        <f>Dati!A64</f>
        <v>44105</v>
      </c>
      <c r="B64">
        <f>Positivi!B64+Deceduti!B64+Guariti!B64</f>
        <v>317409</v>
      </c>
      <c r="C64">
        <f t="shared" ref="C64" si="38">B64-B63</f>
        <v>2548</v>
      </c>
      <c r="D64">
        <f t="shared" ref="D64" si="39">C64-C63</f>
        <v>698</v>
      </c>
      <c r="E64" s="11">
        <f t="shared" si="4"/>
        <v>1869.4285714285713</v>
      </c>
      <c r="Q64">
        <v>61</v>
      </c>
      <c r="R64">
        <f t="shared" si="8"/>
        <v>2</v>
      </c>
      <c r="T64">
        <f t="shared" si="18"/>
        <v>0</v>
      </c>
      <c r="U64">
        <f t="shared" si="18"/>
        <v>1</v>
      </c>
      <c r="V64">
        <f t="shared" si="18"/>
        <v>0</v>
      </c>
      <c r="W64">
        <f t="shared" si="18"/>
        <v>0</v>
      </c>
      <c r="X64">
        <f t="shared" si="18"/>
        <v>0</v>
      </c>
      <c r="Y64">
        <f t="shared" si="18"/>
        <v>0</v>
      </c>
      <c r="Z64">
        <f t="shared" si="18"/>
        <v>0</v>
      </c>
      <c r="AA64">
        <f t="shared" si="18"/>
        <v>0</v>
      </c>
      <c r="AB64">
        <f t="shared" si="18"/>
        <v>0</v>
      </c>
    </row>
    <row r="65" spans="1:28">
      <c r="A65" s="2">
        <f>Dati!A65</f>
        <v>44106</v>
      </c>
      <c r="B65">
        <f>Positivi!B65+Deceduti!B65+Guariti!B65</f>
        <v>319908</v>
      </c>
      <c r="C65">
        <f t="shared" ref="C65" si="40">B65-B64</f>
        <v>2499</v>
      </c>
      <c r="D65">
        <f t="shared" ref="D65" si="41">C65-C64</f>
        <v>-49</v>
      </c>
      <c r="E65" s="11">
        <f t="shared" si="4"/>
        <v>1953.2857142857142</v>
      </c>
      <c r="Q65">
        <v>62</v>
      </c>
      <c r="R65">
        <f>INT(C65/1000)</f>
        <v>2</v>
      </c>
      <c r="T65">
        <f t="shared" si="18"/>
        <v>0</v>
      </c>
      <c r="U65">
        <f t="shared" si="18"/>
        <v>1</v>
      </c>
      <c r="V65">
        <f t="shared" si="18"/>
        <v>0</v>
      </c>
      <c r="W65">
        <f t="shared" si="18"/>
        <v>0</v>
      </c>
      <c r="X65">
        <f t="shared" si="18"/>
        <v>0</v>
      </c>
      <c r="Y65">
        <f t="shared" si="18"/>
        <v>0</v>
      </c>
      <c r="Z65">
        <f t="shared" si="18"/>
        <v>0</v>
      </c>
      <c r="AA65">
        <f t="shared" si="18"/>
        <v>0</v>
      </c>
      <c r="AB65">
        <f t="shared" si="18"/>
        <v>0</v>
      </c>
    </row>
    <row r="66" spans="1:28">
      <c r="A66" s="2">
        <f>Dati!A66</f>
        <v>44107</v>
      </c>
      <c r="B66">
        <f>Positivi!B66+Deceduti!B66+Guariti!B66</f>
        <v>322751</v>
      </c>
      <c r="C66">
        <f t="shared" ref="C66" si="42">B66-B65</f>
        <v>2843</v>
      </c>
      <c r="D66">
        <f t="shared" ref="D66" si="43">C66-C65</f>
        <v>344</v>
      </c>
      <c r="E66" s="11">
        <f t="shared" si="4"/>
        <v>2092.4285714285716</v>
      </c>
      <c r="Q66">
        <v>63</v>
      </c>
      <c r="R66">
        <f t="shared" si="8"/>
        <v>2</v>
      </c>
      <c r="T66">
        <f t="shared" si="18"/>
        <v>0</v>
      </c>
      <c r="U66">
        <f t="shared" si="18"/>
        <v>1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  <c r="AA66">
        <f t="shared" si="18"/>
        <v>0</v>
      </c>
      <c r="AB66">
        <f t="shared" si="18"/>
        <v>0</v>
      </c>
    </row>
    <row r="67" spans="1:28">
      <c r="A67" s="2">
        <f>Dati!A67</f>
        <v>44108</v>
      </c>
      <c r="B67">
        <f>Positivi!B67+Deceduti!B67+Guariti!B67</f>
        <v>325329</v>
      </c>
      <c r="C67">
        <f t="shared" ref="C67" si="44">B67-B66</f>
        <v>2578</v>
      </c>
      <c r="D67">
        <f t="shared" ref="D67" si="45">C67-C66</f>
        <v>-265</v>
      </c>
      <c r="E67" s="11">
        <f t="shared" si="4"/>
        <v>2208.4285714285716</v>
      </c>
      <c r="Q67">
        <v>64</v>
      </c>
      <c r="R67">
        <f t="shared" ref="R67" si="46">INT(C67/1000)</f>
        <v>2</v>
      </c>
      <c r="T67">
        <f t="shared" si="18"/>
        <v>0</v>
      </c>
      <c r="U67">
        <f t="shared" si="18"/>
        <v>1</v>
      </c>
      <c r="V67">
        <f t="shared" si="18"/>
        <v>0</v>
      </c>
      <c r="W67">
        <f t="shared" si="18"/>
        <v>0</v>
      </c>
      <c r="X67">
        <f t="shared" si="18"/>
        <v>0</v>
      </c>
      <c r="Y67">
        <f t="shared" si="18"/>
        <v>0</v>
      </c>
      <c r="Z67">
        <f t="shared" si="18"/>
        <v>0</v>
      </c>
      <c r="AA67">
        <f t="shared" si="18"/>
        <v>0</v>
      </c>
      <c r="AB67">
        <f t="shared" si="18"/>
        <v>0</v>
      </c>
    </row>
    <row r="68" spans="1:28">
      <c r="A68" s="2">
        <f>Dati!A68</f>
        <v>44109</v>
      </c>
      <c r="B68">
        <f>Positivi!B68+Deceduti!B68+Guariti!B68</f>
        <v>327586</v>
      </c>
      <c r="C68">
        <f t="shared" ref="C68" si="47">B68-B67</f>
        <v>2257</v>
      </c>
      <c r="D68">
        <f t="shared" ref="D68" si="48">C68-C67</f>
        <v>-321</v>
      </c>
      <c r="E68" s="11">
        <f t="shared" si="4"/>
        <v>2317.4285714285716</v>
      </c>
      <c r="Q68">
        <v>65</v>
      </c>
      <c r="R68">
        <f t="shared" ref="R68" si="49">INT(C68/1000)</f>
        <v>2</v>
      </c>
      <c r="T68">
        <f t="shared" si="18"/>
        <v>0</v>
      </c>
      <c r="U68">
        <f t="shared" si="18"/>
        <v>1</v>
      </c>
      <c r="V68">
        <f t="shared" si="18"/>
        <v>0</v>
      </c>
      <c r="W68">
        <f t="shared" si="18"/>
        <v>0</v>
      </c>
      <c r="X68">
        <f t="shared" si="18"/>
        <v>0</v>
      </c>
      <c r="Y68">
        <f t="shared" si="18"/>
        <v>0</v>
      </c>
      <c r="Z68">
        <f t="shared" si="18"/>
        <v>0</v>
      </c>
      <c r="AA68">
        <f t="shared" si="18"/>
        <v>0</v>
      </c>
      <c r="AB68">
        <f t="shared" si="18"/>
        <v>0</v>
      </c>
    </row>
    <row r="69" spans="1:28">
      <c r="A69" s="2">
        <f>Dati!A69</f>
        <v>44110</v>
      </c>
      <c r="B69">
        <f>Positivi!B69+Deceduti!B69+Guariti!B69</f>
        <v>330263</v>
      </c>
      <c r="C69">
        <f t="shared" ref="C69" si="50">B69-B68</f>
        <v>2677</v>
      </c>
      <c r="D69">
        <f t="shared" ref="D69" si="51">C69-C68</f>
        <v>420</v>
      </c>
      <c r="E69" s="11">
        <f t="shared" si="4"/>
        <v>2464.5714285714284</v>
      </c>
      <c r="Q69">
        <v>66</v>
      </c>
      <c r="R69">
        <f t="shared" ref="R69" si="52">INT(C69/1000)</f>
        <v>2</v>
      </c>
      <c r="T69">
        <f t="shared" si="18"/>
        <v>0</v>
      </c>
      <c r="U69">
        <f t="shared" si="18"/>
        <v>1</v>
      </c>
      <c r="V69">
        <f t="shared" si="18"/>
        <v>0</v>
      </c>
      <c r="W69">
        <f t="shared" si="18"/>
        <v>0</v>
      </c>
      <c r="X69">
        <f t="shared" si="18"/>
        <v>0</v>
      </c>
      <c r="Y69">
        <f t="shared" si="18"/>
        <v>0</v>
      </c>
      <c r="Z69">
        <f t="shared" si="18"/>
        <v>0</v>
      </c>
      <c r="AA69">
        <f t="shared" si="18"/>
        <v>0</v>
      </c>
      <c r="AB69">
        <f t="shared" si="18"/>
        <v>0</v>
      </c>
    </row>
    <row r="70" spans="1:28">
      <c r="A70" s="2">
        <f>Dati!A70</f>
        <v>44111</v>
      </c>
      <c r="B70">
        <f>Positivi!B70+Deceduti!B70+Guariti!B70</f>
        <v>333940</v>
      </c>
      <c r="C70">
        <f t="shared" ref="C70" si="53">B70-B69</f>
        <v>3677</v>
      </c>
      <c r="D70">
        <f t="shared" ref="D70" si="54">C70-C69</f>
        <v>1000</v>
      </c>
      <c r="E70" s="11">
        <f t="shared" si="4"/>
        <v>2725.5714285714284</v>
      </c>
      <c r="Q70">
        <v>67</v>
      </c>
      <c r="R70">
        <f t="shared" ref="R70" si="55">INT(C70/1000)</f>
        <v>3</v>
      </c>
      <c r="T70">
        <f t="shared" si="18"/>
        <v>0</v>
      </c>
      <c r="U70">
        <f t="shared" si="18"/>
        <v>0</v>
      </c>
      <c r="V70">
        <f t="shared" si="18"/>
        <v>1</v>
      </c>
      <c r="W70">
        <f t="shared" si="18"/>
        <v>0</v>
      </c>
      <c r="X70">
        <f t="shared" si="18"/>
        <v>0</v>
      </c>
      <c r="Y70">
        <f t="shared" si="18"/>
        <v>0</v>
      </c>
      <c r="Z70">
        <f t="shared" si="18"/>
        <v>0</v>
      </c>
      <c r="AA70">
        <f t="shared" si="18"/>
        <v>0</v>
      </c>
      <c r="AB70">
        <f t="shared" si="18"/>
        <v>0</v>
      </c>
    </row>
    <row r="71" spans="1:28">
      <c r="A71" s="2">
        <f>Dati!A71</f>
        <v>44112</v>
      </c>
      <c r="B71">
        <f>Positivi!B71+Deceduti!B71+Guariti!B71</f>
        <v>338398</v>
      </c>
      <c r="C71">
        <f t="shared" ref="C71" si="56">B71-B70</f>
        <v>4458</v>
      </c>
      <c r="D71">
        <f t="shared" ref="D71" si="57">C71-C70</f>
        <v>781</v>
      </c>
      <c r="E71" s="11">
        <f t="shared" si="4"/>
        <v>2998.4285714285716</v>
      </c>
      <c r="Q71">
        <v>68</v>
      </c>
      <c r="R71">
        <f t="shared" ref="R71" si="58">INT(C71/1000)</f>
        <v>4</v>
      </c>
      <c r="T71">
        <f t="shared" si="18"/>
        <v>0</v>
      </c>
      <c r="U71">
        <f t="shared" si="18"/>
        <v>0</v>
      </c>
      <c r="V71">
        <f t="shared" si="18"/>
        <v>0</v>
      </c>
      <c r="W71">
        <f t="shared" si="18"/>
        <v>1</v>
      </c>
      <c r="X71">
        <f t="shared" si="18"/>
        <v>0</v>
      </c>
      <c r="Y71">
        <f t="shared" si="18"/>
        <v>0</v>
      </c>
      <c r="Z71">
        <f t="shared" si="18"/>
        <v>0</v>
      </c>
      <c r="AA71">
        <f t="shared" si="18"/>
        <v>0</v>
      </c>
      <c r="AB71">
        <f t="shared" si="18"/>
        <v>0</v>
      </c>
    </row>
    <row r="72" spans="1:28">
      <c r="A72" s="2">
        <f>Dati!A72</f>
        <v>44113</v>
      </c>
      <c r="B72">
        <f>Positivi!B72+Deceduti!B72+Guariti!B72</f>
        <v>343770</v>
      </c>
      <c r="C72">
        <f t="shared" ref="C72" si="59">B72-B71</f>
        <v>5372</v>
      </c>
      <c r="D72">
        <f t="shared" ref="D72" si="60">C72-C71</f>
        <v>914</v>
      </c>
      <c r="E72" s="11">
        <f t="shared" si="4"/>
        <v>3408.8571428571427</v>
      </c>
      <c r="Q72">
        <v>69</v>
      </c>
      <c r="R72">
        <f t="shared" ref="R72" si="61">INT(C72/1000)</f>
        <v>5</v>
      </c>
      <c r="T72">
        <f t="shared" si="18"/>
        <v>0</v>
      </c>
      <c r="U72">
        <f t="shared" si="18"/>
        <v>0</v>
      </c>
      <c r="V72">
        <f t="shared" si="18"/>
        <v>0</v>
      </c>
      <c r="W72">
        <f t="shared" si="18"/>
        <v>0</v>
      </c>
      <c r="X72">
        <f t="shared" si="18"/>
        <v>1</v>
      </c>
      <c r="Y72">
        <f t="shared" si="18"/>
        <v>0</v>
      </c>
      <c r="Z72">
        <f t="shared" si="18"/>
        <v>0</v>
      </c>
      <c r="AA72">
        <f t="shared" si="18"/>
        <v>0</v>
      </c>
      <c r="AB72">
        <f t="shared" si="18"/>
        <v>0</v>
      </c>
    </row>
    <row r="73" spans="1:28">
      <c r="A73" s="2">
        <f>Dati!A73</f>
        <v>44114</v>
      </c>
      <c r="B73">
        <f>Positivi!B73+Deceduti!B73+Guariti!B73</f>
        <v>349494</v>
      </c>
      <c r="C73">
        <f t="shared" ref="C73" si="62">B73-B72</f>
        <v>5724</v>
      </c>
      <c r="D73">
        <f t="shared" ref="D73" si="63">C73-C72</f>
        <v>352</v>
      </c>
      <c r="E73" s="11">
        <f t="shared" si="4"/>
        <v>3820.4285714285716</v>
      </c>
      <c r="Q73">
        <v>70</v>
      </c>
      <c r="R73">
        <f t="shared" ref="R73" si="64">INT(C73/1000)</f>
        <v>5</v>
      </c>
      <c r="T73">
        <f t="shared" si="18"/>
        <v>0</v>
      </c>
      <c r="U73">
        <f t="shared" si="18"/>
        <v>0</v>
      </c>
      <c r="V73">
        <f t="shared" si="18"/>
        <v>0</v>
      </c>
      <c r="W73">
        <f t="shared" si="18"/>
        <v>0</v>
      </c>
      <c r="X73">
        <f t="shared" si="18"/>
        <v>1</v>
      </c>
      <c r="Y73">
        <f t="shared" si="18"/>
        <v>0</v>
      </c>
      <c r="Z73">
        <f t="shared" si="18"/>
        <v>0</v>
      </c>
      <c r="AA73">
        <f t="shared" si="18"/>
        <v>0</v>
      </c>
      <c r="AB73">
        <f t="shared" si="18"/>
        <v>0</v>
      </c>
    </row>
    <row r="74" spans="1:28">
      <c r="A74" s="2">
        <f>Dati!A74</f>
        <v>44115</v>
      </c>
      <c r="B74">
        <f>Positivi!B74+Deceduti!B74+Guariti!B74</f>
        <v>354950</v>
      </c>
      <c r="C74">
        <f t="shared" ref="C74" si="65">B74-B73</f>
        <v>5456</v>
      </c>
      <c r="D74">
        <f t="shared" ref="D74" si="66">C74-C73</f>
        <v>-268</v>
      </c>
      <c r="E74" s="11">
        <f t="shared" si="4"/>
        <v>4231.5714285714284</v>
      </c>
      <c r="Q74">
        <v>71</v>
      </c>
      <c r="R74">
        <f t="shared" ref="R74" si="67">INT(C74/1000)</f>
        <v>5</v>
      </c>
      <c r="T74">
        <f t="shared" si="18"/>
        <v>0</v>
      </c>
      <c r="U74">
        <f t="shared" si="18"/>
        <v>0</v>
      </c>
      <c r="V74">
        <f t="shared" si="18"/>
        <v>0</v>
      </c>
      <c r="W74">
        <f t="shared" si="18"/>
        <v>0</v>
      </c>
      <c r="X74">
        <f t="shared" si="18"/>
        <v>1</v>
      </c>
      <c r="Y74">
        <f t="shared" si="18"/>
        <v>0</v>
      </c>
      <c r="Z74">
        <f t="shared" si="18"/>
        <v>0</v>
      </c>
      <c r="AA74">
        <f t="shared" si="18"/>
        <v>0</v>
      </c>
      <c r="AB74">
        <f t="shared" si="18"/>
        <v>0</v>
      </c>
    </row>
    <row r="75" spans="1:28">
      <c r="A75" s="2">
        <f>Dati!A75</f>
        <v>44116</v>
      </c>
      <c r="B75">
        <f>Positivi!B75+Deceduti!B75+Guariti!B75</f>
        <v>359569</v>
      </c>
      <c r="C75">
        <f t="shared" ref="C75:C76" si="68">B75-B74</f>
        <v>4619</v>
      </c>
      <c r="D75">
        <f t="shared" ref="D75:D76" si="69">C75-C74</f>
        <v>-837</v>
      </c>
      <c r="E75" s="11">
        <f t="shared" si="4"/>
        <v>4569</v>
      </c>
      <c r="Q75">
        <v>72</v>
      </c>
      <c r="R75">
        <f t="shared" ref="R75:R76" si="70">INT(C75/1000)</f>
        <v>4</v>
      </c>
      <c r="T75">
        <f t="shared" si="18"/>
        <v>0</v>
      </c>
      <c r="U75">
        <f t="shared" si="18"/>
        <v>0</v>
      </c>
      <c r="V75">
        <f t="shared" si="18"/>
        <v>0</v>
      </c>
      <c r="W75">
        <f t="shared" si="18"/>
        <v>1</v>
      </c>
      <c r="X75">
        <f t="shared" si="18"/>
        <v>0</v>
      </c>
      <c r="Y75">
        <f t="shared" si="18"/>
        <v>0</v>
      </c>
      <c r="Z75">
        <f t="shared" si="18"/>
        <v>0</v>
      </c>
      <c r="AA75">
        <f t="shared" si="18"/>
        <v>0</v>
      </c>
      <c r="AB75">
        <f t="shared" si="18"/>
        <v>0</v>
      </c>
    </row>
    <row r="76" spans="1:28">
      <c r="A76" s="2">
        <f>Dati!A76</f>
        <v>44117</v>
      </c>
      <c r="B76">
        <f>Positivi!B76+Deceduti!B76+Guariti!B76</f>
        <v>365467</v>
      </c>
      <c r="C76">
        <f t="shared" si="68"/>
        <v>5898</v>
      </c>
      <c r="D76">
        <f t="shared" si="69"/>
        <v>1279</v>
      </c>
      <c r="E76" s="11">
        <f t="shared" si="4"/>
        <v>5029.1428571428569</v>
      </c>
      <c r="Q76">
        <v>73</v>
      </c>
      <c r="R76">
        <f t="shared" si="70"/>
        <v>5</v>
      </c>
      <c r="T76">
        <f t="shared" ref="T76:AB91" si="71">IF($R76=T$2,1,0)</f>
        <v>0</v>
      </c>
      <c r="U76">
        <f t="shared" si="71"/>
        <v>0</v>
      </c>
      <c r="V76">
        <f t="shared" si="71"/>
        <v>0</v>
      </c>
      <c r="W76">
        <f t="shared" si="71"/>
        <v>0</v>
      </c>
      <c r="X76">
        <f t="shared" si="71"/>
        <v>1</v>
      </c>
      <c r="Y76">
        <f t="shared" si="71"/>
        <v>0</v>
      </c>
      <c r="Z76">
        <f t="shared" si="71"/>
        <v>0</v>
      </c>
      <c r="AA76">
        <f t="shared" si="71"/>
        <v>0</v>
      </c>
      <c r="AB76">
        <f t="shared" si="71"/>
        <v>0</v>
      </c>
    </row>
    <row r="77" spans="1:28">
      <c r="A77" s="2">
        <f>Dati!A77</f>
        <v>44118</v>
      </c>
      <c r="B77">
        <f>Positivi!B77+Deceduti!B77+Guariti!B77</f>
        <v>372799</v>
      </c>
      <c r="C77">
        <f t="shared" ref="C77:C78" si="72">B77-B76</f>
        <v>7332</v>
      </c>
      <c r="D77">
        <f t="shared" ref="D77:D78" si="73">C77-C76</f>
        <v>1434</v>
      </c>
      <c r="E77" s="11">
        <f t="shared" ref="E77:E109" si="74">SUM(C71:C77)/7</f>
        <v>5551.2857142857147</v>
      </c>
      <c r="Q77">
        <v>74</v>
      </c>
      <c r="R77">
        <f t="shared" ref="R77:R78" si="75">INT(C77/1000)</f>
        <v>7</v>
      </c>
      <c r="T77">
        <f t="shared" si="71"/>
        <v>0</v>
      </c>
      <c r="U77">
        <f t="shared" si="71"/>
        <v>0</v>
      </c>
      <c r="V77">
        <f t="shared" si="71"/>
        <v>0</v>
      </c>
      <c r="W77">
        <f t="shared" si="71"/>
        <v>0</v>
      </c>
      <c r="X77">
        <f t="shared" si="71"/>
        <v>0</v>
      </c>
      <c r="Y77">
        <f t="shared" si="71"/>
        <v>0</v>
      </c>
      <c r="Z77">
        <f t="shared" si="71"/>
        <v>1</v>
      </c>
      <c r="AA77">
        <f t="shared" si="71"/>
        <v>0</v>
      </c>
      <c r="AB77">
        <f t="shared" si="71"/>
        <v>0</v>
      </c>
    </row>
    <row r="78" spans="1:28">
      <c r="A78" s="2">
        <f>Dati!A78</f>
        <v>44119</v>
      </c>
      <c r="B78">
        <f>Positivi!B78+Deceduti!B78+Guariti!B78</f>
        <v>381602</v>
      </c>
      <c r="C78">
        <f t="shared" si="72"/>
        <v>8803</v>
      </c>
      <c r="D78">
        <f t="shared" si="73"/>
        <v>1471</v>
      </c>
      <c r="E78" s="11">
        <f t="shared" si="74"/>
        <v>6172</v>
      </c>
      <c r="Q78">
        <v>75</v>
      </c>
      <c r="R78">
        <f t="shared" si="75"/>
        <v>8</v>
      </c>
      <c r="T78">
        <f t="shared" si="71"/>
        <v>0</v>
      </c>
      <c r="U78">
        <f t="shared" si="71"/>
        <v>0</v>
      </c>
      <c r="V78">
        <f t="shared" si="71"/>
        <v>0</v>
      </c>
      <c r="W78">
        <f t="shared" si="71"/>
        <v>0</v>
      </c>
      <c r="X78">
        <f t="shared" si="71"/>
        <v>0</v>
      </c>
      <c r="Y78">
        <f t="shared" si="71"/>
        <v>0</v>
      </c>
      <c r="Z78">
        <f t="shared" si="71"/>
        <v>0</v>
      </c>
      <c r="AA78">
        <f t="shared" si="71"/>
        <v>1</v>
      </c>
      <c r="AB78">
        <f t="shared" si="71"/>
        <v>0</v>
      </c>
    </row>
    <row r="79" spans="1:28">
      <c r="A79" s="2">
        <f>Dati!A79</f>
        <v>44120</v>
      </c>
      <c r="B79">
        <f>Positivi!B79+Deceduti!B79+Guariti!B79</f>
        <v>391611</v>
      </c>
      <c r="C79">
        <f t="shared" ref="C79" si="76">B79-B78</f>
        <v>10009</v>
      </c>
      <c r="D79">
        <f t="shared" ref="D79" si="77">C79-C78</f>
        <v>1206</v>
      </c>
      <c r="E79" s="11">
        <f t="shared" si="74"/>
        <v>6834.4285714285716</v>
      </c>
      <c r="Q79">
        <v>76</v>
      </c>
      <c r="R79">
        <f>INT(C79/10000)</f>
        <v>1</v>
      </c>
      <c r="T79">
        <f t="shared" si="71"/>
        <v>1</v>
      </c>
      <c r="U79">
        <f t="shared" si="71"/>
        <v>0</v>
      </c>
      <c r="V79">
        <f t="shared" si="71"/>
        <v>0</v>
      </c>
      <c r="W79">
        <f t="shared" si="71"/>
        <v>0</v>
      </c>
      <c r="X79">
        <f t="shared" si="71"/>
        <v>0</v>
      </c>
      <c r="Y79">
        <f t="shared" si="71"/>
        <v>0</v>
      </c>
      <c r="Z79">
        <f t="shared" si="71"/>
        <v>0</v>
      </c>
      <c r="AA79">
        <f t="shared" si="71"/>
        <v>0</v>
      </c>
      <c r="AB79">
        <f t="shared" si="71"/>
        <v>0</v>
      </c>
    </row>
    <row r="80" spans="1:28">
      <c r="A80" s="2">
        <f>Dati!A80</f>
        <v>44121</v>
      </c>
      <c r="B80">
        <f>Positivi!B80+Deceduti!B80+Guariti!B80</f>
        <v>402536</v>
      </c>
      <c r="C80">
        <f t="shared" ref="C80" si="78">B80-B79</f>
        <v>10925</v>
      </c>
      <c r="D80">
        <f t="shared" ref="D80" si="79">C80-C79</f>
        <v>916</v>
      </c>
      <c r="E80" s="11">
        <f t="shared" si="74"/>
        <v>7577.4285714285716</v>
      </c>
      <c r="Q80">
        <v>77</v>
      </c>
      <c r="R80">
        <f>INT(C80/10000)</f>
        <v>1</v>
      </c>
      <c r="T80">
        <f t="shared" si="71"/>
        <v>1</v>
      </c>
      <c r="U80">
        <f t="shared" si="71"/>
        <v>0</v>
      </c>
      <c r="V80">
        <f t="shared" si="71"/>
        <v>0</v>
      </c>
      <c r="W80">
        <f t="shared" si="71"/>
        <v>0</v>
      </c>
      <c r="X80">
        <f t="shared" si="71"/>
        <v>0</v>
      </c>
      <c r="Y80">
        <f t="shared" si="71"/>
        <v>0</v>
      </c>
      <c r="Z80">
        <f t="shared" si="71"/>
        <v>0</v>
      </c>
      <c r="AA80">
        <f t="shared" si="71"/>
        <v>0</v>
      </c>
      <c r="AB80">
        <f t="shared" si="71"/>
        <v>0</v>
      </c>
    </row>
    <row r="81" spans="1:28">
      <c r="A81" s="2">
        <f>Dati!A81</f>
        <v>44122</v>
      </c>
      <c r="B81">
        <f>Positivi!B81+Deceduti!B81+Guariti!B81</f>
        <v>414241</v>
      </c>
      <c r="C81">
        <f t="shared" ref="C81" si="80">B81-B80</f>
        <v>11705</v>
      </c>
      <c r="D81">
        <f t="shared" ref="D81" si="81">C81-C80</f>
        <v>780</v>
      </c>
      <c r="E81" s="11">
        <f t="shared" si="74"/>
        <v>8470.1428571428569</v>
      </c>
      <c r="Q81">
        <v>78</v>
      </c>
      <c r="R81">
        <f>INT(C81/10000)</f>
        <v>1</v>
      </c>
      <c r="T81">
        <f t="shared" si="71"/>
        <v>1</v>
      </c>
      <c r="U81">
        <f t="shared" si="71"/>
        <v>0</v>
      </c>
      <c r="V81">
        <f t="shared" si="71"/>
        <v>0</v>
      </c>
      <c r="W81">
        <f t="shared" si="71"/>
        <v>0</v>
      </c>
      <c r="X81">
        <f t="shared" si="71"/>
        <v>0</v>
      </c>
      <c r="Y81">
        <f t="shared" si="71"/>
        <v>0</v>
      </c>
      <c r="Z81">
        <f t="shared" si="71"/>
        <v>0</v>
      </c>
      <c r="AA81">
        <f t="shared" si="71"/>
        <v>0</v>
      </c>
      <c r="AB81">
        <f t="shared" si="71"/>
        <v>0</v>
      </c>
    </row>
    <row r="82" spans="1:28">
      <c r="A82" s="2">
        <f>Dati!A82</f>
        <v>44123</v>
      </c>
      <c r="B82">
        <f>Positivi!B82+Deceduti!B82+Guariti!B82</f>
        <v>423578</v>
      </c>
      <c r="C82">
        <f t="shared" ref="C82" si="82">B82-B81</f>
        <v>9337</v>
      </c>
      <c r="D82">
        <f t="shared" ref="D82" si="83">C82-C81</f>
        <v>-2368</v>
      </c>
      <c r="E82" s="11">
        <f t="shared" si="74"/>
        <v>9144.1428571428569</v>
      </c>
      <c r="Q82">
        <v>79</v>
      </c>
      <c r="R82">
        <f>INT(C82/1000)</f>
        <v>9</v>
      </c>
      <c r="T82">
        <f t="shared" si="71"/>
        <v>0</v>
      </c>
      <c r="U82">
        <f t="shared" si="71"/>
        <v>0</v>
      </c>
      <c r="V82">
        <f t="shared" si="71"/>
        <v>0</v>
      </c>
      <c r="W82">
        <f t="shared" si="71"/>
        <v>0</v>
      </c>
      <c r="X82">
        <f t="shared" si="71"/>
        <v>0</v>
      </c>
      <c r="Y82">
        <f t="shared" si="71"/>
        <v>0</v>
      </c>
      <c r="Z82">
        <f t="shared" si="71"/>
        <v>0</v>
      </c>
      <c r="AA82">
        <f t="shared" si="71"/>
        <v>0</v>
      </c>
      <c r="AB82">
        <f t="shared" si="71"/>
        <v>1</v>
      </c>
    </row>
    <row r="83" spans="1:28">
      <c r="A83" s="2">
        <f>Dati!A83</f>
        <v>44124</v>
      </c>
      <c r="B83">
        <f>Positivi!B83+Deceduti!B83+Guariti!B83</f>
        <v>434449</v>
      </c>
      <c r="C83">
        <f t="shared" ref="C83:C84" si="84">B83-B82</f>
        <v>10871</v>
      </c>
      <c r="D83">
        <f t="shared" ref="D83:D84" si="85">C83-C82</f>
        <v>1534</v>
      </c>
      <c r="E83" s="11">
        <f t="shared" si="74"/>
        <v>9854.5714285714294</v>
      </c>
      <c r="Q83">
        <v>80</v>
      </c>
      <c r="R83">
        <f>INT(C83/10000)</f>
        <v>1</v>
      </c>
      <c r="T83">
        <f t="shared" si="71"/>
        <v>1</v>
      </c>
      <c r="U83">
        <f t="shared" si="71"/>
        <v>0</v>
      </c>
      <c r="V83">
        <f t="shared" si="71"/>
        <v>0</v>
      </c>
      <c r="W83">
        <f t="shared" si="71"/>
        <v>0</v>
      </c>
      <c r="X83">
        <f t="shared" si="71"/>
        <v>0</v>
      </c>
      <c r="Y83">
        <f t="shared" si="71"/>
        <v>0</v>
      </c>
      <c r="Z83">
        <f t="shared" si="71"/>
        <v>0</v>
      </c>
      <c r="AA83">
        <f t="shared" si="71"/>
        <v>0</v>
      </c>
      <c r="AB83">
        <f t="shared" si="71"/>
        <v>0</v>
      </c>
    </row>
    <row r="84" spans="1:28">
      <c r="A84" s="2">
        <f>Dati!A84</f>
        <v>44125</v>
      </c>
      <c r="B84">
        <f>Positivi!B84+Deceduti!B84+Guariti!B84</f>
        <v>449648</v>
      </c>
      <c r="C84">
        <f t="shared" si="84"/>
        <v>15199</v>
      </c>
      <c r="D84">
        <f t="shared" si="85"/>
        <v>4328</v>
      </c>
      <c r="E84" s="11">
        <f t="shared" si="74"/>
        <v>10978.428571428571</v>
      </c>
      <c r="Q84">
        <v>81</v>
      </c>
      <c r="R84">
        <f t="shared" ref="R84:R100" si="86">INT(C84/10000)</f>
        <v>1</v>
      </c>
      <c r="T84">
        <f t="shared" si="71"/>
        <v>1</v>
      </c>
      <c r="U84">
        <f t="shared" si="71"/>
        <v>0</v>
      </c>
      <c r="V84">
        <f t="shared" si="71"/>
        <v>0</v>
      </c>
      <c r="W84">
        <f t="shared" si="71"/>
        <v>0</v>
      </c>
      <c r="X84">
        <f t="shared" si="71"/>
        <v>0</v>
      </c>
      <c r="Y84">
        <f t="shared" si="71"/>
        <v>0</v>
      </c>
      <c r="Z84">
        <f t="shared" si="71"/>
        <v>0</v>
      </c>
      <c r="AA84">
        <f t="shared" si="71"/>
        <v>0</v>
      </c>
      <c r="AB84">
        <f t="shared" si="71"/>
        <v>0</v>
      </c>
    </row>
    <row r="85" spans="1:28">
      <c r="A85" s="2">
        <f>Dati!A85</f>
        <v>44126</v>
      </c>
      <c r="B85">
        <f>Positivi!B85+Deceduti!B85+Guariti!B85</f>
        <v>465726</v>
      </c>
      <c r="C85">
        <f t="shared" ref="C85" si="87">B85-B84</f>
        <v>16078</v>
      </c>
      <c r="D85">
        <f t="shared" ref="D85" si="88">C85-C84</f>
        <v>879</v>
      </c>
      <c r="E85" s="11">
        <f t="shared" si="74"/>
        <v>12017.714285714286</v>
      </c>
      <c r="Q85">
        <v>82</v>
      </c>
      <c r="R85">
        <f t="shared" si="86"/>
        <v>1</v>
      </c>
      <c r="T85">
        <f t="shared" si="71"/>
        <v>1</v>
      </c>
      <c r="U85">
        <f t="shared" si="71"/>
        <v>0</v>
      </c>
      <c r="V85">
        <f t="shared" si="71"/>
        <v>0</v>
      </c>
      <c r="W85">
        <f t="shared" si="71"/>
        <v>0</v>
      </c>
      <c r="X85">
        <f t="shared" si="71"/>
        <v>0</v>
      </c>
      <c r="Y85">
        <f t="shared" si="71"/>
        <v>0</v>
      </c>
      <c r="Z85">
        <f t="shared" si="71"/>
        <v>0</v>
      </c>
      <c r="AA85">
        <f t="shared" si="71"/>
        <v>0</v>
      </c>
      <c r="AB85">
        <f t="shared" si="71"/>
        <v>0</v>
      </c>
    </row>
    <row r="86" spans="1:28">
      <c r="A86" s="2">
        <f>Dati!A86</f>
        <v>44127</v>
      </c>
      <c r="B86">
        <f>Positivi!B86+Deceduti!B86+Guariti!B86</f>
        <v>484869</v>
      </c>
      <c r="C86">
        <f t="shared" ref="C86:C87" si="89">B86-B85</f>
        <v>19143</v>
      </c>
      <c r="D86">
        <f t="shared" ref="D86:D87" si="90">C86-C85</f>
        <v>3065</v>
      </c>
      <c r="E86" s="11">
        <f t="shared" si="74"/>
        <v>13322.571428571429</v>
      </c>
      <c r="Q86">
        <v>83</v>
      </c>
      <c r="R86">
        <f t="shared" si="86"/>
        <v>1</v>
      </c>
      <c r="T86">
        <f t="shared" si="71"/>
        <v>1</v>
      </c>
      <c r="U86">
        <f t="shared" si="71"/>
        <v>0</v>
      </c>
      <c r="V86">
        <f t="shared" si="71"/>
        <v>0</v>
      </c>
      <c r="W86">
        <f t="shared" si="71"/>
        <v>0</v>
      </c>
      <c r="X86">
        <f t="shared" si="71"/>
        <v>0</v>
      </c>
      <c r="Y86">
        <f t="shared" si="71"/>
        <v>0</v>
      </c>
      <c r="Z86">
        <f t="shared" si="71"/>
        <v>0</v>
      </c>
      <c r="AA86">
        <f t="shared" si="71"/>
        <v>0</v>
      </c>
      <c r="AB86">
        <f t="shared" si="71"/>
        <v>0</v>
      </c>
    </row>
    <row r="87" spans="1:28">
      <c r="A87" s="2">
        <f>Dati!A87</f>
        <v>44128</v>
      </c>
      <c r="B87">
        <f>Positivi!B87+Deceduti!B87+Guariti!B87</f>
        <v>504509</v>
      </c>
      <c r="C87">
        <f t="shared" si="89"/>
        <v>19640</v>
      </c>
      <c r="D87">
        <f t="shared" si="90"/>
        <v>497</v>
      </c>
      <c r="E87" s="11">
        <f t="shared" si="74"/>
        <v>14567.571428571429</v>
      </c>
      <c r="Q87">
        <v>84</v>
      </c>
      <c r="R87">
        <f t="shared" si="86"/>
        <v>1</v>
      </c>
      <c r="T87">
        <f t="shared" si="71"/>
        <v>1</v>
      </c>
      <c r="U87">
        <f t="shared" si="71"/>
        <v>0</v>
      </c>
      <c r="V87">
        <f t="shared" si="71"/>
        <v>0</v>
      </c>
      <c r="W87">
        <f t="shared" si="71"/>
        <v>0</v>
      </c>
      <c r="X87">
        <f t="shared" si="71"/>
        <v>0</v>
      </c>
      <c r="Y87">
        <f t="shared" si="71"/>
        <v>0</v>
      </c>
      <c r="Z87">
        <f t="shared" si="71"/>
        <v>0</v>
      </c>
      <c r="AA87">
        <f t="shared" si="71"/>
        <v>0</v>
      </c>
      <c r="AB87">
        <f t="shared" si="71"/>
        <v>0</v>
      </c>
    </row>
    <row r="88" spans="1:28">
      <c r="A88" s="2">
        <f>Dati!A88</f>
        <v>44129</v>
      </c>
      <c r="B88">
        <f>Positivi!B88+Deceduti!B88+Guariti!B88</f>
        <v>525782</v>
      </c>
      <c r="C88">
        <f t="shared" ref="C88:C89" si="91">B88-B87</f>
        <v>21273</v>
      </c>
      <c r="D88">
        <f t="shared" ref="D88:D89" si="92">C88-C87</f>
        <v>1633</v>
      </c>
      <c r="E88" s="11">
        <f t="shared" si="74"/>
        <v>15934.428571428571</v>
      </c>
      <c r="Q88">
        <v>85</v>
      </c>
      <c r="R88">
        <f t="shared" si="86"/>
        <v>2</v>
      </c>
      <c r="T88">
        <f t="shared" si="71"/>
        <v>0</v>
      </c>
      <c r="U88">
        <f t="shared" si="71"/>
        <v>1</v>
      </c>
      <c r="V88">
        <f t="shared" si="71"/>
        <v>0</v>
      </c>
      <c r="W88">
        <f t="shared" si="71"/>
        <v>0</v>
      </c>
      <c r="X88">
        <f t="shared" si="71"/>
        <v>0</v>
      </c>
      <c r="Y88">
        <f t="shared" si="71"/>
        <v>0</v>
      </c>
      <c r="Z88">
        <f t="shared" si="71"/>
        <v>0</v>
      </c>
      <c r="AA88">
        <f t="shared" si="71"/>
        <v>0</v>
      </c>
      <c r="AB88">
        <f t="shared" si="71"/>
        <v>0</v>
      </c>
    </row>
    <row r="89" spans="1:28">
      <c r="A89" s="2">
        <f>Dati!A89</f>
        <v>44130</v>
      </c>
      <c r="B89">
        <f>Positivi!B89+Deceduti!B89+Guariti!B89</f>
        <v>542789</v>
      </c>
      <c r="C89">
        <f t="shared" si="91"/>
        <v>17007</v>
      </c>
      <c r="D89">
        <f t="shared" si="92"/>
        <v>-4266</v>
      </c>
      <c r="E89" s="11">
        <f t="shared" si="74"/>
        <v>17030.142857142859</v>
      </c>
      <c r="Q89">
        <v>86</v>
      </c>
      <c r="R89">
        <f t="shared" si="86"/>
        <v>1</v>
      </c>
      <c r="T89">
        <f t="shared" si="71"/>
        <v>1</v>
      </c>
      <c r="U89">
        <f t="shared" si="71"/>
        <v>0</v>
      </c>
      <c r="V89">
        <f t="shared" si="71"/>
        <v>0</v>
      </c>
      <c r="W89">
        <f t="shared" si="71"/>
        <v>0</v>
      </c>
      <c r="X89">
        <f t="shared" si="71"/>
        <v>0</v>
      </c>
      <c r="Y89">
        <f t="shared" si="71"/>
        <v>0</v>
      </c>
      <c r="Z89">
        <f t="shared" si="71"/>
        <v>0</v>
      </c>
      <c r="AA89">
        <f t="shared" si="71"/>
        <v>0</v>
      </c>
      <c r="AB89">
        <f t="shared" si="71"/>
        <v>0</v>
      </c>
    </row>
    <row r="90" spans="1:28">
      <c r="A90" s="2">
        <f>Dati!A90</f>
        <v>44131</v>
      </c>
      <c r="B90">
        <f>Positivi!B90+Deceduti!B90+Guariti!B90</f>
        <v>564778</v>
      </c>
      <c r="C90">
        <f t="shared" ref="C90" si="93">B90-B89</f>
        <v>21989</v>
      </c>
      <c r="D90">
        <f t="shared" ref="D90" si="94">C90-C89</f>
        <v>4982</v>
      </c>
      <c r="E90" s="11">
        <f t="shared" si="74"/>
        <v>18618.428571428572</v>
      </c>
      <c r="Q90">
        <v>87</v>
      </c>
      <c r="R90">
        <f t="shared" si="86"/>
        <v>2</v>
      </c>
      <c r="T90">
        <f t="shared" si="71"/>
        <v>0</v>
      </c>
      <c r="U90">
        <f t="shared" si="71"/>
        <v>1</v>
      </c>
      <c r="V90">
        <f t="shared" si="71"/>
        <v>0</v>
      </c>
      <c r="W90">
        <f t="shared" si="71"/>
        <v>0</v>
      </c>
      <c r="X90">
        <f t="shared" si="71"/>
        <v>0</v>
      </c>
      <c r="Y90">
        <f t="shared" si="71"/>
        <v>0</v>
      </c>
      <c r="Z90">
        <f t="shared" si="71"/>
        <v>0</v>
      </c>
      <c r="AA90">
        <f t="shared" si="71"/>
        <v>0</v>
      </c>
      <c r="AB90">
        <f t="shared" si="71"/>
        <v>0</v>
      </c>
    </row>
    <row r="91" spans="1:28">
      <c r="A91" s="2">
        <f>Dati!A91</f>
        <v>44132</v>
      </c>
      <c r="B91">
        <f>Positivi!B91+Deceduti!B91+Guariti!B91</f>
        <v>589766</v>
      </c>
      <c r="C91">
        <f t="shared" ref="C91:C92" si="95">B91-B90</f>
        <v>24988</v>
      </c>
      <c r="D91">
        <f t="shared" ref="D91:D92" si="96">C91-C90</f>
        <v>2999</v>
      </c>
      <c r="E91" s="11">
        <f t="shared" si="74"/>
        <v>20016.857142857141</v>
      </c>
      <c r="Q91">
        <v>88</v>
      </c>
      <c r="R91">
        <f t="shared" si="86"/>
        <v>2</v>
      </c>
      <c r="T91">
        <f t="shared" si="71"/>
        <v>0</v>
      </c>
      <c r="U91">
        <f t="shared" si="71"/>
        <v>1</v>
      </c>
      <c r="V91">
        <f t="shared" si="71"/>
        <v>0</v>
      </c>
      <c r="W91">
        <f t="shared" si="71"/>
        <v>0</v>
      </c>
      <c r="X91">
        <f t="shared" si="71"/>
        <v>0</v>
      </c>
      <c r="Y91">
        <f t="shared" si="71"/>
        <v>0</v>
      </c>
      <c r="Z91">
        <f t="shared" si="71"/>
        <v>0</v>
      </c>
      <c r="AA91">
        <f t="shared" si="71"/>
        <v>0</v>
      </c>
      <c r="AB91">
        <f t="shared" si="71"/>
        <v>0</v>
      </c>
    </row>
    <row r="92" spans="1:28">
      <c r="A92" s="2">
        <f>Dati!A92</f>
        <v>44133</v>
      </c>
      <c r="B92">
        <f>Positivi!B92+Deceduti!B92+Guariti!B92</f>
        <v>616595</v>
      </c>
      <c r="C92">
        <f t="shared" si="95"/>
        <v>26829</v>
      </c>
      <c r="D92">
        <f t="shared" si="96"/>
        <v>1841</v>
      </c>
      <c r="E92" s="11">
        <f t="shared" si="74"/>
        <v>21552.714285714286</v>
      </c>
      <c r="Q92">
        <v>89</v>
      </c>
      <c r="R92">
        <f t="shared" si="86"/>
        <v>2</v>
      </c>
      <c r="T92">
        <f t="shared" ref="T92:AB107" si="97">IF($R92=T$2,1,0)</f>
        <v>0</v>
      </c>
      <c r="U92">
        <f t="shared" si="97"/>
        <v>1</v>
      </c>
      <c r="V92">
        <f t="shared" si="97"/>
        <v>0</v>
      </c>
      <c r="W92">
        <f t="shared" si="97"/>
        <v>0</v>
      </c>
      <c r="X92">
        <f t="shared" si="97"/>
        <v>0</v>
      </c>
      <c r="Y92">
        <f t="shared" si="97"/>
        <v>0</v>
      </c>
      <c r="Z92">
        <f t="shared" si="97"/>
        <v>0</v>
      </c>
      <c r="AA92">
        <f t="shared" si="97"/>
        <v>0</v>
      </c>
      <c r="AB92">
        <f t="shared" si="97"/>
        <v>0</v>
      </c>
    </row>
    <row r="93" spans="1:28">
      <c r="A93" s="2">
        <f>Dati!A93</f>
        <v>44134</v>
      </c>
      <c r="B93">
        <f>Positivi!B93+Deceduti!B93+Guariti!B93</f>
        <v>647674</v>
      </c>
      <c r="C93">
        <f t="shared" ref="C93:C94" si="98">B93-B92</f>
        <v>31079</v>
      </c>
      <c r="D93">
        <f t="shared" ref="D93:D94" si="99">C93-C92</f>
        <v>4250</v>
      </c>
      <c r="E93" s="11">
        <f t="shared" si="74"/>
        <v>23257.857142857141</v>
      </c>
      <c r="Q93">
        <v>90</v>
      </c>
      <c r="R93">
        <f t="shared" si="86"/>
        <v>3</v>
      </c>
      <c r="T93">
        <f t="shared" si="97"/>
        <v>0</v>
      </c>
      <c r="U93">
        <f t="shared" si="97"/>
        <v>0</v>
      </c>
      <c r="V93">
        <f t="shared" si="97"/>
        <v>1</v>
      </c>
      <c r="W93">
        <f t="shared" si="97"/>
        <v>0</v>
      </c>
      <c r="X93">
        <f t="shared" si="97"/>
        <v>0</v>
      </c>
      <c r="Y93">
        <f t="shared" si="97"/>
        <v>0</v>
      </c>
      <c r="Z93">
        <f t="shared" si="97"/>
        <v>0</v>
      </c>
      <c r="AA93">
        <f t="shared" si="97"/>
        <v>0</v>
      </c>
      <c r="AB93">
        <f t="shared" si="97"/>
        <v>0</v>
      </c>
    </row>
    <row r="94" spans="1:28">
      <c r="A94" s="2">
        <f>Dati!A94</f>
        <v>44135</v>
      </c>
      <c r="B94">
        <f>Positivi!B94+Deceduti!B94+Guariti!B94</f>
        <v>679430</v>
      </c>
      <c r="C94">
        <f t="shared" si="98"/>
        <v>31756</v>
      </c>
      <c r="D94">
        <f t="shared" si="99"/>
        <v>677</v>
      </c>
      <c r="E94" s="11">
        <f t="shared" si="74"/>
        <v>24988.714285714286</v>
      </c>
      <c r="Q94">
        <v>91</v>
      </c>
      <c r="R94">
        <f t="shared" si="86"/>
        <v>3</v>
      </c>
      <c r="T94">
        <f t="shared" si="97"/>
        <v>0</v>
      </c>
      <c r="U94">
        <f t="shared" si="97"/>
        <v>0</v>
      </c>
      <c r="V94">
        <f t="shared" si="97"/>
        <v>1</v>
      </c>
      <c r="W94">
        <f t="shared" si="97"/>
        <v>0</v>
      </c>
      <c r="X94">
        <f t="shared" si="97"/>
        <v>0</v>
      </c>
      <c r="Y94">
        <f t="shared" si="97"/>
        <v>0</v>
      </c>
      <c r="Z94">
        <f t="shared" si="97"/>
        <v>0</v>
      </c>
      <c r="AA94">
        <f t="shared" si="97"/>
        <v>0</v>
      </c>
      <c r="AB94">
        <f t="shared" si="97"/>
        <v>0</v>
      </c>
    </row>
    <row r="95" spans="1:28">
      <c r="A95" s="2">
        <f>Dati!A95</f>
        <v>44136</v>
      </c>
      <c r="B95">
        <f>Positivi!B95+Deceduti!B95+Guariti!B95</f>
        <v>709335</v>
      </c>
      <c r="C95">
        <f t="shared" ref="C95" si="100">B95-B94</f>
        <v>29905</v>
      </c>
      <c r="D95">
        <f t="shared" ref="D95" si="101">C95-C94</f>
        <v>-1851</v>
      </c>
      <c r="E95" s="11">
        <f t="shared" si="74"/>
        <v>26221.857142857141</v>
      </c>
      <c r="Q95">
        <v>92</v>
      </c>
      <c r="R95">
        <f t="shared" si="86"/>
        <v>2</v>
      </c>
      <c r="T95">
        <f t="shared" si="97"/>
        <v>0</v>
      </c>
      <c r="U95">
        <f t="shared" si="97"/>
        <v>1</v>
      </c>
      <c r="V95">
        <f t="shared" si="97"/>
        <v>0</v>
      </c>
      <c r="W95">
        <f t="shared" si="97"/>
        <v>0</v>
      </c>
      <c r="X95">
        <f t="shared" si="97"/>
        <v>0</v>
      </c>
      <c r="Y95">
        <f t="shared" si="97"/>
        <v>0</v>
      </c>
      <c r="Z95">
        <f t="shared" si="97"/>
        <v>0</v>
      </c>
      <c r="AA95">
        <f t="shared" si="97"/>
        <v>0</v>
      </c>
      <c r="AB95">
        <f t="shared" si="97"/>
        <v>0</v>
      </c>
    </row>
    <row r="96" spans="1:28">
      <c r="A96" s="2">
        <f>Dati!A96</f>
        <v>44137</v>
      </c>
      <c r="B96">
        <f>Positivi!B96+Deceduti!B96+Guariti!B96</f>
        <v>731588</v>
      </c>
      <c r="C96">
        <f t="shared" ref="C96:C99" si="102">B96-B95</f>
        <v>22253</v>
      </c>
      <c r="D96">
        <f t="shared" ref="D96:D99" si="103">C96-C95</f>
        <v>-7652</v>
      </c>
      <c r="E96" s="11">
        <f t="shared" si="74"/>
        <v>26971.285714285714</v>
      </c>
      <c r="Q96">
        <v>93</v>
      </c>
      <c r="R96">
        <f t="shared" si="86"/>
        <v>2</v>
      </c>
      <c r="T96">
        <f t="shared" si="97"/>
        <v>0</v>
      </c>
      <c r="U96">
        <f t="shared" si="97"/>
        <v>1</v>
      </c>
      <c r="V96">
        <f t="shared" si="97"/>
        <v>0</v>
      </c>
      <c r="W96">
        <f t="shared" si="97"/>
        <v>0</v>
      </c>
      <c r="X96">
        <f t="shared" si="97"/>
        <v>0</v>
      </c>
      <c r="Y96">
        <f t="shared" si="97"/>
        <v>0</v>
      </c>
      <c r="Z96">
        <f t="shared" si="97"/>
        <v>0</v>
      </c>
      <c r="AA96">
        <f t="shared" si="97"/>
        <v>0</v>
      </c>
      <c r="AB96">
        <f t="shared" si="97"/>
        <v>0</v>
      </c>
    </row>
    <row r="97" spans="1:28">
      <c r="A97" s="2">
        <f>Dati!A97</f>
        <v>44138</v>
      </c>
      <c r="B97">
        <f>Positivi!B97+Deceduti!B97+Guariti!B97</f>
        <v>759829</v>
      </c>
      <c r="C97">
        <f t="shared" si="102"/>
        <v>28241</v>
      </c>
      <c r="D97">
        <f t="shared" si="103"/>
        <v>5988</v>
      </c>
      <c r="E97" s="11">
        <f t="shared" si="74"/>
        <v>27864.428571428572</v>
      </c>
      <c r="Q97">
        <v>94</v>
      </c>
      <c r="R97">
        <f t="shared" si="86"/>
        <v>2</v>
      </c>
      <c r="T97">
        <f t="shared" si="97"/>
        <v>0</v>
      </c>
      <c r="U97">
        <f t="shared" si="97"/>
        <v>1</v>
      </c>
      <c r="V97">
        <f t="shared" si="97"/>
        <v>0</v>
      </c>
      <c r="W97">
        <f t="shared" si="97"/>
        <v>0</v>
      </c>
      <c r="X97">
        <f t="shared" si="97"/>
        <v>0</v>
      </c>
      <c r="Y97">
        <f t="shared" si="97"/>
        <v>0</v>
      </c>
      <c r="Z97">
        <f t="shared" si="97"/>
        <v>0</v>
      </c>
      <c r="AA97">
        <f t="shared" si="97"/>
        <v>0</v>
      </c>
      <c r="AB97">
        <f t="shared" si="97"/>
        <v>0</v>
      </c>
    </row>
    <row r="98" spans="1:28">
      <c r="A98" s="2">
        <f>Dati!A98</f>
        <v>44139</v>
      </c>
      <c r="B98">
        <f>Positivi!B98+Deceduti!B98+Guariti!B98</f>
        <v>790360</v>
      </c>
      <c r="C98">
        <f t="shared" si="102"/>
        <v>30531</v>
      </c>
      <c r="D98">
        <f t="shared" si="103"/>
        <v>2290</v>
      </c>
      <c r="E98" s="11">
        <f t="shared" si="74"/>
        <v>28656.285714285714</v>
      </c>
      <c r="Q98">
        <v>95</v>
      </c>
      <c r="R98">
        <f t="shared" si="86"/>
        <v>3</v>
      </c>
      <c r="T98">
        <f t="shared" si="97"/>
        <v>0</v>
      </c>
      <c r="U98">
        <f t="shared" si="97"/>
        <v>0</v>
      </c>
      <c r="V98">
        <f t="shared" si="97"/>
        <v>1</v>
      </c>
      <c r="W98">
        <f t="shared" si="97"/>
        <v>0</v>
      </c>
      <c r="X98">
        <f t="shared" si="97"/>
        <v>0</v>
      </c>
      <c r="Y98">
        <f t="shared" si="97"/>
        <v>0</v>
      </c>
      <c r="Z98">
        <f t="shared" si="97"/>
        <v>0</v>
      </c>
      <c r="AA98">
        <f t="shared" si="97"/>
        <v>0</v>
      </c>
      <c r="AB98">
        <f t="shared" si="97"/>
        <v>0</v>
      </c>
    </row>
    <row r="99" spans="1:28">
      <c r="A99" s="2">
        <f>Dati!A99</f>
        <v>44140</v>
      </c>
      <c r="B99">
        <f>Positivi!B99+Deceduti!B99+Guariti!B99</f>
        <v>824879</v>
      </c>
      <c r="C99">
        <f t="shared" si="102"/>
        <v>34519</v>
      </c>
      <c r="D99">
        <f t="shared" si="103"/>
        <v>3988</v>
      </c>
      <c r="E99" s="11">
        <f t="shared" si="74"/>
        <v>29754.857142857141</v>
      </c>
      <c r="Q99">
        <v>96</v>
      </c>
      <c r="R99">
        <f t="shared" si="86"/>
        <v>3</v>
      </c>
      <c r="T99">
        <f t="shared" si="97"/>
        <v>0</v>
      </c>
      <c r="U99">
        <f t="shared" si="97"/>
        <v>0</v>
      </c>
      <c r="V99">
        <f t="shared" si="97"/>
        <v>1</v>
      </c>
      <c r="W99">
        <f t="shared" si="97"/>
        <v>0</v>
      </c>
      <c r="X99">
        <f t="shared" si="97"/>
        <v>0</v>
      </c>
      <c r="Y99">
        <f t="shared" si="97"/>
        <v>0</v>
      </c>
      <c r="Z99">
        <f t="shared" si="97"/>
        <v>0</v>
      </c>
      <c r="AA99">
        <f t="shared" si="97"/>
        <v>0</v>
      </c>
      <c r="AB99">
        <f t="shared" si="97"/>
        <v>0</v>
      </c>
    </row>
    <row r="100" spans="1:28">
      <c r="A100" s="2">
        <f>Dati!A100</f>
        <v>44141</v>
      </c>
      <c r="B100">
        <f>Positivi!B100+Deceduti!B100+Guariti!B100</f>
        <v>862681</v>
      </c>
      <c r="C100">
        <f t="shared" ref="C100" si="104">B100-B99</f>
        <v>37802</v>
      </c>
      <c r="D100">
        <f t="shared" ref="D100" si="105">C100-C99</f>
        <v>3283</v>
      </c>
      <c r="E100" s="11">
        <f t="shared" si="74"/>
        <v>30715.285714285714</v>
      </c>
      <c r="Q100">
        <v>97</v>
      </c>
      <c r="R100">
        <f t="shared" si="86"/>
        <v>3</v>
      </c>
      <c r="T100">
        <f t="shared" si="97"/>
        <v>0</v>
      </c>
      <c r="U100">
        <f t="shared" si="97"/>
        <v>0</v>
      </c>
      <c r="V100">
        <f t="shared" si="97"/>
        <v>1</v>
      </c>
      <c r="W100">
        <f t="shared" si="97"/>
        <v>0</v>
      </c>
      <c r="X100">
        <f t="shared" si="97"/>
        <v>0</v>
      </c>
      <c r="Y100">
        <f t="shared" si="97"/>
        <v>0</v>
      </c>
      <c r="Z100">
        <f t="shared" si="97"/>
        <v>0</v>
      </c>
      <c r="AA100">
        <f t="shared" si="97"/>
        <v>0</v>
      </c>
      <c r="AB100">
        <f t="shared" si="97"/>
        <v>0</v>
      </c>
    </row>
    <row r="101" spans="1:28">
      <c r="A101" s="2">
        <f>Dati!A101</f>
        <v>44142</v>
      </c>
      <c r="B101">
        <f>Positivi!B101+Deceduti!B101+Guariti!B101</f>
        <v>902490</v>
      </c>
      <c r="C101">
        <f t="shared" ref="C101:C105" si="106">B101-B100</f>
        <v>39809</v>
      </c>
      <c r="D101">
        <f t="shared" ref="D101:D105" si="107">C101-C100</f>
        <v>2007</v>
      </c>
      <c r="E101" s="11">
        <f t="shared" si="74"/>
        <v>31865.714285714286</v>
      </c>
      <c r="Q101">
        <v>98</v>
      </c>
      <c r="R101">
        <f t="shared" ref="R101:R105" si="108">INT(C101/10000)</f>
        <v>3</v>
      </c>
      <c r="T101">
        <f t="shared" si="97"/>
        <v>0</v>
      </c>
      <c r="U101">
        <f t="shared" si="97"/>
        <v>0</v>
      </c>
      <c r="V101">
        <f t="shared" si="97"/>
        <v>1</v>
      </c>
      <c r="W101">
        <f t="shared" si="97"/>
        <v>0</v>
      </c>
      <c r="X101">
        <f t="shared" si="97"/>
        <v>0</v>
      </c>
      <c r="Y101">
        <f t="shared" si="97"/>
        <v>0</v>
      </c>
      <c r="Z101">
        <f t="shared" si="97"/>
        <v>0</v>
      </c>
      <c r="AA101">
        <f t="shared" si="97"/>
        <v>0</v>
      </c>
      <c r="AB101">
        <f t="shared" si="97"/>
        <v>0</v>
      </c>
    </row>
    <row r="102" spans="1:28">
      <c r="A102" s="2">
        <f>Dati!A102</f>
        <v>44143</v>
      </c>
      <c r="B102">
        <f>Positivi!B102+Deceduti!B102+Guariti!B102</f>
        <v>935104</v>
      </c>
      <c r="C102">
        <f t="shared" si="106"/>
        <v>32614</v>
      </c>
      <c r="D102">
        <f t="shared" si="107"/>
        <v>-7195</v>
      </c>
      <c r="E102" s="11">
        <f t="shared" si="74"/>
        <v>32252.714285714286</v>
      </c>
      <c r="Q102">
        <v>99</v>
      </c>
      <c r="R102">
        <f t="shared" si="108"/>
        <v>3</v>
      </c>
      <c r="T102">
        <f t="shared" si="97"/>
        <v>0</v>
      </c>
      <c r="U102">
        <f t="shared" si="97"/>
        <v>0</v>
      </c>
      <c r="V102">
        <f t="shared" si="97"/>
        <v>1</v>
      </c>
      <c r="W102">
        <f t="shared" si="97"/>
        <v>0</v>
      </c>
      <c r="X102">
        <f t="shared" si="97"/>
        <v>0</v>
      </c>
      <c r="Y102">
        <f t="shared" si="97"/>
        <v>0</v>
      </c>
      <c r="Z102">
        <f t="shared" si="97"/>
        <v>0</v>
      </c>
      <c r="AA102">
        <f t="shared" si="97"/>
        <v>0</v>
      </c>
      <c r="AB102">
        <f t="shared" si="97"/>
        <v>0</v>
      </c>
    </row>
    <row r="103" spans="1:28">
      <c r="A103" s="2">
        <f>Dati!A103</f>
        <v>44144</v>
      </c>
      <c r="B103">
        <f>Positivi!B103+Deceduti!B103+Guariti!B103</f>
        <v>960373</v>
      </c>
      <c r="C103">
        <f t="shared" si="106"/>
        <v>25269</v>
      </c>
      <c r="D103">
        <f t="shared" si="107"/>
        <v>-7345</v>
      </c>
      <c r="E103" s="11">
        <f t="shared" si="74"/>
        <v>32683.571428571428</v>
      </c>
      <c r="Q103">
        <v>100</v>
      </c>
      <c r="R103">
        <f t="shared" si="108"/>
        <v>2</v>
      </c>
      <c r="T103">
        <f t="shared" si="97"/>
        <v>0</v>
      </c>
      <c r="U103">
        <f t="shared" si="97"/>
        <v>1</v>
      </c>
      <c r="V103">
        <f t="shared" si="97"/>
        <v>0</v>
      </c>
      <c r="W103">
        <f t="shared" si="97"/>
        <v>0</v>
      </c>
      <c r="X103">
        <f t="shared" si="97"/>
        <v>0</v>
      </c>
      <c r="Y103">
        <f t="shared" si="97"/>
        <v>0</v>
      </c>
      <c r="Z103">
        <f t="shared" si="97"/>
        <v>0</v>
      </c>
      <c r="AA103">
        <f t="shared" si="97"/>
        <v>0</v>
      </c>
      <c r="AB103">
        <f t="shared" si="97"/>
        <v>0</v>
      </c>
    </row>
    <row r="104" spans="1:28">
      <c r="A104" s="2">
        <f>Dati!A104</f>
        <v>44145</v>
      </c>
      <c r="B104">
        <f>Positivi!B104+Deceduti!B104+Guariti!B104</f>
        <v>995463</v>
      </c>
      <c r="C104">
        <f t="shared" si="106"/>
        <v>35090</v>
      </c>
      <c r="D104">
        <f t="shared" si="107"/>
        <v>9821</v>
      </c>
      <c r="E104" s="11">
        <f t="shared" si="74"/>
        <v>33662</v>
      </c>
      <c r="Q104">
        <v>101</v>
      </c>
      <c r="R104">
        <f t="shared" si="108"/>
        <v>3</v>
      </c>
      <c r="T104">
        <f t="shared" si="97"/>
        <v>0</v>
      </c>
      <c r="U104">
        <f t="shared" si="97"/>
        <v>0</v>
      </c>
      <c r="V104">
        <f t="shared" si="97"/>
        <v>1</v>
      </c>
      <c r="W104">
        <f t="shared" si="97"/>
        <v>0</v>
      </c>
      <c r="X104">
        <f t="shared" si="97"/>
        <v>0</v>
      </c>
      <c r="Y104">
        <f t="shared" si="97"/>
        <v>0</v>
      </c>
      <c r="Z104">
        <f t="shared" si="97"/>
        <v>0</v>
      </c>
      <c r="AA104">
        <f t="shared" si="97"/>
        <v>0</v>
      </c>
      <c r="AB104">
        <f t="shared" si="97"/>
        <v>0</v>
      </c>
    </row>
    <row r="105" spans="1:28">
      <c r="A105" s="2">
        <f>Dati!A105</f>
        <v>44146</v>
      </c>
      <c r="B105">
        <f>Positivi!B105+Deceduti!B105+Guariti!B105</f>
        <v>1028424</v>
      </c>
      <c r="C105">
        <f t="shared" si="106"/>
        <v>32961</v>
      </c>
      <c r="D105">
        <f t="shared" si="107"/>
        <v>-2129</v>
      </c>
      <c r="E105" s="11">
        <f t="shared" si="74"/>
        <v>34009.142857142855</v>
      </c>
      <c r="Q105">
        <v>102</v>
      </c>
      <c r="R105">
        <f t="shared" si="108"/>
        <v>3</v>
      </c>
      <c r="T105">
        <f t="shared" si="97"/>
        <v>0</v>
      </c>
      <c r="U105">
        <f t="shared" si="97"/>
        <v>0</v>
      </c>
      <c r="V105">
        <f t="shared" si="97"/>
        <v>1</v>
      </c>
      <c r="W105">
        <f t="shared" si="97"/>
        <v>0</v>
      </c>
      <c r="X105">
        <f t="shared" si="97"/>
        <v>0</v>
      </c>
      <c r="Y105">
        <f t="shared" si="97"/>
        <v>0</v>
      </c>
      <c r="Z105">
        <f t="shared" si="97"/>
        <v>0</v>
      </c>
      <c r="AA105">
        <f t="shared" si="97"/>
        <v>0</v>
      </c>
      <c r="AB105">
        <f t="shared" si="97"/>
        <v>0</v>
      </c>
    </row>
    <row r="106" spans="1:28">
      <c r="A106" s="2">
        <f>Dati!A106</f>
        <v>44147</v>
      </c>
      <c r="B106">
        <f>Positivi!B106+Deceduti!B106+Guariti!B106</f>
        <v>1066401</v>
      </c>
      <c r="C106">
        <f t="shared" ref="C106" si="109">B106-B105</f>
        <v>37977</v>
      </c>
      <c r="D106">
        <f t="shared" ref="D106" si="110">C106-C105</f>
        <v>5016</v>
      </c>
      <c r="E106" s="11">
        <f t="shared" si="74"/>
        <v>34503.142857142855</v>
      </c>
      <c r="Q106">
        <v>103</v>
      </c>
      <c r="R106">
        <f t="shared" ref="R106" si="111">INT(C106/10000)</f>
        <v>3</v>
      </c>
      <c r="T106">
        <f t="shared" si="97"/>
        <v>0</v>
      </c>
      <c r="U106">
        <f t="shared" si="97"/>
        <v>0</v>
      </c>
      <c r="V106">
        <f t="shared" si="97"/>
        <v>1</v>
      </c>
      <c r="W106">
        <f t="shared" si="97"/>
        <v>0</v>
      </c>
      <c r="X106">
        <f t="shared" si="97"/>
        <v>0</v>
      </c>
      <c r="Y106">
        <f t="shared" si="97"/>
        <v>0</v>
      </c>
      <c r="Z106">
        <f t="shared" si="97"/>
        <v>0</v>
      </c>
      <c r="AA106">
        <f t="shared" si="97"/>
        <v>0</v>
      </c>
      <c r="AB106">
        <f t="shared" si="97"/>
        <v>0</v>
      </c>
    </row>
    <row r="107" spans="1:28">
      <c r="A107" s="2">
        <f>Dati!A107</f>
        <v>44148</v>
      </c>
      <c r="B107">
        <f>Positivi!B107+Deceduti!B107+Guariti!B107</f>
        <v>1107303</v>
      </c>
      <c r="C107">
        <f t="shared" ref="C107:C109" si="112">B107-B106</f>
        <v>40902</v>
      </c>
      <c r="D107">
        <f t="shared" ref="D107:D109" si="113">C107-C106</f>
        <v>2925</v>
      </c>
      <c r="E107" s="11">
        <f t="shared" si="74"/>
        <v>34946</v>
      </c>
      <c r="Q107">
        <v>104</v>
      </c>
      <c r="R107">
        <f t="shared" ref="R107:R109" si="114">INT(C107/10000)</f>
        <v>4</v>
      </c>
      <c r="T107">
        <f t="shared" si="97"/>
        <v>0</v>
      </c>
      <c r="U107">
        <f t="shared" si="97"/>
        <v>0</v>
      </c>
      <c r="V107">
        <f t="shared" si="97"/>
        <v>0</v>
      </c>
      <c r="W107">
        <f t="shared" si="97"/>
        <v>1</v>
      </c>
      <c r="X107">
        <f t="shared" si="97"/>
        <v>0</v>
      </c>
      <c r="Y107">
        <f t="shared" si="97"/>
        <v>0</v>
      </c>
      <c r="Z107">
        <f t="shared" si="97"/>
        <v>0</v>
      </c>
      <c r="AA107">
        <f t="shared" si="97"/>
        <v>0</v>
      </c>
      <c r="AB107">
        <f t="shared" si="97"/>
        <v>0</v>
      </c>
    </row>
    <row r="108" spans="1:28">
      <c r="A108" s="2">
        <f>Dati!A108</f>
        <v>44149</v>
      </c>
      <c r="B108">
        <f>Positivi!B108+Deceduti!B108+Guariti!B108</f>
        <v>1144552</v>
      </c>
      <c r="C108">
        <f t="shared" si="112"/>
        <v>37249</v>
      </c>
      <c r="D108">
        <f t="shared" si="113"/>
        <v>-3653</v>
      </c>
      <c r="E108" s="11">
        <f t="shared" si="74"/>
        <v>34580.285714285717</v>
      </c>
      <c r="Q108">
        <v>105</v>
      </c>
      <c r="R108">
        <f t="shared" si="114"/>
        <v>3</v>
      </c>
      <c r="T108">
        <f t="shared" ref="T108:AB120" si="115">IF($R108=T$2,1,0)</f>
        <v>0</v>
      </c>
      <c r="U108">
        <f t="shared" si="115"/>
        <v>0</v>
      </c>
      <c r="V108">
        <f t="shared" si="115"/>
        <v>1</v>
      </c>
      <c r="W108">
        <f t="shared" si="115"/>
        <v>0</v>
      </c>
      <c r="X108">
        <f t="shared" si="115"/>
        <v>0</v>
      </c>
      <c r="Y108">
        <f t="shared" si="115"/>
        <v>0</v>
      </c>
      <c r="Z108">
        <f t="shared" si="115"/>
        <v>0</v>
      </c>
      <c r="AA108">
        <f t="shared" si="115"/>
        <v>0</v>
      </c>
      <c r="AB108">
        <f t="shared" si="115"/>
        <v>0</v>
      </c>
    </row>
    <row r="109" spans="1:28">
      <c r="A109" s="2">
        <f>Dati!A109</f>
        <v>44150</v>
      </c>
      <c r="B109">
        <f>Positivi!B109+Deceduti!B109+Guariti!B109</f>
        <v>1178529</v>
      </c>
      <c r="C109">
        <f t="shared" si="112"/>
        <v>33977</v>
      </c>
      <c r="D109">
        <f t="shared" si="113"/>
        <v>-3272</v>
      </c>
      <c r="E109" s="11">
        <f t="shared" si="74"/>
        <v>34775</v>
      </c>
      <c r="Q109">
        <v>106</v>
      </c>
      <c r="R109">
        <f t="shared" si="114"/>
        <v>3</v>
      </c>
      <c r="T109">
        <f t="shared" si="115"/>
        <v>0</v>
      </c>
      <c r="U109">
        <f t="shared" si="115"/>
        <v>0</v>
      </c>
      <c r="V109">
        <f t="shared" si="115"/>
        <v>1</v>
      </c>
      <c r="W109">
        <f t="shared" si="115"/>
        <v>0</v>
      </c>
      <c r="X109">
        <f t="shared" si="115"/>
        <v>0</v>
      </c>
      <c r="Y109">
        <f t="shared" si="115"/>
        <v>0</v>
      </c>
      <c r="Z109">
        <f t="shared" si="115"/>
        <v>0</v>
      </c>
      <c r="AA109">
        <f t="shared" si="115"/>
        <v>0</v>
      </c>
      <c r="AB109">
        <f t="shared" si="115"/>
        <v>0</v>
      </c>
    </row>
    <row r="110" spans="1:28">
      <c r="A110" s="2">
        <f>Dati!A110</f>
        <v>44151</v>
      </c>
      <c r="B110">
        <f>Positivi!B110+Deceduti!B110+Guariti!B110</f>
        <v>1205881</v>
      </c>
      <c r="C110">
        <f t="shared" ref="C110" si="116">B110-B109</f>
        <v>27352</v>
      </c>
      <c r="D110">
        <f t="shared" ref="D110" si="117">C110-C109</f>
        <v>-6625</v>
      </c>
      <c r="E110" s="11">
        <f t="shared" ref="E110" si="118">SUM(C104:C110)/7</f>
        <v>35072.571428571428</v>
      </c>
      <c r="Q110">
        <v>107</v>
      </c>
      <c r="R110">
        <f t="shared" ref="R110" si="119">INT(C110/10000)</f>
        <v>2</v>
      </c>
      <c r="T110">
        <f t="shared" si="115"/>
        <v>0</v>
      </c>
      <c r="U110">
        <f t="shared" si="115"/>
        <v>1</v>
      </c>
      <c r="V110">
        <f t="shared" si="115"/>
        <v>0</v>
      </c>
      <c r="W110">
        <f t="shared" si="115"/>
        <v>0</v>
      </c>
      <c r="X110">
        <f t="shared" si="115"/>
        <v>0</v>
      </c>
      <c r="Y110">
        <f t="shared" si="115"/>
        <v>0</v>
      </c>
      <c r="Z110">
        <f t="shared" si="115"/>
        <v>0</v>
      </c>
      <c r="AA110">
        <f t="shared" si="115"/>
        <v>0</v>
      </c>
      <c r="AB110">
        <f t="shared" si="115"/>
        <v>0</v>
      </c>
    </row>
    <row r="111" spans="1:28">
      <c r="A111" s="2">
        <f>Dati!A111</f>
        <v>44152</v>
      </c>
      <c r="B111">
        <f>Positivi!B111+Deceduti!B111+Guariti!B111</f>
        <v>1238072</v>
      </c>
      <c r="C111">
        <f t="shared" ref="C111" si="120">B111-B110</f>
        <v>32191</v>
      </c>
      <c r="D111">
        <f t="shared" ref="D111" si="121">C111-C110</f>
        <v>4839</v>
      </c>
      <c r="E111" s="11">
        <f t="shared" ref="E111" si="122">SUM(C105:C111)/7</f>
        <v>34658.428571428572</v>
      </c>
      <c r="Q111">
        <v>108</v>
      </c>
      <c r="R111">
        <f t="shared" ref="R111" si="123">INT(C111/10000)</f>
        <v>3</v>
      </c>
      <c r="T111">
        <f t="shared" si="115"/>
        <v>0</v>
      </c>
      <c r="U111">
        <f t="shared" si="115"/>
        <v>0</v>
      </c>
      <c r="V111">
        <f t="shared" si="115"/>
        <v>1</v>
      </c>
      <c r="W111">
        <f t="shared" si="115"/>
        <v>0</v>
      </c>
      <c r="X111">
        <f t="shared" si="115"/>
        <v>0</v>
      </c>
      <c r="Y111">
        <f t="shared" si="115"/>
        <v>0</v>
      </c>
      <c r="Z111">
        <f t="shared" si="115"/>
        <v>0</v>
      </c>
      <c r="AA111">
        <f t="shared" si="115"/>
        <v>0</v>
      </c>
      <c r="AB111">
        <f t="shared" si="115"/>
        <v>0</v>
      </c>
    </row>
    <row r="112" spans="1:28">
      <c r="A112" s="2">
        <f>Dati!A112</f>
        <v>44153</v>
      </c>
      <c r="B112">
        <f>Positivi!B112+Deceduti!B112+Guariti!B112</f>
        <v>1272352</v>
      </c>
      <c r="C112">
        <f t="shared" ref="C112:C113" si="124">B112-B111</f>
        <v>34280</v>
      </c>
      <c r="D112">
        <f t="shared" ref="D112:D113" si="125">C112-C111</f>
        <v>2089</v>
      </c>
      <c r="E112" s="11">
        <f t="shared" ref="E112:E113" si="126">SUM(C106:C112)/7</f>
        <v>34846.857142857145</v>
      </c>
      <c r="Q112">
        <v>109</v>
      </c>
      <c r="R112">
        <f t="shared" ref="R112:R113" si="127">INT(C112/10000)</f>
        <v>3</v>
      </c>
      <c r="T112">
        <f t="shared" si="115"/>
        <v>0</v>
      </c>
      <c r="U112">
        <f t="shared" si="115"/>
        <v>0</v>
      </c>
      <c r="V112">
        <f t="shared" si="115"/>
        <v>1</v>
      </c>
      <c r="W112">
        <f t="shared" si="115"/>
        <v>0</v>
      </c>
      <c r="X112">
        <f t="shared" si="115"/>
        <v>0</v>
      </c>
      <c r="Y112">
        <f t="shared" si="115"/>
        <v>0</v>
      </c>
      <c r="Z112">
        <f t="shared" si="115"/>
        <v>0</v>
      </c>
      <c r="AA112">
        <f t="shared" si="115"/>
        <v>0</v>
      </c>
      <c r="AB112">
        <f t="shared" si="115"/>
        <v>0</v>
      </c>
    </row>
    <row r="113" spans="1:29">
      <c r="A113" s="2">
        <f>Dati!A113</f>
        <v>44154</v>
      </c>
      <c r="B113">
        <f>Positivi!B113+Deceduti!B113+Guariti!B113</f>
        <v>1308528</v>
      </c>
      <c r="C113">
        <f t="shared" si="124"/>
        <v>36176</v>
      </c>
      <c r="D113">
        <f t="shared" si="125"/>
        <v>1896</v>
      </c>
      <c r="E113" s="11">
        <f t="shared" si="126"/>
        <v>34589.571428571428</v>
      </c>
      <c r="Q113">
        <v>110</v>
      </c>
      <c r="R113">
        <f t="shared" si="127"/>
        <v>3</v>
      </c>
      <c r="T113">
        <f t="shared" si="115"/>
        <v>0</v>
      </c>
      <c r="U113">
        <f t="shared" si="115"/>
        <v>0</v>
      </c>
      <c r="V113">
        <f t="shared" si="115"/>
        <v>1</v>
      </c>
      <c r="W113">
        <f t="shared" si="115"/>
        <v>0</v>
      </c>
      <c r="X113">
        <f t="shared" si="115"/>
        <v>0</v>
      </c>
      <c r="Y113">
        <f t="shared" si="115"/>
        <v>0</v>
      </c>
      <c r="Z113">
        <f t="shared" si="115"/>
        <v>0</v>
      </c>
      <c r="AA113">
        <f t="shared" si="115"/>
        <v>0</v>
      </c>
      <c r="AB113">
        <f t="shared" si="115"/>
        <v>0</v>
      </c>
    </row>
    <row r="114" spans="1:29">
      <c r="A114" s="2">
        <f>Dati!A114</f>
        <v>44155</v>
      </c>
      <c r="B114">
        <f>Positivi!B114+Deceduti!B114+Guariti!B114</f>
        <v>1345767</v>
      </c>
      <c r="C114">
        <f t="shared" ref="C114" si="128">B114-B113</f>
        <v>37239</v>
      </c>
      <c r="D114">
        <f t="shared" ref="D114" si="129">C114-C113</f>
        <v>1063</v>
      </c>
      <c r="E114" s="11">
        <f t="shared" ref="E114" si="130">SUM(C108:C114)/7</f>
        <v>34066.285714285717</v>
      </c>
      <c r="Q114">
        <v>111</v>
      </c>
      <c r="R114">
        <f t="shared" ref="R114" si="131">INT(C114/10000)</f>
        <v>3</v>
      </c>
      <c r="T114">
        <f t="shared" si="115"/>
        <v>0</v>
      </c>
      <c r="U114">
        <f t="shared" si="115"/>
        <v>0</v>
      </c>
      <c r="V114">
        <f t="shared" si="115"/>
        <v>1</v>
      </c>
      <c r="W114">
        <f t="shared" si="115"/>
        <v>0</v>
      </c>
      <c r="X114">
        <f t="shared" si="115"/>
        <v>0</v>
      </c>
      <c r="Y114">
        <f t="shared" si="115"/>
        <v>0</v>
      </c>
      <c r="Z114">
        <f t="shared" si="115"/>
        <v>0</v>
      </c>
      <c r="AA114">
        <f t="shared" si="115"/>
        <v>0</v>
      </c>
      <c r="AB114">
        <f t="shared" si="115"/>
        <v>0</v>
      </c>
    </row>
    <row r="115" spans="1:29">
      <c r="A115" s="2">
        <f>Dati!A115</f>
        <v>44156</v>
      </c>
      <c r="B115">
        <f>Positivi!B115+Deceduti!B115+Guariti!B115</f>
        <v>1380531</v>
      </c>
      <c r="C115">
        <f t="shared" ref="C115" si="132">B115-B114</f>
        <v>34764</v>
      </c>
      <c r="D115">
        <f t="shared" ref="D115" si="133">C115-C114</f>
        <v>-2475</v>
      </c>
      <c r="E115" s="11">
        <f t="shared" ref="E115" si="134">SUM(C109:C115)/7</f>
        <v>33711.285714285717</v>
      </c>
      <c r="Q115">
        <v>112</v>
      </c>
      <c r="R115">
        <f t="shared" ref="R115" si="135">INT(C115/10000)</f>
        <v>3</v>
      </c>
      <c r="T115">
        <f t="shared" si="115"/>
        <v>0</v>
      </c>
      <c r="U115">
        <f t="shared" si="115"/>
        <v>0</v>
      </c>
      <c r="V115">
        <f t="shared" si="115"/>
        <v>1</v>
      </c>
      <c r="W115">
        <f t="shared" si="115"/>
        <v>0</v>
      </c>
      <c r="X115">
        <f t="shared" si="115"/>
        <v>0</v>
      </c>
      <c r="Y115">
        <f t="shared" si="115"/>
        <v>0</v>
      </c>
      <c r="Z115">
        <f t="shared" si="115"/>
        <v>0</v>
      </c>
      <c r="AA115">
        <f t="shared" si="115"/>
        <v>0</v>
      </c>
      <c r="AB115">
        <f t="shared" si="115"/>
        <v>0</v>
      </c>
    </row>
    <row r="116" spans="1:29">
      <c r="A116" s="2">
        <f>Dati!A116</f>
        <v>44157</v>
      </c>
      <c r="B116">
        <f>Positivi!B116+Deceduti!B116+Guariti!B116</f>
        <v>1408868</v>
      </c>
      <c r="C116">
        <f t="shared" ref="C116" si="136">B116-B115</f>
        <v>28337</v>
      </c>
      <c r="D116">
        <f t="shared" ref="D116" si="137">C116-C115</f>
        <v>-6427</v>
      </c>
      <c r="E116" s="11">
        <f t="shared" ref="E116" si="138">SUM(C110:C116)/7</f>
        <v>32905.571428571428</v>
      </c>
      <c r="Q116">
        <v>113</v>
      </c>
      <c r="R116">
        <f t="shared" ref="R116" si="139">INT(C116/10000)</f>
        <v>2</v>
      </c>
      <c r="T116">
        <f t="shared" si="115"/>
        <v>0</v>
      </c>
      <c r="U116">
        <f t="shared" si="115"/>
        <v>1</v>
      </c>
      <c r="V116">
        <f t="shared" si="115"/>
        <v>0</v>
      </c>
      <c r="W116">
        <f t="shared" si="115"/>
        <v>0</v>
      </c>
      <c r="X116">
        <f t="shared" si="115"/>
        <v>0</v>
      </c>
      <c r="Y116">
        <f t="shared" si="115"/>
        <v>0</v>
      </c>
      <c r="Z116">
        <f t="shared" si="115"/>
        <v>0</v>
      </c>
      <c r="AA116">
        <f t="shared" si="115"/>
        <v>0</v>
      </c>
      <c r="AB116">
        <f t="shared" si="115"/>
        <v>0</v>
      </c>
    </row>
    <row r="117" spans="1:29">
      <c r="A117" s="2">
        <f>Dati!A117</f>
        <v>44158</v>
      </c>
      <c r="B117">
        <f>Positivi!B117+Deceduti!B117+Guariti!B117</f>
        <v>1431795</v>
      </c>
      <c r="C117">
        <f t="shared" ref="C117:C118" si="140">B117-B116</f>
        <v>22927</v>
      </c>
      <c r="D117">
        <f t="shared" ref="D117:D118" si="141">C117-C116</f>
        <v>-5410</v>
      </c>
      <c r="E117" s="11">
        <f t="shared" ref="E117:E118" si="142">SUM(C111:C117)/7</f>
        <v>32273.428571428572</v>
      </c>
      <c r="Q117">
        <v>114</v>
      </c>
      <c r="R117">
        <f t="shared" ref="R117:R118" si="143">INT(C117/10000)</f>
        <v>2</v>
      </c>
      <c r="T117">
        <f t="shared" si="115"/>
        <v>0</v>
      </c>
      <c r="U117">
        <f t="shared" si="115"/>
        <v>1</v>
      </c>
      <c r="V117">
        <f t="shared" si="115"/>
        <v>0</v>
      </c>
      <c r="W117">
        <f t="shared" si="115"/>
        <v>0</v>
      </c>
      <c r="X117">
        <f t="shared" si="115"/>
        <v>0</v>
      </c>
      <c r="Y117">
        <f t="shared" si="115"/>
        <v>0</v>
      </c>
      <c r="Z117">
        <f t="shared" si="115"/>
        <v>0</v>
      </c>
      <c r="AA117">
        <f t="shared" si="115"/>
        <v>0</v>
      </c>
      <c r="AB117">
        <f t="shared" si="115"/>
        <v>0</v>
      </c>
    </row>
    <row r="118" spans="1:29">
      <c r="A118" s="2">
        <f>Dati!A118</f>
        <v>44159</v>
      </c>
      <c r="B118">
        <f>Positivi!B118+Deceduti!B118+Guariti!B118</f>
        <v>1455022</v>
      </c>
      <c r="C118">
        <f t="shared" si="140"/>
        <v>23227</v>
      </c>
      <c r="D118">
        <f t="shared" si="141"/>
        <v>300</v>
      </c>
      <c r="E118" s="11">
        <f t="shared" si="142"/>
        <v>30992.857142857141</v>
      </c>
      <c r="Q118">
        <v>115</v>
      </c>
      <c r="R118">
        <f t="shared" si="143"/>
        <v>2</v>
      </c>
      <c r="T118">
        <f t="shared" si="115"/>
        <v>0</v>
      </c>
      <c r="U118">
        <f t="shared" si="115"/>
        <v>1</v>
      </c>
      <c r="V118">
        <f t="shared" si="115"/>
        <v>0</v>
      </c>
      <c r="W118">
        <f t="shared" si="115"/>
        <v>0</v>
      </c>
      <c r="X118">
        <f t="shared" si="115"/>
        <v>0</v>
      </c>
      <c r="Y118">
        <f t="shared" si="115"/>
        <v>0</v>
      </c>
      <c r="Z118">
        <f t="shared" si="115"/>
        <v>0</v>
      </c>
      <c r="AA118">
        <f t="shared" si="115"/>
        <v>0</v>
      </c>
      <c r="AB118">
        <f t="shared" si="115"/>
        <v>0</v>
      </c>
    </row>
    <row r="119" spans="1:29">
      <c r="A119" s="2">
        <f>Dati!A119</f>
        <v>44160</v>
      </c>
      <c r="B119">
        <f>Positivi!B119+Deceduti!B119+Guariti!B119</f>
        <v>1480874</v>
      </c>
      <c r="C119">
        <f t="shared" ref="C119:C120" si="144">B119-B118</f>
        <v>25852</v>
      </c>
      <c r="D119">
        <f t="shared" ref="D119:D120" si="145">C119-C118</f>
        <v>2625</v>
      </c>
      <c r="E119" s="11">
        <f t="shared" ref="E119:E120" si="146">SUM(C113:C119)/7</f>
        <v>29788.857142857141</v>
      </c>
      <c r="Q119">
        <v>116</v>
      </c>
      <c r="R119">
        <f t="shared" ref="R119:R120" si="147">INT(C119/10000)</f>
        <v>2</v>
      </c>
      <c r="T119">
        <f t="shared" si="115"/>
        <v>0</v>
      </c>
      <c r="U119">
        <f t="shared" si="115"/>
        <v>1</v>
      </c>
      <c r="V119">
        <f t="shared" si="115"/>
        <v>0</v>
      </c>
      <c r="W119">
        <f t="shared" si="115"/>
        <v>0</v>
      </c>
      <c r="X119">
        <f t="shared" si="115"/>
        <v>0</v>
      </c>
      <c r="Y119">
        <f t="shared" si="115"/>
        <v>0</v>
      </c>
      <c r="Z119">
        <f t="shared" si="115"/>
        <v>0</v>
      </c>
      <c r="AA119">
        <f t="shared" si="115"/>
        <v>0</v>
      </c>
      <c r="AB119">
        <f t="shared" si="115"/>
        <v>0</v>
      </c>
    </row>
    <row r="120" spans="1:29">
      <c r="A120" s="2">
        <f>Dati!A120</f>
        <v>44161</v>
      </c>
      <c r="B120">
        <f>Positivi!B120+Deceduti!B120+Guariti!B120</f>
        <v>1509875</v>
      </c>
      <c r="C120">
        <f t="shared" si="144"/>
        <v>29001</v>
      </c>
      <c r="D120">
        <f t="shared" si="145"/>
        <v>3149</v>
      </c>
      <c r="E120" s="11">
        <f t="shared" si="146"/>
        <v>28763.857142857141</v>
      </c>
      <c r="Q120">
        <v>117</v>
      </c>
      <c r="R120">
        <f t="shared" si="147"/>
        <v>2</v>
      </c>
      <c r="T120">
        <f t="shared" si="115"/>
        <v>0</v>
      </c>
      <c r="U120">
        <f t="shared" si="115"/>
        <v>1</v>
      </c>
      <c r="V120">
        <f t="shared" si="115"/>
        <v>0</v>
      </c>
      <c r="W120">
        <f t="shared" si="115"/>
        <v>0</v>
      </c>
      <c r="X120">
        <f t="shared" si="115"/>
        <v>0</v>
      </c>
      <c r="Y120">
        <f t="shared" si="115"/>
        <v>0</v>
      </c>
      <c r="Z120">
        <f t="shared" si="115"/>
        <v>0</v>
      </c>
      <c r="AA120">
        <f t="shared" si="115"/>
        <v>0</v>
      </c>
      <c r="AB120">
        <f t="shared" si="115"/>
        <v>0</v>
      </c>
    </row>
    <row r="125" spans="1:29">
      <c r="Q125">
        <f>MAX(Q4:Q123)</f>
        <v>117</v>
      </c>
      <c r="T125" s="11">
        <f>SUM(T4:T123)*100/$Q$125</f>
        <v>40.17094017094017</v>
      </c>
      <c r="U125" s="11">
        <f t="shared" ref="U125:AB125" si="148">SUM(U4:U123)*100/$Q$125</f>
        <v>18.803418803418804</v>
      </c>
      <c r="V125" s="11">
        <f t="shared" si="148"/>
        <v>17.948717948717949</v>
      </c>
      <c r="W125" s="11">
        <f t="shared" si="148"/>
        <v>7.6923076923076925</v>
      </c>
      <c r="X125" s="11">
        <f t="shared" si="148"/>
        <v>5.982905982905983</v>
      </c>
      <c r="Y125" s="11">
        <f t="shared" si="148"/>
        <v>1.7094017094017093</v>
      </c>
      <c r="Z125" s="11">
        <f t="shared" si="148"/>
        <v>0.85470085470085466</v>
      </c>
      <c r="AA125" s="11">
        <f t="shared" si="148"/>
        <v>2.5641025641025643</v>
      </c>
      <c r="AB125" s="11">
        <f t="shared" si="148"/>
        <v>4.2735042735042734</v>
      </c>
      <c r="AC125" s="11">
        <f>SUM(T125:AB125)</f>
        <v>100.00000000000001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17</vt:i4>
      </vt:variant>
    </vt:vector>
  </HeadingPairs>
  <TitlesOfParts>
    <vt:vector size="17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</vt:lpstr>
      <vt:lpstr>Analisi-dead</vt:lpstr>
      <vt:lpstr>Bilog</vt:lpstr>
      <vt:lpstr>R0</vt:lpstr>
      <vt:lpstr>Coeff stime</vt:lpstr>
      <vt:lpstr>Analisi-nuovi-pos (2)</vt:lpstr>
      <vt:lpstr>Analisi-dead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2020-11-26T19:32:40Z</dcterms:modified>
</cp:coreProperties>
</file>