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APEX\Python_APEX\3_WISE_SOL_PROJECT\Model_Application\Core\"/>
    </mc:Choice>
  </mc:AlternateContent>
  <bookViews>
    <workbookView xWindow="0" yWindow="0" windowWidth="19200" windowHeight="8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AA19" i="1"/>
  <c r="X19" i="1"/>
  <c r="Y19" i="1" s="1"/>
  <c r="Z19" i="1" s="1"/>
  <c r="AB19" i="1" s="1"/>
  <c r="AC19" i="1" s="1"/>
  <c r="AD19" i="1" s="1"/>
  <c r="V19" i="1"/>
  <c r="W19" i="1" s="1"/>
  <c r="U19" i="1"/>
  <c r="J19" i="1" s="1"/>
  <c r="T19" i="1"/>
  <c r="AB18" i="1"/>
  <c r="AC18" i="1" s="1"/>
  <c r="AD18" i="1" s="1"/>
  <c r="AA18" i="1"/>
  <c r="Y18" i="1"/>
  <c r="Z18" i="1" s="1"/>
  <c r="X18" i="1"/>
  <c r="W18" i="1"/>
  <c r="V18" i="1"/>
  <c r="U18" i="1"/>
  <c r="J18" i="1" s="1"/>
  <c r="T18" i="1"/>
  <c r="AA16" i="1"/>
  <c r="Y16" i="1"/>
  <c r="X16" i="1"/>
  <c r="V16" i="1"/>
  <c r="W16" i="1" s="1"/>
  <c r="T16" i="1"/>
  <c r="U16" i="1" s="1"/>
  <c r="J16" i="1" s="1"/>
  <c r="AA15" i="1"/>
  <c r="Z15" i="1"/>
  <c r="AB15" i="1" s="1"/>
  <c r="AC15" i="1" s="1"/>
  <c r="AD15" i="1" s="1"/>
  <c r="AE15" i="1" s="1"/>
  <c r="X15" i="1"/>
  <c r="Y15" i="1" s="1"/>
  <c r="W15" i="1"/>
  <c r="V15" i="1"/>
  <c r="U15" i="1"/>
  <c r="T15" i="1"/>
  <c r="J15" i="1"/>
  <c r="AA14" i="1"/>
  <c r="Y14" i="1"/>
  <c r="Z14" i="1" s="1"/>
  <c r="AB14" i="1" s="1"/>
  <c r="AC14" i="1" s="1"/>
  <c r="AD14" i="1" s="1"/>
  <c r="X14" i="1"/>
  <c r="W14" i="1"/>
  <c r="V14" i="1"/>
  <c r="T14" i="1"/>
  <c r="U14" i="1" s="1"/>
  <c r="J14" i="1" s="1"/>
  <c r="AA13" i="1"/>
  <c r="Y13" i="1"/>
  <c r="X13" i="1"/>
  <c r="V13" i="1"/>
  <c r="W13" i="1" s="1"/>
  <c r="U13" i="1"/>
  <c r="J13" i="1" s="1"/>
  <c r="T13" i="1"/>
  <c r="AA12" i="1"/>
  <c r="X12" i="1"/>
  <c r="Y12" i="1" s="1"/>
  <c r="W12" i="1"/>
  <c r="V12" i="1"/>
  <c r="U12" i="1"/>
  <c r="J12" i="1" s="1"/>
  <c r="T12" i="1"/>
  <c r="AD11" i="1"/>
  <c r="AA11" i="1"/>
  <c r="Y11" i="1"/>
  <c r="Z11" i="1" s="1"/>
  <c r="AB11" i="1" s="1"/>
  <c r="AC11" i="1" s="1"/>
  <c r="X11" i="1"/>
  <c r="W11" i="1"/>
  <c r="V11" i="1"/>
  <c r="T11" i="1"/>
  <c r="U11" i="1" s="1"/>
  <c r="J11" i="1"/>
  <c r="AA10" i="1"/>
  <c r="X10" i="1"/>
  <c r="Y10" i="1" s="1"/>
  <c r="Z10" i="1" s="1"/>
  <c r="AB10" i="1" s="1"/>
  <c r="AC10" i="1" s="1"/>
  <c r="AD10" i="1" s="1"/>
  <c r="V10" i="1"/>
  <c r="W10" i="1" s="1"/>
  <c r="U10" i="1"/>
  <c r="J10" i="1" s="1"/>
  <c r="T10" i="1"/>
  <c r="AB9" i="1"/>
  <c r="AC9" i="1" s="1"/>
  <c r="AD9" i="1" s="1"/>
  <c r="AA9" i="1"/>
  <c r="Y9" i="1"/>
  <c r="Z9" i="1" s="1"/>
  <c r="X9" i="1"/>
  <c r="W9" i="1"/>
  <c r="V9" i="1"/>
  <c r="U9" i="1"/>
  <c r="J9" i="1" s="1"/>
  <c r="T9" i="1"/>
  <c r="AA8" i="1"/>
  <c r="Y8" i="1"/>
  <c r="X8" i="1"/>
  <c r="V8" i="1"/>
  <c r="W8" i="1" s="1"/>
  <c r="T8" i="1"/>
  <c r="U8" i="1" s="1"/>
  <c r="J8" i="1" s="1"/>
  <c r="AA7" i="1"/>
  <c r="X7" i="1"/>
  <c r="Y7" i="1" s="1"/>
  <c r="Z7" i="1" s="1"/>
  <c r="AB7" i="1" s="1"/>
  <c r="AC7" i="1" s="1"/>
  <c r="AD7" i="1" s="1"/>
  <c r="W7" i="1"/>
  <c r="V7" i="1"/>
  <c r="U7" i="1"/>
  <c r="T7" i="1"/>
  <c r="J7" i="1"/>
  <c r="AA6" i="1"/>
  <c r="Z6" i="1"/>
  <c r="AB6" i="1" s="1"/>
  <c r="AC6" i="1" s="1"/>
  <c r="AD6" i="1" s="1"/>
  <c r="Y6" i="1"/>
  <c r="X6" i="1"/>
  <c r="W6" i="1"/>
  <c r="V6" i="1"/>
  <c r="T6" i="1"/>
  <c r="U6" i="1" s="1"/>
  <c r="J6" i="1" s="1"/>
  <c r="AA5" i="1"/>
  <c r="X5" i="1"/>
  <c r="Y5" i="1" s="1"/>
  <c r="V5" i="1"/>
  <c r="W5" i="1" s="1"/>
  <c r="T5" i="1"/>
  <c r="U5" i="1" s="1"/>
  <c r="J5" i="1" s="1"/>
  <c r="AF10" i="1" l="1"/>
  <c r="O10" i="1"/>
  <c r="AE10" i="1"/>
  <c r="AF14" i="1"/>
  <c r="AG14" i="1" s="1"/>
  <c r="O14" i="1"/>
  <c r="AE14" i="1"/>
  <c r="L15" i="1"/>
  <c r="AF7" i="1"/>
  <c r="O7" i="1"/>
  <c r="AE7" i="1"/>
  <c r="AF6" i="1"/>
  <c r="AG6" i="1" s="1"/>
  <c r="O6" i="1"/>
  <c r="AE6" i="1"/>
  <c r="AF19" i="1"/>
  <c r="O19" i="1"/>
  <c r="AE19" i="1"/>
  <c r="AG7" i="1"/>
  <c r="AG19" i="1"/>
  <c r="Z8" i="1"/>
  <c r="AB8" i="1" s="1"/>
  <c r="AC8" i="1" s="1"/>
  <c r="AD8" i="1" s="1"/>
  <c r="Z16" i="1"/>
  <c r="AB16" i="1" s="1"/>
  <c r="AC16" i="1" s="1"/>
  <c r="AD16" i="1" s="1"/>
  <c r="AG10" i="1"/>
  <c r="Z12" i="1"/>
  <c r="AB12" i="1" s="1"/>
  <c r="AC12" i="1" s="1"/>
  <c r="AD12" i="1" s="1"/>
  <c r="Z5" i="1"/>
  <c r="AB5" i="1" s="1"/>
  <c r="AC5" i="1" s="1"/>
  <c r="AD5" i="1" s="1"/>
  <c r="Z13" i="1"/>
  <c r="AB13" i="1" s="1"/>
  <c r="AC13" i="1" s="1"/>
  <c r="AD13" i="1" s="1"/>
  <c r="AF15" i="1"/>
  <c r="AG15" i="1" s="1"/>
  <c r="O15" i="1"/>
  <c r="AF9" i="1"/>
  <c r="AG9" i="1" s="1"/>
  <c r="O9" i="1"/>
  <c r="AE9" i="1"/>
  <c r="AF11" i="1"/>
  <c r="AG11" i="1" s="1"/>
  <c r="O11" i="1"/>
  <c r="AE11" i="1"/>
  <c r="AF18" i="1"/>
  <c r="AG18" i="1" s="1"/>
  <c r="O18" i="1"/>
  <c r="AE18" i="1"/>
  <c r="K11" i="1" l="1"/>
  <c r="AL11" i="1"/>
  <c r="AM11" i="1" s="1"/>
  <c r="AI11" i="1"/>
  <c r="AL15" i="1"/>
  <c r="AM15" i="1" s="1"/>
  <c r="K15" i="1"/>
  <c r="AI15" i="1"/>
  <c r="AH15" i="1"/>
  <c r="AK15" i="1" s="1"/>
  <c r="AE8" i="1"/>
  <c r="O8" i="1"/>
  <c r="AF8" i="1"/>
  <c r="AG8" i="1" s="1"/>
  <c r="AF12" i="1"/>
  <c r="AG12" i="1" s="1"/>
  <c r="O12" i="1"/>
  <c r="AE12" i="1"/>
  <c r="AL19" i="1"/>
  <c r="AM19" i="1" s="1"/>
  <c r="K19" i="1"/>
  <c r="AI19" i="1"/>
  <c r="Q9" i="1"/>
  <c r="R9" i="1" s="1"/>
  <c r="AJ9" i="1"/>
  <c r="AH7" i="1"/>
  <c r="L7" i="1"/>
  <c r="AH10" i="1"/>
  <c r="L10" i="1"/>
  <c r="AL18" i="1"/>
  <c r="AM18" i="1" s="1"/>
  <c r="AI18" i="1"/>
  <c r="K18" i="1"/>
  <c r="AJ19" i="1"/>
  <c r="Q19" i="1"/>
  <c r="R19" i="1" s="1"/>
  <c r="AH11" i="1"/>
  <c r="L11" i="1"/>
  <c r="Q11" i="1"/>
  <c r="R11" i="1" s="1"/>
  <c r="AJ11" i="1"/>
  <c r="AE13" i="1"/>
  <c r="AF13" i="1"/>
  <c r="AG13" i="1" s="1"/>
  <c r="O13" i="1"/>
  <c r="AE16" i="1"/>
  <c r="O16" i="1"/>
  <c r="AF16" i="1"/>
  <c r="AG16" i="1" s="1"/>
  <c r="L6" i="1"/>
  <c r="AH6" i="1"/>
  <c r="AK6" i="1" s="1"/>
  <c r="L14" i="1"/>
  <c r="AH14" i="1"/>
  <c r="AJ6" i="1"/>
  <c r="R6" i="1"/>
  <c r="L9" i="1"/>
  <c r="AH9" i="1"/>
  <c r="AK9" i="1" s="1"/>
  <c r="AI6" i="1"/>
  <c r="AL6" i="1"/>
  <c r="AM6" i="1" s="1"/>
  <c r="K6" i="1"/>
  <c r="L18" i="1"/>
  <c r="AH18" i="1"/>
  <c r="AL9" i="1"/>
  <c r="AM9" i="1" s="1"/>
  <c r="AI9" i="1"/>
  <c r="K9" i="1"/>
  <c r="AL10" i="1"/>
  <c r="AM10" i="1" s="1"/>
  <c r="K10" i="1"/>
  <c r="AI10" i="1"/>
  <c r="AL7" i="1"/>
  <c r="AM7" i="1" s="1"/>
  <c r="K7" i="1"/>
  <c r="AI7" i="1"/>
  <c r="AJ7" i="1"/>
  <c r="Q7" i="1"/>
  <c r="R7" i="1" s="1"/>
  <c r="AJ10" i="1"/>
  <c r="Q10" i="1"/>
  <c r="R10" i="1" s="1"/>
  <c r="AE5" i="1"/>
  <c r="AF5" i="1"/>
  <c r="AG5" i="1" s="1"/>
  <c r="O5" i="1"/>
  <c r="Q5" i="1" s="1"/>
  <c r="AJ14" i="1"/>
  <c r="Q14" i="1"/>
  <c r="R14" i="1" s="1"/>
  <c r="K14" i="1"/>
  <c r="AI14" i="1"/>
  <c r="AL14" i="1"/>
  <c r="AM14" i="1" s="1"/>
  <c r="Q18" i="1"/>
  <c r="R18" i="1" s="1"/>
  <c r="AJ18" i="1"/>
  <c r="AJ15" i="1"/>
  <c r="Q15" i="1"/>
  <c r="R15" i="1" s="1"/>
  <c r="AH19" i="1"/>
  <c r="L19" i="1"/>
  <c r="M6" i="1" l="1"/>
  <c r="AN15" i="1"/>
  <c r="AO15" i="1" s="1"/>
  <c r="P15" i="1" s="1"/>
  <c r="N15" i="1"/>
  <c r="AL16" i="1"/>
  <c r="AM16" i="1" s="1"/>
  <c r="K16" i="1"/>
  <c r="AI16" i="1"/>
  <c r="M15" i="1"/>
  <c r="AJ16" i="1"/>
  <c r="Q16" i="1"/>
  <c r="R16" i="1" s="1"/>
  <c r="AK11" i="1"/>
  <c r="Q12" i="1"/>
  <c r="R12" i="1" s="1"/>
  <c r="AJ12" i="1"/>
  <c r="L16" i="1"/>
  <c r="AH16" i="1"/>
  <c r="AK16" i="1" s="1"/>
  <c r="AK7" i="1"/>
  <c r="AI12" i="1"/>
  <c r="AL12" i="1"/>
  <c r="AM12" i="1" s="1"/>
  <c r="K12" i="1"/>
  <c r="M10" i="1"/>
  <c r="M14" i="1"/>
  <c r="M9" i="1"/>
  <c r="AH12" i="1"/>
  <c r="AK12" i="1" s="1"/>
  <c r="L12" i="1"/>
  <c r="AJ5" i="1"/>
  <c r="R5" i="1"/>
  <c r="M7" i="1"/>
  <c r="AK18" i="1"/>
  <c r="AJ13" i="1"/>
  <c r="Q13" i="1"/>
  <c r="R13" i="1" s="1"/>
  <c r="AL8" i="1"/>
  <c r="AM8" i="1" s="1"/>
  <c r="AI8" i="1"/>
  <c r="K8" i="1"/>
  <c r="AH5" i="1"/>
  <c r="L5" i="1"/>
  <c r="AH13" i="1"/>
  <c r="L13" i="1"/>
  <c r="L8" i="1"/>
  <c r="AH8" i="1"/>
  <c r="AK8" i="1" s="1"/>
  <c r="AN6" i="1"/>
  <c r="AO6" i="1" s="1"/>
  <c r="P6" i="1" s="1"/>
  <c r="N6" i="1"/>
  <c r="M19" i="1"/>
  <c r="AN9" i="1"/>
  <c r="AO9" i="1" s="1"/>
  <c r="P9" i="1" s="1"/>
  <c r="N9" i="1"/>
  <c r="AK10" i="1"/>
  <c r="AK19" i="1"/>
  <c r="K5" i="1"/>
  <c r="AL5" i="1"/>
  <c r="AM5" i="1" s="1"/>
  <c r="AI5" i="1"/>
  <c r="AK14" i="1"/>
  <c r="K13" i="1"/>
  <c r="AI13" i="1"/>
  <c r="AL13" i="1"/>
  <c r="AM13" i="1" s="1"/>
  <c r="M18" i="1"/>
  <c r="AJ8" i="1"/>
  <c r="Q8" i="1"/>
  <c r="R8" i="1" s="1"/>
  <c r="M11" i="1"/>
  <c r="AN14" i="1" l="1"/>
  <c r="AO14" i="1" s="1"/>
  <c r="P14" i="1" s="1"/>
  <c r="N14" i="1"/>
  <c r="N16" i="1"/>
  <c r="AN16" i="1"/>
  <c r="AO16" i="1" s="1"/>
  <c r="P16" i="1" s="1"/>
  <c r="AK5" i="1"/>
  <c r="P8" i="1"/>
  <c r="M8" i="1"/>
  <c r="M16" i="1"/>
  <c r="M5" i="1"/>
  <c r="M12" i="1"/>
  <c r="AN12" i="1"/>
  <c r="AO12" i="1" s="1"/>
  <c r="P12" i="1" s="1"/>
  <c r="N12" i="1"/>
  <c r="AN19" i="1"/>
  <c r="AO19" i="1" s="1"/>
  <c r="P19" i="1" s="1"/>
  <c r="N19" i="1"/>
  <c r="N8" i="1"/>
  <c r="AN8" i="1"/>
  <c r="AO8" i="1" s="1"/>
  <c r="AN11" i="1"/>
  <c r="AO11" i="1" s="1"/>
  <c r="P11" i="1" s="1"/>
  <c r="N11" i="1"/>
  <c r="AN10" i="1"/>
  <c r="AO10" i="1" s="1"/>
  <c r="P10" i="1" s="1"/>
  <c r="N10" i="1"/>
  <c r="M13" i="1"/>
  <c r="AK13" i="1"/>
  <c r="AN18" i="1"/>
  <c r="AO18" i="1" s="1"/>
  <c r="P18" i="1" s="1"/>
  <c r="N18" i="1"/>
  <c r="AN7" i="1"/>
  <c r="AO7" i="1" s="1"/>
  <c r="P7" i="1" s="1"/>
  <c r="N7" i="1"/>
  <c r="N5" i="1" l="1"/>
  <c r="AN5" i="1"/>
  <c r="AO5" i="1" s="1"/>
  <c r="P5" i="1" s="1"/>
  <c r="N13" i="1"/>
  <c r="AN13" i="1"/>
  <c r="AO13" i="1" s="1"/>
  <c r="P13" i="1" s="1"/>
</calcChain>
</file>

<file path=xl/sharedStrings.xml><?xml version="1.0" encoding="utf-8"?>
<sst xmlns="http://schemas.openxmlformats.org/spreadsheetml/2006/main" count="87" uniqueCount="60">
  <si>
    <t>Density</t>
  </si>
  <si>
    <t>Gravels</t>
  </si>
  <si>
    <t>Salinity</t>
  </si>
  <si>
    <t>1500 kPa</t>
  </si>
  <si>
    <t>33 kPa</t>
  </si>
  <si>
    <t>0 kPa</t>
  </si>
  <si>
    <t>Plant</t>
  </si>
  <si>
    <t>Matric Den.</t>
  </si>
  <si>
    <t>&gt;Air Entry</t>
  </si>
  <si>
    <t xml:space="preserve">Bulk </t>
  </si>
  <si>
    <t>Pred</t>
  </si>
  <si>
    <t>Adj. Pred</t>
  </si>
  <si>
    <t>poros-</t>
  </si>
  <si>
    <t>por-33+</t>
  </si>
  <si>
    <t>Saturation</t>
  </si>
  <si>
    <t>Sand Adj.</t>
  </si>
  <si>
    <t>w/om</t>
  </si>
  <si>
    <t>w/comp</t>
  </si>
  <si>
    <t>OM +</t>
  </si>
  <si>
    <t>change by</t>
  </si>
  <si>
    <t>w/comp.</t>
  </si>
  <si>
    <t>Moist 33</t>
  </si>
  <si>
    <t>Lambda</t>
  </si>
  <si>
    <t>Red. Of</t>
  </si>
  <si>
    <t>Sat Cond.</t>
  </si>
  <si>
    <t>"B"</t>
  </si>
  <si>
    <t>"A"</t>
  </si>
  <si>
    <t>Bubbling</t>
  </si>
  <si>
    <t>Factor</t>
  </si>
  <si>
    <t>%w,g/cc</t>
  </si>
  <si>
    <t>Not Calc</t>
  </si>
  <si>
    <t>Wilt Pt.</t>
  </si>
  <si>
    <t>Field Cap</t>
  </si>
  <si>
    <t xml:space="preserve">Avail </t>
  </si>
  <si>
    <t>Sat. Cond.</t>
  </si>
  <si>
    <t>%v</t>
  </si>
  <si>
    <t>Moist 1500</t>
  </si>
  <si>
    <t>Moist. 33</t>
  </si>
  <si>
    <t>Compact</t>
  </si>
  <si>
    <t>Comp</t>
  </si>
  <si>
    <t>mm/hr</t>
  </si>
  <si>
    <t>Press.</t>
  </si>
  <si>
    <t>Press., Adj.</t>
  </si>
  <si>
    <t>Eample Data:  &gt;&gt;</t>
  </si>
  <si>
    <t>INPUTS</t>
  </si>
  <si>
    <t>dS/m</t>
  </si>
  <si>
    <t>%</t>
  </si>
  <si>
    <t>g/cc</t>
  </si>
  <si>
    <t>#1, %v</t>
  </si>
  <si>
    <t>Adj, %v</t>
  </si>
  <si>
    <t>#1</t>
  </si>
  <si>
    <t>kPa</t>
  </si>
  <si>
    <t>Sand</t>
  </si>
  <si>
    <t>Clay</t>
  </si>
  <si>
    <t>Org Mat</t>
  </si>
  <si>
    <t>DF</t>
  </si>
  <si>
    <t>Gravel</t>
  </si>
  <si>
    <t>OUTPUTS</t>
  </si>
  <si>
    <t>MODEL COMPUTATIONS</t>
  </si>
  <si>
    <t>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</si>
</sst>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1" fillId="2" borderId="0" xfId="0" applyNumberFormat="1" applyFont="1" applyFill="1"/>
    <xf numFmtId="0" fontId="2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2" fontId="3" fillId="3" borderId="0" xfId="0" applyNumberFormat="1" applyFont="1" applyFill="1"/>
    <xf numFmtId="2" fontId="3" fillId="2" borderId="0" xfId="0" applyNumberFormat="1" applyFont="1" applyFill="1"/>
    <xf numFmtId="0" fontId="2" fillId="0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3" fillId="2" borderId="0" xfId="0" applyFont="1" applyFill="1"/>
    <xf numFmtId="0" fontId="1" fillId="4" borderId="0" xfId="0" applyFont="1" applyFill="1"/>
    <xf numFmtId="0" fontId="2" fillId="4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0" borderId="0" xfId="0" applyFont="1" applyBorder="1" applyAlignment="1">
      <alignment horizontal="right" vertical="top" wrapText="1"/>
    </xf>
    <xf numFmtId="0" fontId="1" fillId="0" borderId="0" xfId="0" applyFont="1" applyFill="1"/>
    <xf numFmtId="0" fontId="3" fillId="0" borderId="0" xfId="0" applyFont="1" applyFill="1"/>
    <xf numFmtId="1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"/>
  <sheetViews>
    <sheetView tabSelected="1" workbookViewId="0">
      <selection activeCell="J21" sqref="J21"/>
    </sheetView>
  </sheetViews>
  <sheetFormatPr defaultRowHeight="15" x14ac:dyDescent="0.25"/>
  <sheetData>
    <row r="1" spans="1:42" ht="15.75" x14ac:dyDescent="0.25">
      <c r="A1" s="1"/>
      <c r="B1" s="1"/>
      <c r="C1" s="1"/>
      <c r="D1" s="1"/>
      <c r="E1" s="1"/>
      <c r="F1" s="1" t="s">
        <v>0</v>
      </c>
      <c r="G1" s="2" t="s">
        <v>1</v>
      </c>
      <c r="H1" s="3" t="s">
        <v>2</v>
      </c>
      <c r="I1" s="1"/>
      <c r="J1" s="2" t="s">
        <v>3</v>
      </c>
      <c r="K1" s="2" t="s">
        <v>4</v>
      </c>
      <c r="L1" s="2" t="s">
        <v>5</v>
      </c>
      <c r="M1" s="1" t="s">
        <v>6</v>
      </c>
      <c r="N1" s="1"/>
      <c r="O1" s="1" t="s">
        <v>7</v>
      </c>
      <c r="P1" s="4" t="s">
        <v>8</v>
      </c>
      <c r="Q1" s="1" t="s">
        <v>1</v>
      </c>
      <c r="R1" s="1" t="s">
        <v>9</v>
      </c>
      <c r="S1" s="2"/>
      <c r="T1" s="1" t="s">
        <v>10</v>
      </c>
      <c r="U1" s="1" t="s">
        <v>10</v>
      </c>
      <c r="V1" s="1" t="s">
        <v>10</v>
      </c>
      <c r="W1" s="1" t="s">
        <v>11</v>
      </c>
      <c r="X1" s="1" t="s">
        <v>12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23</v>
      </c>
      <c r="AK1" s="1" t="s">
        <v>24</v>
      </c>
      <c r="AL1" s="5" t="s">
        <v>25</v>
      </c>
      <c r="AM1" s="5" t="s">
        <v>26</v>
      </c>
      <c r="AN1" s="1" t="s">
        <v>27</v>
      </c>
      <c r="AO1" s="1" t="s">
        <v>27</v>
      </c>
      <c r="AP1" s="1"/>
    </row>
    <row r="2" spans="1:42" ht="15.75" x14ac:dyDescent="0.25">
      <c r="A2" s="1"/>
      <c r="B2" s="1"/>
      <c r="C2" s="1"/>
      <c r="D2" s="1"/>
      <c r="E2" s="1"/>
      <c r="F2" s="1" t="s">
        <v>28</v>
      </c>
      <c r="G2" s="1" t="s">
        <v>29</v>
      </c>
      <c r="H2" s="6" t="s">
        <v>30</v>
      </c>
      <c r="I2" s="1"/>
      <c r="J2" s="1" t="s">
        <v>31</v>
      </c>
      <c r="K2" s="1" t="s">
        <v>32</v>
      </c>
      <c r="L2" s="1" t="s">
        <v>14</v>
      </c>
      <c r="M2" s="1" t="s">
        <v>33</v>
      </c>
      <c r="N2" s="1" t="s">
        <v>34</v>
      </c>
      <c r="O2" s="1"/>
      <c r="P2" s="1">
        <v>33</v>
      </c>
      <c r="Q2" s="1" t="s">
        <v>35</v>
      </c>
      <c r="R2" s="1" t="s">
        <v>0</v>
      </c>
      <c r="S2" s="2"/>
      <c r="T2" s="1" t="s">
        <v>36</v>
      </c>
      <c r="U2" s="1" t="s">
        <v>36</v>
      </c>
      <c r="V2" s="1" t="s">
        <v>21</v>
      </c>
      <c r="W2" s="1" t="s">
        <v>21</v>
      </c>
      <c r="X2" s="1" t="s">
        <v>37</v>
      </c>
      <c r="Y2" s="1" t="s">
        <v>37</v>
      </c>
      <c r="Z2" s="1" t="s">
        <v>37</v>
      </c>
      <c r="AA2" s="1" t="s">
        <v>15</v>
      </c>
      <c r="AB2" s="1" t="s">
        <v>14</v>
      </c>
      <c r="AC2" s="1"/>
      <c r="AD2" s="1"/>
      <c r="AE2" s="1" t="s">
        <v>38</v>
      </c>
      <c r="AF2" s="1" t="s">
        <v>39</v>
      </c>
      <c r="AG2" s="1"/>
      <c r="AH2" s="1" t="s">
        <v>17</v>
      </c>
      <c r="AI2" s="1"/>
      <c r="AJ2" s="1" t="s">
        <v>24</v>
      </c>
      <c r="AK2" s="1" t="s">
        <v>40</v>
      </c>
      <c r="AL2" s="1"/>
      <c r="AM2" s="1"/>
      <c r="AN2" s="1" t="s">
        <v>41</v>
      </c>
      <c r="AO2" s="1" t="s">
        <v>42</v>
      </c>
      <c r="AP2" s="1"/>
    </row>
    <row r="3" spans="1:42" ht="18" x14ac:dyDescent="0.25">
      <c r="A3" s="7" t="s">
        <v>43</v>
      </c>
      <c r="B3" s="8"/>
      <c r="C3" s="8"/>
      <c r="D3" s="8"/>
      <c r="E3" s="7" t="s">
        <v>44</v>
      </c>
      <c r="F3" s="9"/>
      <c r="G3" s="8"/>
      <c r="H3" s="10" t="s">
        <v>45</v>
      </c>
      <c r="I3" s="2"/>
      <c r="J3" s="1" t="s">
        <v>46</v>
      </c>
      <c r="K3" s="1" t="s">
        <v>46</v>
      </c>
      <c r="L3" s="1" t="s">
        <v>46</v>
      </c>
      <c r="M3" s="1" t="s">
        <v>46</v>
      </c>
      <c r="N3" s="1" t="s">
        <v>40</v>
      </c>
      <c r="O3" s="1" t="s">
        <v>47</v>
      </c>
      <c r="P3" s="1" t="s">
        <v>46</v>
      </c>
      <c r="Q3" s="1"/>
      <c r="R3" s="1" t="s">
        <v>47</v>
      </c>
      <c r="S3" s="2"/>
      <c r="T3" s="1" t="s">
        <v>48</v>
      </c>
      <c r="U3" s="1" t="s">
        <v>49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 t="s">
        <v>50</v>
      </c>
      <c r="AO3" s="1" t="s">
        <v>51</v>
      </c>
      <c r="AP3" s="1"/>
    </row>
    <row r="4" spans="1:42" ht="18" x14ac:dyDescent="0.25">
      <c r="A4" s="11" t="s">
        <v>59</v>
      </c>
      <c r="B4" s="1"/>
      <c r="C4" s="12" t="s">
        <v>52</v>
      </c>
      <c r="D4" s="12" t="s">
        <v>53</v>
      </c>
      <c r="E4" s="9" t="s">
        <v>54</v>
      </c>
      <c r="F4" s="13" t="s">
        <v>55</v>
      </c>
      <c r="G4" s="9" t="s">
        <v>56</v>
      </c>
      <c r="H4" s="14" t="s">
        <v>2</v>
      </c>
      <c r="I4" s="1"/>
      <c r="J4" s="15"/>
      <c r="K4" s="15"/>
      <c r="L4" s="16" t="s">
        <v>57</v>
      </c>
      <c r="M4" s="15"/>
      <c r="N4" s="15"/>
      <c r="O4" s="15"/>
      <c r="P4" s="15"/>
      <c r="Q4" s="8"/>
      <c r="R4" s="15"/>
      <c r="S4" s="1"/>
      <c r="T4" s="17"/>
      <c r="U4" s="17"/>
      <c r="V4" s="18" t="s">
        <v>58</v>
      </c>
      <c r="W4" s="17"/>
      <c r="X4" s="17"/>
      <c r="Y4" s="17"/>
      <c r="Z4" s="17"/>
      <c r="AA4" s="18" t="s">
        <v>58</v>
      </c>
      <c r="AB4" s="17"/>
      <c r="AC4" s="17"/>
      <c r="AD4" s="17"/>
      <c r="AE4" s="18" t="s">
        <v>58</v>
      </c>
      <c r="AF4" s="17"/>
      <c r="AG4" s="17"/>
      <c r="AH4" s="17"/>
      <c r="AI4" s="17"/>
      <c r="AJ4" s="18" t="s">
        <v>58</v>
      </c>
      <c r="AK4" s="17"/>
      <c r="AL4" s="17"/>
      <c r="AM4" s="17"/>
      <c r="AN4" s="18" t="s">
        <v>58</v>
      </c>
      <c r="AO4" s="17"/>
      <c r="AP4" s="17"/>
    </row>
    <row r="5" spans="1:42" ht="18" x14ac:dyDescent="0.25">
      <c r="A5" s="19">
        <v>1</v>
      </c>
      <c r="B5" s="20"/>
      <c r="C5" s="2">
        <v>0.7</v>
      </c>
      <c r="D5" s="2">
        <v>0.2</v>
      </c>
      <c r="E5" s="2">
        <v>5.9</v>
      </c>
      <c r="F5" s="2">
        <v>1</v>
      </c>
      <c r="G5" s="2">
        <v>0.1</v>
      </c>
      <c r="H5" s="21"/>
      <c r="I5" s="21"/>
      <c r="J5" s="22">
        <f>U5*100</f>
        <v>16.448619999999998</v>
      </c>
      <c r="K5" s="22">
        <f>AG5*100</f>
        <v>26.545326347999996</v>
      </c>
      <c r="L5" s="22">
        <f>AE5*100</f>
        <v>49.550190348000001</v>
      </c>
      <c r="M5" s="22">
        <f>(K5-J5)*(1-Q5)</f>
        <v>9.5607738787670939</v>
      </c>
      <c r="N5" s="23">
        <f>AK5</f>
        <v>26.060394059368242</v>
      </c>
      <c r="O5" s="2">
        <f>AD5</f>
        <v>1.336919955778</v>
      </c>
      <c r="P5" s="22">
        <f>K5-(P$37-33)*(L5-K5)/(33-AO5)</f>
        <v>25.829606408461171</v>
      </c>
      <c r="Q5" s="2">
        <f t="shared" ref="Q5:Q16" si="0">((O5/2.65)*G5)/(1-G5*(1-O5/2.65))</f>
        <v>5.3079930302129069E-2</v>
      </c>
      <c r="R5" s="2">
        <f>Q5*2.65+(1-Q5)*O5</f>
        <v>1.4066181530064203</v>
      </c>
      <c r="S5" s="2"/>
      <c r="T5" s="24">
        <f>-0.024*C5+0.487*D5+0.006*E5+0.005*C5*E5-0.013*D5*E5+0.068*C5*D5+0.031</f>
        <v>0.16183</v>
      </c>
      <c r="U5" s="24">
        <f>T5+0.14*T5-0.02</f>
        <v>0.1644862</v>
      </c>
      <c r="V5" s="2">
        <f>-0.251*C5+0.195*D5+0.011*E5+0.006*C5*E5-0.027*D5*E5+0.452*C5*D5+0.299</f>
        <v>0.28339999999999999</v>
      </c>
      <c r="W5" s="2">
        <f>V5+(1.283*V5*V5-0.374*V5-0.015)</f>
        <v>0.26545326347999998</v>
      </c>
      <c r="X5" s="2">
        <f>0.278*C5+0.034*D5+0.022*E5-0.018*C5*E5-0.027*D5*E5-0.584*C5*D5+0.078</f>
        <v>0.22123999999999999</v>
      </c>
      <c r="Y5" s="2">
        <f>X5+(0.636*X5-0.107)</f>
        <v>0.25494864</v>
      </c>
      <c r="Z5" s="2">
        <f>Y5+W5</f>
        <v>0.52040190348000004</v>
      </c>
      <c r="AA5" s="2">
        <f>-0.097*C5+0.043</f>
        <v>-2.4900000000000005E-2</v>
      </c>
      <c r="AB5" s="2">
        <f>Z5+AA5</f>
        <v>0.49550190348000001</v>
      </c>
      <c r="AC5" s="2">
        <f>(1-AB5)*2.65</f>
        <v>1.336919955778</v>
      </c>
      <c r="AD5" s="24">
        <f>AC5*(F5)</f>
        <v>1.336919955778</v>
      </c>
      <c r="AE5" s="24">
        <f>1-(AD5/2.65)</f>
        <v>0.49550190348000001</v>
      </c>
      <c r="AF5" s="24">
        <f>(1-AD5/2.65)-(1-AC5/2.65)</f>
        <v>0</v>
      </c>
      <c r="AG5" s="24">
        <f t="shared" ref="AG5:AG16" si="1">W5+0.2*AF5</f>
        <v>0.26545326347999998</v>
      </c>
      <c r="AH5" s="24">
        <f>AE5-AG5</f>
        <v>0.23004864000000003</v>
      </c>
      <c r="AI5" s="24">
        <f xml:space="preserve"> (LN(AG5)-LN(U5))/(LN(1500)-LN(33))</f>
        <v>0.1253990380869163</v>
      </c>
      <c r="AJ5" s="24">
        <f>(1-G5)/(1-G5*(1-1.5*(O5/2.65)))</f>
        <v>0.92243858188075822</v>
      </c>
      <c r="AK5" s="23">
        <f>1930*(AH5)^(3-AI5)*AJ5</f>
        <v>26.060394059368242</v>
      </c>
      <c r="AL5" s="2">
        <f>(LN(1500)-LN(33))/(LN(AG5)-LN(U5))</f>
        <v>7.9745428294823295</v>
      </c>
      <c r="AM5" s="24">
        <f>EXP(LN(33)+(AL5*LN(AG5)))</f>
        <v>8.4155426474394801E-4</v>
      </c>
      <c r="AN5" s="23">
        <f>-21.674*$F5-27.932*$G5-81.975*$AK5+71.121*$F5*$AK5+8.294*$G5*$AK5+14.05*$F5*$G5+27.161</f>
        <v>-257.1462262875429</v>
      </c>
      <c r="AO5" s="23">
        <f>AN5+(0.02*AN5^2-0.113*AN5-0.7)</f>
        <v>1093.6949311614339</v>
      </c>
      <c r="AP5" s="24"/>
    </row>
    <row r="6" spans="1:42" ht="15.75" x14ac:dyDescent="0.25">
      <c r="A6" s="19">
        <v>2</v>
      </c>
      <c r="B6" s="20"/>
      <c r="C6" s="2">
        <v>0.8</v>
      </c>
      <c r="D6" s="2">
        <v>0.05</v>
      </c>
      <c r="E6" s="2">
        <v>2.5</v>
      </c>
      <c r="F6" s="2">
        <v>1</v>
      </c>
      <c r="G6" s="2">
        <v>0</v>
      </c>
      <c r="H6" s="1"/>
      <c r="I6" s="1"/>
      <c r="J6" s="22">
        <f t="shared" ref="J6:J16" si="2">U6*100</f>
        <v>5.0959299999999983</v>
      </c>
      <c r="K6" s="22">
        <f t="shared" ref="K6:K16" si="3">AG6*100</f>
        <v>12.024454508407503</v>
      </c>
      <c r="L6" s="22">
        <f t="shared" ref="L6:L16" si="4">AE6*100</f>
        <v>46.022568508407517</v>
      </c>
      <c r="M6" s="22">
        <f t="shared" ref="M6:M16" si="5">(K6-J6)*(1-Q6)</f>
        <v>6.9285245084075049</v>
      </c>
      <c r="N6" s="23">
        <f t="shared" ref="N6:N16" si="6">AK6</f>
        <v>96.674629962479159</v>
      </c>
      <c r="O6" s="2">
        <f t="shared" ref="O6:O16" si="7">AD6</f>
        <v>1.4304019345272008</v>
      </c>
      <c r="P6" s="22">
        <f t="shared" ref="P6:P16" si="8">K6-(P$37-33)*(L6-K6)/(33-AO6)</f>
        <v>11.970597046848784</v>
      </c>
      <c r="Q6" s="2">
        <f t="shared" si="0"/>
        <v>0</v>
      </c>
      <c r="R6" s="2">
        <f t="shared" ref="R6:R16" si="9">Q6*2.65+(1-Q6)*O6</f>
        <v>1.4304019345272008</v>
      </c>
      <c r="S6" s="2"/>
      <c r="T6" s="24">
        <f t="shared" ref="T6:T16" si="10">-0.024*C6+0.487*D6+0.006*E6+0.005*C6*E6-0.013*D6*E6+0.068*C6*D6+0.031</f>
        <v>6.2244999999999995E-2</v>
      </c>
      <c r="U6" s="24">
        <f t="shared" ref="U6:U19" si="11">T6+0.14*T6-0.02</f>
        <v>5.0959299999999985E-2</v>
      </c>
      <c r="V6" s="2">
        <f t="shared" ref="V6:V16" si="12">-0.251*C6+0.195*D6+0.011*E6+0.006*C6*E6-0.027*D6*E6+0.452*C6*D6+0.299</f>
        <v>0.16215500000000002</v>
      </c>
      <c r="W6" s="2">
        <f t="shared" ref="W6:W19" si="13">V6+(1.283*V6*V6-0.374*V6-0.015)</f>
        <v>0.12024454508407503</v>
      </c>
      <c r="X6" s="2">
        <f t="shared" ref="X6:X16" si="14">0.278*C6+0.034*D6+0.022*E6-0.018*C6*E6-0.027*D6*E6-0.584*C6*D6+0.078</f>
        <v>0.29436500000000004</v>
      </c>
      <c r="Y6" s="2">
        <f t="shared" ref="Y6:Y19" si="15">X6+(0.636*X6-0.107)</f>
        <v>0.37458114000000009</v>
      </c>
      <c r="Z6" s="2">
        <f t="shared" ref="Z6:Z16" si="16">Y6+W6</f>
        <v>0.4948256850840751</v>
      </c>
      <c r="AA6" s="2">
        <f t="shared" ref="AA6:AA16" si="17">-0.097*C6+0.043</f>
        <v>-3.4600000000000006E-2</v>
      </c>
      <c r="AB6" s="2">
        <f t="shared" ref="AB6:AB16" si="18">Z6+AA6</f>
        <v>0.46022568508407508</v>
      </c>
      <c r="AC6" s="2">
        <f t="shared" ref="AC6:AC19" si="19">(1-AB6)*2.65</f>
        <v>1.4304019345272008</v>
      </c>
      <c r="AD6" s="24">
        <f t="shared" ref="AD6:AD16" si="20">AC6*(F6)</f>
        <v>1.4304019345272008</v>
      </c>
      <c r="AE6" s="24">
        <f t="shared" ref="AE6:AE19" si="21">1-(AD6/2.65)</f>
        <v>0.46022568508407513</v>
      </c>
      <c r="AF6" s="24">
        <f t="shared" ref="AF6:AF16" si="22">(1-AD6/2.65)-(1-AC6/2.65)</f>
        <v>0</v>
      </c>
      <c r="AG6" s="24">
        <f t="shared" si="1"/>
        <v>0.12024454508407503</v>
      </c>
      <c r="AH6" s="24">
        <f t="shared" ref="AH6:AH16" si="23">AE6-AG6</f>
        <v>0.33998114000000013</v>
      </c>
      <c r="AI6" s="24">
        <f t="shared" ref="AI6:AI16" si="24" xml:space="preserve"> (LN(AG6)-LN(U6))/(LN(1500)-LN(33))</f>
        <v>0.22493184820227929</v>
      </c>
      <c r="AJ6" s="24">
        <f t="shared" ref="AJ6:AJ16" si="25">(1-G6)/(1-G6*(1-1.5*(O6/2.65)))</f>
        <v>1</v>
      </c>
      <c r="AK6" s="23">
        <f t="shared" ref="AK6:AK16" si="26">1930*(AH6)^(3-AI6)*AJ6</f>
        <v>96.674629962479159</v>
      </c>
      <c r="AL6" s="2">
        <f t="shared" ref="AL6:AL16" si="27">(LN(1500)-LN(33))/(LN(AG6)-LN(U6))</f>
        <v>4.4457910606803379</v>
      </c>
      <c r="AM6" s="24">
        <f t="shared" ref="AM6:AM16" si="28">EXP(LN(33)+(AL6*LN(AG6)))</f>
        <v>2.6833470524757087E-3</v>
      </c>
      <c r="AN6" s="23">
        <f t="shared" ref="AN6:AN19" si="29">-21.674*$F6-27.932*$G6-81.975*$AK6+71.121*$F6*$AK6+8.294*$G6*$AK6+14.05*$F6*$G6+27.161</f>
        <v>-1043.819433612749</v>
      </c>
      <c r="AO6" s="23">
        <f t="shared" ref="AO6:AO19" si="30">AN6+(0.02*AN6^2-0.113*AN6-0.7)</f>
        <v>20864.61236213829</v>
      </c>
      <c r="AP6" s="1"/>
    </row>
    <row r="7" spans="1:42" ht="15.75" x14ac:dyDescent="0.25">
      <c r="A7" s="19">
        <v>3</v>
      </c>
      <c r="B7" s="20"/>
      <c r="C7" s="1">
        <v>0.65</v>
      </c>
      <c r="D7" s="1">
        <v>0.1</v>
      </c>
      <c r="E7" s="2">
        <v>2.5</v>
      </c>
      <c r="F7" s="2">
        <v>1</v>
      </c>
      <c r="G7" s="2">
        <v>0</v>
      </c>
      <c r="H7" s="22"/>
      <c r="I7" s="22"/>
      <c r="J7" s="22">
        <f t="shared" si="2"/>
        <v>8.0770300000000006</v>
      </c>
      <c r="K7" s="22">
        <f t="shared" si="3"/>
        <v>17.916761157069995</v>
      </c>
      <c r="L7" s="22">
        <f t="shared" si="4"/>
        <v>44.989465157069993</v>
      </c>
      <c r="M7" s="22">
        <f t="shared" si="5"/>
        <v>9.8397311570699948</v>
      </c>
      <c r="N7" s="23">
        <f t="shared" si="6"/>
        <v>50.304555133247327</v>
      </c>
      <c r="O7" s="2">
        <f t="shared" si="7"/>
        <v>1.4577791733376451</v>
      </c>
      <c r="P7" s="22">
        <f t="shared" si="8"/>
        <v>17.749146178781736</v>
      </c>
      <c r="Q7" s="2">
        <f t="shared" si="0"/>
        <v>0</v>
      </c>
      <c r="R7" s="2">
        <f t="shared" si="9"/>
        <v>1.4577791733376451</v>
      </c>
      <c r="S7" s="2"/>
      <c r="T7" s="24">
        <f t="shared" si="10"/>
        <v>8.8395000000000001E-2</v>
      </c>
      <c r="U7" s="24">
        <f t="shared" si="11"/>
        <v>8.0770300000000003E-2</v>
      </c>
      <c r="V7" s="2">
        <f t="shared" si="12"/>
        <v>0.21522999999999998</v>
      </c>
      <c r="W7" s="2">
        <f t="shared" si="13"/>
        <v>0.17916761157069996</v>
      </c>
      <c r="X7" s="2">
        <f t="shared" si="14"/>
        <v>0.24314000000000002</v>
      </c>
      <c r="Y7" s="2">
        <f t="shared" si="15"/>
        <v>0.29077704000000004</v>
      </c>
      <c r="Z7" s="2">
        <f t="shared" si="16"/>
        <v>0.46994465157069998</v>
      </c>
      <c r="AA7" s="2">
        <f t="shared" si="17"/>
        <v>-2.0050000000000012E-2</v>
      </c>
      <c r="AB7" s="2">
        <f t="shared" si="18"/>
        <v>0.44989465157069997</v>
      </c>
      <c r="AC7" s="2">
        <f t="shared" si="19"/>
        <v>1.4577791733376451</v>
      </c>
      <c r="AD7" s="24">
        <f t="shared" si="20"/>
        <v>1.4577791733376451</v>
      </c>
      <c r="AE7" s="24">
        <f t="shared" si="21"/>
        <v>0.44989465157069997</v>
      </c>
      <c r="AF7" s="24">
        <f t="shared" si="22"/>
        <v>0</v>
      </c>
      <c r="AG7" s="24">
        <f t="shared" si="1"/>
        <v>0.17916761157069996</v>
      </c>
      <c r="AH7" s="24">
        <f t="shared" si="23"/>
        <v>0.27072704000000003</v>
      </c>
      <c r="AI7" s="24">
        <f t="shared" si="24"/>
        <v>0.20874308807210615</v>
      </c>
      <c r="AJ7" s="24">
        <f t="shared" si="25"/>
        <v>1</v>
      </c>
      <c r="AK7" s="23">
        <f t="shared" si="26"/>
        <v>50.304555133247327</v>
      </c>
      <c r="AL7" s="2">
        <f t="shared" si="27"/>
        <v>4.7905777826500771</v>
      </c>
      <c r="AM7" s="24">
        <f t="shared" si="28"/>
        <v>8.7336445309738643E-3</v>
      </c>
      <c r="AN7" s="23">
        <f t="shared" si="29"/>
        <v>-540.51864141626629</v>
      </c>
      <c r="AO7" s="23">
        <f t="shared" si="30"/>
        <v>5363.0679994334969</v>
      </c>
      <c r="AP7" s="1"/>
    </row>
    <row r="8" spans="1:42" ht="15.75" x14ac:dyDescent="0.25">
      <c r="A8" s="19">
        <v>4</v>
      </c>
      <c r="B8" s="1"/>
      <c r="C8" s="1">
        <v>0.4</v>
      </c>
      <c r="D8" s="1">
        <v>0.2</v>
      </c>
      <c r="E8" s="2">
        <v>2.5</v>
      </c>
      <c r="F8" s="2">
        <v>1</v>
      </c>
      <c r="G8" s="2">
        <v>0</v>
      </c>
      <c r="H8" s="22"/>
      <c r="I8" s="22"/>
      <c r="J8" s="22">
        <f t="shared" si="2"/>
        <v>13.702360000000002</v>
      </c>
      <c r="K8" s="22">
        <f t="shared" si="3"/>
        <v>27.961016494079992</v>
      </c>
      <c r="L8" s="22">
        <f t="shared" si="4"/>
        <v>45.947824494079995</v>
      </c>
      <c r="M8" s="22">
        <f t="shared" si="5"/>
        <v>14.25865649407999</v>
      </c>
      <c r="N8" s="23">
        <f t="shared" si="6"/>
        <v>15.47565639941927</v>
      </c>
      <c r="O8" s="2">
        <f t="shared" si="7"/>
        <v>1.4323826509068802</v>
      </c>
      <c r="P8" s="22">
        <f t="shared" si="8"/>
        <v>26.266123042348315</v>
      </c>
      <c r="Q8" s="2">
        <f t="shared" si="0"/>
        <v>0</v>
      </c>
      <c r="R8" s="2">
        <f t="shared" si="9"/>
        <v>1.4323826509068802</v>
      </c>
      <c r="S8" s="2"/>
      <c r="T8" s="24">
        <f t="shared" si="10"/>
        <v>0.13774</v>
      </c>
      <c r="U8" s="24">
        <f t="shared" si="11"/>
        <v>0.13702360000000002</v>
      </c>
      <c r="V8" s="2">
        <f t="shared" si="12"/>
        <v>0.29375999999999997</v>
      </c>
      <c r="W8" s="2">
        <f t="shared" si="13"/>
        <v>0.27961016494079993</v>
      </c>
      <c r="X8" s="2">
        <f t="shared" si="14"/>
        <v>0.17277999999999999</v>
      </c>
      <c r="Y8" s="2">
        <f t="shared" si="15"/>
        <v>0.17566808</v>
      </c>
      <c r="Z8" s="2">
        <f t="shared" si="16"/>
        <v>0.45527824494079994</v>
      </c>
      <c r="AA8" s="2">
        <f t="shared" si="17"/>
        <v>4.1999999999999954E-3</v>
      </c>
      <c r="AB8" s="2">
        <f t="shared" si="18"/>
        <v>0.45947824494079992</v>
      </c>
      <c r="AC8" s="2">
        <f t="shared" si="19"/>
        <v>1.4323826509068802</v>
      </c>
      <c r="AD8" s="24">
        <f t="shared" si="20"/>
        <v>1.4323826509068802</v>
      </c>
      <c r="AE8" s="24">
        <f t="shared" si="21"/>
        <v>0.45947824494079992</v>
      </c>
      <c r="AF8" s="24">
        <f t="shared" si="22"/>
        <v>0</v>
      </c>
      <c r="AG8" s="24">
        <f t="shared" si="1"/>
        <v>0.27961016494079993</v>
      </c>
      <c r="AH8" s="24">
        <f t="shared" si="23"/>
        <v>0.17986807999999999</v>
      </c>
      <c r="AI8" s="24">
        <f t="shared" si="24"/>
        <v>0.1868736852404029</v>
      </c>
      <c r="AJ8" s="24">
        <f t="shared" si="25"/>
        <v>1</v>
      </c>
      <c r="AK8" s="23">
        <f t="shared" si="26"/>
        <v>15.47565639941927</v>
      </c>
      <c r="AL8" s="2">
        <f t="shared" si="27"/>
        <v>5.3512082170025916</v>
      </c>
      <c r="AM8" s="24">
        <f t="shared" si="28"/>
        <v>3.6049858856557426E-2</v>
      </c>
      <c r="AN8" s="23">
        <f t="shared" si="29"/>
        <v>-162.48577455929677</v>
      </c>
      <c r="AO8" s="23">
        <f t="shared" si="30"/>
        <v>383.2076566485959</v>
      </c>
      <c r="AP8" s="1"/>
    </row>
    <row r="9" spans="1:42" ht="15.75" x14ac:dyDescent="0.25">
      <c r="A9" s="19">
        <v>5</v>
      </c>
      <c r="B9" s="1"/>
      <c r="C9" s="1">
        <v>0.2</v>
      </c>
      <c r="D9" s="1">
        <v>0.15</v>
      </c>
      <c r="E9" s="2">
        <v>2.5</v>
      </c>
      <c r="F9" s="2">
        <v>1</v>
      </c>
      <c r="G9" s="2">
        <v>0</v>
      </c>
      <c r="H9" s="22"/>
      <c r="I9" s="22"/>
      <c r="J9" s="22">
        <f t="shared" si="2"/>
        <v>10.986309999999998</v>
      </c>
      <c r="K9" s="22">
        <f t="shared" si="3"/>
        <v>30.518295340867496</v>
      </c>
      <c r="L9" s="22">
        <f t="shared" si="4"/>
        <v>47.872493340867493</v>
      </c>
      <c r="M9" s="22">
        <f t="shared" si="5"/>
        <v>19.5319853408675</v>
      </c>
      <c r="N9" s="23">
        <f t="shared" si="6"/>
        <v>16.120216583734578</v>
      </c>
      <c r="O9" s="2">
        <f t="shared" si="7"/>
        <v>1.3813789264670113</v>
      </c>
      <c r="P9" s="22">
        <f t="shared" si="8"/>
        <v>29.051560986931989</v>
      </c>
      <c r="Q9" s="2">
        <f t="shared" si="0"/>
        <v>0</v>
      </c>
      <c r="R9" s="2">
        <f t="shared" si="9"/>
        <v>1.3813789264670113</v>
      </c>
      <c r="S9" s="2"/>
      <c r="T9" s="24">
        <f t="shared" si="10"/>
        <v>0.11391499999999999</v>
      </c>
      <c r="U9" s="24">
        <f t="shared" si="11"/>
        <v>0.10986309999999998</v>
      </c>
      <c r="V9" s="2">
        <f t="shared" si="12"/>
        <v>0.31198499999999996</v>
      </c>
      <c r="W9" s="2">
        <f t="shared" si="13"/>
        <v>0.30518295340867496</v>
      </c>
      <c r="X9" s="2">
        <f t="shared" si="14"/>
        <v>0.157055</v>
      </c>
      <c r="Y9" s="2">
        <f t="shared" si="15"/>
        <v>0.14994198</v>
      </c>
      <c r="Z9" s="2">
        <f t="shared" si="16"/>
        <v>0.45512493340867499</v>
      </c>
      <c r="AA9" s="2">
        <f t="shared" si="17"/>
        <v>2.3599999999999996E-2</v>
      </c>
      <c r="AB9" s="2">
        <f t="shared" si="18"/>
        <v>0.478724933408675</v>
      </c>
      <c r="AC9" s="2">
        <f t="shared" si="19"/>
        <v>1.3813789264670113</v>
      </c>
      <c r="AD9" s="24">
        <f t="shared" si="20"/>
        <v>1.3813789264670113</v>
      </c>
      <c r="AE9" s="24">
        <f t="shared" si="21"/>
        <v>0.47872493340867495</v>
      </c>
      <c r="AF9" s="24">
        <f t="shared" si="22"/>
        <v>0</v>
      </c>
      <c r="AG9" s="24">
        <f t="shared" si="1"/>
        <v>0.30518295340867496</v>
      </c>
      <c r="AH9" s="24">
        <f t="shared" si="23"/>
        <v>0.17354197999999998</v>
      </c>
      <c r="AI9" s="24">
        <f t="shared" si="24"/>
        <v>0.26768490201971568</v>
      </c>
      <c r="AJ9" s="24">
        <f t="shared" si="25"/>
        <v>1</v>
      </c>
      <c r="AK9" s="23">
        <f t="shared" si="26"/>
        <v>16.120216583734578</v>
      </c>
      <c r="AL9" s="2">
        <f t="shared" si="27"/>
        <v>3.7357355325417174</v>
      </c>
      <c r="AM9" s="24">
        <f t="shared" si="28"/>
        <v>0.39171250087519111</v>
      </c>
      <c r="AN9" s="23">
        <f t="shared" si="29"/>
        <v>-169.48183079985512</v>
      </c>
      <c r="AO9" s="23">
        <f t="shared" si="30"/>
        <v>423.45143550594292</v>
      </c>
      <c r="AP9" s="1"/>
    </row>
    <row r="10" spans="1:42" ht="15.75" x14ac:dyDescent="0.25">
      <c r="A10" s="19">
        <v>6</v>
      </c>
      <c r="B10" s="1"/>
      <c r="C10" s="1">
        <v>0.1</v>
      </c>
      <c r="D10" s="1">
        <v>0.05</v>
      </c>
      <c r="E10" s="2">
        <v>2.5</v>
      </c>
      <c r="F10" s="2">
        <v>1</v>
      </c>
      <c r="G10" s="2">
        <v>0</v>
      </c>
      <c r="H10" s="22"/>
      <c r="I10" s="22"/>
      <c r="J10" s="22">
        <f t="shared" si="2"/>
        <v>5.7423100000000007</v>
      </c>
      <c r="K10" s="22">
        <f t="shared" si="3"/>
        <v>30.454126413667503</v>
      </c>
      <c r="L10" s="22">
        <f t="shared" si="4"/>
        <v>47.903064413667494</v>
      </c>
      <c r="M10" s="22">
        <f t="shared" si="5"/>
        <v>24.711816413667503</v>
      </c>
      <c r="N10" s="23">
        <f t="shared" si="6"/>
        <v>21.993883925397952</v>
      </c>
      <c r="O10" s="2">
        <f t="shared" si="7"/>
        <v>1.3805687930378112</v>
      </c>
      <c r="P10" s="22">
        <f t="shared" si="8"/>
        <v>29.774609434914638</v>
      </c>
      <c r="Q10" s="2">
        <f t="shared" si="0"/>
        <v>0</v>
      </c>
      <c r="R10" s="2">
        <f t="shared" si="9"/>
        <v>1.3805687930378112</v>
      </c>
      <c r="S10" s="2"/>
      <c r="T10" s="24">
        <f t="shared" si="10"/>
        <v>6.7915000000000003E-2</v>
      </c>
      <c r="U10" s="24">
        <f t="shared" si="11"/>
        <v>5.7423100000000005E-2</v>
      </c>
      <c r="V10" s="2">
        <f t="shared" si="12"/>
        <v>0.31153500000000001</v>
      </c>
      <c r="W10" s="2">
        <f t="shared" si="13"/>
        <v>0.30454126413667504</v>
      </c>
      <c r="X10" s="2">
        <f t="shared" si="14"/>
        <v>0.15170499999999998</v>
      </c>
      <c r="Y10" s="2">
        <f t="shared" si="15"/>
        <v>0.14118937999999998</v>
      </c>
      <c r="Z10" s="2">
        <f t="shared" si="16"/>
        <v>0.44573064413667501</v>
      </c>
      <c r="AA10" s="2">
        <f t="shared" si="17"/>
        <v>3.3299999999999996E-2</v>
      </c>
      <c r="AB10" s="2">
        <f t="shared" si="18"/>
        <v>0.47903064413667501</v>
      </c>
      <c r="AC10" s="2">
        <f t="shared" si="19"/>
        <v>1.3805687930378112</v>
      </c>
      <c r="AD10" s="24">
        <f t="shared" si="20"/>
        <v>1.3805687930378112</v>
      </c>
      <c r="AE10" s="24">
        <f t="shared" si="21"/>
        <v>0.47903064413667495</v>
      </c>
      <c r="AF10" s="24">
        <f t="shared" si="22"/>
        <v>0</v>
      </c>
      <c r="AG10" s="24">
        <f t="shared" si="1"/>
        <v>0.30454126413667504</v>
      </c>
      <c r="AH10" s="24">
        <f t="shared" si="23"/>
        <v>0.17448937999999992</v>
      </c>
      <c r="AI10" s="24">
        <f t="shared" si="24"/>
        <v>0.43711958620023522</v>
      </c>
      <c r="AJ10" s="24">
        <f t="shared" si="25"/>
        <v>1</v>
      </c>
      <c r="AK10" s="23">
        <f t="shared" si="26"/>
        <v>21.993883925397952</v>
      </c>
      <c r="AL10" s="2">
        <f t="shared" si="27"/>
        <v>2.2877034833710725</v>
      </c>
      <c r="AM10" s="24">
        <f t="shared" si="28"/>
        <v>2.1739493917529118</v>
      </c>
      <c r="AN10" s="23">
        <f t="shared" si="29"/>
        <v>-233.23461612626926</v>
      </c>
      <c r="AO10" s="23">
        <f t="shared" si="30"/>
        <v>880.38861868736285</v>
      </c>
      <c r="AP10" s="1"/>
    </row>
    <row r="11" spans="1:42" ht="15.75" x14ac:dyDescent="0.25">
      <c r="A11" s="19">
        <v>7</v>
      </c>
      <c r="B11" s="1"/>
      <c r="C11" s="1">
        <v>0.6</v>
      </c>
      <c r="D11" s="1">
        <v>0.25</v>
      </c>
      <c r="E11" s="2">
        <v>2.5</v>
      </c>
      <c r="F11" s="2">
        <v>1</v>
      </c>
      <c r="G11" s="2">
        <v>0</v>
      </c>
      <c r="H11" s="22"/>
      <c r="I11" s="22"/>
      <c r="J11" s="22">
        <f t="shared" si="2"/>
        <v>16.573450000000005</v>
      </c>
      <c r="K11" s="22">
        <f t="shared" si="3"/>
        <v>26.704504999187499</v>
      </c>
      <c r="L11" s="22">
        <f t="shared" si="4"/>
        <v>43.413074999187508</v>
      </c>
      <c r="M11" s="22">
        <f t="shared" si="5"/>
        <v>10.131054999187494</v>
      </c>
      <c r="N11" s="23">
        <f t="shared" si="6"/>
        <v>11.25889492484162</v>
      </c>
      <c r="O11" s="2">
        <f t="shared" si="7"/>
        <v>1.4995535125215311</v>
      </c>
      <c r="P11" s="22">
        <f t="shared" si="8"/>
        <v>22.627115068528415</v>
      </c>
      <c r="Q11" s="2">
        <f t="shared" si="0"/>
        <v>0</v>
      </c>
      <c r="R11" s="2">
        <f t="shared" si="9"/>
        <v>1.4995535125215311</v>
      </c>
      <c r="S11" s="2"/>
      <c r="T11" s="24">
        <f t="shared" si="10"/>
        <v>0.16292500000000001</v>
      </c>
      <c r="U11" s="24">
        <f t="shared" si="11"/>
        <v>0.16573450000000003</v>
      </c>
      <c r="V11" s="2">
        <f t="shared" si="12"/>
        <v>0.28457500000000002</v>
      </c>
      <c r="W11" s="2">
        <f t="shared" si="13"/>
        <v>0.26704504999187501</v>
      </c>
      <c r="X11" s="2">
        <f t="shared" si="14"/>
        <v>0.17682500000000001</v>
      </c>
      <c r="Y11" s="2">
        <f t="shared" si="15"/>
        <v>0.18228570000000002</v>
      </c>
      <c r="Z11" s="2">
        <f t="shared" si="16"/>
        <v>0.44933074999187506</v>
      </c>
      <c r="AA11" s="2">
        <f t="shared" si="17"/>
        <v>-1.5200000000000005E-2</v>
      </c>
      <c r="AB11" s="2">
        <f t="shared" si="18"/>
        <v>0.43413074999187506</v>
      </c>
      <c r="AC11" s="2">
        <f t="shared" si="19"/>
        <v>1.4995535125215311</v>
      </c>
      <c r="AD11" s="24">
        <f t="shared" si="20"/>
        <v>1.4995535125215311</v>
      </c>
      <c r="AE11" s="24">
        <f t="shared" si="21"/>
        <v>0.43413074999187506</v>
      </c>
      <c r="AF11" s="24">
        <f t="shared" si="22"/>
        <v>0</v>
      </c>
      <c r="AG11" s="24">
        <f t="shared" si="1"/>
        <v>0.26704504999187501</v>
      </c>
      <c r="AH11" s="24">
        <f t="shared" si="23"/>
        <v>0.16708570000000006</v>
      </c>
      <c r="AI11" s="24">
        <f t="shared" si="24"/>
        <v>0.12498458284884444</v>
      </c>
      <c r="AJ11" s="24">
        <f t="shared" si="25"/>
        <v>1</v>
      </c>
      <c r="AK11" s="23">
        <f t="shared" si="26"/>
        <v>11.25889492484162</v>
      </c>
      <c r="AL11" s="2">
        <f t="shared" si="27"/>
        <v>8.0009868193855045</v>
      </c>
      <c r="AM11" s="24">
        <f t="shared" si="28"/>
        <v>8.5236251068419324E-4</v>
      </c>
      <c r="AN11" s="23">
        <f t="shared" si="29"/>
        <v>-116.71704551423096</v>
      </c>
      <c r="AO11" s="23">
        <f t="shared" si="30"/>
        <v>168.2293549002984</v>
      </c>
      <c r="AP11" s="1"/>
    </row>
    <row r="12" spans="1:42" ht="15.75" x14ac:dyDescent="0.25">
      <c r="A12" s="19">
        <v>8</v>
      </c>
      <c r="B12" s="1"/>
      <c r="C12" s="1">
        <v>0.3</v>
      </c>
      <c r="D12" s="1">
        <v>0.35</v>
      </c>
      <c r="E12" s="2">
        <v>2.5</v>
      </c>
      <c r="F12" s="2">
        <v>1</v>
      </c>
      <c r="G12" s="2">
        <v>0</v>
      </c>
      <c r="H12" s="22"/>
      <c r="I12" s="22"/>
      <c r="J12" s="22">
        <f t="shared" si="2"/>
        <v>21.799209999999999</v>
      </c>
      <c r="K12" s="22">
        <f t="shared" si="3"/>
        <v>35.789791318667504</v>
      </c>
      <c r="L12" s="22">
        <f t="shared" si="4"/>
        <v>47.724069318667496</v>
      </c>
      <c r="M12" s="22">
        <f t="shared" si="5"/>
        <v>13.990581318667505</v>
      </c>
      <c r="N12" s="23">
        <f t="shared" si="6"/>
        <v>4.3238383385703605</v>
      </c>
      <c r="O12" s="2">
        <f t="shared" si="7"/>
        <v>1.3853121630553114</v>
      </c>
      <c r="P12" s="22">
        <f t="shared" si="8"/>
        <v>46.696592312317307</v>
      </c>
      <c r="Q12" s="2">
        <f t="shared" si="0"/>
        <v>0</v>
      </c>
      <c r="R12" s="2">
        <f t="shared" si="9"/>
        <v>1.3853121630553114</v>
      </c>
      <c r="S12" s="2"/>
      <c r="T12" s="24">
        <f t="shared" si="10"/>
        <v>0.20876499999999998</v>
      </c>
      <c r="U12" s="24">
        <f t="shared" si="11"/>
        <v>0.21799209999999999</v>
      </c>
      <c r="V12" s="2">
        <f t="shared" si="12"/>
        <v>0.34778500000000001</v>
      </c>
      <c r="W12" s="2">
        <f t="shared" si="13"/>
        <v>0.35789791318667502</v>
      </c>
      <c r="X12" s="2">
        <f t="shared" si="14"/>
        <v>0.12985499999999997</v>
      </c>
      <c r="Y12" s="2">
        <f t="shared" si="15"/>
        <v>0.10544277999999996</v>
      </c>
      <c r="Z12" s="2">
        <f t="shared" si="16"/>
        <v>0.46334069318667498</v>
      </c>
      <c r="AA12" s="2">
        <f t="shared" si="17"/>
        <v>1.3899999999999996E-2</v>
      </c>
      <c r="AB12" s="2">
        <f t="shared" si="18"/>
        <v>0.47724069318667495</v>
      </c>
      <c r="AC12" s="2">
        <f t="shared" si="19"/>
        <v>1.3853121630553114</v>
      </c>
      <c r="AD12" s="24">
        <f t="shared" si="20"/>
        <v>1.3853121630553114</v>
      </c>
      <c r="AE12" s="24">
        <f t="shared" si="21"/>
        <v>0.47724069318667495</v>
      </c>
      <c r="AF12" s="24">
        <f t="shared" si="22"/>
        <v>0</v>
      </c>
      <c r="AG12" s="24">
        <f t="shared" si="1"/>
        <v>0.35789791318667502</v>
      </c>
      <c r="AH12" s="24">
        <f t="shared" si="23"/>
        <v>0.11934277999999993</v>
      </c>
      <c r="AI12" s="24">
        <f t="shared" si="24"/>
        <v>0.12989946744484457</v>
      </c>
      <c r="AJ12" s="24">
        <f t="shared" si="25"/>
        <v>1</v>
      </c>
      <c r="AK12" s="23">
        <f t="shared" si="26"/>
        <v>4.3238383385703605</v>
      </c>
      <c r="AL12" s="2">
        <f t="shared" si="27"/>
        <v>7.6982609680413123</v>
      </c>
      <c r="AM12" s="24">
        <f t="shared" si="28"/>
        <v>1.2112548978618746E-2</v>
      </c>
      <c r="AN12" s="23">
        <f t="shared" si="29"/>
        <v>-41.443941326842662</v>
      </c>
      <c r="AO12" s="23">
        <f t="shared" si="30"/>
        <v>-3.1087705028539006</v>
      </c>
      <c r="AP12" s="1"/>
    </row>
    <row r="13" spans="1:42" ht="15.75" x14ac:dyDescent="0.25">
      <c r="A13" s="19">
        <v>9</v>
      </c>
      <c r="B13" s="1"/>
      <c r="C13" s="1">
        <v>0.1</v>
      </c>
      <c r="D13" s="1">
        <v>0.35</v>
      </c>
      <c r="E13" s="2">
        <v>2.5</v>
      </c>
      <c r="F13" s="2">
        <v>1</v>
      </c>
      <c r="G13" s="2">
        <v>0</v>
      </c>
      <c r="H13" s="22"/>
      <c r="I13" s="22"/>
      <c r="J13" s="22">
        <f t="shared" si="2"/>
        <v>21.51877</v>
      </c>
      <c r="K13" s="22">
        <f t="shared" si="3"/>
        <v>38.183510271907494</v>
      </c>
      <c r="L13" s="22">
        <f t="shared" si="4"/>
        <v>51.121996271907499</v>
      </c>
      <c r="M13" s="22">
        <f t="shared" si="5"/>
        <v>16.664740271907494</v>
      </c>
      <c r="N13" s="23">
        <f t="shared" si="6"/>
        <v>5.6839620931464907</v>
      </c>
      <c r="O13" s="2">
        <f t="shared" si="7"/>
        <v>1.2952670987944512</v>
      </c>
      <c r="P13" s="22">
        <f t="shared" si="8"/>
        <v>59.142749868986833</v>
      </c>
      <c r="Q13" s="2">
        <f t="shared" si="0"/>
        <v>0</v>
      </c>
      <c r="R13" s="2">
        <f t="shared" si="9"/>
        <v>1.2952670987944512</v>
      </c>
      <c r="S13" s="2"/>
      <c r="T13" s="24">
        <f t="shared" si="10"/>
        <v>0.20630499999999999</v>
      </c>
      <c r="U13" s="24">
        <f t="shared" si="11"/>
        <v>0.21518770000000001</v>
      </c>
      <c r="V13" s="2">
        <f t="shared" si="12"/>
        <v>0.36334499999999997</v>
      </c>
      <c r="W13" s="2">
        <f t="shared" si="13"/>
        <v>0.38183510271907495</v>
      </c>
      <c r="X13" s="2">
        <f t="shared" si="14"/>
        <v>0.124135</v>
      </c>
      <c r="Y13" s="2">
        <f t="shared" si="15"/>
        <v>9.6084859999999994E-2</v>
      </c>
      <c r="Z13" s="2">
        <f t="shared" si="16"/>
        <v>0.47791996271907494</v>
      </c>
      <c r="AA13" s="2">
        <f t="shared" si="17"/>
        <v>3.3299999999999996E-2</v>
      </c>
      <c r="AB13" s="2">
        <f t="shared" si="18"/>
        <v>0.51121996271907499</v>
      </c>
      <c r="AC13" s="2">
        <f t="shared" si="19"/>
        <v>1.2952670987944512</v>
      </c>
      <c r="AD13" s="24">
        <f t="shared" si="20"/>
        <v>1.2952670987944512</v>
      </c>
      <c r="AE13" s="24">
        <f t="shared" si="21"/>
        <v>0.51121996271907499</v>
      </c>
      <c r="AF13" s="24">
        <f t="shared" si="22"/>
        <v>0</v>
      </c>
      <c r="AG13" s="24">
        <f t="shared" si="1"/>
        <v>0.38183510271907495</v>
      </c>
      <c r="AH13" s="24">
        <f t="shared" si="23"/>
        <v>0.12938486000000005</v>
      </c>
      <c r="AI13" s="24">
        <f t="shared" si="24"/>
        <v>0.15025447363131744</v>
      </c>
      <c r="AJ13" s="24">
        <f t="shared" si="25"/>
        <v>1</v>
      </c>
      <c r="AK13" s="23">
        <f t="shared" si="26"/>
        <v>5.6839620931464907</v>
      </c>
      <c r="AL13" s="2">
        <f t="shared" si="27"/>
        <v>6.6553758822098104</v>
      </c>
      <c r="AM13" s="24">
        <f t="shared" si="28"/>
        <v>5.4417747950311825E-2</v>
      </c>
      <c r="AN13" s="23">
        <f t="shared" si="29"/>
        <v>-56.206724559012002</v>
      </c>
      <c r="AO13" s="23">
        <f t="shared" si="30"/>
        <v>12.628553029209215</v>
      </c>
      <c r="AP13" s="1"/>
    </row>
    <row r="14" spans="1:42" ht="15.75" x14ac:dyDescent="0.25">
      <c r="A14" s="19">
        <v>10</v>
      </c>
      <c r="B14" s="1"/>
      <c r="C14" s="1">
        <v>0.1</v>
      </c>
      <c r="D14" s="1">
        <v>0.45</v>
      </c>
      <c r="E14" s="2">
        <v>2.5</v>
      </c>
      <c r="F14" s="2">
        <v>1</v>
      </c>
      <c r="G14" s="2">
        <v>0</v>
      </c>
      <c r="H14" s="22"/>
      <c r="I14" s="22"/>
      <c r="J14" s="22">
        <f t="shared" si="2"/>
        <v>26.77759</v>
      </c>
      <c r="K14" s="22">
        <f t="shared" si="3"/>
        <v>40.913034946267501</v>
      </c>
      <c r="L14" s="22">
        <f t="shared" si="4"/>
        <v>52.348036946267506</v>
      </c>
      <c r="M14" s="22">
        <f t="shared" si="5"/>
        <v>14.135444946267501</v>
      </c>
      <c r="N14" s="23">
        <f t="shared" si="6"/>
        <v>3.6716234931984655</v>
      </c>
      <c r="O14" s="2">
        <f t="shared" si="7"/>
        <v>1.2627770209239111</v>
      </c>
      <c r="P14" s="22">
        <f t="shared" si="8"/>
        <v>50.216021519823251</v>
      </c>
      <c r="Q14" s="2">
        <f t="shared" si="0"/>
        <v>0</v>
      </c>
      <c r="R14" s="2">
        <f t="shared" si="9"/>
        <v>1.2627770209239111</v>
      </c>
      <c r="S14" s="2"/>
      <c r="T14" s="24">
        <f t="shared" si="10"/>
        <v>0.25243500000000002</v>
      </c>
      <c r="U14" s="24">
        <f t="shared" si="11"/>
        <v>0.26777590000000001</v>
      </c>
      <c r="V14" s="2">
        <f t="shared" si="12"/>
        <v>0.38061500000000004</v>
      </c>
      <c r="W14" s="2">
        <f t="shared" si="13"/>
        <v>0.40913034946267501</v>
      </c>
      <c r="X14" s="2">
        <f t="shared" si="14"/>
        <v>0.11494499999999999</v>
      </c>
      <c r="Y14" s="2">
        <f t="shared" si="15"/>
        <v>8.1050019999999987E-2</v>
      </c>
      <c r="Z14" s="2">
        <f t="shared" si="16"/>
        <v>0.49018036946267501</v>
      </c>
      <c r="AA14" s="2">
        <f t="shared" si="17"/>
        <v>3.3299999999999996E-2</v>
      </c>
      <c r="AB14" s="2">
        <f t="shared" si="18"/>
        <v>0.52348036946267507</v>
      </c>
      <c r="AC14" s="2">
        <f t="shared" si="19"/>
        <v>1.2627770209239111</v>
      </c>
      <c r="AD14" s="24">
        <f t="shared" si="20"/>
        <v>1.2627770209239111</v>
      </c>
      <c r="AE14" s="24">
        <f t="shared" si="21"/>
        <v>0.52348036946267507</v>
      </c>
      <c r="AF14" s="24">
        <f t="shared" si="22"/>
        <v>0</v>
      </c>
      <c r="AG14" s="24">
        <f t="shared" si="1"/>
        <v>0.40913034946267501</v>
      </c>
      <c r="AH14" s="24">
        <f t="shared" si="23"/>
        <v>0.11435002000000005</v>
      </c>
      <c r="AI14" s="24">
        <f t="shared" si="24"/>
        <v>0.11105980219130634</v>
      </c>
      <c r="AJ14" s="24">
        <f t="shared" si="25"/>
        <v>1</v>
      </c>
      <c r="AK14" s="23">
        <f t="shared" si="26"/>
        <v>3.6716234931984655</v>
      </c>
      <c r="AL14" s="2">
        <f t="shared" si="27"/>
        <v>9.0041579425600577</v>
      </c>
      <c r="AM14" s="24">
        <f t="shared" si="28"/>
        <v>1.0559791777710702E-2</v>
      </c>
      <c r="AN14" s="23">
        <f t="shared" si="29"/>
        <v>-34.36480139517613</v>
      </c>
      <c r="AO14" s="23">
        <f t="shared" si="30"/>
        <v>-7.5627873389232398</v>
      </c>
      <c r="AP14" s="1"/>
    </row>
    <row r="15" spans="1:42" ht="15.75" x14ac:dyDescent="0.25">
      <c r="A15" s="19">
        <v>11</v>
      </c>
      <c r="B15" s="1"/>
      <c r="C15" s="1">
        <v>0.5</v>
      </c>
      <c r="D15" s="1">
        <v>0.4</v>
      </c>
      <c r="E15" s="2">
        <v>2.5</v>
      </c>
      <c r="F15" s="2">
        <v>1</v>
      </c>
      <c r="G15" s="2">
        <v>0</v>
      </c>
      <c r="H15" s="22"/>
      <c r="I15" s="22"/>
      <c r="J15" s="22">
        <f t="shared" si="2"/>
        <v>24.864099999999997</v>
      </c>
      <c r="K15" s="22">
        <f t="shared" si="3"/>
        <v>36.111510283000001</v>
      </c>
      <c r="L15" s="22">
        <f t="shared" si="4"/>
        <v>44.378990283000007</v>
      </c>
      <c r="M15" s="22">
        <f t="shared" si="5"/>
        <v>11.247410283000004</v>
      </c>
      <c r="N15" s="23">
        <f t="shared" si="6"/>
        <v>1.3916587486499672</v>
      </c>
      <c r="O15" s="2">
        <f t="shared" si="7"/>
        <v>1.4739567575004997</v>
      </c>
      <c r="P15" s="22">
        <f t="shared" si="8"/>
        <v>42.867814028749109</v>
      </c>
      <c r="Q15" s="2">
        <f t="shared" si="0"/>
        <v>0</v>
      </c>
      <c r="R15" s="2">
        <f t="shared" si="9"/>
        <v>1.4739567575004997</v>
      </c>
      <c r="S15" s="2"/>
      <c r="T15" s="24">
        <f t="shared" si="10"/>
        <v>0.23564999999999997</v>
      </c>
      <c r="U15" s="24">
        <f t="shared" si="11"/>
        <v>0.24864099999999997</v>
      </c>
      <c r="V15" s="2">
        <f t="shared" si="12"/>
        <v>0.34989999999999999</v>
      </c>
      <c r="W15" s="2">
        <f t="shared" si="13"/>
        <v>0.36111510282999998</v>
      </c>
      <c r="X15" s="2">
        <f t="shared" si="14"/>
        <v>0.11930000000000002</v>
      </c>
      <c r="Y15" s="2">
        <f t="shared" si="15"/>
        <v>8.8174800000000025E-2</v>
      </c>
      <c r="Z15" s="2">
        <f t="shared" si="16"/>
        <v>0.44928990283000003</v>
      </c>
      <c r="AA15" s="2">
        <f t="shared" si="17"/>
        <v>-5.5000000000000049E-3</v>
      </c>
      <c r="AB15" s="2">
        <f t="shared" si="18"/>
        <v>0.44378990283000003</v>
      </c>
      <c r="AC15" s="2">
        <f t="shared" si="19"/>
        <v>1.4739567575004997</v>
      </c>
      <c r="AD15" s="24">
        <f t="shared" si="20"/>
        <v>1.4739567575004997</v>
      </c>
      <c r="AE15" s="24">
        <f t="shared" si="21"/>
        <v>0.44378990283000008</v>
      </c>
      <c r="AF15" s="24">
        <f t="shared" si="22"/>
        <v>0</v>
      </c>
      <c r="AG15" s="24">
        <f t="shared" si="1"/>
        <v>0.36111510282999998</v>
      </c>
      <c r="AH15" s="24">
        <f t="shared" si="23"/>
        <v>8.2674800000000104E-2</v>
      </c>
      <c r="AI15" s="24">
        <f t="shared" si="24"/>
        <v>9.7776982423618986E-2</v>
      </c>
      <c r="AJ15" s="24">
        <f t="shared" si="25"/>
        <v>1</v>
      </c>
      <c r="AK15" s="23">
        <f t="shared" si="26"/>
        <v>1.3916587486499672</v>
      </c>
      <c r="AL15" s="2">
        <f t="shared" si="27"/>
        <v>10.227355919693839</v>
      </c>
      <c r="AM15" s="24">
        <f t="shared" si="28"/>
        <v>9.8718507853323679E-4</v>
      </c>
      <c r="AN15" s="23">
        <f t="shared" si="29"/>
        <v>-9.6180640578467234</v>
      </c>
      <c r="AO15" s="23">
        <f t="shared" si="30"/>
        <v>-7.3810796948931845</v>
      </c>
      <c r="AP15" s="1"/>
    </row>
    <row r="16" spans="1:42" ht="15.75" x14ac:dyDescent="0.25">
      <c r="A16" s="19">
        <v>12</v>
      </c>
      <c r="B16" s="1"/>
      <c r="C16" s="1">
        <v>0.25</v>
      </c>
      <c r="D16" s="1">
        <v>0.5</v>
      </c>
      <c r="E16" s="2">
        <v>2.5</v>
      </c>
      <c r="F16" s="2">
        <v>1</v>
      </c>
      <c r="G16" s="2">
        <v>0</v>
      </c>
      <c r="H16" s="22"/>
      <c r="I16" s="22"/>
      <c r="J16" s="22">
        <f t="shared" si="2"/>
        <v>29.791749999999993</v>
      </c>
      <c r="K16" s="22">
        <f t="shared" si="3"/>
        <v>42.063063018749993</v>
      </c>
      <c r="L16" s="22">
        <f t="shared" si="4"/>
        <v>49.843463018750001</v>
      </c>
      <c r="M16" s="22">
        <f t="shared" si="5"/>
        <v>12.27131301875</v>
      </c>
      <c r="N16" s="23">
        <f t="shared" si="6"/>
        <v>1.1449583141898936</v>
      </c>
      <c r="O16" s="2">
        <f t="shared" si="7"/>
        <v>1.329148230003125</v>
      </c>
      <c r="P16" s="22">
        <f t="shared" si="8"/>
        <v>48.664634744782859</v>
      </c>
      <c r="Q16" s="2">
        <f t="shared" si="0"/>
        <v>0</v>
      </c>
      <c r="R16" s="2">
        <f t="shared" si="9"/>
        <v>1.329148230003125</v>
      </c>
      <c r="S16" s="2"/>
      <c r="T16" s="24">
        <f t="shared" si="10"/>
        <v>0.27887499999999998</v>
      </c>
      <c r="U16" s="24">
        <f t="shared" si="11"/>
        <v>0.29791749999999995</v>
      </c>
      <c r="V16" s="2">
        <f t="shared" si="12"/>
        <v>0.38774999999999998</v>
      </c>
      <c r="W16" s="2">
        <f t="shared" si="13"/>
        <v>0.42063063018749997</v>
      </c>
      <c r="X16" s="2">
        <f t="shared" si="14"/>
        <v>0.10150000000000001</v>
      </c>
      <c r="Y16" s="2">
        <f t="shared" si="15"/>
        <v>5.9054000000000009E-2</v>
      </c>
      <c r="Z16" s="2">
        <f t="shared" si="16"/>
        <v>0.47968463018749996</v>
      </c>
      <c r="AA16" s="2">
        <f t="shared" si="17"/>
        <v>1.8749999999999996E-2</v>
      </c>
      <c r="AB16" s="2">
        <f t="shared" si="18"/>
        <v>0.49843463018749995</v>
      </c>
      <c r="AC16" s="2">
        <f t="shared" si="19"/>
        <v>1.329148230003125</v>
      </c>
      <c r="AD16" s="24">
        <f t="shared" si="20"/>
        <v>1.329148230003125</v>
      </c>
      <c r="AE16" s="24">
        <f t="shared" si="21"/>
        <v>0.49843463018750001</v>
      </c>
      <c r="AF16" s="24">
        <f t="shared" si="22"/>
        <v>0</v>
      </c>
      <c r="AG16" s="24">
        <f t="shared" si="1"/>
        <v>0.42063063018749997</v>
      </c>
      <c r="AH16" s="24">
        <f t="shared" si="23"/>
        <v>7.780400000000004E-2</v>
      </c>
      <c r="AI16" s="24">
        <f t="shared" si="24"/>
        <v>9.0375802115472623E-2</v>
      </c>
      <c r="AJ16" s="24">
        <f t="shared" si="25"/>
        <v>1</v>
      </c>
      <c r="AK16" s="23">
        <f t="shared" si="26"/>
        <v>1.1449583141898936</v>
      </c>
      <c r="AL16" s="2">
        <f t="shared" si="27"/>
        <v>11.064908709991929</v>
      </c>
      <c r="AM16" s="24">
        <f t="shared" si="28"/>
        <v>2.2751585853750329E-3</v>
      </c>
      <c r="AN16" s="23">
        <f t="shared" si="29"/>
        <v>-6.9403775422171066</v>
      </c>
      <c r="AO16" s="23">
        <f t="shared" si="30"/>
        <v>-5.8927380713763418</v>
      </c>
      <c r="AP16" s="1"/>
    </row>
    <row r="17" spans="1:42" ht="15.75" x14ac:dyDescent="0.25">
      <c r="A17" s="1"/>
      <c r="B17" s="1"/>
      <c r="C17" s="1"/>
      <c r="D17" s="1"/>
      <c r="E17" s="2"/>
      <c r="F17" s="2"/>
      <c r="G17" s="2"/>
      <c r="H17" s="22"/>
      <c r="I17" s="22"/>
      <c r="J17" s="22"/>
      <c r="K17" s="22"/>
      <c r="L17" s="22"/>
      <c r="M17" s="22"/>
      <c r="N17" s="23"/>
      <c r="O17" s="2"/>
      <c r="P17" s="2"/>
      <c r="Q17" s="2"/>
      <c r="R17" s="2"/>
      <c r="S17" s="2"/>
      <c r="T17" s="24"/>
      <c r="U17" s="24"/>
      <c r="V17" s="2"/>
      <c r="W17" s="2"/>
      <c r="X17" s="2"/>
      <c r="Y17" s="2"/>
      <c r="Z17" s="2"/>
      <c r="AA17" s="2"/>
      <c r="AB17" s="2"/>
      <c r="AC17" s="2"/>
      <c r="AD17" s="24"/>
      <c r="AE17" s="24"/>
      <c r="AF17" s="24"/>
      <c r="AG17" s="24"/>
      <c r="AH17" s="24"/>
      <c r="AI17" s="24"/>
      <c r="AJ17" s="24"/>
      <c r="AK17" s="23"/>
      <c r="AL17" s="2"/>
      <c r="AM17" s="24"/>
      <c r="AN17" s="23"/>
      <c r="AO17" s="23"/>
      <c r="AP17" s="1"/>
    </row>
    <row r="18" spans="1:42" ht="15.75" x14ac:dyDescent="0.25">
      <c r="A18" s="1"/>
      <c r="B18" s="1"/>
      <c r="C18" s="1">
        <v>0.1</v>
      </c>
      <c r="D18" s="1">
        <v>0.1</v>
      </c>
      <c r="E18" s="2">
        <v>1</v>
      </c>
      <c r="F18" s="2">
        <v>1</v>
      </c>
      <c r="G18" s="2">
        <v>1</v>
      </c>
      <c r="H18" s="22"/>
      <c r="I18" s="22"/>
      <c r="J18" s="24">
        <f>U18*100</f>
        <v>7.4825199999999992</v>
      </c>
      <c r="K18" s="24">
        <f>AG18*100</f>
        <v>29.784903140919994</v>
      </c>
      <c r="L18" s="24">
        <f>AE18*100</f>
        <v>42.187599140919993</v>
      </c>
      <c r="M18" s="24">
        <f>(K18-J18)*(1-Q18)</f>
        <v>0</v>
      </c>
      <c r="N18" s="24">
        <f>AK18</f>
        <v>0</v>
      </c>
      <c r="O18" s="24">
        <f>AD18</f>
        <v>1.5320286227656201</v>
      </c>
      <c r="P18" s="24">
        <f>K18-(P$37-33)*(L18-K18)/(33-AO18)</f>
        <v>40.084889794364507</v>
      </c>
      <c r="Q18" s="24">
        <f>((O18/2.65)*G18)/(1-G18*(1-O18/2.65))</f>
        <v>1</v>
      </c>
      <c r="R18" s="2">
        <f>Q18*2.65+(1-Q18)*O18</f>
        <v>2.65</v>
      </c>
      <c r="S18" s="2"/>
      <c r="T18" s="24">
        <f>-0.024*C18+0.487*D18+0.006*E18+0.005*C18*E18-0.013*D18*E18+0.068*C18*D18+0.031</f>
        <v>8.3180000000000004E-2</v>
      </c>
      <c r="U18" s="24">
        <f t="shared" si="11"/>
        <v>7.4825199999999994E-2</v>
      </c>
      <c r="V18" s="2">
        <f>-0.251*C18+0.195*D18+0.011*E18+0.006*C18*E18-0.027*D18*E18+0.452*C18*D18+0.299</f>
        <v>0.30681999999999998</v>
      </c>
      <c r="W18" s="2">
        <f t="shared" si="13"/>
        <v>0.29784903140919994</v>
      </c>
      <c r="X18" s="2">
        <f>0.278*C18+0.034*D18+0.022*E18-0.018*C18*E18-0.027*D18*E18-0.584*C18*D18+0.078</f>
        <v>0.12086</v>
      </c>
      <c r="Y18" s="2">
        <f t="shared" si="15"/>
        <v>9.0726959999999995E-2</v>
      </c>
      <c r="Z18" s="2">
        <f>Y18+W18</f>
        <v>0.38857599140919996</v>
      </c>
      <c r="AA18" s="2">
        <f>-0.097*C18+0.043</f>
        <v>3.3299999999999996E-2</v>
      </c>
      <c r="AB18" s="2">
        <f>Z18+AA18</f>
        <v>0.42187599140919996</v>
      </c>
      <c r="AC18" s="2">
        <f t="shared" si="19"/>
        <v>1.5320286227656201</v>
      </c>
      <c r="AD18" s="24">
        <f>AC18*(F18)</f>
        <v>1.5320286227656201</v>
      </c>
      <c r="AE18" s="24">
        <f t="shared" si="21"/>
        <v>0.42187599140919996</v>
      </c>
      <c r="AF18" s="24">
        <f>(1-AD18/2.65)-(1-AC18/2.65)</f>
        <v>0</v>
      </c>
      <c r="AG18" s="24">
        <f>W18+0.2*AF18</f>
        <v>0.29784903140919994</v>
      </c>
      <c r="AH18" s="24">
        <f>AE18-AG18</f>
        <v>0.12402696000000002</v>
      </c>
      <c r="AI18" s="24">
        <f xml:space="preserve"> (LN(AG18)-LN(U18))/(LN(1500)-LN(33))</f>
        <v>0.36194287823145505</v>
      </c>
      <c r="AJ18" s="24">
        <f>(1-G18)/(1-G18*(1-1.5*(O18/2.65)))</f>
        <v>0</v>
      </c>
      <c r="AK18" s="23">
        <f>1930*(AH18)^(3-AI18)*AJ18</f>
        <v>0</v>
      </c>
      <c r="AL18" s="2">
        <f>(LN(1500)-LN(33))/(LN(AG18)-LN(U18))</f>
        <v>2.7628669056461459</v>
      </c>
      <c r="AM18" s="24">
        <f>EXP(LN(33)+(AL18*LN(AG18)))</f>
        <v>1.1620783946861231</v>
      </c>
      <c r="AN18" s="23">
        <f t="shared" si="29"/>
        <v>-8.394999999999996</v>
      </c>
      <c r="AO18" s="23">
        <f t="shared" si="30"/>
        <v>-6.7368444999999975</v>
      </c>
      <c r="AP18" s="1"/>
    </row>
    <row r="19" spans="1:42" ht="15.75" x14ac:dyDescent="0.25">
      <c r="A19" s="1"/>
      <c r="B19" s="1"/>
      <c r="C19" s="1">
        <v>0.1</v>
      </c>
      <c r="D19" s="1">
        <v>0.1</v>
      </c>
      <c r="E19" s="2">
        <v>1</v>
      </c>
      <c r="F19" s="2">
        <v>1</v>
      </c>
      <c r="G19" s="2">
        <v>1</v>
      </c>
      <c r="H19" s="22"/>
      <c r="I19" s="22"/>
      <c r="J19" s="24">
        <f>U19*100</f>
        <v>7.4825199999999992</v>
      </c>
      <c r="K19" s="24">
        <f>AG19*100</f>
        <v>29.784903140919994</v>
      </c>
      <c r="L19" s="24">
        <f>AE19*100</f>
        <v>42.187599140919993</v>
      </c>
      <c r="M19" s="24">
        <f>(K19-J19)*(1-Q19)</f>
        <v>0</v>
      </c>
      <c r="N19" s="24">
        <f>AK19</f>
        <v>0</v>
      </c>
      <c r="O19" s="24">
        <f>AD19</f>
        <v>1.5320286227656201</v>
      </c>
      <c r="P19" s="24">
        <f>K19-(P$37-33)*(L19-K19)/(33-AO19)</f>
        <v>40.084889794364507</v>
      </c>
      <c r="Q19" s="24">
        <f>((O19/2.65)*G19)/(1-G19*(1-O19/2.65))</f>
        <v>1</v>
      </c>
      <c r="R19" s="2">
        <f>Q19*2.65+(1-Q19)*O19</f>
        <v>2.65</v>
      </c>
      <c r="S19" s="2"/>
      <c r="T19" s="24">
        <f>-0.024*C19+0.487*D19+0.006*E19+0.005*C19*E19-0.013*D19*E19+0.068*C19*D19+0.031</f>
        <v>8.3180000000000004E-2</v>
      </c>
      <c r="U19" s="24">
        <f t="shared" si="11"/>
        <v>7.4825199999999994E-2</v>
      </c>
      <c r="V19" s="2">
        <f>-0.251*C19+0.195*D19+0.011*E19+0.006*C19*E19-0.027*D19*E19+0.452*C19*D19+0.299</f>
        <v>0.30681999999999998</v>
      </c>
      <c r="W19" s="2">
        <f t="shared" si="13"/>
        <v>0.29784903140919994</v>
      </c>
      <c r="X19" s="2">
        <f>0.278*C19+0.034*D19+0.022*E19-0.018*C19*E19-0.027*D19*E19-0.584*C19*D19+0.078</f>
        <v>0.12086</v>
      </c>
      <c r="Y19" s="2">
        <f t="shared" si="15"/>
        <v>9.0726959999999995E-2</v>
      </c>
      <c r="Z19" s="2">
        <f>Y19+W19</f>
        <v>0.38857599140919996</v>
      </c>
      <c r="AA19" s="2">
        <f>-0.097*C19+0.043</f>
        <v>3.3299999999999996E-2</v>
      </c>
      <c r="AB19" s="2">
        <f>Z19+AA19</f>
        <v>0.42187599140919996</v>
      </c>
      <c r="AC19" s="2">
        <f t="shared" si="19"/>
        <v>1.5320286227656201</v>
      </c>
      <c r="AD19" s="24">
        <f>AC19*(F19)</f>
        <v>1.5320286227656201</v>
      </c>
      <c r="AE19" s="24">
        <f t="shared" si="21"/>
        <v>0.42187599140919996</v>
      </c>
      <c r="AF19" s="24">
        <f>(1-AD19/2.65)-(1-AC19/2.65)</f>
        <v>0</v>
      </c>
      <c r="AG19" s="24">
        <f>W19+0.2*AF19</f>
        <v>0.29784903140919994</v>
      </c>
      <c r="AH19" s="24">
        <f>AE19-AG19</f>
        <v>0.12402696000000002</v>
      </c>
      <c r="AI19" s="24">
        <f xml:space="preserve"> (LN(AG19)-LN(U19))/(LN(1500)-LN(33))</f>
        <v>0.36194287823145505</v>
      </c>
      <c r="AJ19" s="24">
        <f>(1-G19)/(1-G19*(1-1.5*(O19/2.65)))</f>
        <v>0</v>
      </c>
      <c r="AK19" s="23">
        <f>1930*(AH19)^(3-AI19)*AJ19</f>
        <v>0</v>
      </c>
      <c r="AL19" s="2">
        <f>(LN(1500)-LN(33))/(LN(AG19)-LN(U19))</f>
        <v>2.7628669056461459</v>
      </c>
      <c r="AM19" s="24">
        <f>EXP(LN(33)+(AL19*LN(AG19)))</f>
        <v>1.1620783946861231</v>
      </c>
      <c r="AN19" s="23">
        <f t="shared" si="29"/>
        <v>-8.394999999999996</v>
      </c>
      <c r="AO19" s="23">
        <f t="shared" si="30"/>
        <v>-6.7368444999999975</v>
      </c>
      <c r="AP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Thanh Nguyen</cp:lastModifiedBy>
  <dcterms:created xsi:type="dcterms:W3CDTF">2014-07-02T22:13:10Z</dcterms:created>
  <dcterms:modified xsi:type="dcterms:W3CDTF">2014-07-08T15:24:10Z</dcterms:modified>
</cp:coreProperties>
</file>