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https://ivigen-my.sharepoint.com/personal/silvia_caroselli_igenomix_com/Documents/bocconi/per Matteo/"/>
    </mc:Choice>
  </mc:AlternateContent>
  <xr:revisionPtr revIDLastSave="352" documentId="11_AD4D5CB4E552A5DACE1C64F318584F005BDEDD88" xr6:coauthVersionLast="47" xr6:coauthVersionMax="47" xr10:uidLastSave="{50FA89D8-8A94-492B-9552-A1310AD66660}"/>
  <bookViews>
    <workbookView xWindow="-120" yWindow="-120" windowWidth="29040" windowHeight="15840" xr2:uid="{00000000-000D-0000-FFFF-FFFF00000000}"/>
  </bookViews>
  <sheets>
    <sheet name="CR-Cost Disease-LY" sheetId="1" r:id="rId1"/>
    <sheet name="Costs" sheetId="2" r:id="rId2"/>
    <sheet name="Incertezz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3" l="1"/>
  <c r="C5" i="3"/>
  <c r="C4" i="3"/>
  <c r="C3" i="3"/>
  <c r="D3" i="3"/>
  <c r="D4" i="3"/>
  <c r="D2" i="3"/>
  <c r="C2" i="3"/>
  <c r="H22" i="1" l="1"/>
  <c r="H19" i="1"/>
  <c r="H18" i="1"/>
  <c r="H17" i="1"/>
  <c r="H16" i="1"/>
  <c r="H15" i="1"/>
  <c r="H14" i="1"/>
  <c r="H13" i="1"/>
  <c r="H12" i="1"/>
  <c r="H11" i="1"/>
  <c r="H9" i="1"/>
  <c r="H10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<sst xmlns="http://schemas.openxmlformats.org/spreadsheetml/2006/main" count="77" uniqueCount="59">
  <si>
    <t>Disease</t>
  </si>
  <si>
    <t>#disease</t>
  </si>
  <si>
    <t>Cystic Fibrosis</t>
  </si>
  <si>
    <t>Spinal Muscular Atrophy</t>
  </si>
  <si>
    <t>Beta Thalassemia</t>
  </si>
  <si>
    <t>Phenylketonuria</t>
  </si>
  <si>
    <t>Methylmalonic Acidaemia with Homocystinuria</t>
  </si>
  <si>
    <t>Medium-chain Acyl-CoA Dehydrogenase Deficiency</t>
  </si>
  <si>
    <t>Smith-Lemli-Opitz Syndrome</t>
  </si>
  <si>
    <t>Congenital Disorder of Glycosylation Type 1A</t>
  </si>
  <si>
    <t>Glycogen Storage Disease Type 2</t>
  </si>
  <si>
    <t>Oxalosis or Primary Hyperoxaluria</t>
  </si>
  <si>
    <t>Long-chain 3-hydroxyacyl-CoA Dehydrogenase Deficiency</t>
  </si>
  <si>
    <t>Homocystinuria</t>
  </si>
  <si>
    <t>Metachromatic Leukodystrophy</t>
  </si>
  <si>
    <t>Biotinidase Deficiency</t>
  </si>
  <si>
    <t>Achondrogenesis Type 1B</t>
  </si>
  <si>
    <t>Galactosemia</t>
  </si>
  <si>
    <t>Deafness, Autosomal Recessive 1A</t>
  </si>
  <si>
    <t>Hemolytic Anemia due to G6PD Deficiency</t>
  </si>
  <si>
    <t>Emery-Dreifuss Muscular Dystrophy</t>
  </si>
  <si>
    <t>Fabry Disease</t>
  </si>
  <si>
    <t>Fragile X Syndrome</t>
  </si>
  <si>
    <t>Carrier rate - IGX</t>
  </si>
  <si>
    <t>Carrier rate - literature</t>
  </si>
  <si>
    <t>Mediterranean for literature</t>
  </si>
  <si>
    <t>Pan-ethnic for literature</t>
  </si>
  <si>
    <t>Southern European for literature</t>
  </si>
  <si>
    <t>≤1 in 500</t>
  </si>
  <si>
    <t>note (different from caucasian)</t>
  </si>
  <si>
    <t>Cost Disease</t>
  </si>
  <si>
    <t>Life Expectancy</t>
  </si>
  <si>
    <t>Intervention Cost</t>
  </si>
  <si>
    <t>IGX</t>
  </si>
  <si>
    <t>Panel Cost per couple</t>
  </si>
  <si>
    <t>Original Model</t>
  </si>
  <si>
    <t>Strategy A1 (MS)</t>
  </si>
  <si>
    <t>Strategy A2 (FS)</t>
  </si>
  <si>
    <t>Strategy C (ACOG)</t>
  </si>
  <si>
    <t>Strategy D (AMCG)</t>
  </si>
  <si>
    <t>Intervention rate in ARCs (%)</t>
  </si>
  <si>
    <t>min</t>
  </si>
  <si>
    <t>max</t>
  </si>
  <si>
    <t>min %</t>
  </si>
  <si>
    <t>max %</t>
  </si>
  <si>
    <t>min-review</t>
  </si>
  <si>
    <t>max-review</t>
  </si>
  <si>
    <t>SC</t>
  </si>
  <si>
    <t>non saprei</t>
  </si>
  <si>
    <t>troppo bassi per il mercato in realtà, soprattutto se per coppia</t>
  </si>
  <si>
    <t>troppo bassi per il mercato in realtà, soprattutto se per coppia (es. a partner: Genoma 270, Tomalab 600)</t>
  </si>
  <si>
    <t>troppo bassa, per IGX 100%</t>
  </si>
  <si>
    <t>ok</t>
  </si>
  <si>
    <t>Cost of intervention (eur)</t>
  </si>
  <si>
    <t>Cost of MS (eur)</t>
  </si>
  <si>
    <t>Cost of FS (eur)</t>
  </si>
  <si>
    <t>ECS detection rate (failure of ECS) (%)</t>
  </si>
  <si>
    <t>Efficiency of avoiding conc. an affected child (failure of intervention) (%)</t>
  </si>
  <si>
    <t>sembra troppo bassa anche se è quella che viene dichiarata. Ad ogni modo, se si intende il fallimento dell'intervento, credo debba essere un media pesata degli errori per ogni tipo di intervento (es. PGT-M=2%, DONOR (DR ECS)=2%, PRENATAL=2%)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</si>
</sst>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1" formatCode="#,##0.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Border="1"/>
    <xf numFmtId="0" fontId="0" fillId="0" borderId="0" xfId="0" applyFill="1" applyBorder="1"/>
    <xf numFmtId="3" fontId="0" fillId="0" borderId="0" xfId="0" applyNumberFormat="1"/>
    <xf numFmtId="3" fontId="0" fillId="0" borderId="0" xfId="0" applyNumberFormat="1" applyBorder="1"/>
    <xf numFmtId="9" fontId="0" fillId="0" borderId="0" xfId="0" applyNumberFormat="1"/>
    <xf numFmtId="2" fontId="0" fillId="0" borderId="0" xfId="0" applyNumberFormat="1"/>
    <xf numFmtId="0" fontId="0" fillId="0" borderId="0" xfId="0" applyNumberFormat="1"/>
    <xf numFmtId="171" fontId="0" fillId="0" borderId="0" xfId="0" applyNumberFormat="1"/>
    <xf numFmtId="0" fontId="0" fillId="2" borderId="0" xfId="0" applyFill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2"/>
  <sheetViews>
    <sheetView tabSelected="1" workbookViewId="0">
      <selection activeCell="I34" sqref="I34"/>
    </sheetView>
  </sheetViews>
  <sheetFormatPr defaultRowHeight="15" x14ac:dyDescent="0.25"/>
  <cols>
    <col min="1" max="1" width="8.7109375" style="1" customWidth="1"/>
    <col min="2" max="3" width="11" style="1" customWidth="1"/>
    <col min="4" max="4" width="9.85546875" style="1" customWidth="1"/>
    <col min="5" max="5" width="10" style="1" customWidth="1"/>
    <col min="6" max="6" width="53" style="1" bestFit="1" customWidth="1"/>
    <col min="7" max="7" width="15.7109375" style="1" customWidth="1"/>
    <col min="8" max="8" width="21.42578125" style="1" customWidth="1"/>
    <col min="9" max="9" width="30.5703125" style="1" bestFit="1" customWidth="1"/>
    <col min="10" max="10" width="12.140625" style="1" bestFit="1" customWidth="1"/>
    <col min="11" max="16384" width="9.140625" style="1"/>
  </cols>
  <sheetData>
    <row r="1" spans="1:11" x14ac:dyDescent="0.25">
      <c r="A1" s="1" t="s">
        <v>1</v>
      </c>
      <c r="B1" s="1" t="s">
        <v>36</v>
      </c>
      <c r="C1" s="1" t="s">
        <v>37</v>
      </c>
      <c r="D1" s="1" t="s">
        <v>38</v>
      </c>
      <c r="E1" s="1" t="s">
        <v>39</v>
      </c>
      <c r="F1" s="1" t="s">
        <v>0</v>
      </c>
      <c r="G1" s="2" t="s">
        <v>23</v>
      </c>
      <c r="H1" s="2" t="s">
        <v>24</v>
      </c>
      <c r="I1" s="2" t="s">
        <v>29</v>
      </c>
      <c r="J1" s="2" t="s">
        <v>30</v>
      </c>
      <c r="K1" s="2" t="s">
        <v>31</v>
      </c>
    </row>
    <row r="2" spans="1:11" x14ac:dyDescent="0.25">
      <c r="A2" s="1">
        <v>1</v>
      </c>
      <c r="B2" s="1">
        <v>1</v>
      </c>
      <c r="C2" s="1">
        <v>1</v>
      </c>
      <c r="D2" s="2">
        <v>1</v>
      </c>
      <c r="E2" s="2">
        <v>1</v>
      </c>
      <c r="F2" s="1" t="s">
        <v>2</v>
      </c>
      <c r="G2" s="1">
        <v>3.5714285714285712E-2</v>
      </c>
      <c r="H2" s="1">
        <f>1/28</f>
        <v>3.5714285714285712E-2</v>
      </c>
      <c r="J2" s="4">
        <v>1121355</v>
      </c>
      <c r="K2" s="1">
        <v>40</v>
      </c>
    </row>
    <row r="3" spans="1:11" x14ac:dyDescent="0.25">
      <c r="A3" s="1">
        <v>2</v>
      </c>
      <c r="B3" s="1">
        <v>1</v>
      </c>
      <c r="C3" s="1">
        <v>1</v>
      </c>
      <c r="D3" s="2">
        <v>0</v>
      </c>
      <c r="E3" s="2">
        <v>1</v>
      </c>
      <c r="F3" s="1" t="s">
        <v>3</v>
      </c>
      <c r="G3" s="1">
        <v>2.3809523809523808E-2</v>
      </c>
      <c r="H3" s="1">
        <f>1/35</f>
        <v>2.8571428571428571E-2</v>
      </c>
      <c r="J3" s="4">
        <v>12613440</v>
      </c>
      <c r="K3" s="1">
        <v>43</v>
      </c>
    </row>
    <row r="4" spans="1:11" x14ac:dyDescent="0.25">
      <c r="A4" s="1">
        <v>3</v>
      </c>
      <c r="B4" s="1">
        <v>1</v>
      </c>
      <c r="C4" s="1">
        <v>1</v>
      </c>
      <c r="D4" s="2">
        <v>1</v>
      </c>
      <c r="E4" s="2">
        <v>0</v>
      </c>
      <c r="F4" s="1" t="s">
        <v>4</v>
      </c>
      <c r="G4" s="1">
        <v>8.0000000000000002E-3</v>
      </c>
      <c r="H4" s="1">
        <f>1/28</f>
        <v>3.5714285714285712E-2</v>
      </c>
      <c r="I4" s="1" t="s">
        <v>25</v>
      </c>
      <c r="J4" s="4">
        <v>76505</v>
      </c>
      <c r="K4" s="1">
        <v>45</v>
      </c>
    </row>
    <row r="5" spans="1:11" x14ac:dyDescent="0.25">
      <c r="A5" s="1">
        <v>4</v>
      </c>
      <c r="B5" s="2">
        <v>1</v>
      </c>
      <c r="C5" s="2">
        <v>1</v>
      </c>
      <c r="D5" s="2">
        <v>0</v>
      </c>
      <c r="E5" s="2">
        <v>0</v>
      </c>
      <c r="F5" s="1" t="s">
        <v>5</v>
      </c>
      <c r="G5" s="1">
        <v>2.4390243902439025E-2</v>
      </c>
      <c r="H5" s="1">
        <f>1/58</f>
        <v>1.7241379310344827E-2</v>
      </c>
      <c r="I5" s="1" t="s">
        <v>26</v>
      </c>
      <c r="J5" s="4">
        <v>99037</v>
      </c>
      <c r="K5" s="1">
        <v>83</v>
      </c>
    </row>
    <row r="6" spans="1:11" x14ac:dyDescent="0.25">
      <c r="A6" s="1">
        <v>5</v>
      </c>
      <c r="B6" s="2">
        <v>0</v>
      </c>
      <c r="C6" s="2">
        <v>1</v>
      </c>
      <c r="D6" s="2">
        <v>0</v>
      </c>
      <c r="E6" s="2">
        <v>0</v>
      </c>
      <c r="F6" s="1" t="s">
        <v>6</v>
      </c>
      <c r="G6" s="1">
        <v>9.0909090909090905E-3</v>
      </c>
      <c r="H6" s="1">
        <f>1/123</f>
        <v>8.130081300813009E-3</v>
      </c>
      <c r="I6" s="1" t="s">
        <v>26</v>
      </c>
      <c r="J6" s="4">
        <v>1285079</v>
      </c>
      <c r="K6" s="1">
        <v>8</v>
      </c>
    </row>
    <row r="7" spans="1:11" x14ac:dyDescent="0.25">
      <c r="A7" s="1">
        <v>6</v>
      </c>
      <c r="B7" s="2">
        <v>0</v>
      </c>
      <c r="C7" s="2">
        <v>1</v>
      </c>
      <c r="D7" s="2">
        <v>0</v>
      </c>
      <c r="E7" s="2">
        <v>0</v>
      </c>
      <c r="F7" s="1" t="s">
        <v>7</v>
      </c>
      <c r="G7" s="1">
        <v>8.0645161290322578E-3</v>
      </c>
      <c r="H7" s="1">
        <f>1/66</f>
        <v>1.5151515151515152E-2</v>
      </c>
      <c r="I7" s="1" t="s">
        <v>26</v>
      </c>
      <c r="J7" s="4">
        <v>10395</v>
      </c>
      <c r="K7" s="1">
        <v>0</v>
      </c>
    </row>
    <row r="8" spans="1:11" x14ac:dyDescent="0.25">
      <c r="A8" s="1">
        <v>7</v>
      </c>
      <c r="B8" s="2">
        <v>0</v>
      </c>
      <c r="C8" s="2">
        <v>1</v>
      </c>
      <c r="D8" s="2">
        <v>0</v>
      </c>
      <c r="E8" s="2">
        <v>0</v>
      </c>
      <c r="F8" s="1" t="s">
        <v>8</v>
      </c>
      <c r="G8" s="1">
        <v>1.3513513513513514E-2</v>
      </c>
      <c r="H8" s="1">
        <f>1/83</f>
        <v>1.2048192771084338E-2</v>
      </c>
      <c r="I8" s="1" t="s">
        <v>27</v>
      </c>
      <c r="J8" s="4">
        <v>179253</v>
      </c>
      <c r="K8" s="1">
        <v>0</v>
      </c>
    </row>
    <row r="9" spans="1:11" x14ac:dyDescent="0.25">
      <c r="A9" s="1">
        <v>8</v>
      </c>
      <c r="B9" s="2">
        <v>0</v>
      </c>
      <c r="C9" s="2">
        <v>1</v>
      </c>
      <c r="D9" s="2">
        <v>0</v>
      </c>
      <c r="E9" s="2">
        <v>0</v>
      </c>
      <c r="F9" s="1" t="s">
        <v>9</v>
      </c>
      <c r="G9" s="1">
        <v>1.1764705882352941E-2</v>
      </c>
      <c r="H9" s="1">
        <f>1/60</f>
        <v>1.6666666666666666E-2</v>
      </c>
      <c r="J9" s="4">
        <v>79752</v>
      </c>
      <c r="K9" s="1">
        <v>83</v>
      </c>
    </row>
    <row r="10" spans="1:11" x14ac:dyDescent="0.25">
      <c r="A10" s="1">
        <v>9</v>
      </c>
      <c r="B10" s="2">
        <v>0</v>
      </c>
      <c r="C10" s="2">
        <v>1</v>
      </c>
      <c r="D10" s="2">
        <v>0</v>
      </c>
      <c r="E10" s="2">
        <v>0</v>
      </c>
      <c r="F10" s="1" t="s">
        <v>10</v>
      </c>
      <c r="G10" s="1">
        <v>4.1841004184100415E-3</v>
      </c>
      <c r="H10" s="1">
        <f>1/100</f>
        <v>0.01</v>
      </c>
      <c r="I10" s="1" t="s">
        <v>26</v>
      </c>
      <c r="J10" s="4">
        <v>22722</v>
      </c>
      <c r="K10" s="1">
        <v>1</v>
      </c>
    </row>
    <row r="11" spans="1:11" x14ac:dyDescent="0.25">
      <c r="A11" s="1">
        <v>10</v>
      </c>
      <c r="B11" s="2">
        <v>0</v>
      </c>
      <c r="C11" s="2">
        <v>1</v>
      </c>
      <c r="D11" s="2">
        <v>0</v>
      </c>
      <c r="E11" s="2">
        <v>0</v>
      </c>
      <c r="F11" s="1" t="s">
        <v>11</v>
      </c>
      <c r="G11" s="1">
        <v>4.6728971962616819E-3</v>
      </c>
      <c r="H11" s="1">
        <f>1/135</f>
        <v>7.4074074074074077E-3</v>
      </c>
      <c r="I11" s="1" t="s">
        <v>26</v>
      </c>
      <c r="J11" s="4">
        <v>70608</v>
      </c>
      <c r="K11" s="1">
        <v>1</v>
      </c>
    </row>
    <row r="12" spans="1:11" x14ac:dyDescent="0.25">
      <c r="A12" s="1">
        <v>11</v>
      </c>
      <c r="B12" s="2">
        <v>0</v>
      </c>
      <c r="C12" s="2">
        <v>1</v>
      </c>
      <c r="D12" s="2">
        <v>0</v>
      </c>
      <c r="E12" s="2">
        <v>0</v>
      </c>
      <c r="F12" s="1" t="s">
        <v>12</v>
      </c>
      <c r="G12" s="1">
        <v>3.1152647975077881E-3</v>
      </c>
      <c r="H12" s="1">
        <f>1/250</f>
        <v>4.0000000000000001E-3</v>
      </c>
      <c r="J12" s="4">
        <v>3383338</v>
      </c>
      <c r="K12" s="1">
        <v>60</v>
      </c>
    </row>
    <row r="13" spans="1:11" x14ac:dyDescent="0.25">
      <c r="A13" s="1">
        <v>12</v>
      </c>
      <c r="B13" s="2">
        <v>0</v>
      </c>
      <c r="C13" s="2">
        <v>1</v>
      </c>
      <c r="D13" s="2">
        <v>0</v>
      </c>
      <c r="E13" s="2">
        <v>0</v>
      </c>
      <c r="F13" s="1" t="s">
        <v>13</v>
      </c>
      <c r="G13" s="1">
        <v>6.6666666666666671E-3</v>
      </c>
      <c r="H13" s="1">
        <f>1/224</f>
        <v>4.464285714285714E-3</v>
      </c>
      <c r="I13" s="1" t="s">
        <v>26</v>
      </c>
      <c r="J13" s="4">
        <v>125189</v>
      </c>
      <c r="K13" s="1">
        <v>68</v>
      </c>
    </row>
    <row r="14" spans="1:11" x14ac:dyDescent="0.25">
      <c r="A14" s="1">
        <v>13</v>
      </c>
      <c r="B14" s="2">
        <v>0</v>
      </c>
      <c r="C14" s="2">
        <v>1</v>
      </c>
      <c r="D14" s="2">
        <v>0</v>
      </c>
      <c r="E14" s="2">
        <v>0</v>
      </c>
      <c r="F14" s="1" t="s">
        <v>14</v>
      </c>
      <c r="G14" s="1">
        <v>4.3103448275862068E-3</v>
      </c>
      <c r="H14" s="1">
        <f>1/100</f>
        <v>0.01</v>
      </c>
      <c r="I14" s="1" t="s">
        <v>26</v>
      </c>
      <c r="J14" s="4">
        <v>16775</v>
      </c>
      <c r="K14" s="1">
        <v>25</v>
      </c>
    </row>
    <row r="15" spans="1:11" x14ac:dyDescent="0.25">
      <c r="A15" s="1">
        <v>14</v>
      </c>
      <c r="B15" s="2">
        <v>0</v>
      </c>
      <c r="C15" s="2">
        <v>1</v>
      </c>
      <c r="D15" s="2">
        <v>0</v>
      </c>
      <c r="E15" s="2">
        <v>0</v>
      </c>
      <c r="F15" s="1" t="s">
        <v>15</v>
      </c>
      <c r="G15" s="1">
        <v>4.3859649122807015E-3</v>
      </c>
      <c r="H15" s="1">
        <f>1/125</f>
        <v>8.0000000000000002E-3</v>
      </c>
      <c r="I15" s="1" t="s">
        <v>26</v>
      </c>
      <c r="J15" s="4">
        <v>1368</v>
      </c>
      <c r="K15" s="1">
        <v>83</v>
      </c>
    </row>
    <row r="16" spans="1:11" x14ac:dyDescent="0.25">
      <c r="A16" s="1">
        <v>15</v>
      </c>
      <c r="B16" s="2">
        <v>0</v>
      </c>
      <c r="C16" s="2">
        <v>1</v>
      </c>
      <c r="D16" s="2">
        <v>0</v>
      </c>
      <c r="E16" s="2">
        <v>0</v>
      </c>
      <c r="F16" s="1" t="s">
        <v>16</v>
      </c>
      <c r="G16" s="1">
        <v>6.8027210884353739E-3</v>
      </c>
      <c r="H16" s="1">
        <f>1/158</f>
        <v>6.3291139240506328E-3</v>
      </c>
      <c r="I16" s="1" t="s">
        <v>26</v>
      </c>
      <c r="J16" s="4">
        <v>18353</v>
      </c>
      <c r="K16" s="1">
        <v>0</v>
      </c>
    </row>
    <row r="17" spans="1:11" x14ac:dyDescent="0.25">
      <c r="A17" s="1">
        <v>16</v>
      </c>
      <c r="B17" s="2">
        <v>0</v>
      </c>
      <c r="C17" s="2">
        <v>1</v>
      </c>
      <c r="D17" s="2">
        <v>0</v>
      </c>
      <c r="E17" s="2">
        <v>0</v>
      </c>
      <c r="F17" s="1" t="s">
        <v>17</v>
      </c>
      <c r="G17" s="1">
        <v>4.2553191489361703E-3</v>
      </c>
      <c r="H17" s="1">
        <f>1/100</f>
        <v>0.01</v>
      </c>
      <c r="I17" s="1" t="s">
        <v>26</v>
      </c>
      <c r="J17" s="4">
        <v>9645</v>
      </c>
      <c r="K17" s="1">
        <v>83</v>
      </c>
    </row>
    <row r="18" spans="1:11" x14ac:dyDescent="0.25">
      <c r="A18" s="1">
        <v>17</v>
      </c>
      <c r="B18" s="2">
        <v>0</v>
      </c>
      <c r="C18" s="2">
        <v>1</v>
      </c>
      <c r="D18" s="2">
        <v>0</v>
      </c>
      <c r="E18" s="2">
        <v>0</v>
      </c>
      <c r="F18" s="1" t="s">
        <v>18</v>
      </c>
      <c r="G18" s="1">
        <v>1.2987012987012988E-2</v>
      </c>
      <c r="H18" s="1">
        <f>1/50</f>
        <v>0.02</v>
      </c>
      <c r="I18" s="1" t="s">
        <v>26</v>
      </c>
      <c r="J18" s="4">
        <v>7323</v>
      </c>
      <c r="K18" s="1">
        <v>83</v>
      </c>
    </row>
    <row r="19" spans="1:11" x14ac:dyDescent="0.25">
      <c r="A19" s="1">
        <v>18</v>
      </c>
      <c r="B19" s="2">
        <v>0</v>
      </c>
      <c r="C19" s="2">
        <v>1</v>
      </c>
      <c r="D19" s="2">
        <v>0</v>
      </c>
      <c r="E19" s="2">
        <v>0</v>
      </c>
      <c r="F19" s="1" t="s">
        <v>19</v>
      </c>
      <c r="G19" s="1">
        <v>0.04</v>
      </c>
      <c r="H19" s="1">
        <f>1/10</f>
        <v>0.1</v>
      </c>
      <c r="I19" s="1" t="s">
        <v>26</v>
      </c>
      <c r="J19" s="1">
        <v>0</v>
      </c>
      <c r="K19" s="1">
        <v>83</v>
      </c>
    </row>
    <row r="20" spans="1:11" x14ac:dyDescent="0.25">
      <c r="A20" s="1">
        <v>19</v>
      </c>
      <c r="B20" s="2">
        <v>0</v>
      </c>
      <c r="C20" s="2">
        <v>1</v>
      </c>
      <c r="D20" s="2">
        <v>0</v>
      </c>
      <c r="E20" s="2">
        <v>0</v>
      </c>
      <c r="F20" s="1" t="s">
        <v>20</v>
      </c>
      <c r="G20" s="1">
        <v>1.3397642015005359E-4</v>
      </c>
      <c r="H20" s="1" t="s">
        <v>28</v>
      </c>
      <c r="I20" s="1" t="s">
        <v>26</v>
      </c>
      <c r="J20" s="4">
        <v>25865</v>
      </c>
      <c r="K20" s="1">
        <v>83</v>
      </c>
    </row>
    <row r="21" spans="1:11" x14ac:dyDescent="0.25">
      <c r="A21" s="1">
        <v>20</v>
      </c>
      <c r="B21" s="2">
        <v>0</v>
      </c>
      <c r="C21" s="2">
        <v>1</v>
      </c>
      <c r="D21" s="2">
        <v>0</v>
      </c>
      <c r="E21" s="2">
        <v>0</v>
      </c>
      <c r="F21" s="1" t="s">
        <v>21</v>
      </c>
      <c r="G21" s="1">
        <v>5.0000000000000001E-4</v>
      </c>
      <c r="H21" s="1" t="s">
        <v>28</v>
      </c>
      <c r="I21" s="1" t="s">
        <v>26</v>
      </c>
      <c r="J21" s="4">
        <v>11818576</v>
      </c>
      <c r="K21" s="1">
        <v>67</v>
      </c>
    </row>
    <row r="22" spans="1:11" x14ac:dyDescent="0.25">
      <c r="A22" s="1">
        <v>21</v>
      </c>
      <c r="B22" s="2">
        <v>1</v>
      </c>
      <c r="C22" s="2">
        <v>1</v>
      </c>
      <c r="D22" s="2">
        <v>0</v>
      </c>
      <c r="E22" s="2">
        <v>0</v>
      </c>
      <c r="F22" s="1" t="s">
        <v>22</v>
      </c>
      <c r="G22" s="1">
        <v>6.8493150684931503E-3</v>
      </c>
      <c r="H22" s="1">
        <f>1/187</f>
        <v>5.3475935828877002E-3</v>
      </c>
      <c r="J22" s="4">
        <v>23603</v>
      </c>
      <c r="K22" s="1">
        <v>83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F4A6F-78A4-4449-9E6A-5623F02C9955}">
  <dimension ref="A1:F3"/>
  <sheetViews>
    <sheetView workbookViewId="0">
      <selection activeCell="D33" sqref="D33"/>
    </sheetView>
  </sheetViews>
  <sheetFormatPr defaultRowHeight="15" x14ac:dyDescent="0.25"/>
  <cols>
    <col min="1" max="1" width="23.42578125" bestFit="1" customWidth="1"/>
    <col min="2" max="3" width="11" bestFit="1" customWidth="1"/>
    <col min="4" max="4" width="9.85546875" bestFit="1" customWidth="1"/>
    <col min="5" max="5" width="10" bestFit="1" customWidth="1"/>
  </cols>
  <sheetData>
    <row r="1" spans="1:6" x14ac:dyDescent="0.25">
      <c r="B1" s="1" t="s">
        <v>36</v>
      </c>
      <c r="C1" s="1" t="s">
        <v>37</v>
      </c>
      <c r="D1" s="1" t="s">
        <v>38</v>
      </c>
      <c r="E1" s="1" t="s">
        <v>39</v>
      </c>
      <c r="F1" s="2" t="s">
        <v>33</v>
      </c>
    </row>
    <row r="2" spans="1:6" x14ac:dyDescent="0.25">
      <c r="A2" t="s">
        <v>34</v>
      </c>
      <c r="B2">
        <v>240</v>
      </c>
      <c r="C2">
        <v>270</v>
      </c>
      <c r="D2">
        <v>180</v>
      </c>
      <c r="E2">
        <v>180</v>
      </c>
      <c r="F2">
        <v>250</v>
      </c>
    </row>
    <row r="3" spans="1:6" x14ac:dyDescent="0.25">
      <c r="A3" t="s">
        <v>32</v>
      </c>
      <c r="B3" s="3">
        <v>19714</v>
      </c>
      <c r="C3" s="3">
        <v>19714</v>
      </c>
      <c r="D3" s="3">
        <v>19714</v>
      </c>
      <c r="E3" s="3">
        <v>19714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ED552-F87C-4562-A719-888E44B60FAD}">
  <dimension ref="A1:I7"/>
  <sheetViews>
    <sheetView workbookViewId="0">
      <selection activeCell="I8" sqref="I8"/>
    </sheetView>
  </sheetViews>
  <sheetFormatPr defaultRowHeight="15" x14ac:dyDescent="0.25"/>
  <cols>
    <col min="1" max="1" width="49.85546875" bestFit="1" customWidth="1"/>
    <col min="2" max="2" width="14.28515625" bestFit="1" customWidth="1"/>
    <col min="5" max="6" width="10.140625" customWidth="1"/>
    <col min="7" max="7" width="11.28515625" bestFit="1" customWidth="1"/>
    <col min="8" max="8" width="11.5703125" bestFit="1" customWidth="1"/>
    <col min="9" max="9" width="56" bestFit="1" customWidth="1"/>
  </cols>
  <sheetData>
    <row r="1" spans="1:9" x14ac:dyDescent="0.25">
      <c r="B1" t="s">
        <v>35</v>
      </c>
      <c r="C1" t="s">
        <v>41</v>
      </c>
      <c r="D1" t="s">
        <v>42</v>
      </c>
      <c r="E1" t="s">
        <v>43</v>
      </c>
      <c r="F1" t="s">
        <v>44</v>
      </c>
      <c r="G1" t="s">
        <v>45</v>
      </c>
      <c r="H1" t="s">
        <v>46</v>
      </c>
      <c r="I1" t="s">
        <v>47</v>
      </c>
    </row>
    <row r="2" spans="1:9" x14ac:dyDescent="0.25">
      <c r="A2" t="s">
        <v>53</v>
      </c>
      <c r="B2" s="8">
        <v>19714</v>
      </c>
      <c r="C2" s="8">
        <f>-(B2/100*25)+B2</f>
        <v>14785.5</v>
      </c>
      <c r="D2" s="8">
        <f>(B2/100*25)+B2</f>
        <v>24642.5</v>
      </c>
      <c r="E2" s="5">
        <v>-0.25</v>
      </c>
      <c r="F2" s="5">
        <v>0.25</v>
      </c>
      <c r="G2" s="9"/>
      <c r="H2" s="9"/>
      <c r="I2" t="s">
        <v>48</v>
      </c>
    </row>
    <row r="3" spans="1:9" x14ac:dyDescent="0.25">
      <c r="A3" t="s">
        <v>54</v>
      </c>
      <c r="B3" s="8">
        <v>240</v>
      </c>
      <c r="C3" s="8">
        <f>-(B3/100*25)+B3</f>
        <v>180</v>
      </c>
      <c r="D3" s="8">
        <f>(B3/100*25)+B3</f>
        <v>300</v>
      </c>
      <c r="E3" s="5">
        <v>-0.25</v>
      </c>
      <c r="F3" s="5">
        <v>0.25</v>
      </c>
      <c r="G3" s="9"/>
      <c r="H3" s="9"/>
      <c r="I3" t="s">
        <v>49</v>
      </c>
    </row>
    <row r="4" spans="1:9" x14ac:dyDescent="0.25">
      <c r="A4" t="s">
        <v>55</v>
      </c>
      <c r="B4" s="8">
        <v>270</v>
      </c>
      <c r="C4" s="8">
        <f>-(B4/100*25)+B4</f>
        <v>202.5</v>
      </c>
      <c r="D4" s="8">
        <f>(B4/100*25)+B4</f>
        <v>337.5</v>
      </c>
      <c r="E4" s="5">
        <v>-0.25</v>
      </c>
      <c r="F4" s="5">
        <v>0.25</v>
      </c>
      <c r="G4" s="9"/>
      <c r="H4" s="9"/>
      <c r="I4" t="s">
        <v>50</v>
      </c>
    </row>
    <row r="5" spans="1:9" x14ac:dyDescent="0.25">
      <c r="A5" t="s">
        <v>40</v>
      </c>
      <c r="B5">
        <v>77</v>
      </c>
      <c r="C5" s="3">
        <f>-(B5/100*22)+B5</f>
        <v>60.06</v>
      </c>
      <c r="D5" s="3">
        <f>(B5/100*17)+B5</f>
        <v>90.09</v>
      </c>
      <c r="E5" s="5">
        <v>-0.22</v>
      </c>
      <c r="F5" s="5">
        <v>0.17</v>
      </c>
      <c r="G5" s="9"/>
      <c r="H5" s="9"/>
      <c r="I5" t="s">
        <v>51</v>
      </c>
    </row>
    <row r="6" spans="1:9" x14ac:dyDescent="0.25">
      <c r="A6" t="s">
        <v>56</v>
      </c>
      <c r="B6">
        <v>100</v>
      </c>
      <c r="C6" s="7">
        <v>98</v>
      </c>
      <c r="D6" s="6"/>
      <c r="E6" s="5">
        <v>-0.02</v>
      </c>
      <c r="G6" s="9"/>
      <c r="H6" s="9"/>
      <c r="I6" t="s">
        <v>52</v>
      </c>
    </row>
    <row r="7" spans="1:9" x14ac:dyDescent="0.25">
      <c r="A7" t="s">
        <v>57</v>
      </c>
      <c r="B7">
        <v>100</v>
      </c>
      <c r="C7" s="7">
        <v>98</v>
      </c>
      <c r="D7" s="6"/>
      <c r="E7" s="5">
        <v>-0.02</v>
      </c>
      <c r="G7" s="9"/>
      <c r="H7" s="9"/>
      <c r="I7" t="s">
        <v>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CR-Cost Disease-LY</vt:lpstr>
      <vt:lpstr>Costs</vt:lpstr>
      <vt:lpstr>Incertezze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Silvia Caroselli</dc:creator>
  <cp:lastModifiedBy>Silvia Caroselli</cp:lastModifiedBy>
  <dcterms:created xsi:type="dcterms:W3CDTF">2015-06-05T18:19:34Z</dcterms:created>
  <dcterms:modified xsi:type="dcterms:W3CDTF">2022-09-30T08:47:33Z</dcterms:modified>
</cp:coreProperties>
</file>