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misura lambda" sheetId="1" r:id="rId4"/>
    <sheet name="misura n" sheetId="2" r:id="rId5"/>
    <sheet name="misura L" sheetId="3" r:id="rId6"/>
    <sheet name="sodio" sheetId="4" r:id="rId7"/>
  </sheets>
</workbook>
</file>

<file path=xl/sharedStrings.xml><?xml version="1.0" encoding="utf-8"?>
<sst xmlns="http://schemas.openxmlformats.org/spreadsheetml/2006/main" uniqueCount="30">
  <si>
    <t>x_i (mm)</t>
  </si>
  <si>
    <t>x_f (mm)</t>
  </si>
  <si>
    <t>deltax (mm)</t>
  </si>
  <si>
    <t>N</t>
  </si>
  <si>
    <t>lambda (nm)</t>
  </si>
  <si>
    <t>sigma_lambda (nm)</t>
  </si>
  <si>
    <t>sigma_x</t>
  </si>
  <si>
    <t>n</t>
  </si>
  <si>
    <t>na</t>
  </si>
  <si>
    <t>media (nm)</t>
  </si>
  <si>
    <t>sigma (nm)</t>
  </si>
  <si>
    <t>errore percentuale</t>
  </si>
  <si>
    <t>sigma_n</t>
  </si>
  <si>
    <t>lambda (m)</t>
  </si>
  <si>
    <t>sigma_lambda (m)</t>
  </si>
  <si>
    <t>d (m)</t>
  </si>
  <si>
    <t>media</t>
  </si>
  <si>
    <t>sigma_d (m)</t>
  </si>
  <si>
    <t>sigma</t>
  </si>
  <si>
    <t xml:space="preserve">Lp (mum) </t>
  </si>
  <si>
    <t>sigma_x (mm)</t>
  </si>
  <si>
    <t>sigma_deltax (mm)</t>
  </si>
  <si>
    <t>media (mum)</t>
  </si>
  <si>
    <t>sigma (mum)</t>
  </si>
  <si>
    <t>deltaLamda (A)</t>
  </si>
  <si>
    <t>sigma_deltaLamda (A)</t>
  </si>
  <si>
    <t>lambda (A)</t>
  </si>
  <si>
    <t>sigma_x  (mm)</t>
  </si>
  <si>
    <t>media (A)</t>
  </si>
  <si>
    <t>sigma (A)</t>
  </si>
</sst>
</file>

<file path=xl/styles.xml><?xml version="1.0" encoding="utf-8"?>
<styleSheet xmlns="http://schemas.openxmlformats.org/spreadsheetml/2006/main">
  <numFmts count="11">
    <numFmt numFmtId="0" formatCode="General"/>
    <numFmt numFmtId="59" formatCode="0.000"/>
    <numFmt numFmtId="60" formatCode="0.0"/>
    <numFmt numFmtId="61" formatCode="0.0000"/>
    <numFmt numFmtId="62" formatCode="0.000000"/>
    <numFmt numFmtId="63" formatCode="0.0E+00"/>
    <numFmt numFmtId="64" formatCode="0.00000000"/>
    <numFmt numFmtId="65" formatCode="0.0000000"/>
    <numFmt numFmtId="66" formatCode="&quot; &quot;* #,##0.000&quot;   &quot;;&quot;-&quot;* #,##0.000&quot;   &quot;;&quot; &quot;* &quot;-&quot;??&quot;   &quot;"/>
    <numFmt numFmtId="67" formatCode="&quot; &quot;* #,##0.00&quot;   &quot;;&quot;-&quot;* #,##0.00&quot;   &quot;;&quot; &quot;* &quot;-&quot;??&quot;   &quot;"/>
    <numFmt numFmtId="68" formatCode="0.0%"/>
  </numFmts>
  <fonts count="4">
    <font>
      <sz val="11"/>
      <color indexed="8"/>
      <name val="Calibri"/>
    </font>
    <font>
      <sz val="11"/>
      <color indexed="8"/>
      <name val="Helvetica"/>
    </font>
    <font>
      <sz val="14"/>
      <color indexed="8"/>
      <name val="Calibri"/>
    </font>
    <font>
      <sz val="11"/>
      <color indexed="8"/>
      <name val="Cambria"/>
    </font>
  </fonts>
  <fills count="3">
    <fill>
      <patternFill patternType="none"/>
    </fill>
    <fill>
      <patternFill patternType="gray125"/>
    </fill>
    <fill>
      <patternFill patternType="solid">
        <fgColor indexed="9"/>
        <bgColor auto="1"/>
      </patternFill>
    </fill>
  </fills>
  <borders count="13">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1"/>
      </right>
      <top style="thin">
        <color indexed="11"/>
      </top>
      <bottom style="thin">
        <color indexed="10"/>
      </bottom>
      <diagonal/>
    </border>
    <border>
      <left style="thin">
        <color indexed="11"/>
      </left>
      <right style="thin">
        <color indexed="10"/>
      </right>
      <top style="thin">
        <color indexed="10"/>
      </top>
      <bottom style="thin">
        <color indexed="10"/>
      </bottom>
      <diagonal/>
    </border>
    <border>
      <left style="thin">
        <color indexed="11"/>
      </left>
      <right style="thin">
        <color indexed="11"/>
      </right>
      <top style="thin">
        <color indexed="10"/>
      </top>
      <bottom style="thin">
        <color indexed="10"/>
      </bottom>
      <diagonal/>
    </border>
    <border>
      <left style="thin">
        <color indexed="11"/>
      </left>
      <right style="thin">
        <color indexed="11"/>
      </right>
      <top style="thin">
        <color indexed="10"/>
      </top>
      <bottom style="thin">
        <color indexed="11"/>
      </bottom>
      <diagonal/>
    </border>
    <border>
      <left style="thin">
        <color indexed="11"/>
      </left>
      <right style="thin">
        <color indexed="11"/>
      </right>
      <top style="thin">
        <color indexed="11"/>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1"/>
      </left>
      <right style="thin">
        <color indexed="8"/>
      </right>
      <top style="thin">
        <color indexed="10"/>
      </top>
      <bottom style="thin">
        <color indexed="10"/>
      </bottom>
      <diagonal/>
    </border>
    <border>
      <left style="thin">
        <color indexed="11"/>
      </left>
      <right style="thin">
        <color indexed="8"/>
      </right>
      <top style="thin">
        <color indexed="10"/>
      </top>
      <bottom style="thin">
        <color indexed="11"/>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2" fontId="0" fillId="2" borderId="1" applyNumberFormat="1" applyFont="1" applyFill="1" applyBorder="1" applyAlignment="1" applyProtection="0">
      <alignment vertical="bottom"/>
    </xf>
    <xf numFmtId="59" fontId="0" fillId="2" borderId="2" applyNumberFormat="1" applyFont="1" applyFill="1" applyBorder="1" applyAlignment="1" applyProtection="0">
      <alignment vertical="bottom"/>
    </xf>
    <xf numFmtId="1" fontId="0" fillId="2" borderId="5" applyNumberFormat="1" applyFont="1" applyFill="1" applyBorder="1" applyAlignment="1" applyProtection="0">
      <alignment vertical="bottom"/>
    </xf>
    <xf numFmtId="60" fontId="0" fillId="2" borderId="4" applyNumberFormat="1" applyFont="1" applyFill="1" applyBorder="1" applyAlignment="1" applyProtection="0">
      <alignment vertical="bottom"/>
    </xf>
    <xf numFmtId="60" fontId="0" fillId="2" borderId="1" applyNumberFormat="1" applyFont="1" applyFill="1" applyBorder="1" applyAlignment="1" applyProtection="0">
      <alignment vertical="bottom"/>
    </xf>
    <xf numFmtId="61" fontId="0" fillId="2" borderId="1" applyNumberFormat="1" applyFont="1" applyFill="1" applyBorder="1" applyAlignment="1" applyProtection="0">
      <alignment vertical="bottom"/>
    </xf>
    <xf numFmtId="11" fontId="0" fillId="2" borderId="1"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62" fontId="0" fillId="2" borderId="1"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0" fontId="0" fillId="2" borderId="8" applyNumberFormat="0" applyFont="1" applyFill="1" applyBorder="1" applyAlignment="1" applyProtection="0">
      <alignment vertical="bottom"/>
    </xf>
    <xf numFmtId="1" fontId="0" fillId="2" borderId="1" applyNumberFormat="1" applyFont="1" applyFill="1" applyBorder="1" applyAlignment="1" applyProtection="0">
      <alignment vertical="bottom"/>
    </xf>
    <xf numFmtId="1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1" fontId="0" fillId="2" borderId="9" applyNumberFormat="1" applyFont="1" applyFill="1" applyBorder="1" applyAlignment="1" applyProtection="0">
      <alignment vertical="bottom"/>
    </xf>
    <xf numFmtId="62" fontId="0" fillId="2" borderId="10" applyNumberFormat="1" applyFont="1" applyFill="1" applyBorder="1" applyAlignment="1" applyProtection="0">
      <alignment vertical="bottom"/>
    </xf>
    <xf numFmtId="63" fontId="0" fillId="2" borderId="1" applyNumberFormat="1" applyFont="1" applyFill="1" applyBorder="1" applyAlignment="1" applyProtection="0">
      <alignment vertical="bottom"/>
    </xf>
    <xf numFmtId="64" fontId="0" fillId="2" borderId="1"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65" fontId="0"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2" borderId="9"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66" fontId="0" fillId="2" borderId="1" applyNumberFormat="1" applyFont="1" applyFill="1" applyBorder="1" applyAlignment="1" applyProtection="0">
      <alignment vertical="bottom"/>
    </xf>
    <xf numFmtId="67" fontId="0" fillId="2" borderId="1" applyNumberFormat="1" applyFont="1" applyFill="1" applyBorder="1" applyAlignment="1" applyProtection="0">
      <alignment vertical="bottom"/>
    </xf>
    <xf numFmtId="49" fontId="0" borderId="1" applyNumberFormat="1" applyFont="1" applyFill="0" applyBorder="1" applyAlignment="1" applyProtection="0">
      <alignment vertical="bottom"/>
    </xf>
    <xf numFmtId="11" fontId="0" borderId="1" applyNumberFormat="1" applyFont="1" applyFill="0" applyBorder="1" applyAlignment="1" applyProtection="0">
      <alignment vertical="bottom"/>
    </xf>
    <xf numFmtId="59" fontId="0" fillId="2" borderId="9" applyNumberFormat="1" applyFont="1" applyFill="1" applyBorder="1" applyAlignment="1" applyProtection="0">
      <alignment vertical="bottom"/>
    </xf>
    <xf numFmtId="67" fontId="1" fillId="2" borderId="10" applyNumberFormat="1" applyFont="1" applyFill="1" applyBorder="1" applyAlignment="1" applyProtection="0">
      <alignment horizontal="left" vertical="bottom"/>
    </xf>
    <xf numFmtId="67" fontId="1" fillId="2" borderId="1" applyNumberFormat="1" applyFont="1" applyFill="1" applyBorder="1" applyAlignment="1" applyProtection="0">
      <alignment horizontal="left" vertical="bottom"/>
    </xf>
    <xf numFmtId="4"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2" fontId="0" fillId="2" borderId="4"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2" fontId="0" fillId="2" borderId="10" applyNumberFormat="1" applyFont="1" applyFill="1" applyBorder="1" applyAlignment="1" applyProtection="0">
      <alignment vertical="bottom"/>
    </xf>
    <xf numFmtId="1" fontId="0" fillId="2" borderId="1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7"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49" fontId="0" fillId="2" borderId="8" applyNumberFormat="1" applyFont="1" applyFill="1" applyBorder="1" applyAlignment="1" applyProtection="0">
      <alignment vertical="bottom"/>
    </xf>
    <xf numFmtId="68" fontId="0" fillId="2" borderId="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7a7a7"/>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10</xdr:row>
      <xdr:rowOff>68</xdr:rowOff>
    </xdr:from>
    <xdr:to>
      <xdr:col>5</xdr:col>
      <xdr:colOff>1084706</xdr:colOff>
      <xdr:row>11</xdr:row>
      <xdr:rowOff>160883</xdr:rowOff>
    </xdr:to>
    <xdr:sp>
      <xdr:nvSpPr>
        <xdr:cNvPr id="2" name="Shape 2"/>
        <xdr:cNvSpPr/>
      </xdr:nvSpPr>
      <xdr:spPr>
        <a:xfrm>
          <a:off x="-19050" y="1897448"/>
          <a:ext cx="5777759" cy="3436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0" tIns="0" rIns="0" bIns="0" numCol="1" anchor="t">
          <a:spAutoFit/>
        </a:bodyPr>
        <a:lstStyle/>
        <a:p>
          <a:pPr marL="0" marR="0" indent="0" algn="l" defTabSz="9144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mbria"/>
              <a:ea typeface="Cambria"/>
              <a:cs typeface="Cambria"/>
              <a:sym typeface="Cambria"/>
            </a:defRPr>
          </a:pPr>
          <a:r>
            <a:rPr b="0" baseline="0" cap="none" i="0" spc="0" strike="noStrike" sz="1100" u="none">
              <a:ln>
                <a:noFill/>
              </a:ln>
              <a:solidFill>
                <a:srgbClr val="000000"/>
              </a:solidFill>
              <a:uFillTx/>
              <a:latin typeface="Cambria"/>
              <a:ea typeface="Cambria"/>
              <a:cs typeface="Cambria"/>
              <a:sym typeface="Cambria"/>
            </a:rPr>
            <a:t>Come errore si fornisce la somma in quadratura dell’errore statistico (deviazione standard del campione) e dell’errore propagato.</a:t>
          </a:r>
        </a:p>
      </xdr:txBody>
    </xdr:sp>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9</xdr:row>
      <xdr:rowOff>91885</xdr:rowOff>
    </xdr:from>
    <xdr:to>
      <xdr:col>6</xdr:col>
      <xdr:colOff>619321</xdr:colOff>
      <xdr:row>13</xdr:row>
      <xdr:rowOff>54580</xdr:rowOff>
    </xdr:to>
    <xdr:sp>
      <xdr:nvSpPr>
        <xdr:cNvPr id="4" name="Shape 4"/>
        <xdr:cNvSpPr/>
      </xdr:nvSpPr>
      <xdr:spPr>
        <a:xfrm>
          <a:off x="-19050" y="1798765"/>
          <a:ext cx="6222839" cy="6942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mbria"/>
              <a:ea typeface="Cambria"/>
              <a:cs typeface="Cambria"/>
              <a:sym typeface="Cambria"/>
            </a:defRPr>
          </a:pPr>
          <a:r>
            <a:rPr b="0" baseline="0" cap="none" i="0" spc="0" strike="noStrike" sz="1100" u="none">
              <a:ln>
                <a:noFill/>
              </a:ln>
              <a:solidFill>
                <a:srgbClr val="000000"/>
              </a:solidFill>
              <a:uFillTx/>
              <a:latin typeface="Cambria"/>
              <a:ea typeface="Cambria"/>
              <a:cs typeface="Cambria"/>
              <a:sym typeface="Cambria"/>
            </a:rPr>
            <a:t>Sebbene l’errore strumentale sia più vicino a 3 mum, si preferisce attribuire a Lp un errore di 2 mum soltanto; questo perché da un lato la misurazione ha  avuto lo stesso esito tre volte, dall’altro variando una delle due posizioni del micrometro di 0.01 mm (pari alla risoluzione dello stesso) si ottiene una variazione di Lp di esattamente 2 mum.</a:t>
          </a:r>
        </a:p>
      </xdr:txBody>
    </xdr:sp>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10</xdr:row>
      <xdr:rowOff>180576</xdr:rowOff>
    </xdr:from>
    <xdr:to>
      <xdr:col>7</xdr:col>
      <xdr:colOff>38100</xdr:colOff>
      <xdr:row>15</xdr:row>
      <xdr:rowOff>142476</xdr:rowOff>
    </xdr:to>
    <xdr:sp>
      <xdr:nvSpPr>
        <xdr:cNvPr id="6" name="Shape 6"/>
        <xdr:cNvSpPr/>
      </xdr:nvSpPr>
      <xdr:spPr>
        <a:xfrm>
          <a:off x="-19050" y="2085576"/>
          <a:ext cx="6060424" cy="8763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Se si considera solamente l’incertezza dovuta alla sensibilità del micrometro, i valori di deltaLambda risultano incompatibili. È chiaro, perciò, che sull’incertezza della misura pesa</a:t>
          </a:r>
          <a:endParaRPr b="0" baseline="0" cap="none" i="0" spc="0" strike="noStrike" sz="1100" u="none">
            <a:ln>
              <a:noFill/>
            </a:ln>
            <a:solidFill>
              <a:srgbClr val="000000"/>
            </a:solidFill>
            <a:uFillTx/>
            <a:latin typeface="Calibri"/>
            <a:ea typeface="Calibri"/>
            <a:cs typeface="Calibri"/>
            <a:sym typeface="Calibri"/>
          </a:endParaRPr>
        </a:p>
        <a:p>
          <a:pPr marL="0" marR="0" indent="0" algn="l" defTabSz="4572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di più l’incapacità dello sperimentatore di determinare la posizione precisa in corrispondenza</a:t>
          </a:r>
          <a:endParaRPr b="0" baseline="0" cap="none" i="0" spc="0" strike="noStrike" sz="1100" u="none">
            <a:ln>
              <a:noFill/>
            </a:ln>
            <a:solidFill>
              <a:srgbClr val="000000"/>
            </a:solidFill>
            <a:uFillTx/>
            <a:latin typeface="Calibri"/>
            <a:ea typeface="Calibri"/>
            <a:cs typeface="Calibri"/>
            <a:sym typeface="Calibri"/>
          </a:endParaRPr>
        </a:p>
        <a:p>
          <a:pPr marL="0" marR="0" indent="0" algn="l" defTabSz="4572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della quale si osserva la massima interferenza, piuttosto che l’errore legato allo strumento. Si </a:t>
          </a:r>
          <a:endParaRPr b="0" baseline="0" cap="none" i="0" spc="0" strike="noStrike" sz="1100" u="none">
            <a:ln>
              <a:noFill/>
            </a:ln>
            <a:solidFill>
              <a:srgbClr val="000000"/>
            </a:solidFill>
            <a:uFillTx/>
            <a:latin typeface="Calibri"/>
            <a:ea typeface="Calibri"/>
            <a:cs typeface="Calibri"/>
            <a:sym typeface="Calibri"/>
          </a:endParaRPr>
        </a:p>
        <a:p>
          <a:pPr marL="0" marR="0" indent="0" algn="l" defTabSz="4572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calcola dunque la media dei deltaLambda - e non la media pesata. </a:t>
          </a:r>
        </a:p>
      </xdr:txBody>
    </xdr:sp>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dimension ref="A1:J9"/>
  <sheetViews>
    <sheetView workbookViewId="0" showGridLines="0" defaultGridColor="1"/>
  </sheetViews>
  <sheetFormatPr defaultColWidth="8.5" defaultRowHeight="14.4" customHeight="1" outlineLevelRow="0" outlineLevelCol="0"/>
  <cols>
    <col min="1" max="1" width="9.5" style="1" customWidth="1"/>
    <col min="2" max="2" width="9.5" style="1" customWidth="1"/>
    <col min="3" max="3" width="11.3516" style="1" customWidth="1"/>
    <col min="4" max="4" width="10.5" style="1" customWidth="1"/>
    <col min="5" max="5" width="11.5" style="1" customWidth="1"/>
    <col min="6" max="6" width="17.1719" style="1" customWidth="1"/>
    <col min="7" max="7" width="9.5" style="1" customWidth="1"/>
    <col min="8" max="8" width="10.4688" style="1" customWidth="1"/>
    <col min="9" max="9" width="12.9453" style="1" customWidth="1"/>
    <col min="10" max="10" width="9.35156" style="1" customWidth="1"/>
    <col min="11" max="256" width="8.5" style="1" customWidth="1"/>
  </cols>
  <sheetData>
    <row r="1" ht="15" customHeight="1">
      <c r="A1" t="s" s="2">
        <v>0</v>
      </c>
      <c r="B1" t="s" s="2">
        <v>1</v>
      </c>
      <c r="C1" t="s" s="3">
        <v>2</v>
      </c>
      <c r="D1" t="s" s="4">
        <v>3</v>
      </c>
      <c r="E1" t="s" s="5">
        <v>4</v>
      </c>
      <c r="F1" t="s" s="2">
        <v>5</v>
      </c>
      <c r="G1" s="6"/>
      <c r="H1" s="6"/>
      <c r="I1" t="s" s="2">
        <v>6</v>
      </c>
      <c r="J1" t="s" s="2">
        <v>7</v>
      </c>
    </row>
    <row r="2" ht="15" customHeight="1">
      <c r="A2" s="7">
        <v>10.76</v>
      </c>
      <c r="B2" s="7">
        <v>11.08</v>
      </c>
      <c r="C2" s="8">
        <f>ABS(A2-B2)/5</f>
        <v>0.06400000000000006</v>
      </c>
      <c r="D2" s="9">
        <v>200</v>
      </c>
      <c r="E2" s="10">
        <f>10^6*2*C2*$J$2/D2</f>
        <v>640.0000000000006</v>
      </c>
      <c r="F2" s="11">
        <f>10^6*2/D2*(2*$I$2^2)^0.5</f>
        <v>28.2842712474619</v>
      </c>
      <c r="G2" s="12"/>
      <c r="H2" s="6"/>
      <c r="I2" s="13">
        <f>2*10^(-3)</f>
        <v>0.002</v>
      </c>
      <c r="J2" s="12">
        <v>1</v>
      </c>
    </row>
    <row r="3" ht="15" customHeight="1">
      <c r="A3" s="7">
        <v>10.85</v>
      </c>
      <c r="B3" s="7">
        <v>10.53</v>
      </c>
      <c r="C3" s="8">
        <f>ABS(A3-B3)/5</f>
        <v>0.06400000000000006</v>
      </c>
      <c r="D3" s="9">
        <v>200</v>
      </c>
      <c r="E3" s="10">
        <f>10^6*2*C3*$J$2/D3</f>
        <v>640.0000000000006</v>
      </c>
      <c r="F3" s="11">
        <f>10^6*2/D3*(2*$I$2^2)^0.5</f>
        <v>28.2842712474619</v>
      </c>
      <c r="G3" s="12"/>
      <c r="H3" s="6"/>
      <c r="I3" s="12"/>
      <c r="J3" t="s" s="2">
        <v>8</v>
      </c>
    </row>
    <row r="4" ht="15" customHeight="1">
      <c r="A4" s="7">
        <v>9.24</v>
      </c>
      <c r="B4" s="7">
        <v>8.92</v>
      </c>
      <c r="C4" s="8">
        <f>ABS(A4-B4)/5</f>
        <v>0.06400000000000006</v>
      </c>
      <c r="D4" s="14">
        <v>200</v>
      </c>
      <c r="E4" s="10">
        <f>10^6*2*C4*$J$2/D4</f>
        <v>640.0000000000006</v>
      </c>
      <c r="F4" s="11">
        <f>10^6*2/D4*(2*$I$2^2)^0.5</f>
        <v>28.2842712474619</v>
      </c>
      <c r="G4" s="12"/>
      <c r="H4" s="6"/>
      <c r="I4" s="12"/>
      <c r="J4" s="15">
        <v>1.00025891935451</v>
      </c>
    </row>
    <row r="5" ht="15" customHeight="1">
      <c r="A5" s="7">
        <v>12.19</v>
      </c>
      <c r="B5" s="7">
        <v>12.51</v>
      </c>
      <c r="C5" s="8">
        <f>ABS(A5-B5)/5</f>
        <v>0.06400000000000006</v>
      </c>
      <c r="D5" s="16">
        <v>200</v>
      </c>
      <c r="E5" s="10">
        <f>10^6*2*C5*$J$2/D5</f>
        <v>640.0000000000006</v>
      </c>
      <c r="F5" s="11">
        <f>10^6*2/D5*(2*$I$2^2)^0.5</f>
        <v>28.2842712474619</v>
      </c>
      <c r="G5" s="12"/>
      <c r="H5" s="6"/>
      <c r="I5" s="12"/>
      <c r="J5" s="12"/>
    </row>
    <row r="6" ht="15" customHeight="1">
      <c r="A6" s="7"/>
      <c r="B6" s="7"/>
      <c r="C6" s="8"/>
      <c r="D6" s="16"/>
      <c r="E6" s="10"/>
      <c r="F6" s="11"/>
      <c r="G6" s="12"/>
      <c r="H6" s="6"/>
      <c r="I6" s="2"/>
      <c r="J6" s="12"/>
    </row>
    <row r="7" ht="15" customHeight="1">
      <c r="A7" s="6"/>
      <c r="B7" s="6"/>
      <c r="C7" s="6"/>
      <c r="D7" s="17"/>
      <c r="E7" s="6"/>
      <c r="F7" s="6"/>
      <c r="G7" s="6"/>
      <c r="H7" s="6"/>
      <c r="I7" s="12"/>
      <c r="J7" s="12"/>
    </row>
    <row r="8" ht="15" customHeight="1">
      <c r="A8" s="12"/>
      <c r="B8" s="12"/>
      <c r="C8" s="12"/>
      <c r="D8" t="s" s="2">
        <v>9</v>
      </c>
      <c r="E8" s="18">
        <f>AVERAGE(E2:E5)</f>
        <v>640.0000000000006</v>
      </c>
      <c r="F8" s="11"/>
      <c r="G8" s="6"/>
      <c r="H8" s="19"/>
      <c r="I8" s="12"/>
      <c r="J8" s="12"/>
    </row>
    <row r="9" ht="15" customHeight="1">
      <c r="A9" s="12"/>
      <c r="B9" s="12"/>
      <c r="C9" s="12"/>
      <c r="D9" t="s" s="2">
        <v>10</v>
      </c>
      <c r="E9" s="18">
        <v>28.3</v>
      </c>
      <c r="F9" t="s" s="2">
        <v>11</v>
      </c>
      <c r="G9" s="19">
        <f>E9/E8</f>
        <v>0.04421874999999996</v>
      </c>
      <c r="H9" s="12"/>
      <c r="I9" s="12"/>
      <c r="J9" s="12"/>
    </row>
  </sheetData>
  <pageMargins left="0.7" right="0.7" top="0.75" bottom="0.75" header="0.511806" footer="0.511806"/>
  <pageSetup firstPageNumber="1" fitToHeight="1" fitToWidth="1" scale="100" useFirstPageNumber="0" orientation="portrait" pageOrder="downThenOver"/>
  <headerFooter>
    <oddFooter>&amp;C&amp;"Helvetica,Regular"&amp;11&amp;K000000&amp;P</oddFooter>
  </headerFooter>
</worksheet>
</file>

<file path=xl/worksheets/sheet2.xml><?xml version="1.0" encoding="utf-8"?>
<worksheet xmlns:r="http://schemas.openxmlformats.org/officeDocument/2006/relationships" xmlns="http://schemas.openxmlformats.org/spreadsheetml/2006/main">
  <dimension ref="A1:F9"/>
  <sheetViews>
    <sheetView workbookViewId="0" showGridLines="0" defaultGridColor="1"/>
  </sheetViews>
  <sheetFormatPr defaultColWidth="8.5" defaultRowHeight="14.4" customHeight="1" outlineLevelRow="0" outlineLevelCol="0"/>
  <cols>
    <col min="1" max="1" width="12.5" style="20" customWidth="1"/>
    <col min="2" max="2" width="10.3516" style="20" customWidth="1"/>
    <col min="3" max="3" width="16.6719" style="20" customWidth="1"/>
    <col min="4" max="4" width="11.875" style="20" customWidth="1"/>
    <col min="5" max="5" width="10.2266" style="20" customWidth="1"/>
    <col min="6" max="6" width="16.4062" style="20" customWidth="1"/>
    <col min="7" max="256" width="8.5" style="20" customWidth="1"/>
  </cols>
  <sheetData>
    <row r="1" ht="15" customHeight="1">
      <c r="A1" t="s" s="2">
        <v>3</v>
      </c>
      <c r="B1" t="s" s="2">
        <v>7</v>
      </c>
      <c r="C1" t="s" s="2">
        <v>12</v>
      </c>
      <c r="D1" s="6"/>
      <c r="E1" s="6"/>
      <c r="F1" t="s" s="2">
        <v>13</v>
      </c>
    </row>
    <row r="2" ht="15" customHeight="1">
      <c r="A2" s="21">
        <v>41</v>
      </c>
      <c r="B2" s="22">
        <f>A2*$F$2*0.5/$F$7+1</f>
        <v>1.0002624</v>
      </c>
      <c r="C2" s="15">
        <f>((0.5*A2/$F$7*$F$4)^2+(0.5*A2/($F$7^2)*$F$2*$F$9)^2)^0.5</f>
        <v>1.555494828020974e-05</v>
      </c>
      <c r="D2" s="15"/>
      <c r="E2" s="15"/>
      <c r="F2" s="23">
        <v>6.4e-07</v>
      </c>
    </row>
    <row r="3" ht="15" customHeight="1">
      <c r="A3" s="21">
        <v>42</v>
      </c>
      <c r="B3" s="22">
        <f>A3*$F$2*0.5/$F$7+1</f>
        <v>1.0002688</v>
      </c>
      <c r="C3" s="15">
        <f>((0.5*A3/$F$7*$F$4)^2+(0.5*A3/($F$7^2)*$F$2*$F$9)^2)^0.5</f>
        <v>1.593433726265388e-05</v>
      </c>
      <c r="D3" s="15"/>
      <c r="E3" s="2"/>
      <c r="F3" t="s" s="2">
        <v>14</v>
      </c>
    </row>
    <row r="4" ht="15" customHeight="1">
      <c r="A4" s="21">
        <v>42</v>
      </c>
      <c r="B4" s="22">
        <f>A4*$F$2*0.5/$F$7+1</f>
        <v>1.0002688</v>
      </c>
      <c r="C4" s="24">
        <f>((0.5*A4/$F$7*$F$4)^2+(0.5*A4/($F$7^2)*$F$2*$F$9)^2)^0.5</f>
        <v>1.593433726265388e-05</v>
      </c>
      <c r="D4" s="15"/>
      <c r="E4" s="15"/>
      <c r="F4" s="23">
        <v>2.8e-08</v>
      </c>
    </row>
    <row r="5" ht="15" customHeight="1">
      <c r="A5" s="21">
        <v>41</v>
      </c>
      <c r="B5" s="22">
        <f>A5*$F$2*0.5/$F$7+1</f>
        <v>1.0002624</v>
      </c>
      <c r="C5" s="24">
        <f>((0.5*A5/$F$7*$F$4)^2+(0.5*A5/($F$7^2)*$F$2*$F$9)^2)^0.5</f>
        <v>1.555494828020974e-05</v>
      </c>
      <c r="D5" s="15"/>
      <c r="E5" s="15"/>
      <c r="F5" s="15"/>
    </row>
    <row r="6" ht="15" customHeight="1">
      <c r="A6" s="21">
        <v>42</v>
      </c>
      <c r="B6" s="22">
        <f>A6*$F$2*0.5/$F$7+1</f>
        <v>1.0002688</v>
      </c>
      <c r="C6" s="24">
        <f>((0.5*A6/$F$7*$F$4)^2+(0.5*A6/($F$7^2)*$F$2*$F$9)^2)^0.5</f>
        <v>1.593433726265388e-05</v>
      </c>
      <c r="D6" s="15"/>
      <c r="E6" s="15"/>
      <c r="F6" t="s" s="2">
        <v>15</v>
      </c>
    </row>
    <row r="7" ht="15" customHeight="1">
      <c r="A7" s="6"/>
      <c r="B7" s="6"/>
      <c r="C7" s="6"/>
      <c r="D7" s="24"/>
      <c r="E7" s="6"/>
      <c r="F7" s="25">
        <v>0.05</v>
      </c>
    </row>
    <row r="8" ht="15" customHeight="1">
      <c r="A8" t="s" s="2">
        <v>16</v>
      </c>
      <c r="B8" s="15">
        <f>AVERAGE(B2:B6)</f>
        <v>1.00026624</v>
      </c>
      <c r="C8" s="26"/>
      <c r="D8" s="19"/>
      <c r="E8" s="15"/>
      <c r="F8" t="s" s="2">
        <v>17</v>
      </c>
    </row>
    <row r="9" ht="15" customHeight="1">
      <c r="A9" t="s" s="2">
        <v>18</v>
      </c>
      <c r="B9" s="27">
        <f>((0.0000157)^2+VAR(B2:B6))^0.5</f>
        <v>1.60865782564178e-05</v>
      </c>
      <c r="C9" s="6"/>
      <c r="D9" s="6"/>
      <c r="E9" s="6"/>
      <c r="F9" s="25">
        <v>0.002</v>
      </c>
    </row>
  </sheetData>
  <pageMargins left="0.7" right="0.7" top="0.75" bottom="0.75" header="0.511806" footer="0.511806"/>
  <pageSetup firstPageNumber="1" fitToHeight="1" fitToWidth="1" scale="100" useFirstPageNumber="0" orientation="portrait" pageOrder="downThenOver"/>
  <headerFooter>
    <oddFooter>&amp;C&amp;"Helvetica,Regular"&amp;11&amp;K000000&amp;P</oddFooter>
  </headerFooter>
  <drawing r:id="rId1"/>
</worksheet>
</file>

<file path=xl/worksheets/sheet3.xml><?xml version="1.0" encoding="utf-8"?>
<worksheet xmlns:r="http://schemas.openxmlformats.org/officeDocument/2006/relationships" xmlns="http://schemas.openxmlformats.org/spreadsheetml/2006/main">
  <dimension ref="A1:G8"/>
  <sheetViews>
    <sheetView workbookViewId="0" showGridLines="0" defaultGridColor="1"/>
  </sheetViews>
  <sheetFormatPr defaultColWidth="8.5" defaultRowHeight="14.4" customHeight="1" outlineLevelRow="0" outlineLevelCol="0"/>
  <cols>
    <col min="1" max="1" width="12.8516" style="28" customWidth="1"/>
    <col min="2" max="2" width="12.9141" style="28" customWidth="1"/>
    <col min="3" max="3" width="13.6719" style="28" customWidth="1"/>
    <col min="4" max="4" width="11.3516" style="28" customWidth="1"/>
    <col min="5" max="5" width="11.3516" style="28" customWidth="1"/>
    <col min="6" max="6" width="11.4766" style="28" customWidth="1"/>
    <col min="7" max="7" width="16.8516" style="28" customWidth="1"/>
    <col min="8" max="256" width="8.5" style="28" customWidth="1"/>
  </cols>
  <sheetData>
    <row r="1" ht="15" customHeight="1">
      <c r="A1" t="s" s="2">
        <v>0</v>
      </c>
      <c r="B1" t="s" s="2">
        <v>1</v>
      </c>
      <c r="C1" t="s" s="29">
        <v>2</v>
      </c>
      <c r="D1" t="s" s="30">
        <v>19</v>
      </c>
      <c r="E1" s="6"/>
      <c r="F1" s="31"/>
      <c r="G1" t="s" s="2">
        <v>20</v>
      </c>
    </row>
    <row r="2" ht="15" customHeight="1">
      <c r="A2" s="7">
        <v>15.93</v>
      </c>
      <c r="B2" s="7">
        <v>15.96</v>
      </c>
      <c r="C2" s="25">
        <f>ABS(A2-B2)/5</f>
        <v>0.006000000000000227</v>
      </c>
      <c r="D2" s="18">
        <f>C2*10^3</f>
        <v>6.000000000000227</v>
      </c>
      <c r="E2" s="32"/>
      <c r="F2" s="31"/>
      <c r="G2" s="13">
        <f>2*10^(-3)</f>
        <v>0.002</v>
      </c>
    </row>
    <row r="3" ht="15" customHeight="1">
      <c r="A3" s="7">
        <v>15.93</v>
      </c>
      <c r="B3" s="7">
        <v>15.96</v>
      </c>
      <c r="C3" s="25">
        <f>ABS(A3-B3)/5</f>
        <v>0.006000000000000227</v>
      </c>
      <c r="D3" s="18">
        <f>C3*10^3</f>
        <v>6.000000000000227</v>
      </c>
      <c r="E3" s="32"/>
      <c r="F3" s="31"/>
      <c r="G3" t="s" s="33">
        <v>21</v>
      </c>
    </row>
    <row r="4" ht="15" customHeight="1">
      <c r="A4" s="7">
        <v>15.96</v>
      </c>
      <c r="B4" s="7">
        <v>15.93</v>
      </c>
      <c r="C4" s="25">
        <f>ABS(A4-B4)/5</f>
        <v>0.006000000000000227</v>
      </c>
      <c r="D4" s="18">
        <f>C4*10^3</f>
        <v>6.000000000000227</v>
      </c>
      <c r="E4" s="32"/>
      <c r="F4" s="31"/>
      <c r="G4" s="34">
        <f>(2*G2^2)^0.5</f>
        <v>0.00282842712474619</v>
      </c>
    </row>
    <row r="5" ht="15" customHeight="1">
      <c r="A5" s="7"/>
      <c r="B5" s="7"/>
      <c r="C5" s="35"/>
      <c r="D5" s="36"/>
      <c r="E5" s="32"/>
      <c r="F5" s="31"/>
      <c r="G5" s="31"/>
    </row>
    <row r="6" ht="15" customHeight="1">
      <c r="A6" s="32"/>
      <c r="B6" s="32"/>
      <c r="C6" s="32"/>
      <c r="D6" s="37"/>
      <c r="E6" s="32"/>
      <c r="F6" s="31"/>
      <c r="G6" s="31"/>
    </row>
    <row r="7" ht="15" customHeight="1">
      <c r="A7" s="32"/>
      <c r="B7" s="32"/>
      <c r="C7" t="s" s="2">
        <v>22</v>
      </c>
      <c r="D7" s="18">
        <f>AVERAGE(D2:D4)</f>
        <v>6.000000000000227</v>
      </c>
      <c r="E7" s="38"/>
      <c r="F7" s="31"/>
      <c r="G7" s="19"/>
    </row>
    <row r="8" ht="15" customHeight="1">
      <c r="A8" s="32"/>
      <c r="B8" s="32"/>
      <c r="C8" t="s" s="2">
        <v>23</v>
      </c>
      <c r="D8" s="18">
        <v>2</v>
      </c>
      <c r="E8" s="6"/>
      <c r="F8" s="6"/>
      <c r="G8" s="31"/>
    </row>
  </sheetData>
  <pageMargins left="0.7" right="0.7" top="0.75" bottom="0.75" header="0.511806" footer="0.511806"/>
  <pageSetup firstPageNumber="1" fitToHeight="1" fitToWidth="1" scale="100" useFirstPageNumber="0" orientation="portrait" pageOrder="downThenOver"/>
  <headerFooter>
    <oddFooter>&amp;C&amp;"Helvetica,Regular"&amp;11&amp;K000000&amp;P</oddFooter>
  </headerFooter>
  <drawing r:id="rId1"/>
</worksheet>
</file>

<file path=xl/worksheets/sheet4.xml><?xml version="1.0" encoding="utf-8"?>
<worksheet xmlns:r="http://schemas.openxmlformats.org/officeDocument/2006/relationships" xmlns="http://schemas.openxmlformats.org/spreadsheetml/2006/main">
  <dimension ref="A1:J10"/>
  <sheetViews>
    <sheetView workbookViewId="0" showGridLines="0" defaultGridColor="1"/>
  </sheetViews>
  <sheetFormatPr defaultColWidth="8.5" defaultRowHeight="14.4" customHeight="1" outlineLevelRow="0" outlineLevelCol="0"/>
  <cols>
    <col min="1" max="1" width="9" style="39" customWidth="1"/>
    <col min="2" max="2" width="9" style="39" customWidth="1"/>
    <col min="3" max="3" width="11.1719" style="39" customWidth="1"/>
    <col min="4" max="4" width="9" style="39" customWidth="1"/>
    <col min="5" max="5" width="13.6719" style="39" customWidth="1"/>
    <col min="6" max="6" width="19.3516" style="39" customWidth="1"/>
    <col min="7" max="7" width="7.88281" style="39" customWidth="1"/>
    <col min="8" max="8" width="8.60156" style="39" customWidth="1"/>
    <col min="9" max="9" width="12.8594" style="39" customWidth="1"/>
    <col min="10" max="10" width="16.3516" style="39" customWidth="1"/>
    <col min="11" max="256" width="8.5" style="39" customWidth="1"/>
  </cols>
  <sheetData>
    <row r="1" ht="15" customHeight="1">
      <c r="A1" t="s" s="2">
        <v>0</v>
      </c>
      <c r="B1" t="s" s="2">
        <v>1</v>
      </c>
      <c r="C1" t="s" s="3">
        <v>2</v>
      </c>
      <c r="D1" t="s" s="4">
        <v>3</v>
      </c>
      <c r="E1" t="s" s="5">
        <v>24</v>
      </c>
      <c r="F1" t="s" s="2">
        <v>25</v>
      </c>
      <c r="G1" s="40"/>
      <c r="H1" s="6"/>
      <c r="I1" t="s" s="2">
        <v>26</v>
      </c>
      <c r="J1" t="s" s="2">
        <v>27</v>
      </c>
    </row>
    <row r="2" ht="15" customHeight="1">
      <c r="A2" s="7">
        <v>11.07</v>
      </c>
      <c r="B2" s="7">
        <v>15.23</v>
      </c>
      <c r="C2" s="8">
        <f>ABS(A2-B2)/5</f>
        <v>0.8320000000000001</v>
      </c>
      <c r="D2" s="9">
        <v>3</v>
      </c>
      <c r="E2" s="41">
        <f>D2*($I$2^2)*0.5*0.0000001/C2</f>
        <v>6.260958353365384</v>
      </c>
      <c r="F2" s="7">
        <f>0.5*D2*$I$2^2/(C2*10^7)^2*($J$5*10^7)</f>
        <v>0.02128445244418857</v>
      </c>
      <c r="G2" s="7"/>
      <c r="H2" s="6"/>
      <c r="I2" s="7">
        <v>5893</v>
      </c>
      <c r="J2" s="13">
        <f>2*10^(-3)</f>
        <v>0.002</v>
      </c>
    </row>
    <row r="3" ht="15" customHeight="1">
      <c r="A3" s="7">
        <v>11.1</v>
      </c>
      <c r="B3" s="7">
        <v>18</v>
      </c>
      <c r="C3" s="8">
        <f>ABS(A3-B3)/5</f>
        <v>1.38</v>
      </c>
      <c r="D3" s="9">
        <v>5</v>
      </c>
      <c r="E3" s="41">
        <f>D3*($I$2^2)*0.5*0.0000001/C3</f>
        <v>6.291204528985507</v>
      </c>
      <c r="F3" s="7">
        <f>0.5*D3*$I$2^2/(C3*10^7)^2*($J$5*10^7)</f>
        <v>0.012894357635586</v>
      </c>
      <c r="G3" s="7"/>
      <c r="H3" s="6"/>
      <c r="I3" s="6"/>
      <c r="J3" s="6"/>
    </row>
    <row r="4" ht="15" customHeight="1">
      <c r="A4" s="7">
        <v>19.55</v>
      </c>
      <c r="B4" s="7">
        <v>13.92</v>
      </c>
      <c r="C4" s="8">
        <f>ABS(A4-B4)/5</f>
        <v>1.126</v>
      </c>
      <c r="D4" s="9">
        <v>4</v>
      </c>
      <c r="E4" s="41">
        <f>D4*($I$2^2)*0.5*0.0000001/C4</f>
        <v>6.168285790408525</v>
      </c>
      <c r="F4" s="7">
        <f>0.5*D4*$I$2^2/(C4*10^7)^2*($J$5*10^7)</f>
        <v>0.01549426895450974</v>
      </c>
      <c r="G4" s="7"/>
      <c r="H4" s="6"/>
      <c r="I4" s="6"/>
      <c r="J4" t="s" s="2">
        <v>21</v>
      </c>
    </row>
    <row r="5" ht="15" customHeight="1">
      <c r="A5" s="7">
        <v>18.02</v>
      </c>
      <c r="B5" s="7">
        <v>12.47</v>
      </c>
      <c r="C5" s="8">
        <f>ABS(A5-B5)/5</f>
        <v>1.11</v>
      </c>
      <c r="D5" s="9">
        <v>4</v>
      </c>
      <c r="E5" s="41">
        <f>D5*($I$2^2)*0.5*0.0000001/C5</f>
        <v>6.257198018018019</v>
      </c>
      <c r="F5" s="7">
        <f>0.000000001*((D5*$H$2^2*0.5*$I$2/C5^2)^2+($H$2^2*0.5/C5)^2)^0.5</f>
        <v>0</v>
      </c>
      <c r="G5" s="7"/>
      <c r="H5" s="6"/>
      <c r="I5" s="6"/>
      <c r="J5" s="13">
        <f>(2*$J$2^2)^0.5</f>
        <v>0.00282842712474619</v>
      </c>
    </row>
    <row r="6" ht="15" customHeight="1">
      <c r="A6" s="7">
        <v>12.46</v>
      </c>
      <c r="B6" s="7">
        <v>16.67</v>
      </c>
      <c r="C6" s="8">
        <f>ABS(A6-B6)/5</f>
        <v>0.8420000000000002</v>
      </c>
      <c r="D6" s="42">
        <v>3</v>
      </c>
      <c r="E6" s="43">
        <f>D6*($I$2^2)*0.5*0.0000001/C6</f>
        <v>6.186600178147266</v>
      </c>
      <c r="F6" s="7">
        <f>0.000000001*((D6*$H$2^2*0.5*$I$2/C6^2)^2+($H$2^2*0.5/C6)^2)^0.5</f>
        <v>0</v>
      </c>
      <c r="G6" s="7"/>
      <c r="H6" s="6"/>
      <c r="I6" s="6"/>
      <c r="J6" s="6"/>
    </row>
    <row r="7" ht="15" customHeight="1">
      <c r="A7" s="7">
        <v>15.27</v>
      </c>
      <c r="B7" s="7">
        <v>19.52</v>
      </c>
      <c r="C7" s="8">
        <f>ABS(A7-B7)/5</f>
        <v>0.85</v>
      </c>
      <c r="D7" s="44">
        <v>3</v>
      </c>
      <c r="E7" s="43">
        <f>D7*($I$2^2)*0.5*0.0000001/C7</f>
        <v>6.128373352941177</v>
      </c>
      <c r="F7" s="7">
        <f>0.000000001*((D7*$H$2^2*0.5*$I$2/C7^2)^2+($H$2^2*0.5/C7)^2)^0.5</f>
        <v>0</v>
      </c>
      <c r="G7" s="7"/>
      <c r="H7" s="6"/>
      <c r="I7" s="6"/>
      <c r="J7" s="6"/>
    </row>
    <row r="8" ht="15" customHeight="1">
      <c r="A8" s="6"/>
      <c r="B8" s="6"/>
      <c r="C8" s="45"/>
      <c r="D8" s="46"/>
      <c r="E8" s="47"/>
      <c r="F8" s="6"/>
      <c r="G8" s="40"/>
      <c r="H8" s="6"/>
      <c r="I8" s="6"/>
      <c r="J8" s="6"/>
    </row>
    <row r="9" ht="15" customHeight="1">
      <c r="A9" s="6"/>
      <c r="B9" s="6"/>
      <c r="C9" s="6"/>
      <c r="D9" t="s" s="48">
        <v>28</v>
      </c>
      <c r="E9" s="7">
        <f>AVERAGE(E2:E7)</f>
        <v>6.215436703644314</v>
      </c>
      <c r="F9" t="s" s="2">
        <v>11</v>
      </c>
      <c r="G9" s="49">
        <f>E10/E9</f>
        <v>0.01022422901015461</v>
      </c>
      <c r="H9" s="19"/>
      <c r="I9" s="6"/>
      <c r="J9" s="6"/>
    </row>
    <row r="10" ht="15" customHeight="1">
      <c r="A10" s="6"/>
      <c r="B10" s="6"/>
      <c r="C10" s="6"/>
      <c r="D10" t="s" s="2">
        <v>29</v>
      </c>
      <c r="E10" s="27">
        <f>STDEV(E2:E7)</f>
        <v>0.06354804825617996</v>
      </c>
      <c r="F10" s="6"/>
      <c r="G10" s="40"/>
      <c r="H10" s="6"/>
      <c r="I10" s="6"/>
      <c r="J10" s="6"/>
    </row>
  </sheetData>
  <pageMargins left="0.7" right="0.7" top="0.75" bottom="0.75" header="0.511806" footer="0.511806"/>
  <pageSetup firstPageNumber="1" fitToHeight="1" fitToWidth="1" scale="100" useFirstPageNumber="0" orientation="portrait" pageOrder="downThenOver"/>
  <headerFooter>
    <oddFooter>&amp;C&amp;"Helvetica,Regular"&amp;11&amp;K000000&amp;P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