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oglio 1 - HOLOGRAPHIC GRATING" sheetId="1" r:id="rId4"/>
  </sheets>
</workbook>
</file>

<file path=xl/sharedStrings.xml><?xml version="1.0" encoding="utf-8"?>
<sst xmlns="http://schemas.openxmlformats.org/spreadsheetml/2006/main" uniqueCount="31">
  <si>
    <t>HOLOGRAPHIC GRATING</t>
  </si>
  <si>
    <t>PART 1</t>
  </si>
  <si>
    <t>PART 2</t>
  </si>
  <si>
    <t>COLOR</t>
  </si>
  <si>
    <t>ORDER</t>
  </si>
  <si>
    <t>x_min (m)</t>
  </si>
  <si>
    <t>x_max (m)</t>
  </si>
  <si>
    <t>lambda_min (nm)</t>
  </si>
  <si>
    <t>lambda_max (nm)</t>
  </si>
  <si>
    <t>x (m)</t>
  </si>
  <si>
    <t>theta (rad)</t>
  </si>
  <si>
    <t>lambda (nm)</t>
  </si>
  <si>
    <t>blue</t>
  </si>
  <si>
    <t>red</t>
  </si>
  <si>
    <t>light blue</t>
  </si>
  <si>
    <t>lambda_0 (nm)</t>
  </si>
  <si>
    <t>sigma (nm)</t>
  </si>
  <si>
    <t>green</t>
  </si>
  <si>
    <t>yellow</t>
  </si>
  <si>
    <t>spacing d1 (m)</t>
  </si>
  <si>
    <t>D2 (m)</t>
  </si>
  <si>
    <t>D3 (m)</t>
  </si>
  <si>
    <t>sigma_lambda (nm)</t>
  </si>
  <si>
    <t>spacing d (m)</t>
  </si>
  <si>
    <t>D (m)</t>
  </si>
  <si>
    <t>spacing d2 (nm)</t>
  </si>
  <si>
    <t>spacing d (nm)</t>
  </si>
  <si>
    <t>sigma_x (m)</t>
  </si>
  <si>
    <t>sigma_d (nm)</t>
  </si>
  <si>
    <t>sigma_D (m)</t>
  </si>
  <si>
    <t>sigma_d (m)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</si>
</sst>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"/>
    <numFmt numFmtId="60" formatCode="0E+00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2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2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2" fillId="2" borderId="2" applyNumberFormat="1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1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59" fontId="0" borderId="1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1" fontId="0" borderId="3" applyNumberFormat="1" applyFont="1" applyFill="0" applyBorder="1" applyAlignment="1" applyProtection="0">
      <alignment vertical="top" wrapText="1"/>
    </xf>
    <xf numFmtId="60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2" fontId="0" borderId="3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1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a5a5a5"/>
      <rgbColor rgb="ff3f3f3f"/>
      <rgbColor rgb="ff51515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T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9.42969" style="1" customWidth="1"/>
    <col min="2" max="2" width="7.50781" style="1" customWidth="1"/>
    <col min="3" max="3" width="11.4688" style="1" customWidth="1"/>
    <col min="4" max="4" width="11.2969" style="1" customWidth="1"/>
    <col min="5" max="5" width="15.5859" style="1" customWidth="1"/>
    <col min="6" max="6" width="16.1484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1.7656" style="1" customWidth="1"/>
    <col min="15" max="15" width="16.2266" style="1" customWidth="1"/>
    <col min="16" max="16" width="16.3516" style="1" customWidth="1"/>
    <col min="17" max="17" width="16.3516" style="1" customWidth="1"/>
    <col min="18" max="18" width="16.3516" style="1" customWidth="1"/>
    <col min="19" max="19" width="16.3516" style="1" customWidth="1"/>
    <col min="20" max="20" width="16.3516" style="1" customWidth="1"/>
    <col min="21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20.55" customHeight="1">
      <c r="A2" t="s" s="3">
        <v>1</v>
      </c>
      <c r="B2" s="4"/>
      <c r="C2" s="4"/>
      <c r="D2" s="4"/>
      <c r="E2" s="4"/>
      <c r="F2" s="5"/>
      <c r="G2" s="6"/>
      <c r="H2" s="4"/>
      <c r="I2" s="4"/>
      <c r="J2" s="4"/>
      <c r="K2" s="4"/>
      <c r="L2" s="4"/>
      <c r="M2" s="4"/>
      <c r="N2" t="s" s="3">
        <v>2</v>
      </c>
      <c r="O2" s="4"/>
      <c r="P2" s="4"/>
      <c r="Q2" s="4"/>
      <c r="R2" s="4"/>
      <c r="S2" s="4"/>
      <c r="T2" s="4"/>
    </row>
    <row r="3" ht="21.85" customHeight="1">
      <c r="A3" t="s" s="7">
        <v>3</v>
      </c>
      <c r="B3" t="s" s="8">
        <v>4</v>
      </c>
      <c r="C3" t="s" s="8">
        <v>5</v>
      </c>
      <c r="D3" t="s" s="8">
        <v>6</v>
      </c>
      <c r="E3" t="s" s="8">
        <v>7</v>
      </c>
      <c r="F3" t="s" s="8">
        <v>8</v>
      </c>
      <c r="G3" s="9"/>
      <c r="H3" s="10"/>
      <c r="I3" s="11"/>
      <c r="J3" s="10"/>
      <c r="K3" s="10"/>
      <c r="L3" s="10"/>
      <c r="M3" s="10"/>
      <c r="N3" t="s" s="12">
        <v>3</v>
      </c>
      <c r="O3" t="s" s="12">
        <v>4</v>
      </c>
      <c r="P3" t="s" s="12">
        <v>9</v>
      </c>
      <c r="Q3" t="s" s="12">
        <v>10</v>
      </c>
      <c r="R3" t="s" s="12">
        <v>11</v>
      </c>
      <c r="S3" s="13"/>
      <c r="T3" s="10"/>
    </row>
    <row r="4" ht="21.65" customHeight="1">
      <c r="A4" t="s" s="14">
        <v>12</v>
      </c>
      <c r="B4" s="15">
        <v>1</v>
      </c>
      <c r="C4" s="15">
        <v>0.62</v>
      </c>
      <c r="D4" s="15">
        <v>0.6899999999999999</v>
      </c>
      <c r="E4" s="16">
        <f>C4*$H$15/($H$17*$B4)*10^9</f>
        <v>444.4444444444445</v>
      </c>
      <c r="F4" s="16">
        <f>D4*$H$15/($H$17*$B4)*10^9</f>
        <v>494.6236559139784</v>
      </c>
      <c r="G4" s="10"/>
      <c r="H4" s="10"/>
      <c r="I4" s="10"/>
      <c r="J4" s="10"/>
      <c r="K4" s="10"/>
      <c r="L4" s="10"/>
      <c r="M4" s="10"/>
      <c r="N4" t="s" s="17">
        <v>13</v>
      </c>
      <c r="O4" s="18">
        <v>1</v>
      </c>
      <c r="P4" s="18">
        <v>1.16</v>
      </c>
      <c r="Q4" s="19">
        <f>ATAN2($O$13,P4)</f>
        <v>0.3389745988820018</v>
      </c>
      <c r="R4" s="19">
        <f>$O$11*SIN(Q4)*10^9</f>
        <v>665.0404306002564</v>
      </c>
      <c r="S4" s="10"/>
      <c r="T4" s="10"/>
    </row>
    <row r="5" ht="20.1" customHeight="1">
      <c r="A5" t="s" s="20">
        <v>14</v>
      </c>
      <c r="B5" s="11">
        <v>1</v>
      </c>
      <c r="C5" s="11">
        <v>0.6899999999999999</v>
      </c>
      <c r="D5" s="11">
        <v>0.75</v>
      </c>
      <c r="E5" s="21">
        <f>C5*$H$15/($H$17*$B5)*10^9</f>
        <v>494.6236559139784</v>
      </c>
      <c r="F5" s="21">
        <f>D5*$H$15/($H$17*$B5)*10^9</f>
        <v>537.6344086021505</v>
      </c>
      <c r="G5" s="10"/>
      <c r="H5" t="s" s="8">
        <v>3</v>
      </c>
      <c r="I5" t="s" s="8">
        <v>7</v>
      </c>
      <c r="J5" t="s" s="8">
        <v>8</v>
      </c>
      <c r="K5" t="s" s="8">
        <v>15</v>
      </c>
      <c r="L5" t="s" s="8">
        <v>16</v>
      </c>
      <c r="M5" s="10"/>
      <c r="N5" t="s" s="13">
        <v>13</v>
      </c>
      <c r="O5" s="11">
        <v>-1</v>
      </c>
      <c r="P5" s="11">
        <v>1.22</v>
      </c>
      <c r="Q5" s="22">
        <f>ATAN2($O$13,P5)</f>
        <v>0.3551015739936181</v>
      </c>
      <c r="R5" s="22">
        <f>$O$11*SIN(Q5)*10^9</f>
        <v>695.3712078819981</v>
      </c>
      <c r="S5" s="10"/>
      <c r="T5" s="10"/>
    </row>
    <row r="6" ht="21.65" customHeight="1">
      <c r="A6" t="s" s="20">
        <v>17</v>
      </c>
      <c r="B6" s="11">
        <v>1</v>
      </c>
      <c r="C6" s="11">
        <v>0.75</v>
      </c>
      <c r="D6" s="11">
        <v>0.82</v>
      </c>
      <c r="E6" s="21">
        <f>C6*$H$15/($H$17*$B6)*10^9</f>
        <v>537.6344086021505</v>
      </c>
      <c r="F6" s="21">
        <f>D6*$H$15/($H$17*$B6)*10^9</f>
        <v>587.8136200716845</v>
      </c>
      <c r="G6" s="10"/>
      <c r="H6" t="s" s="14">
        <v>12</v>
      </c>
      <c r="I6" s="15">
        <f>AVERAGE(E4,E9,E14,E19)</f>
        <v>451.6129032258065</v>
      </c>
      <c r="J6" s="15">
        <f>AVERAGE(F4,F9,F14,F19)</f>
        <v>497.3118279569892</v>
      </c>
      <c r="K6" s="15">
        <f>AVERAGE(I6,J6)</f>
        <v>474.4623655913978</v>
      </c>
      <c r="L6" s="15">
        <f>ABS(I6-J6)/2</f>
        <v>22.84946236559136</v>
      </c>
      <c r="M6" s="11"/>
      <c r="N6" s="5"/>
      <c r="O6" s="10"/>
      <c r="P6" s="11">
        <f>AVERAGE(P4,P5)</f>
        <v>1.19</v>
      </c>
      <c r="Q6" s="10"/>
      <c r="R6" s="10"/>
      <c r="S6" s="10"/>
      <c r="T6" s="10"/>
    </row>
    <row r="7" ht="20.35" customHeight="1">
      <c r="A7" t="s" s="20">
        <v>18</v>
      </c>
      <c r="B7" s="11">
        <v>1</v>
      </c>
      <c r="C7" s="11">
        <v>0.82</v>
      </c>
      <c r="D7" s="11">
        <v>0.88</v>
      </c>
      <c r="E7" s="21">
        <f>C7*$H$15/($H$17*$B7)*10^9</f>
        <v>587.8136200716845</v>
      </c>
      <c r="F7" s="21">
        <f>D7*$H$15/($H$17*$B7)*10^9</f>
        <v>630.8243727598566</v>
      </c>
      <c r="G7" s="10"/>
      <c r="H7" t="s" s="20">
        <v>14</v>
      </c>
      <c r="I7" s="11">
        <f>AVERAGE(E5,E10,E15,E20)</f>
        <v>497.3118279569892</v>
      </c>
      <c r="J7" s="11">
        <f>AVERAGE(F5,F10,F15,F20)</f>
        <v>542.1146953405017</v>
      </c>
      <c r="K7" s="11">
        <f>AVERAGE(I7,J7)</f>
        <v>519.7132616487454</v>
      </c>
      <c r="L7" s="11">
        <f>ABS(I7-J7)/2</f>
        <v>22.40143369175627</v>
      </c>
      <c r="M7" s="5"/>
      <c r="N7" s="5"/>
      <c r="O7" s="10"/>
      <c r="P7" s="10"/>
      <c r="Q7" s="10"/>
      <c r="R7" s="10"/>
      <c r="S7" s="10"/>
      <c r="T7" s="10"/>
    </row>
    <row r="8" ht="21.65" customHeight="1">
      <c r="A8" t="s" s="7">
        <v>13</v>
      </c>
      <c r="B8" s="23">
        <v>1</v>
      </c>
      <c r="C8" s="23">
        <v>0.88</v>
      </c>
      <c r="D8" s="23">
        <v>0.99</v>
      </c>
      <c r="E8" s="24">
        <f>C8*$H$15/($H$17*$B8)*10^9</f>
        <v>630.8243727598566</v>
      </c>
      <c r="F8" s="24">
        <f>D8*$H$15/($H$17*$B8)*10^9</f>
        <v>709.6774193548387</v>
      </c>
      <c r="G8" s="10"/>
      <c r="H8" t="s" s="20">
        <v>17</v>
      </c>
      <c r="I8" s="11">
        <f>AVERAGE(E6,E11,E16,E21)</f>
        <v>542.1146953405017</v>
      </c>
      <c r="J8" s="11">
        <f>AVERAGE(F6,F11,F16,F21)</f>
        <v>610.2150537634408</v>
      </c>
      <c r="K8" s="11">
        <f>AVERAGE(I8,J8)</f>
        <v>576.1648745519713</v>
      </c>
      <c r="L8" s="11">
        <f>ABS(I8-J8)/2</f>
        <v>34.05017921146953</v>
      </c>
      <c r="M8" s="5"/>
      <c r="N8" s="5"/>
      <c r="O8" s="10"/>
      <c r="P8" s="10"/>
      <c r="Q8" s="10"/>
      <c r="R8" s="10"/>
      <c r="S8" s="10"/>
      <c r="T8" s="10"/>
    </row>
    <row r="9" ht="21.65" customHeight="1">
      <c r="A9" t="s" s="14">
        <v>12</v>
      </c>
      <c r="B9" s="15">
        <v>-1</v>
      </c>
      <c r="C9" s="15">
        <v>0.61</v>
      </c>
      <c r="D9" s="15">
        <v>0.6899999999999999</v>
      </c>
      <c r="E9" s="16">
        <f>C9*$H$15/($H$17*ABS($B9))*10^9</f>
        <v>437.2759856630825</v>
      </c>
      <c r="F9" s="16">
        <f>D9*$H$15/($H$17*ABS($B9))*10^9</f>
        <v>494.6236559139784</v>
      </c>
      <c r="G9" s="10"/>
      <c r="H9" t="s" s="20">
        <v>18</v>
      </c>
      <c r="I9" s="11">
        <f>AVERAGE(E7,E12,E17,E22)</f>
        <v>610.2150537634408</v>
      </c>
      <c r="J9" s="11">
        <f>AVERAGE(F7,F12,F17,F22)</f>
        <v>644.2652329749103</v>
      </c>
      <c r="K9" s="11">
        <f>AVERAGE(I9,J9)</f>
        <v>627.2401433691755</v>
      </c>
      <c r="L9" s="11">
        <f>ABS(I9-J9)/2</f>
        <v>17.02508960573476</v>
      </c>
      <c r="M9" s="5"/>
      <c r="N9" s="5"/>
      <c r="O9" s="10"/>
      <c r="P9" s="10"/>
      <c r="Q9" s="10"/>
      <c r="R9" s="10"/>
      <c r="S9" s="10"/>
      <c r="T9" s="10"/>
    </row>
    <row r="10" ht="20.35" customHeight="1">
      <c r="A10" t="s" s="20">
        <v>14</v>
      </c>
      <c r="B10" s="11">
        <v>-1</v>
      </c>
      <c r="C10" s="11">
        <v>0.6899999999999999</v>
      </c>
      <c r="D10" s="11">
        <v>0.74</v>
      </c>
      <c r="E10" s="21">
        <f>C10*$H$15/($H$17*ABS($B10))*10^9</f>
        <v>494.6236559139784</v>
      </c>
      <c r="F10" s="21">
        <f>D10*$H$15/($H$17*ABS($B10))*10^9</f>
        <v>530.4659498207885</v>
      </c>
      <c r="G10" s="10"/>
      <c r="H10" t="s" s="20">
        <v>13</v>
      </c>
      <c r="I10" s="11">
        <f>AVERAGE(E8,E13,E18,E23)</f>
        <v>644.2652329749103</v>
      </c>
      <c r="J10" s="11">
        <f>AVERAGE(F8,F13,F18,F23)</f>
        <v>716.8458781362007</v>
      </c>
      <c r="K10" s="11">
        <f>AVERAGE(I10,J10)</f>
        <v>680.5555555555554</v>
      </c>
      <c r="L10" s="11">
        <f>ABS(I10-J10)/2</f>
        <v>36.29032258064518</v>
      </c>
      <c r="M10" s="5"/>
      <c r="N10" s="5"/>
      <c r="O10" t="s" s="20">
        <v>19</v>
      </c>
      <c r="P10" s="10"/>
      <c r="Q10" s="10"/>
      <c r="R10" t="s" s="13">
        <v>11</v>
      </c>
      <c r="S10" s="10"/>
      <c r="T10" s="10"/>
    </row>
    <row r="11" ht="21.65" customHeight="1">
      <c r="A11" t="s" s="20">
        <v>17</v>
      </c>
      <c r="B11" s="11">
        <v>-1</v>
      </c>
      <c r="C11" s="11">
        <v>0.74</v>
      </c>
      <c r="D11" s="11">
        <v>0.84</v>
      </c>
      <c r="E11" s="21">
        <f>C11*$H$15/($H$17*ABS($B11))*10^9</f>
        <v>530.4659498207885</v>
      </c>
      <c r="F11" s="21">
        <f>D11*$H$15/($H$17*ABS($B11))*10^9</f>
        <v>602.1505376344085</v>
      </c>
      <c r="G11" s="10"/>
      <c r="H11" s="10"/>
      <c r="I11" s="10"/>
      <c r="J11" s="10"/>
      <c r="K11" s="10"/>
      <c r="L11" s="10"/>
      <c r="M11" s="10"/>
      <c r="N11" s="10"/>
      <c r="O11" s="25">
        <v>2e-06</v>
      </c>
      <c r="P11" s="26"/>
      <c r="Q11" s="10"/>
      <c r="R11" s="27">
        <f>AVERAGE(R4:R5)</f>
        <v>680.2058192411273</v>
      </c>
      <c r="S11" s="10"/>
      <c r="T11" s="10"/>
    </row>
    <row r="12" ht="21.65" customHeight="1">
      <c r="A12" t="s" s="20">
        <v>18</v>
      </c>
      <c r="B12" s="11">
        <v>-1</v>
      </c>
      <c r="C12" s="11">
        <v>0.84</v>
      </c>
      <c r="D12" s="11">
        <v>0.89</v>
      </c>
      <c r="E12" s="21">
        <f>C12*$H$15/($H$17*ABS($B12))*10^9</f>
        <v>602.1505376344085</v>
      </c>
      <c r="F12" s="21">
        <f>D12*$H$15/($H$17*ABS($B12))*10^9</f>
        <v>637.9928315412186</v>
      </c>
      <c r="G12" s="10"/>
      <c r="H12" s="10"/>
      <c r="I12" s="10"/>
      <c r="J12" s="10"/>
      <c r="K12" s="10"/>
      <c r="L12" s="10"/>
      <c r="M12" s="10"/>
      <c r="N12" s="10"/>
      <c r="O12" t="s" s="28">
        <v>20</v>
      </c>
      <c r="P12" t="s" s="28">
        <v>21</v>
      </c>
      <c r="Q12" s="10"/>
      <c r="R12" t="s" s="28">
        <v>22</v>
      </c>
      <c r="S12" s="10"/>
      <c r="T12" s="10"/>
    </row>
    <row r="13" ht="21.65" customHeight="1">
      <c r="A13" t="s" s="7">
        <v>13</v>
      </c>
      <c r="B13" s="23">
        <v>-1</v>
      </c>
      <c r="C13" s="23">
        <v>0.89</v>
      </c>
      <c r="D13" s="23">
        <v>1.01</v>
      </c>
      <c r="E13" s="24">
        <f>C13*$H$15/($H$17*ABS($B13))*10^9</f>
        <v>637.9928315412186</v>
      </c>
      <c r="F13" s="24">
        <f>D13*$H$15/($H$17*ABS($B13))*10^9</f>
        <v>724.0143369175627</v>
      </c>
      <c r="G13" s="10"/>
      <c r="H13" s="10"/>
      <c r="I13" s="10"/>
      <c r="J13" s="10"/>
      <c r="K13" s="10"/>
      <c r="L13" s="10"/>
      <c r="M13" s="10"/>
      <c r="N13" s="10"/>
      <c r="O13" s="11">
        <v>3.29</v>
      </c>
      <c r="P13" s="11">
        <v>2.5</v>
      </c>
      <c r="Q13" s="10"/>
      <c r="R13" s="29">
        <f>SQRT(((R4-R5)/2)^2+O23^2)</f>
        <v>23.82047194652638</v>
      </c>
      <c r="S13" s="10"/>
      <c r="T13" s="10"/>
    </row>
    <row r="14" ht="21.65" customHeight="1">
      <c r="A14" t="s" s="14">
        <v>12</v>
      </c>
      <c r="B14" s="15">
        <v>2</v>
      </c>
      <c r="C14" s="15">
        <v>1.3</v>
      </c>
      <c r="D14" s="15">
        <v>1.41</v>
      </c>
      <c r="E14" s="16">
        <f>C14*$H$15/($H$17*$B14)*10^9</f>
        <v>465.9498207885305</v>
      </c>
      <c r="F14" s="16">
        <f>D14*$H$15/($H$17*$B14)*10^9</f>
        <v>505.3763440860214</v>
      </c>
      <c r="G14" s="10"/>
      <c r="H14" t="s" s="20">
        <v>23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ht="21.65" customHeight="1">
      <c r="A15" t="s" s="20">
        <v>14</v>
      </c>
      <c r="B15" s="11">
        <v>2</v>
      </c>
      <c r="C15" s="11">
        <v>1.41</v>
      </c>
      <c r="D15" s="11">
        <v>1.55</v>
      </c>
      <c r="E15" s="21">
        <f>C15*$H$15/($H$17*$B15)*10^9</f>
        <v>505.3763440860214</v>
      </c>
      <c r="F15" s="21">
        <f>D15*$H$15/($H$17*$B15)*10^9</f>
        <v>555.5555555555555</v>
      </c>
      <c r="G15" s="10"/>
      <c r="H15" s="25">
        <v>2e-06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ht="23" customHeight="1">
      <c r="A16" t="s" s="20">
        <v>17</v>
      </c>
      <c r="B16" s="11">
        <v>2</v>
      </c>
      <c r="C16" s="11">
        <v>1.55</v>
      </c>
      <c r="D16" s="11">
        <v>1.77</v>
      </c>
      <c r="E16" s="21">
        <f>C16*$H$15/($H$17*$B16)*10^9</f>
        <v>555.5555555555555</v>
      </c>
      <c r="F16" s="21">
        <f>D16*$H$15/($H$17*$B16)*10^9</f>
        <v>634.4086021505376</v>
      </c>
      <c r="G16" s="10"/>
      <c r="H16" t="s" s="28">
        <v>24</v>
      </c>
      <c r="I16" s="10"/>
      <c r="J16" s="10"/>
      <c r="K16" s="10"/>
      <c r="L16" s="10"/>
      <c r="M16" s="10"/>
      <c r="N16" t="s" s="8">
        <v>3</v>
      </c>
      <c r="O16" t="s" s="8">
        <v>4</v>
      </c>
      <c r="P16" t="s" s="8">
        <v>9</v>
      </c>
      <c r="Q16" t="s" s="8">
        <v>10</v>
      </c>
      <c r="R16" t="s" s="8">
        <v>25</v>
      </c>
      <c r="S16" s="10"/>
      <c r="T16" t="s" s="13">
        <v>26</v>
      </c>
    </row>
    <row r="17" ht="23" customHeight="1">
      <c r="A17" t="s" s="20">
        <v>18</v>
      </c>
      <c r="B17" s="11">
        <v>2</v>
      </c>
      <c r="C17" s="11">
        <v>1.77</v>
      </c>
      <c r="D17" s="11">
        <v>1.85</v>
      </c>
      <c r="E17" s="21">
        <f>C17*$H$15/($H$17*$B17)*10^9</f>
        <v>634.4086021505376</v>
      </c>
      <c r="F17" s="21">
        <f>D17*$H$15/($H$17*$B17)*10^9</f>
        <v>663.0824372759856</v>
      </c>
      <c r="G17" s="10"/>
      <c r="H17" s="11">
        <v>2.79</v>
      </c>
      <c r="I17" s="10"/>
      <c r="J17" s="10"/>
      <c r="K17" s="10"/>
      <c r="L17" s="10"/>
      <c r="M17" s="10"/>
      <c r="N17" t="s" s="28">
        <v>13</v>
      </c>
      <c r="O17" s="15">
        <v>1</v>
      </c>
      <c r="P17" s="15">
        <v>2.17</v>
      </c>
      <c r="Q17" s="30">
        <f>ATAN2($O$13,P17)</f>
        <v>0.5830765350191446</v>
      </c>
      <c r="R17" s="16">
        <f>$R$11/SIN(Q17)</f>
        <v>1235.401943800304</v>
      </c>
      <c r="S17" s="10"/>
      <c r="T17" s="23">
        <f>AVERAGE(R17,R18)</f>
        <v>1241.448876864284</v>
      </c>
    </row>
    <row r="18" ht="23" customHeight="1">
      <c r="A18" t="s" s="7">
        <v>13</v>
      </c>
      <c r="B18" s="23">
        <v>2</v>
      </c>
      <c r="C18" s="23">
        <v>1.85</v>
      </c>
      <c r="D18" s="23">
        <v>2.01</v>
      </c>
      <c r="E18" s="24">
        <f>C18*$H$15/($H$17*$B18)*10^9</f>
        <v>663.0824372759856</v>
      </c>
      <c r="F18" s="24">
        <f>D18*$H$15/($H$17*$B18)*10^9</f>
        <v>720.4301075268817</v>
      </c>
      <c r="G18" s="10"/>
      <c r="H18" s="10"/>
      <c r="I18" s="10"/>
      <c r="J18" s="10"/>
      <c r="K18" t="s" s="13">
        <v>27</v>
      </c>
      <c r="L18" s="10"/>
      <c r="M18" s="10"/>
      <c r="N18" t="s" s="13">
        <v>13</v>
      </c>
      <c r="O18" s="11">
        <v>-1</v>
      </c>
      <c r="P18" s="11">
        <v>2.14</v>
      </c>
      <c r="Q18" s="22">
        <f>ATAN2($O$13,P18)</f>
        <v>0.5766956649297135</v>
      </c>
      <c r="R18" s="21">
        <f>$R$11/SIN(Q18)</f>
        <v>1247.495809928263</v>
      </c>
      <c r="S18" s="10"/>
      <c r="T18" t="s" s="28">
        <v>28</v>
      </c>
    </row>
    <row r="19" ht="23" customHeight="1">
      <c r="A19" t="s" s="14">
        <v>12</v>
      </c>
      <c r="B19" s="15">
        <v>-2</v>
      </c>
      <c r="C19" s="15">
        <v>1.28</v>
      </c>
      <c r="D19" s="15">
        <v>1.38</v>
      </c>
      <c r="E19" s="16">
        <f>C19*$H$15/($H$17*ABS($B19))*10^9</f>
        <v>458.7813620071685</v>
      </c>
      <c r="F19" s="16">
        <f>D19*$H$15/($H$17*ABS($B19))*10^9</f>
        <v>494.6236559139784</v>
      </c>
      <c r="G19" s="10"/>
      <c r="H19" s="10"/>
      <c r="I19" s="10"/>
      <c r="J19" s="10"/>
      <c r="K19" s="23">
        <v>0.03</v>
      </c>
      <c r="L19" s="10"/>
      <c r="M19" s="10"/>
      <c r="N19" s="5"/>
      <c r="O19" s="10"/>
      <c r="P19" s="11">
        <f>AVERAGE(P17,P18)</f>
        <v>2.155</v>
      </c>
      <c r="Q19" s="10"/>
      <c r="R19" s="10"/>
      <c r="S19" s="10"/>
      <c r="T19" s="21">
        <f>SQRT(((R17-R18)/2)^2+Q23^2)</f>
        <v>30.50963888949475</v>
      </c>
    </row>
    <row r="20" ht="21.65" customHeight="1">
      <c r="A20" t="s" s="20">
        <v>14</v>
      </c>
      <c r="B20" s="11">
        <v>-2</v>
      </c>
      <c r="C20" s="11">
        <v>1.38</v>
      </c>
      <c r="D20" s="11">
        <v>1.52</v>
      </c>
      <c r="E20" s="21">
        <f>C20*$H$15/($H$17*ABS($B20))*10^9</f>
        <v>494.6236559139784</v>
      </c>
      <c r="F20" s="21">
        <f>D20*$H$15/($H$17*ABS($B20))*10^9</f>
        <v>544.8028673835124</v>
      </c>
      <c r="G20" s="10"/>
      <c r="H20" s="10"/>
      <c r="I20" s="10"/>
      <c r="J20" s="10"/>
      <c r="K20" t="s" s="28">
        <v>29</v>
      </c>
      <c r="L20" s="10"/>
      <c r="M20" s="10"/>
      <c r="N20" s="5"/>
      <c r="O20" s="10"/>
      <c r="P20" s="10"/>
      <c r="Q20" s="10"/>
      <c r="R20" s="10"/>
      <c r="S20" s="10"/>
      <c r="T20" s="10"/>
    </row>
    <row r="21" ht="21.65" customHeight="1">
      <c r="A21" t="s" s="20">
        <v>17</v>
      </c>
      <c r="B21" s="11">
        <v>-2</v>
      </c>
      <c r="C21" s="11">
        <v>1.52</v>
      </c>
      <c r="D21" s="11">
        <v>1.72</v>
      </c>
      <c r="E21" s="21">
        <f>C21*$H$15/($H$17*ABS($B21))*10^9</f>
        <v>544.8028673835124</v>
      </c>
      <c r="F21" s="21">
        <f>D21*$H$15/($H$17*ABS($B21))*10^9</f>
        <v>616.4874551971326</v>
      </c>
      <c r="G21" s="10"/>
      <c r="H21" s="10"/>
      <c r="I21" s="10"/>
      <c r="J21" s="10"/>
      <c r="K21" s="11">
        <v>0.01</v>
      </c>
      <c r="L21" s="10"/>
      <c r="M21" s="10"/>
      <c r="N21" s="10"/>
      <c r="O21" s="26"/>
      <c r="P21" s="10"/>
      <c r="Q21" s="26"/>
      <c r="R21" s="10"/>
      <c r="S21" s="10"/>
      <c r="T21" s="10"/>
    </row>
    <row r="22" ht="23.95" customHeight="1">
      <c r="A22" t="s" s="20">
        <v>18</v>
      </c>
      <c r="B22" s="11">
        <v>-2</v>
      </c>
      <c r="C22" s="11">
        <v>1.72</v>
      </c>
      <c r="D22" s="11">
        <v>1.8</v>
      </c>
      <c r="E22" s="21">
        <f>C22*$H$15/($H$17*ABS($B22))*10^9</f>
        <v>616.4874551971326</v>
      </c>
      <c r="F22" s="21">
        <f>D22*$H$15/($H$17*ABS($B22))*10^9</f>
        <v>645.1612903225806</v>
      </c>
      <c r="G22" s="10"/>
      <c r="H22" s="10"/>
      <c r="I22" s="10"/>
      <c r="J22" s="10"/>
      <c r="K22" s="10"/>
      <c r="L22" s="10"/>
      <c r="M22" s="10"/>
      <c r="N22" s="10"/>
      <c r="O22" t="s" s="28">
        <v>22</v>
      </c>
      <c r="P22" s="10"/>
      <c r="Q22" t="s" s="28">
        <v>30</v>
      </c>
      <c r="R22" s="10"/>
      <c r="S22" s="10"/>
      <c r="T22" s="10"/>
    </row>
    <row r="23" ht="20.35" customHeight="1">
      <c r="A23" t="s" s="20">
        <v>13</v>
      </c>
      <c r="B23" s="11">
        <v>-2</v>
      </c>
      <c r="C23" s="11">
        <v>1.8</v>
      </c>
      <c r="D23" s="11">
        <v>1.99</v>
      </c>
      <c r="E23" s="21">
        <f>C23*$H$15/($H$17*ABS($B23))*10^9</f>
        <v>645.1612903225806</v>
      </c>
      <c r="F23" s="21">
        <f>D23*$H$15/($H$17*ABS($B23))*10^9</f>
        <v>713.2616487455197</v>
      </c>
      <c r="G23" s="10"/>
      <c r="H23" s="10"/>
      <c r="I23" s="10"/>
      <c r="J23" s="10"/>
      <c r="K23" s="10"/>
      <c r="L23" s="10"/>
      <c r="M23" s="10"/>
      <c r="N23" s="10"/>
      <c r="O23" s="21">
        <f>SQRT($O$11^2/($O$13^2)*$K$19^2+$O$11^2*$P$6^2/($O$13^4)*$K$21^2)*10^9</f>
        <v>18.36915542768898</v>
      </c>
      <c r="P23" s="10"/>
      <c r="Q23" s="21">
        <f>SQRT(P13^2/(P19^2)*(R13*10^(-9))^2+(R11*10^(-9))^2/(P19^2)*K21^2+P13^2*(R11*10^(-9))^2/(P19^4)*K19^2)*10^9</f>
        <v>29.90439208021327</v>
      </c>
      <c r="R23" s="10"/>
      <c r="S23" s="10"/>
      <c r="T23" s="10"/>
    </row>
  </sheetData>
  <mergeCells count="1">
    <mergeCell ref="A1:T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