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WebImage.xml" ContentType="application/vnd.ms-excel.rdrichvaluewebimage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array.xml" ContentType="application/vnd.ms-excel.rdarray+xml"/>
  <Override PartName="/xl/richData/richStyles.xml" ContentType="application/vnd.ms-excel.richstyles+xml"/>
  <Override PartName="/xl/richData/rdsupportingpropertybagstructure.xml" ContentType="application/vnd.ms-excel.rdsupportingpropertybagstructure+xml"/>
  <Override PartName="/xl/richData/rdsupportingpropertybag.xml" ContentType="application/vnd.ms-excel.rdsupportingpropertybag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2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1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Questa_cartella_di_lavoro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d68eab4aae6fd69/Desktop/HecoEnergy/HECO/Analisi/Analisi Mercato/Italia/Tool/"/>
    </mc:Choice>
  </mc:AlternateContent>
  <xr:revisionPtr revIDLastSave="324" documentId="13_ncr:1_{47EE73E7-0468-476A-BA14-4E70A2A56927}" xr6:coauthVersionLast="47" xr6:coauthVersionMax="47" xr10:uidLastSave="{AEFB8660-46F8-417E-9F2D-AD8FF6464F52}"/>
  <bookViews>
    <workbookView xWindow="-108" yWindow="-108" windowWidth="23256" windowHeight="12576" firstSheet="3" activeTab="4" xr2:uid="{8CD2A380-ED81-4F50-861A-F421D601EE1F}"/>
  </bookViews>
  <sheets>
    <sheet name="Foglio1" sheetId="1" r:id="rId1"/>
    <sheet name="Regioni" sheetId="6" r:id="rId2"/>
    <sheet name="Province" sheetId="8" r:id="rId3"/>
    <sheet name="coord" sheetId="12" r:id="rId4"/>
    <sheet name="Tabella A_ comuni e zone climat" sheetId="5" r:id="rId5"/>
    <sheet name="Tabella dei gradi giorno _GG_" sheetId="3" r:id="rId6"/>
    <sheet name="Res kWhmqK per zona climatica" sheetId="2" r:id="rId7"/>
    <sheet name="Ind kWhmqK per zona climatica" sheetId="9" r:id="rId8"/>
    <sheet name="Fuel" sheetId="10" r:id="rId9"/>
    <sheet name="FattoreCorrettivo_Cl_en" sheetId="11" r:id="rId10"/>
    <sheet name="Foglio2" sheetId="7" r:id="rId11"/>
  </sheets>
  <externalReferences>
    <externalReference r:id="rId12"/>
  </externalReferences>
  <definedNames>
    <definedName name="DatiEsterni_1" localSheetId="3" hidden="1">'coord'!$A$1:$C$320</definedName>
    <definedName name="DatiEsterni_1" localSheetId="10" hidden="1">Foglio2!$A$1:$AV$8</definedName>
    <definedName name="DatiEsterni_1" localSheetId="5" hidden="1">'Tabella dei gradi giorno _GG_'!$A$1:$F$7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" i="5" l="1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N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AN25" i="11"/>
  <c r="AO25" i="11"/>
  <c r="AO2" i="11"/>
  <c r="AN2" i="11"/>
  <c r="X7" i="11"/>
  <c r="AA35" i="11"/>
  <c r="Z35" i="11"/>
  <c r="AB34" i="11"/>
  <c r="AB33" i="11"/>
  <c r="AB32" i="11"/>
  <c r="AB31" i="11"/>
  <c r="AB30" i="11"/>
  <c r="AB29" i="11"/>
  <c r="AB28" i="11"/>
  <c r="AB27" i="11"/>
  <c r="AB26" i="11"/>
  <c r="AB25" i="11"/>
  <c r="AD18" i="11"/>
  <c r="AB13" i="11"/>
  <c r="AA13" i="11"/>
  <c r="AB12" i="11"/>
  <c r="AA12" i="11"/>
  <c r="C8" i="9" l="1"/>
  <c r="B8" i="9"/>
  <c r="E7" i="9"/>
  <c r="D7" i="9"/>
  <c r="E6" i="9"/>
  <c r="D6" i="9"/>
  <c r="E5" i="9"/>
  <c r="D5" i="9"/>
  <c r="E4" i="9"/>
  <c r="D4" i="9"/>
  <c r="E3" i="9"/>
  <c r="D3" i="9"/>
  <c r="E2" i="9"/>
  <c r="D2" i="9"/>
  <c r="G109" i="5" l="1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AO29" i="11" s="1"/>
  <c r="G134" i="5"/>
  <c r="G135" i="5"/>
  <c r="G136" i="5"/>
  <c r="G137" i="5"/>
  <c r="G138" i="5"/>
  <c r="G139" i="5"/>
  <c r="AO30" i="11" s="1"/>
  <c r="G140" i="5"/>
  <c r="G141" i="5"/>
  <c r="G142" i="5"/>
  <c r="G143" i="5"/>
  <c r="G144" i="5"/>
  <c r="G145" i="5"/>
  <c r="AO28" i="11" s="1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AO27" i="11" s="1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AO26" i="11" s="1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108" i="5"/>
  <c r="G3" i="5"/>
  <c r="G4" i="5"/>
  <c r="G5" i="5"/>
  <c r="AN30" i="11" s="1"/>
  <c r="G6" i="5"/>
  <c r="G7" i="5"/>
  <c r="G8" i="5"/>
  <c r="G9" i="5"/>
  <c r="G10" i="5"/>
  <c r="G11" i="5"/>
  <c r="AN28" i="11" s="1"/>
  <c r="G12" i="5"/>
  <c r="G13" i="5"/>
  <c r="G14" i="5"/>
  <c r="AN27" i="11" s="1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AN26" i="11" s="1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2" i="5"/>
  <c r="AN29" i="11" s="1"/>
  <c r="F213" i="5"/>
  <c r="E213" i="5"/>
  <c r="F212" i="5"/>
  <c r="E212" i="5"/>
  <c r="F211" i="5"/>
  <c r="E211" i="5"/>
  <c r="F210" i="5"/>
  <c r="E210" i="5"/>
  <c r="F209" i="5"/>
  <c r="E209" i="5"/>
  <c r="F208" i="5"/>
  <c r="E208" i="5"/>
  <c r="F207" i="5"/>
  <c r="E207" i="5"/>
  <c r="F206" i="5"/>
  <c r="E206" i="5"/>
  <c r="F205" i="5"/>
  <c r="E205" i="5"/>
  <c r="F204" i="5"/>
  <c r="E204" i="5"/>
  <c r="F203" i="5"/>
  <c r="E203" i="5"/>
  <c r="F202" i="5"/>
  <c r="E202" i="5"/>
  <c r="F201" i="5"/>
  <c r="E201" i="5"/>
  <c r="F200" i="5"/>
  <c r="E200" i="5"/>
  <c r="F199" i="5"/>
  <c r="E199" i="5"/>
  <c r="F198" i="5"/>
  <c r="E198" i="5"/>
  <c r="F197" i="5"/>
  <c r="E197" i="5"/>
  <c r="F196" i="5"/>
  <c r="E196" i="5"/>
  <c r="F195" i="5"/>
  <c r="E195" i="5"/>
  <c r="F194" i="5"/>
  <c r="E194" i="5"/>
  <c r="F193" i="5"/>
  <c r="E193" i="5"/>
  <c r="F192" i="5"/>
  <c r="E192" i="5"/>
  <c r="F191" i="5"/>
  <c r="E191" i="5"/>
  <c r="F190" i="5"/>
  <c r="E190" i="5"/>
  <c r="F189" i="5"/>
  <c r="E189" i="5"/>
  <c r="F188" i="5"/>
  <c r="E188" i="5"/>
  <c r="F187" i="5"/>
  <c r="E187" i="5"/>
  <c r="F186" i="5"/>
  <c r="E186" i="5"/>
  <c r="F185" i="5"/>
  <c r="E185" i="5"/>
  <c r="F184" i="5"/>
  <c r="E184" i="5"/>
  <c r="F183" i="5"/>
  <c r="E183" i="5"/>
  <c r="F182" i="5"/>
  <c r="E182" i="5"/>
  <c r="F181" i="5"/>
  <c r="E181" i="5"/>
  <c r="F180" i="5"/>
  <c r="E180" i="5"/>
  <c r="F179" i="5"/>
  <c r="E179" i="5"/>
  <c r="F178" i="5"/>
  <c r="E178" i="5"/>
  <c r="F177" i="5"/>
  <c r="E177" i="5"/>
  <c r="F176" i="5"/>
  <c r="E176" i="5"/>
  <c r="F175" i="5"/>
  <c r="E175" i="5"/>
  <c r="F174" i="5"/>
  <c r="E174" i="5"/>
  <c r="F173" i="5"/>
  <c r="E173" i="5"/>
  <c r="F172" i="5"/>
  <c r="E172" i="5"/>
  <c r="F171" i="5"/>
  <c r="E171" i="5"/>
  <c r="F170" i="5"/>
  <c r="E170" i="5"/>
  <c r="F169" i="5"/>
  <c r="E169" i="5"/>
  <c r="F168" i="5"/>
  <c r="E168" i="5"/>
  <c r="F167" i="5"/>
  <c r="E167" i="5"/>
  <c r="F166" i="5"/>
  <c r="E166" i="5"/>
  <c r="F165" i="5"/>
  <c r="E165" i="5"/>
  <c r="F164" i="5"/>
  <c r="E164" i="5"/>
  <c r="F163" i="5"/>
  <c r="E163" i="5"/>
  <c r="F162" i="5"/>
  <c r="E162" i="5"/>
  <c r="F161" i="5"/>
  <c r="E161" i="5"/>
  <c r="F160" i="5"/>
  <c r="E160" i="5"/>
  <c r="F159" i="5"/>
  <c r="E159" i="5"/>
  <c r="F158" i="5"/>
  <c r="E158" i="5"/>
  <c r="F157" i="5"/>
  <c r="E157" i="5"/>
  <c r="F156" i="5"/>
  <c r="E156" i="5"/>
  <c r="F155" i="5"/>
  <c r="E155" i="5"/>
  <c r="F154" i="5"/>
  <c r="E154" i="5"/>
  <c r="F153" i="5"/>
  <c r="E153" i="5"/>
  <c r="F152" i="5"/>
  <c r="E152" i="5"/>
  <c r="F151" i="5"/>
  <c r="E151" i="5"/>
  <c r="F150" i="5"/>
  <c r="E150" i="5"/>
  <c r="F149" i="5"/>
  <c r="E149" i="5"/>
  <c r="F148" i="5"/>
  <c r="E148" i="5"/>
  <c r="F147" i="5"/>
  <c r="E147" i="5"/>
  <c r="F146" i="5"/>
  <c r="E146" i="5"/>
  <c r="F145" i="5"/>
  <c r="E145" i="5"/>
  <c r="F144" i="5"/>
  <c r="E144" i="5"/>
  <c r="F143" i="5"/>
  <c r="E143" i="5"/>
  <c r="F142" i="5"/>
  <c r="E142" i="5"/>
  <c r="F141" i="5"/>
  <c r="E141" i="5"/>
  <c r="F140" i="5"/>
  <c r="E140" i="5"/>
  <c r="F139" i="5"/>
  <c r="E139" i="5"/>
  <c r="F138" i="5"/>
  <c r="E138" i="5"/>
  <c r="F137" i="5"/>
  <c r="E137" i="5"/>
  <c r="F136" i="5"/>
  <c r="E136" i="5"/>
  <c r="F135" i="5"/>
  <c r="E135" i="5"/>
  <c r="F134" i="5"/>
  <c r="E134" i="5"/>
  <c r="F133" i="5"/>
  <c r="E133" i="5"/>
  <c r="F132" i="5"/>
  <c r="E132" i="5"/>
  <c r="F131" i="5"/>
  <c r="E131" i="5"/>
  <c r="F130" i="5"/>
  <c r="E130" i="5"/>
  <c r="F129" i="5"/>
  <c r="E129" i="5"/>
  <c r="F128" i="5"/>
  <c r="E128" i="5"/>
  <c r="F127" i="5"/>
  <c r="E127" i="5"/>
  <c r="F126" i="5"/>
  <c r="E126" i="5"/>
  <c r="F125" i="5"/>
  <c r="E125" i="5"/>
  <c r="F124" i="5"/>
  <c r="E124" i="5"/>
  <c r="F123" i="5"/>
  <c r="E123" i="5"/>
  <c r="F122" i="5"/>
  <c r="E122" i="5"/>
  <c r="F121" i="5"/>
  <c r="E121" i="5"/>
  <c r="F120" i="5"/>
  <c r="E120" i="5"/>
  <c r="F119" i="5"/>
  <c r="E119" i="5"/>
  <c r="F118" i="5"/>
  <c r="E118" i="5"/>
  <c r="F117" i="5"/>
  <c r="E117" i="5"/>
  <c r="F116" i="5"/>
  <c r="E116" i="5"/>
  <c r="F115" i="5"/>
  <c r="E115" i="5"/>
  <c r="F114" i="5"/>
  <c r="E114" i="5"/>
  <c r="F113" i="5"/>
  <c r="E113" i="5"/>
  <c r="F112" i="5"/>
  <c r="E112" i="5"/>
  <c r="F111" i="5"/>
  <c r="E111" i="5"/>
  <c r="F110" i="5"/>
  <c r="E110" i="5"/>
  <c r="F109" i="5"/>
  <c r="E109" i="5"/>
  <c r="F108" i="5"/>
  <c r="E108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C8" i="2"/>
  <c r="B8" i="2"/>
  <c r="E7" i="2"/>
  <c r="D7" i="2"/>
  <c r="E6" i="2"/>
  <c r="D6" i="2"/>
  <c r="E5" i="2"/>
  <c r="D5" i="2"/>
  <c r="E4" i="2"/>
  <c r="D4" i="2"/>
  <c r="E3" i="2"/>
  <c r="D3" i="2"/>
  <c r="E2" i="2"/>
  <c r="D2" i="2"/>
  <c r="AL26" i="11" l="1"/>
  <c r="AL34" i="11"/>
  <c r="U8" i="11" s="1"/>
  <c r="AL27" i="11"/>
  <c r="AL35" i="11"/>
  <c r="AL28" i="11"/>
  <c r="AL36" i="11"/>
  <c r="AL29" i="11"/>
  <c r="U3" i="11" s="1"/>
  <c r="AL30" i="11"/>
  <c r="U4" i="11" s="1"/>
  <c r="AL31" i="11"/>
  <c r="U5" i="11" s="1"/>
  <c r="AL33" i="11"/>
  <c r="U7" i="11" s="1"/>
  <c r="AL32" i="11"/>
  <c r="U6" i="11" s="1"/>
  <c r="AL25" i="11"/>
  <c r="U2" i="11" s="1"/>
  <c r="AD26" i="11"/>
  <c r="AD34" i="11"/>
  <c r="M8" i="11" s="1"/>
  <c r="AD27" i="11"/>
  <c r="AD35" i="11"/>
  <c r="AD28" i="11"/>
  <c r="AD36" i="11"/>
  <c r="AD29" i="11"/>
  <c r="M3" i="11" s="1"/>
  <c r="AD30" i="11"/>
  <c r="M4" i="11" s="1"/>
  <c r="AD31" i="11"/>
  <c r="M5" i="11" s="1"/>
  <c r="AD33" i="11"/>
  <c r="M7" i="11" s="1"/>
  <c r="AD32" i="11"/>
  <c r="M6" i="11" s="1"/>
  <c r="AD25" i="11"/>
  <c r="AG30" i="11"/>
  <c r="P4" i="11" s="1"/>
  <c r="AG31" i="11"/>
  <c r="P5" i="11" s="1"/>
  <c r="AG25" i="11"/>
  <c r="AG26" i="11"/>
  <c r="AG32" i="11"/>
  <c r="P6" i="11" s="1"/>
  <c r="AG33" i="11"/>
  <c r="P7" i="11" s="1"/>
  <c r="AG34" i="11"/>
  <c r="P8" i="11" s="1"/>
  <c r="AG27" i="11"/>
  <c r="AG35" i="11"/>
  <c r="AG28" i="11"/>
  <c r="AG36" i="11"/>
  <c r="AG29" i="11"/>
  <c r="P3" i="11" s="1"/>
  <c r="AJ26" i="11"/>
  <c r="AJ34" i="11"/>
  <c r="S8" i="11" s="1"/>
  <c r="AJ27" i="11"/>
  <c r="AJ35" i="11"/>
  <c r="AJ29" i="11"/>
  <c r="S3" i="11" s="1"/>
  <c r="AJ30" i="11"/>
  <c r="S4" i="11" s="1"/>
  <c r="AJ28" i="11"/>
  <c r="AJ36" i="11"/>
  <c r="AJ31" i="11"/>
  <c r="S5" i="11" s="1"/>
  <c r="AJ25" i="11"/>
  <c r="AJ32" i="11"/>
  <c r="S6" i="11" s="1"/>
  <c r="AJ33" i="11"/>
  <c r="S7" i="11" s="1"/>
  <c r="AF26" i="11"/>
  <c r="AF34" i="11"/>
  <c r="O8" i="11" s="1"/>
  <c r="AF27" i="11"/>
  <c r="AF35" i="11"/>
  <c r="AF29" i="11"/>
  <c r="O3" i="11" s="1"/>
  <c r="AF30" i="11"/>
  <c r="O4" i="11" s="1"/>
  <c r="AF28" i="11"/>
  <c r="AF36" i="11"/>
  <c r="AF31" i="11"/>
  <c r="O5" i="11" s="1"/>
  <c r="AF25" i="11"/>
  <c r="AF32" i="11"/>
  <c r="O6" i="11" s="1"/>
  <c r="AF33" i="11"/>
  <c r="O7" i="11" s="1"/>
  <c r="AC30" i="11"/>
  <c r="L4" i="11" s="1"/>
  <c r="AC31" i="11"/>
  <c r="L5" i="11" s="1"/>
  <c r="AC25" i="11"/>
  <c r="AC26" i="11"/>
  <c r="AC32" i="11"/>
  <c r="L6" i="11" s="1"/>
  <c r="AC33" i="11"/>
  <c r="L7" i="11" s="1"/>
  <c r="AC34" i="11"/>
  <c r="L8" i="11" s="1"/>
  <c r="AC27" i="11"/>
  <c r="AC35" i="11"/>
  <c r="AC28" i="11"/>
  <c r="AC36" i="11"/>
  <c r="AC29" i="11"/>
  <c r="L3" i="11" s="1"/>
  <c r="AE30" i="11"/>
  <c r="N4" i="11" s="1"/>
  <c r="AE31" i="11"/>
  <c r="N5" i="11" s="1"/>
  <c r="AE33" i="11"/>
  <c r="N7" i="11" s="1"/>
  <c r="AE34" i="11"/>
  <c r="N8" i="11" s="1"/>
  <c r="AE32" i="11"/>
  <c r="N6" i="11" s="1"/>
  <c r="AE25" i="11"/>
  <c r="AE26" i="11"/>
  <c r="AE27" i="11"/>
  <c r="AE35" i="11"/>
  <c r="AE29" i="11"/>
  <c r="N3" i="11" s="1"/>
  <c r="AE28" i="11"/>
  <c r="AE36" i="11"/>
  <c r="AH26" i="11"/>
  <c r="AH34" i="11"/>
  <c r="Q8" i="11" s="1"/>
  <c r="AH27" i="11"/>
  <c r="AH35" i="11"/>
  <c r="AH28" i="11"/>
  <c r="AH36" i="11"/>
  <c r="AH29" i="11"/>
  <c r="Q3" i="11" s="1"/>
  <c r="AH30" i="11"/>
  <c r="Q4" i="11" s="1"/>
  <c r="AH31" i="11"/>
  <c r="Q5" i="11" s="1"/>
  <c r="AH33" i="11"/>
  <c r="Q7" i="11" s="1"/>
  <c r="AH32" i="11"/>
  <c r="Q6" i="11" s="1"/>
  <c r="AH25" i="11"/>
  <c r="Q2" i="11" s="1"/>
  <c r="AI30" i="11"/>
  <c r="R4" i="11" s="1"/>
  <c r="AI31" i="11"/>
  <c r="R5" i="11" s="1"/>
  <c r="AI33" i="11"/>
  <c r="R7" i="11" s="1"/>
  <c r="AI34" i="11"/>
  <c r="R8" i="11" s="1"/>
  <c r="AI32" i="11"/>
  <c r="R6" i="11" s="1"/>
  <c r="AI25" i="11"/>
  <c r="AI26" i="11"/>
  <c r="AI27" i="11"/>
  <c r="AI35" i="11"/>
  <c r="AI29" i="11"/>
  <c r="R3" i="11" s="1"/>
  <c r="AI28" i="11"/>
  <c r="AI36" i="11"/>
  <c r="AK30" i="11"/>
  <c r="T4" i="11" s="1"/>
  <c r="AK31" i="11"/>
  <c r="T5" i="11" s="1"/>
  <c r="AK25" i="11"/>
  <c r="AK26" i="11"/>
  <c r="AK32" i="11"/>
  <c r="T6" i="11" s="1"/>
  <c r="AK33" i="11"/>
  <c r="T7" i="11" s="1"/>
  <c r="AK34" i="11"/>
  <c r="T8" i="11" s="1"/>
  <c r="AK27" i="11"/>
  <c r="AK35" i="11"/>
  <c r="AK28" i="11"/>
  <c r="AK36" i="11"/>
  <c r="AK29" i="11"/>
  <c r="T3" i="11" s="1"/>
  <c r="H104" i="5"/>
  <c r="I104" i="5"/>
  <c r="H96" i="5"/>
  <c r="I96" i="5"/>
  <c r="H88" i="5"/>
  <c r="I88" i="5"/>
  <c r="H80" i="5"/>
  <c r="I80" i="5"/>
  <c r="H72" i="5"/>
  <c r="I72" i="5"/>
  <c r="H64" i="5"/>
  <c r="I64" i="5"/>
  <c r="H56" i="5"/>
  <c r="I56" i="5"/>
  <c r="H48" i="5"/>
  <c r="I48" i="5"/>
  <c r="H40" i="5"/>
  <c r="I40" i="5"/>
  <c r="H32" i="5"/>
  <c r="I32" i="5"/>
  <c r="H24" i="5"/>
  <c r="I24" i="5"/>
  <c r="H16" i="5"/>
  <c r="I16" i="5"/>
  <c r="H8" i="5"/>
  <c r="I8" i="5"/>
  <c r="I212" i="5"/>
  <c r="H212" i="5"/>
  <c r="I204" i="5"/>
  <c r="H204" i="5"/>
  <c r="I196" i="5"/>
  <c r="H196" i="5"/>
  <c r="I188" i="5"/>
  <c r="H188" i="5"/>
  <c r="I180" i="5"/>
  <c r="H180" i="5"/>
  <c r="I172" i="5"/>
  <c r="H172" i="5"/>
  <c r="I164" i="5"/>
  <c r="H164" i="5"/>
  <c r="I156" i="5"/>
  <c r="H156" i="5"/>
  <c r="I148" i="5"/>
  <c r="H148" i="5"/>
  <c r="I140" i="5"/>
  <c r="H140" i="5"/>
  <c r="I132" i="5"/>
  <c r="H132" i="5"/>
  <c r="I124" i="5"/>
  <c r="H124" i="5"/>
  <c r="I116" i="5"/>
  <c r="H116" i="5"/>
  <c r="H103" i="5"/>
  <c r="I103" i="5"/>
  <c r="H95" i="5"/>
  <c r="I95" i="5"/>
  <c r="H87" i="5"/>
  <c r="I87" i="5"/>
  <c r="H79" i="5"/>
  <c r="I79" i="5"/>
  <c r="H71" i="5"/>
  <c r="I71" i="5"/>
  <c r="H63" i="5"/>
  <c r="I63" i="5"/>
  <c r="H55" i="5"/>
  <c r="I55" i="5"/>
  <c r="H47" i="5"/>
  <c r="I47" i="5"/>
  <c r="H39" i="5"/>
  <c r="I39" i="5"/>
  <c r="H31" i="5"/>
  <c r="I31" i="5"/>
  <c r="H23" i="5"/>
  <c r="I23" i="5"/>
  <c r="H15" i="5"/>
  <c r="I15" i="5"/>
  <c r="I7" i="5"/>
  <c r="H7" i="5"/>
  <c r="I211" i="5"/>
  <c r="H211" i="5"/>
  <c r="I203" i="5"/>
  <c r="H203" i="5"/>
  <c r="I195" i="5"/>
  <c r="H195" i="5"/>
  <c r="I187" i="5"/>
  <c r="H187" i="5"/>
  <c r="I179" i="5"/>
  <c r="H179" i="5"/>
  <c r="I171" i="5"/>
  <c r="H171" i="5"/>
  <c r="I163" i="5"/>
  <c r="H163" i="5"/>
  <c r="I155" i="5"/>
  <c r="H155" i="5"/>
  <c r="I147" i="5"/>
  <c r="H147" i="5"/>
  <c r="I139" i="5"/>
  <c r="H139" i="5"/>
  <c r="I131" i="5"/>
  <c r="H131" i="5"/>
  <c r="I123" i="5"/>
  <c r="H123" i="5"/>
  <c r="I115" i="5"/>
  <c r="H115" i="5"/>
  <c r="H102" i="5"/>
  <c r="I102" i="5"/>
  <c r="H94" i="5"/>
  <c r="I94" i="5"/>
  <c r="H86" i="5"/>
  <c r="I86" i="5"/>
  <c r="H78" i="5"/>
  <c r="I78" i="5"/>
  <c r="H70" i="5"/>
  <c r="I70" i="5"/>
  <c r="H62" i="5"/>
  <c r="I62" i="5"/>
  <c r="H54" i="5"/>
  <c r="I54" i="5"/>
  <c r="H46" i="5"/>
  <c r="I46" i="5"/>
  <c r="H38" i="5"/>
  <c r="I38" i="5"/>
  <c r="H30" i="5"/>
  <c r="I30" i="5"/>
  <c r="H22" i="5"/>
  <c r="I22" i="5"/>
  <c r="H14" i="5"/>
  <c r="I14" i="5"/>
  <c r="H6" i="5"/>
  <c r="I6" i="5"/>
  <c r="I210" i="5"/>
  <c r="H210" i="5"/>
  <c r="I202" i="5"/>
  <c r="H202" i="5"/>
  <c r="I194" i="5"/>
  <c r="H194" i="5"/>
  <c r="I186" i="5"/>
  <c r="H186" i="5"/>
  <c r="I178" i="5"/>
  <c r="H178" i="5"/>
  <c r="I170" i="5"/>
  <c r="H170" i="5"/>
  <c r="I162" i="5"/>
  <c r="H162" i="5"/>
  <c r="I154" i="5"/>
  <c r="H154" i="5"/>
  <c r="I146" i="5"/>
  <c r="H146" i="5"/>
  <c r="I138" i="5"/>
  <c r="H138" i="5"/>
  <c r="I130" i="5"/>
  <c r="H130" i="5"/>
  <c r="I122" i="5"/>
  <c r="H122" i="5"/>
  <c r="I114" i="5"/>
  <c r="H114" i="5"/>
  <c r="I101" i="5"/>
  <c r="H101" i="5"/>
  <c r="I93" i="5"/>
  <c r="H93" i="5"/>
  <c r="I85" i="5"/>
  <c r="H85" i="5"/>
  <c r="I77" i="5"/>
  <c r="H77" i="5"/>
  <c r="I69" i="5"/>
  <c r="H69" i="5"/>
  <c r="I61" i="5"/>
  <c r="H61" i="5"/>
  <c r="I53" i="5"/>
  <c r="H53" i="5"/>
  <c r="I45" i="5"/>
  <c r="H45" i="5"/>
  <c r="I37" i="5"/>
  <c r="H37" i="5"/>
  <c r="I29" i="5"/>
  <c r="H29" i="5"/>
  <c r="I21" i="5"/>
  <c r="H21" i="5"/>
  <c r="I13" i="5"/>
  <c r="H13" i="5"/>
  <c r="I5" i="5"/>
  <c r="H5" i="5"/>
  <c r="I209" i="5"/>
  <c r="H209" i="5"/>
  <c r="I201" i="5"/>
  <c r="H201" i="5"/>
  <c r="I193" i="5"/>
  <c r="H193" i="5"/>
  <c r="I185" i="5"/>
  <c r="H185" i="5"/>
  <c r="I177" i="5"/>
  <c r="H177" i="5"/>
  <c r="I169" i="5"/>
  <c r="H169" i="5"/>
  <c r="I161" i="5"/>
  <c r="H161" i="5"/>
  <c r="I153" i="5"/>
  <c r="H153" i="5"/>
  <c r="I145" i="5"/>
  <c r="H145" i="5"/>
  <c r="I137" i="5"/>
  <c r="H137" i="5"/>
  <c r="I129" i="5"/>
  <c r="H129" i="5"/>
  <c r="I121" i="5"/>
  <c r="H121" i="5"/>
  <c r="I113" i="5"/>
  <c r="H113" i="5"/>
  <c r="I2" i="5"/>
  <c r="H2" i="5"/>
  <c r="I100" i="5"/>
  <c r="H100" i="5"/>
  <c r="I92" i="5"/>
  <c r="H92" i="5"/>
  <c r="I84" i="5"/>
  <c r="H84" i="5"/>
  <c r="I76" i="5"/>
  <c r="H76" i="5"/>
  <c r="I68" i="5"/>
  <c r="H68" i="5"/>
  <c r="I60" i="5"/>
  <c r="H60" i="5"/>
  <c r="I52" i="5"/>
  <c r="H52" i="5"/>
  <c r="I44" i="5"/>
  <c r="H44" i="5"/>
  <c r="I36" i="5"/>
  <c r="H36" i="5"/>
  <c r="I28" i="5"/>
  <c r="H28" i="5"/>
  <c r="I20" i="5"/>
  <c r="H20" i="5"/>
  <c r="I12" i="5"/>
  <c r="H12" i="5"/>
  <c r="I4" i="5"/>
  <c r="H4" i="5"/>
  <c r="H208" i="5"/>
  <c r="I208" i="5"/>
  <c r="H200" i="5"/>
  <c r="I200" i="5"/>
  <c r="H192" i="5"/>
  <c r="I192" i="5"/>
  <c r="H184" i="5"/>
  <c r="I184" i="5"/>
  <c r="H176" i="5"/>
  <c r="I176" i="5"/>
  <c r="H168" i="5"/>
  <c r="I168" i="5"/>
  <c r="H160" i="5"/>
  <c r="I160" i="5"/>
  <c r="H152" i="5"/>
  <c r="I152" i="5"/>
  <c r="H144" i="5"/>
  <c r="I144" i="5"/>
  <c r="H136" i="5"/>
  <c r="I136" i="5"/>
  <c r="H128" i="5"/>
  <c r="I128" i="5"/>
  <c r="H120" i="5"/>
  <c r="I120" i="5"/>
  <c r="H112" i="5"/>
  <c r="I112" i="5"/>
  <c r="I107" i="5"/>
  <c r="H107" i="5"/>
  <c r="I99" i="5"/>
  <c r="H99" i="5"/>
  <c r="I91" i="5"/>
  <c r="H91" i="5"/>
  <c r="I83" i="5"/>
  <c r="H83" i="5"/>
  <c r="I75" i="5"/>
  <c r="H75" i="5"/>
  <c r="I67" i="5"/>
  <c r="H67" i="5"/>
  <c r="I59" i="5"/>
  <c r="H59" i="5"/>
  <c r="I51" i="5"/>
  <c r="H51" i="5"/>
  <c r="I43" i="5"/>
  <c r="H43" i="5"/>
  <c r="I35" i="5"/>
  <c r="H35" i="5"/>
  <c r="I27" i="5"/>
  <c r="H27" i="5"/>
  <c r="I19" i="5"/>
  <c r="H19" i="5"/>
  <c r="I11" i="5"/>
  <c r="H11" i="5"/>
  <c r="I3" i="5"/>
  <c r="H3" i="5"/>
  <c r="H207" i="5"/>
  <c r="I207" i="5"/>
  <c r="H199" i="5"/>
  <c r="I199" i="5"/>
  <c r="H191" i="5"/>
  <c r="I191" i="5"/>
  <c r="H183" i="5"/>
  <c r="I183" i="5"/>
  <c r="H175" i="5"/>
  <c r="I175" i="5"/>
  <c r="H167" i="5"/>
  <c r="I167" i="5"/>
  <c r="H159" i="5"/>
  <c r="I159" i="5"/>
  <c r="H151" i="5"/>
  <c r="I151" i="5"/>
  <c r="H143" i="5"/>
  <c r="I143" i="5"/>
  <c r="H135" i="5"/>
  <c r="I135" i="5"/>
  <c r="H127" i="5"/>
  <c r="I127" i="5"/>
  <c r="H119" i="5"/>
  <c r="I119" i="5"/>
  <c r="H111" i="5"/>
  <c r="I111" i="5"/>
  <c r="I106" i="5"/>
  <c r="H106" i="5"/>
  <c r="I98" i="5"/>
  <c r="H98" i="5"/>
  <c r="I90" i="5"/>
  <c r="H90" i="5"/>
  <c r="I82" i="5"/>
  <c r="H82" i="5"/>
  <c r="I74" i="5"/>
  <c r="H74" i="5"/>
  <c r="I66" i="5"/>
  <c r="H66" i="5"/>
  <c r="I58" i="5"/>
  <c r="H58" i="5"/>
  <c r="I50" i="5"/>
  <c r="H50" i="5"/>
  <c r="I42" i="5"/>
  <c r="H42" i="5"/>
  <c r="I34" i="5"/>
  <c r="H34" i="5"/>
  <c r="I26" i="5"/>
  <c r="H26" i="5"/>
  <c r="I18" i="5"/>
  <c r="H18" i="5"/>
  <c r="I10" i="5"/>
  <c r="H10" i="5"/>
  <c r="I108" i="5"/>
  <c r="H108" i="5"/>
  <c r="H206" i="5"/>
  <c r="I206" i="5"/>
  <c r="H198" i="5"/>
  <c r="I198" i="5"/>
  <c r="H190" i="5"/>
  <c r="I190" i="5"/>
  <c r="H182" i="5"/>
  <c r="I182" i="5"/>
  <c r="H174" i="5"/>
  <c r="I174" i="5"/>
  <c r="H166" i="5"/>
  <c r="I166" i="5"/>
  <c r="H158" i="5"/>
  <c r="I158" i="5"/>
  <c r="H150" i="5"/>
  <c r="I150" i="5"/>
  <c r="H142" i="5"/>
  <c r="I142" i="5"/>
  <c r="H134" i="5"/>
  <c r="I134" i="5"/>
  <c r="H126" i="5"/>
  <c r="I126" i="5"/>
  <c r="H118" i="5"/>
  <c r="I118" i="5"/>
  <c r="H110" i="5"/>
  <c r="I110" i="5"/>
  <c r="I105" i="5"/>
  <c r="H105" i="5"/>
  <c r="I97" i="5"/>
  <c r="H97" i="5"/>
  <c r="I89" i="5"/>
  <c r="H89" i="5"/>
  <c r="I81" i="5"/>
  <c r="H81" i="5"/>
  <c r="I73" i="5"/>
  <c r="H73" i="5"/>
  <c r="H65" i="5"/>
  <c r="I65" i="5"/>
  <c r="H57" i="5"/>
  <c r="I57" i="5"/>
  <c r="H49" i="5"/>
  <c r="I49" i="5"/>
  <c r="I41" i="5"/>
  <c r="H41" i="5"/>
  <c r="H33" i="5"/>
  <c r="I33" i="5"/>
  <c r="H25" i="5"/>
  <c r="I25" i="5"/>
  <c r="H17" i="5"/>
  <c r="I17" i="5"/>
  <c r="H9" i="5"/>
  <c r="I9" i="5"/>
  <c r="I213" i="5"/>
  <c r="H213" i="5"/>
  <c r="I205" i="5"/>
  <c r="H205" i="5"/>
  <c r="I197" i="5"/>
  <c r="H197" i="5"/>
  <c r="I189" i="5"/>
  <c r="H189" i="5"/>
  <c r="I181" i="5"/>
  <c r="H181" i="5"/>
  <c r="I173" i="5"/>
  <c r="H173" i="5"/>
  <c r="I165" i="5"/>
  <c r="H165" i="5"/>
  <c r="I157" i="5"/>
  <c r="H157" i="5"/>
  <c r="I149" i="5"/>
  <c r="H149" i="5"/>
  <c r="I141" i="5"/>
  <c r="H141" i="5"/>
  <c r="I133" i="5"/>
  <c r="H133" i="5"/>
  <c r="I125" i="5"/>
  <c r="H125" i="5"/>
  <c r="I117" i="5"/>
  <c r="H117" i="5"/>
  <c r="I109" i="5"/>
  <c r="H109" i="5"/>
  <c r="M2" i="11" l="1"/>
  <c r="S2" i="11"/>
  <c r="R2" i="11"/>
  <c r="L2" i="11"/>
  <c r="P2" i="11"/>
  <c r="T2" i="11"/>
  <c r="N2" i="11"/>
  <c r="O2" i="11"/>
  <c r="K174" i="5"/>
  <c r="M174" i="5"/>
  <c r="K151" i="5"/>
  <c r="M151" i="5"/>
  <c r="K192" i="5"/>
  <c r="M192" i="5"/>
  <c r="K102" i="5"/>
  <c r="M102" i="5"/>
  <c r="K72" i="5"/>
  <c r="M72" i="5"/>
  <c r="K165" i="5"/>
  <c r="M165" i="5"/>
  <c r="K26" i="5"/>
  <c r="M26" i="5"/>
  <c r="K58" i="5"/>
  <c r="M58" i="5"/>
  <c r="K90" i="5"/>
  <c r="M90" i="5"/>
  <c r="K3" i="5"/>
  <c r="M3" i="5"/>
  <c r="K35" i="5"/>
  <c r="M35" i="5"/>
  <c r="K67" i="5"/>
  <c r="M67" i="5"/>
  <c r="K99" i="5"/>
  <c r="M99" i="5"/>
  <c r="K12" i="5"/>
  <c r="M12" i="5"/>
  <c r="K44" i="5"/>
  <c r="M44" i="5"/>
  <c r="K76" i="5"/>
  <c r="M76" i="5"/>
  <c r="K2" i="5"/>
  <c r="M2" i="5"/>
  <c r="K137" i="5"/>
  <c r="M137" i="5"/>
  <c r="K169" i="5"/>
  <c r="M169" i="5"/>
  <c r="K201" i="5"/>
  <c r="M201" i="5"/>
  <c r="K21" i="5"/>
  <c r="M21" i="5"/>
  <c r="K53" i="5"/>
  <c r="M53" i="5"/>
  <c r="K85" i="5"/>
  <c r="M85" i="5"/>
  <c r="K122" i="5"/>
  <c r="M122" i="5"/>
  <c r="K154" i="5"/>
  <c r="M154" i="5"/>
  <c r="K186" i="5"/>
  <c r="M186" i="5"/>
  <c r="K139" i="5"/>
  <c r="M139" i="5"/>
  <c r="K171" i="5"/>
  <c r="M171" i="5"/>
  <c r="K203" i="5"/>
  <c r="M203" i="5"/>
  <c r="K124" i="5"/>
  <c r="M124" i="5"/>
  <c r="K156" i="5"/>
  <c r="M156" i="5"/>
  <c r="K188" i="5"/>
  <c r="M188" i="5"/>
  <c r="K25" i="5"/>
  <c r="M25" i="5"/>
  <c r="K57" i="5"/>
  <c r="M57" i="5"/>
  <c r="K118" i="5"/>
  <c r="M118" i="5"/>
  <c r="K150" i="5"/>
  <c r="M150" i="5"/>
  <c r="K182" i="5"/>
  <c r="M182" i="5"/>
  <c r="K127" i="5"/>
  <c r="M127" i="5"/>
  <c r="K159" i="5"/>
  <c r="M159" i="5"/>
  <c r="K191" i="5"/>
  <c r="M191" i="5"/>
  <c r="K136" i="5"/>
  <c r="M136" i="5"/>
  <c r="K168" i="5"/>
  <c r="M168" i="5"/>
  <c r="K200" i="5"/>
  <c r="M200" i="5"/>
  <c r="K14" i="5"/>
  <c r="M14" i="5"/>
  <c r="K46" i="5"/>
  <c r="M46" i="5"/>
  <c r="K78" i="5"/>
  <c r="M78" i="5"/>
  <c r="K31" i="5"/>
  <c r="M31" i="5"/>
  <c r="K63" i="5"/>
  <c r="M63" i="5"/>
  <c r="K95" i="5"/>
  <c r="M95" i="5"/>
  <c r="K16" i="5"/>
  <c r="M16" i="5"/>
  <c r="K48" i="5"/>
  <c r="M48" i="5"/>
  <c r="K80" i="5"/>
  <c r="M80" i="5"/>
  <c r="K17" i="5"/>
  <c r="M17" i="5"/>
  <c r="K142" i="5"/>
  <c r="M142" i="5"/>
  <c r="K183" i="5"/>
  <c r="M183" i="5"/>
  <c r="K128" i="5"/>
  <c r="M128" i="5"/>
  <c r="K70" i="5"/>
  <c r="M70" i="5"/>
  <c r="K55" i="5"/>
  <c r="M55" i="5"/>
  <c r="K104" i="5"/>
  <c r="M104" i="5"/>
  <c r="K141" i="5"/>
  <c r="M141" i="5"/>
  <c r="K108" i="5"/>
  <c r="M108" i="5"/>
  <c r="K98" i="5"/>
  <c r="M98" i="5"/>
  <c r="K75" i="5"/>
  <c r="M75" i="5"/>
  <c r="K52" i="5"/>
  <c r="M52" i="5"/>
  <c r="K84" i="5"/>
  <c r="M84" i="5"/>
  <c r="K113" i="5"/>
  <c r="M113" i="5"/>
  <c r="K145" i="5"/>
  <c r="M145" i="5"/>
  <c r="K177" i="5"/>
  <c r="M177" i="5"/>
  <c r="K209" i="5"/>
  <c r="M209" i="5"/>
  <c r="K29" i="5"/>
  <c r="M29" i="5"/>
  <c r="K61" i="5"/>
  <c r="M61" i="5"/>
  <c r="K93" i="5"/>
  <c r="M93" i="5"/>
  <c r="K130" i="5"/>
  <c r="M130" i="5"/>
  <c r="K162" i="5"/>
  <c r="M162" i="5"/>
  <c r="K194" i="5"/>
  <c r="M194" i="5"/>
  <c r="K115" i="5"/>
  <c r="M115" i="5"/>
  <c r="K147" i="5"/>
  <c r="M147" i="5"/>
  <c r="K179" i="5"/>
  <c r="M179" i="5"/>
  <c r="K211" i="5"/>
  <c r="M211" i="5"/>
  <c r="K132" i="5"/>
  <c r="M132" i="5"/>
  <c r="K164" i="5"/>
  <c r="M164" i="5"/>
  <c r="K196" i="5"/>
  <c r="M196" i="5"/>
  <c r="K33" i="5"/>
  <c r="M33" i="5"/>
  <c r="K65" i="5"/>
  <c r="M65" i="5"/>
  <c r="K126" i="5"/>
  <c r="M126" i="5"/>
  <c r="K158" i="5"/>
  <c r="M158" i="5"/>
  <c r="K190" i="5"/>
  <c r="M190" i="5"/>
  <c r="K135" i="5"/>
  <c r="M135" i="5"/>
  <c r="K167" i="5"/>
  <c r="M167" i="5"/>
  <c r="K199" i="5"/>
  <c r="M199" i="5"/>
  <c r="K112" i="5"/>
  <c r="M112" i="5"/>
  <c r="K144" i="5"/>
  <c r="M144" i="5"/>
  <c r="K176" i="5"/>
  <c r="M176" i="5"/>
  <c r="K208" i="5"/>
  <c r="M208" i="5"/>
  <c r="K22" i="5"/>
  <c r="M22" i="5"/>
  <c r="K54" i="5"/>
  <c r="M54" i="5"/>
  <c r="K86" i="5"/>
  <c r="M86" i="5"/>
  <c r="K39" i="5"/>
  <c r="M39" i="5"/>
  <c r="K71" i="5"/>
  <c r="M71" i="5"/>
  <c r="K103" i="5"/>
  <c r="M103" i="5"/>
  <c r="K24" i="5"/>
  <c r="M24" i="5"/>
  <c r="K56" i="5"/>
  <c r="M56" i="5"/>
  <c r="K88" i="5"/>
  <c r="M88" i="5"/>
  <c r="K49" i="5"/>
  <c r="M49" i="5"/>
  <c r="K206" i="5"/>
  <c r="M206" i="5"/>
  <c r="K119" i="5"/>
  <c r="M119" i="5"/>
  <c r="K38" i="5"/>
  <c r="M38" i="5"/>
  <c r="K87" i="5"/>
  <c r="M87" i="5"/>
  <c r="K40" i="5"/>
  <c r="M40" i="5"/>
  <c r="K81" i="5"/>
  <c r="M81" i="5"/>
  <c r="K173" i="5"/>
  <c r="M173" i="5"/>
  <c r="K34" i="5"/>
  <c r="M34" i="5"/>
  <c r="K11" i="5"/>
  <c r="M11" i="5"/>
  <c r="K107" i="5"/>
  <c r="M107" i="5"/>
  <c r="K20" i="5"/>
  <c r="M20" i="5"/>
  <c r="K149" i="5"/>
  <c r="M149" i="5"/>
  <c r="K213" i="5"/>
  <c r="M213" i="5"/>
  <c r="K42" i="5"/>
  <c r="M42" i="5"/>
  <c r="K74" i="5"/>
  <c r="M74" i="5"/>
  <c r="K51" i="5"/>
  <c r="M51" i="5"/>
  <c r="K60" i="5"/>
  <c r="M60" i="5"/>
  <c r="K121" i="5"/>
  <c r="M121" i="5"/>
  <c r="K185" i="5"/>
  <c r="M185" i="5"/>
  <c r="K5" i="5"/>
  <c r="M5" i="5"/>
  <c r="K69" i="5"/>
  <c r="M69" i="5"/>
  <c r="K138" i="5"/>
  <c r="M138" i="5"/>
  <c r="K202" i="5"/>
  <c r="M202" i="5"/>
  <c r="K123" i="5"/>
  <c r="M123" i="5"/>
  <c r="K187" i="5"/>
  <c r="M187" i="5"/>
  <c r="K172" i="5"/>
  <c r="M172" i="5"/>
  <c r="K204" i="5"/>
  <c r="M204" i="5"/>
  <c r="K9" i="5"/>
  <c r="M9" i="5"/>
  <c r="K134" i="5"/>
  <c r="M134" i="5"/>
  <c r="K166" i="5"/>
  <c r="M166" i="5"/>
  <c r="K198" i="5"/>
  <c r="M198" i="5"/>
  <c r="K111" i="5"/>
  <c r="M111" i="5"/>
  <c r="K143" i="5"/>
  <c r="M143" i="5"/>
  <c r="K175" i="5"/>
  <c r="M175" i="5"/>
  <c r="K207" i="5"/>
  <c r="M207" i="5"/>
  <c r="K120" i="5"/>
  <c r="M120" i="5"/>
  <c r="K152" i="5"/>
  <c r="M152" i="5"/>
  <c r="K184" i="5"/>
  <c r="M184" i="5"/>
  <c r="K30" i="5"/>
  <c r="M30" i="5"/>
  <c r="K62" i="5"/>
  <c r="M62" i="5"/>
  <c r="K94" i="5"/>
  <c r="M94" i="5"/>
  <c r="K15" i="5"/>
  <c r="M15" i="5"/>
  <c r="K47" i="5"/>
  <c r="M47" i="5"/>
  <c r="K79" i="5"/>
  <c r="M79" i="5"/>
  <c r="K32" i="5"/>
  <c r="M32" i="5"/>
  <c r="K64" i="5"/>
  <c r="M64" i="5"/>
  <c r="K96" i="5"/>
  <c r="M96" i="5"/>
  <c r="K110" i="5"/>
  <c r="M110" i="5"/>
  <c r="K160" i="5"/>
  <c r="M160" i="5"/>
  <c r="K6" i="5"/>
  <c r="M6" i="5"/>
  <c r="K23" i="5"/>
  <c r="M23" i="5"/>
  <c r="K8" i="5"/>
  <c r="M8" i="5"/>
  <c r="K133" i="5"/>
  <c r="M133" i="5"/>
  <c r="K197" i="5"/>
  <c r="M197" i="5"/>
  <c r="K109" i="5"/>
  <c r="M109" i="5"/>
  <c r="K205" i="5"/>
  <c r="M205" i="5"/>
  <c r="K89" i="5"/>
  <c r="M89" i="5"/>
  <c r="K66" i="5"/>
  <c r="M66" i="5"/>
  <c r="K43" i="5"/>
  <c r="M43" i="5"/>
  <c r="K117" i="5"/>
  <c r="M117" i="5"/>
  <c r="K181" i="5"/>
  <c r="M181" i="5"/>
  <c r="K97" i="5"/>
  <c r="M97" i="5"/>
  <c r="K10" i="5"/>
  <c r="M10" i="5"/>
  <c r="K106" i="5"/>
  <c r="M106" i="5"/>
  <c r="K19" i="5"/>
  <c r="M19" i="5"/>
  <c r="K83" i="5"/>
  <c r="M83" i="5"/>
  <c r="K28" i="5"/>
  <c r="M28" i="5"/>
  <c r="K92" i="5"/>
  <c r="M92" i="5"/>
  <c r="K153" i="5"/>
  <c r="M153" i="5"/>
  <c r="K37" i="5"/>
  <c r="M37" i="5"/>
  <c r="K101" i="5"/>
  <c r="M101" i="5"/>
  <c r="K170" i="5"/>
  <c r="M170" i="5"/>
  <c r="K155" i="5"/>
  <c r="M155" i="5"/>
  <c r="K7" i="5"/>
  <c r="M7" i="5"/>
  <c r="K140" i="5"/>
  <c r="M140" i="5"/>
  <c r="K125" i="5"/>
  <c r="M125" i="5"/>
  <c r="K157" i="5"/>
  <c r="M157" i="5"/>
  <c r="K189" i="5"/>
  <c r="M189" i="5"/>
  <c r="K41" i="5"/>
  <c r="M41" i="5"/>
  <c r="K73" i="5"/>
  <c r="M73" i="5"/>
  <c r="K105" i="5"/>
  <c r="M105" i="5"/>
  <c r="K18" i="5"/>
  <c r="M18" i="5"/>
  <c r="K50" i="5"/>
  <c r="M50" i="5"/>
  <c r="K82" i="5"/>
  <c r="M82" i="5"/>
  <c r="K27" i="5"/>
  <c r="M27" i="5"/>
  <c r="K59" i="5"/>
  <c r="M59" i="5"/>
  <c r="K91" i="5"/>
  <c r="M91" i="5"/>
  <c r="K4" i="5"/>
  <c r="M4" i="5"/>
  <c r="K36" i="5"/>
  <c r="M36" i="5"/>
  <c r="K68" i="5"/>
  <c r="M68" i="5"/>
  <c r="K100" i="5"/>
  <c r="M100" i="5"/>
  <c r="K129" i="5"/>
  <c r="M129" i="5"/>
  <c r="K161" i="5"/>
  <c r="M161" i="5"/>
  <c r="K193" i="5"/>
  <c r="M193" i="5"/>
  <c r="K13" i="5"/>
  <c r="M13" i="5"/>
  <c r="K45" i="5"/>
  <c r="M45" i="5"/>
  <c r="K77" i="5"/>
  <c r="M77" i="5"/>
  <c r="K114" i="5"/>
  <c r="M114" i="5"/>
  <c r="K146" i="5"/>
  <c r="M146" i="5"/>
  <c r="K178" i="5"/>
  <c r="M178" i="5"/>
  <c r="K210" i="5"/>
  <c r="M210" i="5"/>
  <c r="K131" i="5"/>
  <c r="M131" i="5"/>
  <c r="K163" i="5"/>
  <c r="M163" i="5"/>
  <c r="K195" i="5"/>
  <c r="M195" i="5"/>
  <c r="K116" i="5"/>
  <c r="M116" i="5"/>
  <c r="K148" i="5"/>
  <c r="M148" i="5"/>
  <c r="K180" i="5"/>
  <c r="M180" i="5"/>
  <c r="K212" i="5"/>
  <c r="M212" i="5"/>
  <c r="J125" i="5"/>
  <c r="L125" i="5"/>
  <c r="J50" i="5"/>
  <c r="L50" i="5"/>
  <c r="J27" i="5"/>
  <c r="L27" i="5"/>
  <c r="J4" i="5"/>
  <c r="L4" i="5"/>
  <c r="J193" i="5"/>
  <c r="L193" i="5"/>
  <c r="J178" i="5"/>
  <c r="L178" i="5"/>
  <c r="J131" i="5"/>
  <c r="L131" i="5"/>
  <c r="J166" i="5"/>
  <c r="L166" i="5"/>
  <c r="J111" i="5"/>
  <c r="L111" i="5"/>
  <c r="J184" i="5"/>
  <c r="L184" i="5"/>
  <c r="J30" i="5"/>
  <c r="L30" i="5"/>
  <c r="J15" i="5"/>
  <c r="L15" i="5"/>
  <c r="J109" i="5"/>
  <c r="L109" i="5"/>
  <c r="J205" i="5"/>
  <c r="L205" i="5"/>
  <c r="J66" i="5"/>
  <c r="L66" i="5"/>
  <c r="J75" i="5"/>
  <c r="L75" i="5"/>
  <c r="J20" i="5"/>
  <c r="L20" i="5"/>
  <c r="J189" i="5"/>
  <c r="L189" i="5"/>
  <c r="J82" i="5"/>
  <c r="L82" i="5"/>
  <c r="J68" i="5"/>
  <c r="L68" i="5"/>
  <c r="J45" i="5"/>
  <c r="L45" i="5"/>
  <c r="J148" i="5"/>
  <c r="L148" i="5"/>
  <c r="J9" i="5"/>
  <c r="L9" i="5"/>
  <c r="J134" i="5"/>
  <c r="L134" i="5"/>
  <c r="J47" i="5"/>
  <c r="L47" i="5"/>
  <c r="J173" i="5"/>
  <c r="L173" i="5"/>
  <c r="J108" i="5"/>
  <c r="L108" i="5"/>
  <c r="J98" i="5"/>
  <c r="L98" i="5"/>
  <c r="J43" i="5"/>
  <c r="L43" i="5"/>
  <c r="J84" i="5"/>
  <c r="L84" i="5"/>
  <c r="J177" i="5"/>
  <c r="L177" i="5"/>
  <c r="J29" i="5"/>
  <c r="L29" i="5"/>
  <c r="J93" i="5"/>
  <c r="L93" i="5"/>
  <c r="J162" i="5"/>
  <c r="L162" i="5"/>
  <c r="J194" i="5"/>
  <c r="L194" i="5"/>
  <c r="J115" i="5"/>
  <c r="L115" i="5"/>
  <c r="J179" i="5"/>
  <c r="L179" i="5"/>
  <c r="J211" i="5"/>
  <c r="L211" i="5"/>
  <c r="J132" i="5"/>
  <c r="L132" i="5"/>
  <c r="J57" i="5"/>
  <c r="L57" i="5"/>
  <c r="J118" i="5"/>
  <c r="L118" i="5"/>
  <c r="J182" i="5"/>
  <c r="L182" i="5"/>
  <c r="J159" i="5"/>
  <c r="L159" i="5"/>
  <c r="J191" i="5"/>
  <c r="L191" i="5"/>
  <c r="J136" i="5"/>
  <c r="L136" i="5"/>
  <c r="J200" i="5"/>
  <c r="L200" i="5"/>
  <c r="J14" i="5"/>
  <c r="AN4" i="11" s="1"/>
  <c r="L14" i="5"/>
  <c r="J78" i="5"/>
  <c r="L78" i="5"/>
  <c r="J63" i="5"/>
  <c r="L63" i="5"/>
  <c r="J80" i="5"/>
  <c r="L80" i="5"/>
  <c r="J117" i="5"/>
  <c r="AO5" i="11" s="1"/>
  <c r="L117" i="5"/>
  <c r="J149" i="5"/>
  <c r="L149" i="5"/>
  <c r="J181" i="5"/>
  <c r="L181" i="5"/>
  <c r="J213" i="5"/>
  <c r="L213" i="5"/>
  <c r="J97" i="5"/>
  <c r="L97" i="5"/>
  <c r="J10" i="5"/>
  <c r="L10" i="5"/>
  <c r="J42" i="5"/>
  <c r="L42" i="5"/>
  <c r="J74" i="5"/>
  <c r="L74" i="5"/>
  <c r="J106" i="5"/>
  <c r="L106" i="5"/>
  <c r="J19" i="5"/>
  <c r="L19" i="5"/>
  <c r="J51" i="5"/>
  <c r="L51" i="5"/>
  <c r="J83" i="5"/>
  <c r="L83" i="5"/>
  <c r="J28" i="5"/>
  <c r="L28" i="5"/>
  <c r="J60" i="5"/>
  <c r="L60" i="5"/>
  <c r="J92" i="5"/>
  <c r="AN3" i="11" s="1"/>
  <c r="L92" i="5"/>
  <c r="J121" i="5"/>
  <c r="L121" i="5"/>
  <c r="J153" i="5"/>
  <c r="L153" i="5"/>
  <c r="J185" i="5"/>
  <c r="L185" i="5"/>
  <c r="J5" i="5"/>
  <c r="AN7" i="11" s="1"/>
  <c r="L5" i="5"/>
  <c r="J37" i="5"/>
  <c r="L37" i="5"/>
  <c r="J69" i="5"/>
  <c r="L69" i="5"/>
  <c r="J101" i="5"/>
  <c r="L101" i="5"/>
  <c r="J138" i="5"/>
  <c r="L138" i="5"/>
  <c r="J170" i="5"/>
  <c r="L170" i="5"/>
  <c r="J202" i="5"/>
  <c r="L202" i="5"/>
  <c r="J123" i="5"/>
  <c r="L123" i="5"/>
  <c r="J155" i="5"/>
  <c r="L155" i="5"/>
  <c r="J187" i="5"/>
  <c r="L187" i="5"/>
  <c r="J7" i="5"/>
  <c r="L7" i="5"/>
  <c r="J140" i="5"/>
  <c r="L140" i="5"/>
  <c r="J172" i="5"/>
  <c r="L172" i="5"/>
  <c r="J204" i="5"/>
  <c r="L204" i="5"/>
  <c r="J73" i="5"/>
  <c r="L73" i="5"/>
  <c r="J129" i="5"/>
  <c r="L129" i="5"/>
  <c r="J77" i="5"/>
  <c r="L77" i="5"/>
  <c r="J210" i="5"/>
  <c r="L210" i="5"/>
  <c r="J180" i="5"/>
  <c r="L180" i="5"/>
  <c r="J207" i="5"/>
  <c r="L207" i="5"/>
  <c r="J120" i="5"/>
  <c r="AO4" i="11" s="1"/>
  <c r="L120" i="5"/>
  <c r="J79" i="5"/>
  <c r="L79" i="5"/>
  <c r="J141" i="5"/>
  <c r="L141" i="5"/>
  <c r="J89" i="5"/>
  <c r="L89" i="5"/>
  <c r="J34" i="5"/>
  <c r="L34" i="5"/>
  <c r="J11" i="5"/>
  <c r="AN5" i="11" s="1"/>
  <c r="L11" i="5"/>
  <c r="J107" i="5"/>
  <c r="L107" i="5"/>
  <c r="J52" i="5"/>
  <c r="L52" i="5"/>
  <c r="J113" i="5"/>
  <c r="L113" i="5"/>
  <c r="J145" i="5"/>
  <c r="L145" i="5"/>
  <c r="J209" i="5"/>
  <c r="L209" i="5"/>
  <c r="J61" i="5"/>
  <c r="L61" i="5"/>
  <c r="J130" i="5"/>
  <c r="L130" i="5"/>
  <c r="J147" i="5"/>
  <c r="L147" i="5"/>
  <c r="J164" i="5"/>
  <c r="L164" i="5"/>
  <c r="J196" i="5"/>
  <c r="L196" i="5"/>
  <c r="J25" i="5"/>
  <c r="L25" i="5"/>
  <c r="J150" i="5"/>
  <c r="L150" i="5"/>
  <c r="J127" i="5"/>
  <c r="L127" i="5"/>
  <c r="J168" i="5"/>
  <c r="L168" i="5"/>
  <c r="J46" i="5"/>
  <c r="L46" i="5"/>
  <c r="J31" i="5"/>
  <c r="L31" i="5"/>
  <c r="J95" i="5"/>
  <c r="L95" i="5"/>
  <c r="J16" i="5"/>
  <c r="L16" i="5"/>
  <c r="J48" i="5"/>
  <c r="L48" i="5"/>
  <c r="J33" i="5"/>
  <c r="L33" i="5"/>
  <c r="J65" i="5"/>
  <c r="L65" i="5"/>
  <c r="J126" i="5"/>
  <c r="L126" i="5"/>
  <c r="J158" i="5"/>
  <c r="L158" i="5"/>
  <c r="J190" i="5"/>
  <c r="L190" i="5"/>
  <c r="J135" i="5"/>
  <c r="L135" i="5"/>
  <c r="J167" i="5"/>
  <c r="L167" i="5"/>
  <c r="J199" i="5"/>
  <c r="L199" i="5"/>
  <c r="J112" i="5"/>
  <c r="AO6" i="11" s="1"/>
  <c r="L112" i="5"/>
  <c r="J144" i="5"/>
  <c r="L144" i="5"/>
  <c r="J176" i="5"/>
  <c r="L176" i="5"/>
  <c r="J208" i="5"/>
  <c r="L208" i="5"/>
  <c r="J22" i="5"/>
  <c r="L22" i="5"/>
  <c r="J54" i="5"/>
  <c r="L54" i="5"/>
  <c r="J86" i="5"/>
  <c r="L86" i="5"/>
  <c r="J39" i="5"/>
  <c r="L39" i="5"/>
  <c r="J71" i="5"/>
  <c r="L71" i="5"/>
  <c r="J103" i="5"/>
  <c r="L103" i="5"/>
  <c r="J24" i="5"/>
  <c r="L24" i="5"/>
  <c r="J56" i="5"/>
  <c r="L56" i="5"/>
  <c r="J88" i="5"/>
  <c r="L88" i="5"/>
  <c r="J18" i="5"/>
  <c r="L18" i="5"/>
  <c r="J59" i="5"/>
  <c r="L59" i="5"/>
  <c r="J100" i="5"/>
  <c r="L100" i="5"/>
  <c r="J114" i="5"/>
  <c r="L114" i="5"/>
  <c r="J116" i="5"/>
  <c r="L116" i="5"/>
  <c r="J41" i="5"/>
  <c r="L41" i="5"/>
  <c r="J143" i="5"/>
  <c r="L143" i="5"/>
  <c r="J161" i="5"/>
  <c r="L161" i="5"/>
  <c r="J146" i="5"/>
  <c r="L146" i="5"/>
  <c r="J163" i="5"/>
  <c r="L163" i="5"/>
  <c r="J62" i="5"/>
  <c r="L62" i="5"/>
  <c r="J32" i="5"/>
  <c r="L32" i="5"/>
  <c r="J64" i="5"/>
  <c r="L64" i="5"/>
  <c r="J133" i="5"/>
  <c r="L133" i="5"/>
  <c r="J157" i="5"/>
  <c r="L157" i="5"/>
  <c r="J105" i="5"/>
  <c r="L105" i="5"/>
  <c r="J91" i="5"/>
  <c r="L91" i="5"/>
  <c r="J36" i="5"/>
  <c r="L36" i="5"/>
  <c r="J13" i="5"/>
  <c r="L13" i="5"/>
  <c r="J195" i="5"/>
  <c r="L195" i="5"/>
  <c r="J212" i="5"/>
  <c r="L212" i="5"/>
  <c r="J198" i="5"/>
  <c r="AO3" i="11" s="1"/>
  <c r="L198" i="5"/>
  <c r="J175" i="5"/>
  <c r="L175" i="5"/>
  <c r="J152" i="5"/>
  <c r="L152" i="5"/>
  <c r="J94" i="5"/>
  <c r="L94" i="5"/>
  <c r="J96" i="5"/>
  <c r="L96" i="5"/>
  <c r="J165" i="5"/>
  <c r="L165" i="5"/>
  <c r="J197" i="5"/>
  <c r="L197" i="5"/>
  <c r="J81" i="5"/>
  <c r="L81" i="5"/>
  <c r="J26" i="5"/>
  <c r="L26" i="5"/>
  <c r="J58" i="5"/>
  <c r="L58" i="5"/>
  <c r="J90" i="5"/>
  <c r="L90" i="5"/>
  <c r="J3" i="5"/>
  <c r="L3" i="5"/>
  <c r="J35" i="5"/>
  <c r="L35" i="5"/>
  <c r="J67" i="5"/>
  <c r="L67" i="5"/>
  <c r="J99" i="5"/>
  <c r="L99" i="5"/>
  <c r="J12" i="5"/>
  <c r="L12" i="5"/>
  <c r="J44" i="5"/>
  <c r="L44" i="5"/>
  <c r="J76" i="5"/>
  <c r="L76" i="5"/>
  <c r="J2" i="5"/>
  <c r="AN6" i="11" s="1"/>
  <c r="L2" i="5"/>
  <c r="J137" i="5"/>
  <c r="L137" i="5"/>
  <c r="J169" i="5"/>
  <c r="L169" i="5"/>
  <c r="J201" i="5"/>
  <c r="L201" i="5"/>
  <c r="J21" i="5"/>
  <c r="L21" i="5"/>
  <c r="J53" i="5"/>
  <c r="L53" i="5"/>
  <c r="J85" i="5"/>
  <c r="L85" i="5"/>
  <c r="J122" i="5"/>
  <c r="L122" i="5"/>
  <c r="J154" i="5"/>
  <c r="L154" i="5"/>
  <c r="J186" i="5"/>
  <c r="L186" i="5"/>
  <c r="J139" i="5"/>
  <c r="AO7" i="11" s="1"/>
  <c r="L139" i="5"/>
  <c r="J171" i="5"/>
  <c r="L171" i="5"/>
  <c r="J203" i="5"/>
  <c r="L203" i="5"/>
  <c r="J124" i="5"/>
  <c r="L124" i="5"/>
  <c r="J156" i="5"/>
  <c r="L156" i="5"/>
  <c r="J188" i="5"/>
  <c r="L188" i="5"/>
  <c r="J17" i="5"/>
  <c r="L17" i="5"/>
  <c r="J49" i="5"/>
  <c r="L49" i="5"/>
  <c r="J110" i="5"/>
  <c r="L110" i="5"/>
  <c r="J142" i="5"/>
  <c r="L142" i="5"/>
  <c r="J174" i="5"/>
  <c r="L174" i="5"/>
  <c r="J206" i="5"/>
  <c r="L206" i="5"/>
  <c r="J119" i="5"/>
  <c r="L119" i="5"/>
  <c r="J151" i="5"/>
  <c r="L151" i="5"/>
  <c r="J183" i="5"/>
  <c r="L183" i="5"/>
  <c r="J128" i="5"/>
  <c r="L128" i="5"/>
  <c r="J160" i="5"/>
  <c r="L160" i="5"/>
  <c r="J192" i="5"/>
  <c r="L192" i="5"/>
  <c r="J6" i="5"/>
  <c r="L6" i="5"/>
  <c r="J38" i="5"/>
  <c r="L38" i="5"/>
  <c r="J70" i="5"/>
  <c r="L70" i="5"/>
  <c r="J102" i="5"/>
  <c r="L102" i="5"/>
  <c r="J23" i="5"/>
  <c r="L23" i="5"/>
  <c r="J55" i="5"/>
  <c r="L55" i="5"/>
  <c r="J87" i="5"/>
  <c r="L87" i="5"/>
  <c r="J8" i="5"/>
  <c r="L8" i="5"/>
  <c r="J40" i="5"/>
  <c r="L40" i="5"/>
  <c r="J72" i="5"/>
  <c r="L72" i="5"/>
  <c r="J104" i="5"/>
  <c r="L104" i="5"/>
  <c r="AG7" i="11" l="1"/>
  <c r="F4" i="11" s="1"/>
  <c r="AL4" i="11"/>
  <c r="AL8" i="11"/>
  <c r="K5" i="11" s="1"/>
  <c r="AG3" i="11"/>
  <c r="AL6" i="11"/>
  <c r="K3" i="11" s="1"/>
  <c r="AL3" i="11"/>
  <c r="AL5" i="11"/>
  <c r="AG4" i="11"/>
  <c r="AG13" i="11"/>
  <c r="AL11" i="11"/>
  <c r="K8" i="11" s="1"/>
  <c r="AL12" i="11"/>
  <c r="AG10" i="11"/>
  <c r="F7" i="11" s="1"/>
  <c r="AL9" i="11"/>
  <c r="K6" i="11" s="1"/>
  <c r="AG8" i="11"/>
  <c r="F5" i="11" s="1"/>
  <c r="AL13" i="11"/>
  <c r="AG11" i="11"/>
  <c r="F8" i="11" s="1"/>
  <c r="AG12" i="11"/>
  <c r="AG2" i="11"/>
  <c r="AG9" i="11"/>
  <c r="F6" i="11" s="1"/>
  <c r="AL2" i="11"/>
  <c r="AL7" i="11"/>
  <c r="K4" i="11" s="1"/>
  <c r="AG6" i="11"/>
  <c r="F3" i="11" s="1"/>
  <c r="AL10" i="11"/>
  <c r="K7" i="11" s="1"/>
  <c r="AG5" i="11"/>
  <c r="AD2" i="11"/>
  <c r="AI13" i="11"/>
  <c r="AD13" i="11"/>
  <c r="AI5" i="11"/>
  <c r="AI2" i="11"/>
  <c r="AD7" i="11"/>
  <c r="C4" i="11" s="1"/>
  <c r="AD3" i="11"/>
  <c r="AI6" i="11"/>
  <c r="H3" i="11" s="1"/>
  <c r="AD9" i="11"/>
  <c r="C6" i="11" s="1"/>
  <c r="AI4" i="11"/>
  <c r="AI8" i="11"/>
  <c r="H5" i="11" s="1"/>
  <c r="AD12" i="11"/>
  <c r="AD6" i="11"/>
  <c r="C3" i="11" s="1"/>
  <c r="AD5" i="11"/>
  <c r="AD10" i="11"/>
  <c r="C7" i="11" s="1"/>
  <c r="AI9" i="11"/>
  <c r="H6" i="11" s="1"/>
  <c r="AD11" i="11"/>
  <c r="C8" i="11" s="1"/>
  <c r="AI12" i="11"/>
  <c r="AI7" i="11"/>
  <c r="H4" i="11" s="1"/>
  <c r="AI11" i="11"/>
  <c r="H8" i="11" s="1"/>
  <c r="AD8" i="11"/>
  <c r="C5" i="11" s="1"/>
  <c r="AD4" i="11"/>
  <c r="AI10" i="11"/>
  <c r="H7" i="11" s="1"/>
  <c r="AI3" i="11"/>
  <c r="AC6" i="11"/>
  <c r="B3" i="11" s="1"/>
  <c r="AH13" i="11"/>
  <c r="AH5" i="11"/>
  <c r="AC2" i="11"/>
  <c r="AH12" i="11"/>
  <c r="AH7" i="11"/>
  <c r="G4" i="11" s="1"/>
  <c r="AC4" i="11"/>
  <c r="AH6" i="11"/>
  <c r="G3" i="11" s="1"/>
  <c r="AC7" i="11"/>
  <c r="B4" i="11" s="1"/>
  <c r="AC3" i="11"/>
  <c r="AH8" i="11"/>
  <c r="G5" i="11" s="1"/>
  <c r="AH9" i="11"/>
  <c r="G6" i="11" s="1"/>
  <c r="AH10" i="11"/>
  <c r="G7" i="11" s="1"/>
  <c r="AH2" i="11"/>
  <c r="AC9" i="11"/>
  <c r="B6" i="11" s="1"/>
  <c r="AH11" i="11"/>
  <c r="G8" i="11" s="1"/>
  <c r="AH3" i="11"/>
  <c r="AC10" i="11"/>
  <c r="B7" i="11" s="1"/>
  <c r="AC8" i="11"/>
  <c r="B5" i="11" s="1"/>
  <c r="AC13" i="11"/>
  <c r="AC11" i="11"/>
  <c r="B8" i="11" s="1"/>
  <c r="AC12" i="11"/>
  <c r="AH4" i="11"/>
  <c r="AC5" i="11"/>
  <c r="AF9" i="11"/>
  <c r="E6" i="11" s="1"/>
  <c r="AK5" i="11"/>
  <c r="AF13" i="11"/>
  <c r="AF7" i="11"/>
  <c r="E4" i="11" s="1"/>
  <c r="AF12" i="11"/>
  <c r="AK6" i="11"/>
  <c r="J3" i="11" s="1"/>
  <c r="AF6" i="11"/>
  <c r="E3" i="11" s="1"/>
  <c r="AF5" i="11"/>
  <c r="AF4" i="11"/>
  <c r="AK3" i="11"/>
  <c r="AK7" i="11"/>
  <c r="J4" i="11" s="1"/>
  <c r="AK13" i="11"/>
  <c r="AK9" i="11"/>
  <c r="J6" i="11" s="1"/>
  <c r="AK2" i="11"/>
  <c r="AK10" i="11"/>
  <c r="J7" i="11" s="1"/>
  <c r="AK11" i="11"/>
  <c r="J8" i="11" s="1"/>
  <c r="AK8" i="11"/>
  <c r="J5" i="11" s="1"/>
  <c r="AF11" i="11"/>
  <c r="E8" i="11" s="1"/>
  <c r="AK12" i="11"/>
  <c r="AF3" i="11"/>
  <c r="AK4" i="11"/>
  <c r="AF10" i="11"/>
  <c r="E7" i="11" s="1"/>
  <c r="AF8" i="11"/>
  <c r="E5" i="11" s="1"/>
  <c r="AF2" i="11"/>
  <c r="AE6" i="11"/>
  <c r="D3" i="11" s="1"/>
  <c r="AJ7" i="11"/>
  <c r="I4" i="11" s="1"/>
  <c r="AJ2" i="11"/>
  <c r="AJ6" i="11"/>
  <c r="I3" i="11" s="1"/>
  <c r="AE11" i="11"/>
  <c r="D8" i="11" s="1"/>
  <c r="AE7" i="11"/>
  <c r="D4" i="11" s="1"/>
  <c r="AE12" i="11"/>
  <c r="AJ9" i="11"/>
  <c r="I6" i="11" s="1"/>
  <c r="AJ8" i="11"/>
  <c r="I5" i="11" s="1"/>
  <c r="AJ5" i="11"/>
  <c r="AE5" i="11"/>
  <c r="AE3" i="11"/>
  <c r="AE2" i="11"/>
  <c r="D2" i="11" s="1"/>
  <c r="AE13" i="11"/>
  <c r="AE10" i="11"/>
  <c r="D7" i="11" s="1"/>
  <c r="AJ3" i="11"/>
  <c r="AJ11" i="11"/>
  <c r="I8" i="11" s="1"/>
  <c r="AE9" i="11"/>
  <c r="D6" i="11" s="1"/>
  <c r="AJ13" i="11"/>
  <c r="AJ12" i="11"/>
  <c r="AJ4" i="11"/>
  <c r="AE4" i="11"/>
  <c r="AE8" i="11"/>
  <c r="D5" i="11" s="1"/>
  <c r="AJ10" i="11"/>
  <c r="I7" i="11" s="1"/>
  <c r="J2" i="11" l="1"/>
  <c r="B2" i="11"/>
  <c r="E2" i="11"/>
  <c r="G2" i="11"/>
  <c r="H2" i="11"/>
  <c r="K2" i="11"/>
  <c r="I2" i="11"/>
  <c r="F2" i="11"/>
  <c r="C2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Matteo Martignoni</author>
  </authors>
  <commentList>
    <comment ref="B1" authorId="0" shapeId="0" xr:uid="{B2433563-A1F5-43B8-A22F-22BD4F59C93A}">
      <text>
        <r>
          <rPr>
            <b/>
            <sz val="9"/>
            <color indexed="81"/>
            <rFont val="Tahoma"/>
            <family val="2"/>
          </rPr>
          <t>Matteo Martignoni:</t>
        </r>
        <r>
          <rPr>
            <sz val="9"/>
            <color indexed="81"/>
            <rFont val="Tahoma"/>
            <family val="2"/>
          </rPr>
          <t xml:space="preserve">
Fattore correttivo CO2</t>
        </r>
      </text>
    </comment>
    <comment ref="G1" authorId="0" shapeId="0" xr:uid="{88B42960-BC33-419D-8CBC-395C3BD7F801}">
      <text>
        <r>
          <rPr>
            <b/>
            <sz val="9"/>
            <color indexed="81"/>
            <rFont val="Tahoma"/>
            <family val="2"/>
          </rPr>
          <t>Matteo Martignoni:</t>
        </r>
        <r>
          <rPr>
            <sz val="9"/>
            <color indexed="81"/>
            <rFont val="Tahoma"/>
            <family val="2"/>
          </rPr>
          <t xml:space="preserve">
Fattore correttivo CO2</t>
        </r>
      </text>
    </comment>
    <comment ref="L1" authorId="0" shapeId="0" xr:uid="{EE43A6AB-98BC-4A57-B709-F42DB4585CA8}">
      <text>
        <r>
          <rPr>
            <b/>
            <sz val="9"/>
            <color indexed="81"/>
            <rFont val="Tahoma"/>
            <family val="2"/>
          </rPr>
          <t>Matteo Martignoni:</t>
        </r>
        <r>
          <rPr>
            <sz val="9"/>
            <color indexed="81"/>
            <rFont val="Tahoma"/>
            <family val="2"/>
          </rPr>
          <t xml:space="preserve">
Fattore correttivo CO2</t>
        </r>
      </text>
    </comment>
    <comment ref="Q1" authorId="0" shapeId="0" xr:uid="{783A7C92-D825-4CEF-85AA-1649B5E21C51}">
      <text>
        <r>
          <rPr>
            <b/>
            <sz val="9"/>
            <color indexed="81"/>
            <rFont val="Tahoma"/>
            <family val="2"/>
          </rPr>
          <t>Matteo Martignoni:</t>
        </r>
        <r>
          <rPr>
            <sz val="9"/>
            <color indexed="81"/>
            <rFont val="Tahoma"/>
            <family val="2"/>
          </rPr>
          <t xml:space="preserve">
Fattore correttivo CO2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D24EE8D-6BEE-4DE7-90E2-8CA8D8F79689}" keepAlive="1" name="Query - coord" description="Connessione alla query 'coord' nella cartella di lavoro." type="5" refreshedVersion="8" background="1" saveData="1">
    <dbPr connection="Provider=Microsoft.Mashup.OleDb.1;Data Source=$Workbook$;Location=coord;Extended Properties=&quot;&quot;" command="SELECT * FROM [coord]"/>
  </connection>
  <connection id="2" xr16:uid="{8DD5162C-EB70-4C96-8B5C-5582C8545E5A}" keepAlive="1" name="Query - Tabella A: comuni e zone climatiche" description="Connessione alla query 'Tabella A: comuni e zone climatiche' nella cartella di lavoro." type="5" refreshedVersion="8" background="1" saveData="1">
    <dbPr connection="Provider=Microsoft.Mashup.OleDb.1;Data Source=$Workbook$;Location=&quot;Tabella A: comuni e zone climatiche&quot;;Extended Properties=&quot;&quot;" command="SELECT * FROM [Tabella A: comuni e zone climatiche]"/>
  </connection>
  <connection id="3" xr16:uid="{7226F197-43CA-48A3-858A-3896C13F7733}" keepAlive="1" name="Query - Tabella dei gradi giorno [GG]" description="Connessione alla query 'Tabella dei gradi giorno [GG]' nella cartella di lavoro." type="5" refreshedVersion="8" background="1" saveData="1">
    <dbPr connection="Provider=Microsoft.Mashup.OleDb.1;Data Source=$Workbook$;Location=&quot;Tabella dei gradi giorno [GG]&quot;;Extended Properties=&quot;&quot;" command="SELECT * FROM [Tabella dei gradi giorno [GG]]]"/>
  </connection>
</connection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0">
    <bk>
      <extLst>
        <ext uri="{3e2802c4-a4d2-4d8b-9148-e3be6c30e623}">
          <xlrd:rvb i="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45"/>
        </ext>
      </extLst>
    </bk>
    <bk>
      <extLst>
        <ext uri="{3e2802c4-a4d2-4d8b-9148-e3be6c30e623}">
          <xlrd:rvb i="54"/>
        </ext>
      </extLst>
    </bk>
    <bk>
      <extLst>
        <ext uri="{3e2802c4-a4d2-4d8b-9148-e3be6c30e623}">
          <xlrd:rvb i="63"/>
        </ext>
      </extLst>
    </bk>
    <bk>
      <extLst>
        <ext uri="{3e2802c4-a4d2-4d8b-9148-e3be6c30e623}">
          <xlrd:rvb i="72"/>
        </ext>
      </extLst>
    </bk>
    <bk>
      <extLst>
        <ext uri="{3e2802c4-a4d2-4d8b-9148-e3be6c30e623}">
          <xlrd:rvb i="81"/>
        </ext>
      </extLst>
    </bk>
    <bk>
      <extLst>
        <ext uri="{3e2802c4-a4d2-4d8b-9148-e3be6c30e623}">
          <xlrd:rvb i="89"/>
        </ext>
      </extLst>
    </bk>
    <bk>
      <extLst>
        <ext uri="{3e2802c4-a4d2-4d8b-9148-e3be6c30e623}">
          <xlrd:rvb i="98"/>
        </ext>
      </extLst>
    </bk>
    <bk>
      <extLst>
        <ext uri="{3e2802c4-a4d2-4d8b-9148-e3be6c30e623}">
          <xlrd:rvb i="106"/>
        </ext>
      </extLst>
    </bk>
    <bk>
      <extLst>
        <ext uri="{3e2802c4-a4d2-4d8b-9148-e3be6c30e623}">
          <xlrd:rvb i="115"/>
        </ext>
      </extLst>
    </bk>
    <bk>
      <extLst>
        <ext uri="{3e2802c4-a4d2-4d8b-9148-e3be6c30e623}">
          <xlrd:rvb i="123"/>
        </ext>
      </extLst>
    </bk>
    <bk>
      <extLst>
        <ext uri="{3e2802c4-a4d2-4d8b-9148-e3be6c30e623}">
          <xlrd:rvb i="132"/>
        </ext>
      </extLst>
    </bk>
    <bk>
      <extLst>
        <ext uri="{3e2802c4-a4d2-4d8b-9148-e3be6c30e623}">
          <xlrd:rvb i="140"/>
        </ext>
      </extLst>
    </bk>
    <bk>
      <extLst>
        <ext uri="{3e2802c4-a4d2-4d8b-9148-e3be6c30e623}">
          <xlrd:rvb i="150"/>
        </ext>
      </extLst>
    </bk>
    <bk>
      <extLst>
        <ext uri="{3e2802c4-a4d2-4d8b-9148-e3be6c30e623}">
          <xlrd:rvb i="158"/>
        </ext>
      </extLst>
    </bk>
    <bk>
      <extLst>
        <ext uri="{3e2802c4-a4d2-4d8b-9148-e3be6c30e623}">
          <xlrd:rvb i="166"/>
        </ext>
      </extLst>
    </bk>
  </futureMetadata>
  <valueMetadata count="20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</valueMetadata>
</metadata>
</file>

<file path=xl/sharedStrings.xml><?xml version="1.0" encoding="utf-8"?>
<sst xmlns="http://schemas.openxmlformats.org/spreadsheetml/2006/main" count="1704" uniqueCount="569">
  <si>
    <t>Regione</t>
  </si>
  <si>
    <t>Provincia</t>
  </si>
  <si>
    <t>Elenco di province</t>
  </si>
  <si>
    <t>Zona climatica</t>
  </si>
  <si>
    <t>tabella di ENEA che da il fabbisogno per mq/anno</t>
  </si>
  <si>
    <t>Altezza media dei vani</t>
  </si>
  <si>
    <t>Isolamento dell'involucro</t>
  </si>
  <si>
    <t>Tre alternative</t>
  </si>
  <si>
    <t>Scarso</t>
  </si>
  <si>
    <t>Medio</t>
  </si>
  <si>
    <t>Ottimo</t>
  </si>
  <si>
    <t>Tasto di consento l'elaborazione dei dati</t>
  </si>
  <si>
    <t>Riportare la tabella dei gradi giorno</t>
  </si>
  <si>
    <t>GG</t>
  </si>
  <si>
    <t>GG2</t>
  </si>
  <si>
    <t>h risc.</t>
  </si>
  <si>
    <t>inizio</t>
  </si>
  <si>
    <t>fine</t>
  </si>
  <si>
    <t>A</t>
  </si>
  <si>
    <t>600</t>
  </si>
  <si>
    <t>6</t>
  </si>
  <si>
    <t>1 Dicembre</t>
  </si>
  <si>
    <t>15 Marzo</t>
  </si>
  <si>
    <t>B</t>
  </si>
  <si>
    <t>900</t>
  </si>
  <si>
    <t>8</t>
  </si>
  <si>
    <t>31 Marzo</t>
  </si>
  <si>
    <t>C</t>
  </si>
  <si>
    <t>1400</t>
  </si>
  <si>
    <t>10</t>
  </si>
  <si>
    <t>15 Novembre</t>
  </si>
  <si>
    <t>D</t>
  </si>
  <si>
    <t>2100</t>
  </si>
  <si>
    <t>12</t>
  </si>
  <si>
    <t>1 Novembre</t>
  </si>
  <si>
    <t>15 Aprile</t>
  </si>
  <si>
    <t>E</t>
  </si>
  <si>
    <t>3000</t>
  </si>
  <si>
    <t>14</t>
  </si>
  <si>
    <t>15 Ottobre</t>
  </si>
  <si>
    <t>F</t>
  </si>
  <si>
    <t>nessuna limitazione</t>
  </si>
  <si>
    <t>Villa Unifamiliare</t>
  </si>
  <si>
    <t>Appartamento</t>
  </si>
  <si>
    <t>Attico</t>
  </si>
  <si>
    <t>Villa a schiera</t>
  </si>
  <si>
    <t>Tipologia dell'edificio</t>
  </si>
  <si>
    <t>Capannone industriale</t>
  </si>
  <si>
    <t>mq (circa)</t>
  </si>
  <si>
    <t>Ultima bolletta gas</t>
  </si>
  <si>
    <t>Ultima bolletta elettricità</t>
  </si>
  <si>
    <t>Consumi</t>
  </si>
  <si>
    <t>Euro</t>
  </si>
  <si>
    <t>INDICE DI PRESTAZIONE GLOBALE EPGL E DEGLI INDICI DI PRESTAZIONE GLOBALE NON RINNOVABILE EPGL,NREN E RINNOVABILE EPGL,REN</t>
  </si>
  <si>
    <t>Distribuzione dell’EPgl medio per zona climatica per gli immobili (a) residenziali (N = 488.993) e (b) non residenziali (N = 67.864) (fonti: Regioni e Province Autonome e SIAPE)</t>
  </si>
  <si>
    <t>Residenziale</t>
  </si>
  <si>
    <t>NonResidenziale</t>
  </si>
  <si>
    <t>tot</t>
  </si>
  <si>
    <t>Zona</t>
  </si>
  <si>
    <t>Agrigento</t>
  </si>
  <si>
    <t>Catania</t>
  </si>
  <si>
    <t>Crotone</t>
  </si>
  <si>
    <t>Messina</t>
  </si>
  <si>
    <t>Palermo</t>
  </si>
  <si>
    <t>Calabria</t>
  </si>
  <si>
    <t>Siracusa</t>
  </si>
  <si>
    <t>Trapani</t>
  </si>
  <si>
    <t>Bari</t>
  </si>
  <si>
    <t>Benevento</t>
  </si>
  <si>
    <t>Brindisi</t>
  </si>
  <si>
    <t>Cagliari</t>
  </si>
  <si>
    <t>Caserta</t>
  </si>
  <si>
    <t>Catanzaro</t>
  </si>
  <si>
    <t>Cosenza</t>
  </si>
  <si>
    <t>Imperia</t>
  </si>
  <si>
    <t>Latina</t>
  </si>
  <si>
    <t>Lecce</t>
  </si>
  <si>
    <t>Napoli</t>
  </si>
  <si>
    <t>Oristano</t>
  </si>
  <si>
    <t>Ragusa</t>
  </si>
  <si>
    <t>Salerno</t>
  </si>
  <si>
    <t>Sassari</t>
  </si>
  <si>
    <t>Taranto</t>
  </si>
  <si>
    <t>Ancona</t>
  </si>
  <si>
    <t>Avellino</t>
  </si>
  <si>
    <t>Caltanissetta</t>
  </si>
  <si>
    <t>Chieti</t>
  </si>
  <si>
    <t>Firenze</t>
  </si>
  <si>
    <t>Foggia</t>
  </si>
  <si>
    <t>Genova</t>
  </si>
  <si>
    <t>Grosseto</t>
  </si>
  <si>
    <t>Isernia</t>
  </si>
  <si>
    <t>Livorno</t>
  </si>
  <si>
    <t>Lucca</t>
  </si>
  <si>
    <t>Macerata</t>
  </si>
  <si>
    <t>Matera</t>
  </si>
  <si>
    <t>Nuoro</t>
  </si>
  <si>
    <t>Pescara</t>
  </si>
  <si>
    <t>Pisa</t>
  </si>
  <si>
    <t>Pistoia</t>
  </si>
  <si>
    <t>Prato</t>
  </si>
  <si>
    <t>Roma</t>
  </si>
  <si>
    <t>Savona</t>
  </si>
  <si>
    <t>Siena</t>
  </si>
  <si>
    <t>Teramo</t>
  </si>
  <si>
    <t>Terni</t>
  </si>
  <si>
    <t>Verona</t>
  </si>
  <si>
    <t>Viterbo</t>
  </si>
  <si>
    <t>Alessandria</t>
  </si>
  <si>
    <t>Aosta</t>
  </si>
  <si>
    <t>Arezzo</t>
  </si>
  <si>
    <t>Asti</t>
  </si>
  <si>
    <t>Bergamo</t>
  </si>
  <si>
    <t>Biella</t>
  </si>
  <si>
    <t>Bologna</t>
  </si>
  <si>
    <t>Bolzano</t>
  </si>
  <si>
    <t>Brescia</t>
  </si>
  <si>
    <t>Campobasso</t>
  </si>
  <si>
    <t>Como</t>
  </si>
  <si>
    <t>Cremona</t>
  </si>
  <si>
    <t>Enna</t>
  </si>
  <si>
    <t>Ferrara</t>
  </si>
  <si>
    <t>Frosinone</t>
  </si>
  <si>
    <t>Gorizia</t>
  </si>
  <si>
    <t>L'Aquila</t>
  </si>
  <si>
    <t>Lecco</t>
  </si>
  <si>
    <t>Lodi</t>
  </si>
  <si>
    <t>Mantova</t>
  </si>
  <si>
    <t>Milano</t>
  </si>
  <si>
    <t>Modena</t>
  </si>
  <si>
    <t>Novara</t>
  </si>
  <si>
    <t>Padova</t>
  </si>
  <si>
    <t>Parma</t>
  </si>
  <si>
    <t>Pavia</t>
  </si>
  <si>
    <t>Perugia</t>
  </si>
  <si>
    <t>Piacenza</t>
  </si>
  <si>
    <t>Pordenone</t>
  </si>
  <si>
    <t>Potenza</t>
  </si>
  <si>
    <t>Ravenna</t>
  </si>
  <si>
    <t>Rieti</t>
  </si>
  <si>
    <t>Rimini</t>
  </si>
  <si>
    <t>Rovigo</t>
  </si>
  <si>
    <t>Sondrio</t>
  </si>
  <si>
    <t>Torino</t>
  </si>
  <si>
    <t>Trento</t>
  </si>
  <si>
    <t>Treviso</t>
  </si>
  <si>
    <t>Trieste</t>
  </si>
  <si>
    <t>Udine</t>
  </si>
  <si>
    <t>Varese</t>
  </si>
  <si>
    <t>Venezia</t>
  </si>
  <si>
    <t>Verbania</t>
  </si>
  <si>
    <t>Vercelli</t>
  </si>
  <si>
    <t>Vicenza</t>
  </si>
  <si>
    <t>Belluno</t>
  </si>
  <si>
    <t>Cuneo</t>
  </si>
  <si>
    <t>La Spezia</t>
  </si>
  <si>
    <t>Regioni Italia</t>
  </si>
  <si>
    <t>Abruzzo</t>
  </si>
  <si>
    <t>Piemonte</t>
  </si>
  <si>
    <t>Valle D'Aosta</t>
  </si>
  <si>
    <t>Liguria</t>
  </si>
  <si>
    <t>Lombardia</t>
  </si>
  <si>
    <t xml:space="preserve">Monza </t>
  </si>
  <si>
    <t>Trentino Alto Adige</t>
  </si>
  <si>
    <t>Friuli Venezia Giulia</t>
  </si>
  <si>
    <t>Veneto</t>
  </si>
  <si>
    <t>Emilia Romagna</t>
  </si>
  <si>
    <t>Reggio Emilia</t>
  </si>
  <si>
    <t>Toscana</t>
  </si>
  <si>
    <t>Massa Carrara</t>
  </si>
  <si>
    <t>Marche</t>
  </si>
  <si>
    <t>Ascoli Piceno</t>
  </si>
  <si>
    <t>Pesaro Urbino</t>
  </si>
  <si>
    <t>Fermo</t>
  </si>
  <si>
    <t>Umbria</t>
  </si>
  <si>
    <t>Lazio</t>
  </si>
  <si>
    <t>Molise</t>
  </si>
  <si>
    <t>Campania</t>
  </si>
  <si>
    <t>Puglia</t>
  </si>
  <si>
    <t>Barletta-Andria-Trani</t>
  </si>
  <si>
    <t>Basilicata</t>
  </si>
  <si>
    <t>Reggio Calabria</t>
  </si>
  <si>
    <t>Vibo Valentia</t>
  </si>
  <si>
    <t>Sicilia</t>
  </si>
  <si>
    <t>Sardegna</t>
  </si>
  <si>
    <t>Forlì</t>
  </si>
  <si>
    <t>Alternative</t>
  </si>
  <si>
    <t>mc</t>
  </si>
  <si>
    <t>APP PER CASA PROPRIA</t>
  </si>
  <si>
    <t>NAVIGA LE NOSTRE ANALISI</t>
  </si>
  <si>
    <t>NAVIGA LE STATISTICHE PER REGIONE</t>
  </si>
  <si>
    <t>tipologia</t>
  </si>
  <si>
    <t>GG min</t>
  </si>
  <si>
    <t>GG max</t>
  </si>
  <si>
    <t>Industriale</t>
  </si>
  <si>
    <t>Column1</t>
  </si>
  <si>
    <t>Column2.1</t>
  </si>
  <si>
    <t>Column2.2</t>
  </si>
  <si>
    <t>Column2.3</t>
  </si>
  <si>
    <t>Column2.4</t>
  </si>
  <si>
    <t>Column2.5</t>
  </si>
  <si>
    <t>Column2.6</t>
  </si>
  <si>
    <t>Column2.7</t>
  </si>
  <si>
    <t>Column2.8</t>
  </si>
  <si>
    <t>Column2.9</t>
  </si>
  <si>
    <t>Column2.10</t>
  </si>
  <si>
    <t>Column2.11</t>
  </si>
  <si>
    <t>Column2.12</t>
  </si>
  <si>
    <t>Column2.13</t>
  </si>
  <si>
    <t>Column2.14</t>
  </si>
  <si>
    <t>Column2.15</t>
  </si>
  <si>
    <t>Column2.16</t>
  </si>
  <si>
    <t>Column2.17</t>
  </si>
  <si>
    <t>Column2.18</t>
  </si>
  <si>
    <t>Column2.19</t>
  </si>
  <si>
    <t>Column2.20</t>
  </si>
  <si>
    <t>Column2.21</t>
  </si>
  <si>
    <t>Column2.22</t>
  </si>
  <si>
    <t>Column2.23</t>
  </si>
  <si>
    <t>Column2.24</t>
  </si>
  <si>
    <t>Column2.25</t>
  </si>
  <si>
    <t>Column2.26</t>
  </si>
  <si>
    <t>Column2.27</t>
  </si>
  <si>
    <t>Column2.28</t>
  </si>
  <si>
    <t>Column2.29</t>
  </si>
  <si>
    <t>Column2.30</t>
  </si>
  <si>
    <t>Column2.31</t>
  </si>
  <si>
    <t>Column2.32</t>
  </si>
  <si>
    <t>Column2.33</t>
  </si>
  <si>
    <t>Column2.34</t>
  </si>
  <si>
    <t>Column2.35</t>
  </si>
  <si>
    <t>Column2.36</t>
  </si>
  <si>
    <t>Column2.37</t>
  </si>
  <si>
    <t>Column2.38</t>
  </si>
  <si>
    <t>Column2.39</t>
  </si>
  <si>
    <t>Column2.40</t>
  </si>
  <si>
    <t>Column2.41</t>
  </si>
  <si>
    <t>Column2.42</t>
  </si>
  <si>
    <t>Column2.43</t>
  </si>
  <si>
    <t>Column2.44</t>
  </si>
  <si>
    <t>Column2.45</t>
  </si>
  <si>
    <t>Column2.46</t>
  </si>
  <si>
    <t>Column2.47</t>
  </si>
  <si>
    <t>Città di riferimento</t>
  </si>
  <si>
    <t>Lampedusa</t>
  </si>
  <si>
    <t xml:space="preserve"> Linosa</t>
  </si>
  <si>
    <t xml:space="preserve"> Porto Empedocle</t>
  </si>
  <si>
    <t xml:space="preserve"> Catania</t>
  </si>
  <si>
    <t xml:space="preserve"> Crotone</t>
  </si>
  <si>
    <t xml:space="preserve"> Messina</t>
  </si>
  <si>
    <t xml:space="preserve"> Palermo</t>
  </si>
  <si>
    <t xml:space="preserve"> Reggio Calabria</t>
  </si>
  <si>
    <t xml:space="preserve"> Siracusa</t>
  </si>
  <si>
    <t xml:space="preserve"> Trapani</t>
  </si>
  <si>
    <t xml:space="preserve"> Benevento</t>
  </si>
  <si>
    <t xml:space="preserve"> Brindisi</t>
  </si>
  <si>
    <t xml:space="preserve"> Cagliari</t>
  </si>
  <si>
    <t xml:space="preserve"> Caserta</t>
  </si>
  <si>
    <t xml:space="preserve"> Catanzaro</t>
  </si>
  <si>
    <t xml:space="preserve"> Cosenza</t>
  </si>
  <si>
    <t xml:space="preserve"> Imperia</t>
  </si>
  <si>
    <t xml:space="preserve"> Latina</t>
  </si>
  <si>
    <t xml:space="preserve"> Lecce</t>
  </si>
  <si>
    <t xml:space="preserve"> Napoli</t>
  </si>
  <si>
    <t xml:space="preserve"> Oristano</t>
  </si>
  <si>
    <t xml:space="preserve"> Ragusa</t>
  </si>
  <si>
    <t xml:space="preserve"> Salerno</t>
  </si>
  <si>
    <t xml:space="preserve"> Sassari</t>
  </si>
  <si>
    <t xml:space="preserve"> Taranto</t>
  </si>
  <si>
    <t xml:space="preserve"> Ascoli Piceno</t>
  </si>
  <si>
    <t xml:space="preserve"> Avellino</t>
  </si>
  <si>
    <t xml:space="preserve"> Caltanissetta</t>
  </si>
  <si>
    <t xml:space="preserve"> Chieti</t>
  </si>
  <si>
    <t xml:space="preserve"> Firenze</t>
  </si>
  <si>
    <t xml:space="preserve"> Foggia</t>
  </si>
  <si>
    <t xml:space="preserve"> Forlì'</t>
  </si>
  <si>
    <t xml:space="preserve"> Genova</t>
  </si>
  <si>
    <t xml:space="preserve"> Isernia</t>
  </si>
  <si>
    <t xml:space="preserve"> La Spezia</t>
  </si>
  <si>
    <t xml:space="preserve"> Livorno</t>
  </si>
  <si>
    <t xml:space="preserve"> Lucca</t>
  </si>
  <si>
    <t xml:space="preserve"> Macerata</t>
  </si>
  <si>
    <t xml:space="preserve"> Massa</t>
  </si>
  <si>
    <t xml:space="preserve"> Carrara</t>
  </si>
  <si>
    <t xml:space="preserve"> Matera</t>
  </si>
  <si>
    <t xml:space="preserve"> Nuoro</t>
  </si>
  <si>
    <t xml:space="preserve"> Pesaro</t>
  </si>
  <si>
    <t xml:space="preserve"> Pescara</t>
  </si>
  <si>
    <t xml:space="preserve"> Pisa</t>
  </si>
  <si>
    <t xml:space="preserve"> Pistoia</t>
  </si>
  <si>
    <t xml:space="preserve"> Prato</t>
  </si>
  <si>
    <t xml:space="preserve"> Roma</t>
  </si>
  <si>
    <t xml:space="preserve"> Savona</t>
  </si>
  <si>
    <t xml:space="preserve"> Siena</t>
  </si>
  <si>
    <t xml:space="preserve"> Teramo</t>
  </si>
  <si>
    <t xml:space="preserve"> Terni</t>
  </si>
  <si>
    <t xml:space="preserve"> Verona</t>
  </si>
  <si>
    <t xml:space="preserve"> Vibo Valentia</t>
  </si>
  <si>
    <t xml:space="preserve"> Viterbo</t>
  </si>
  <si>
    <t xml:space="preserve"> Aosta</t>
  </si>
  <si>
    <t xml:space="preserve"> Arezzo</t>
  </si>
  <si>
    <t xml:space="preserve"> Asti</t>
  </si>
  <si>
    <t xml:space="preserve"> Bergamo</t>
  </si>
  <si>
    <t xml:space="preserve"> Biella</t>
  </si>
  <si>
    <t xml:space="preserve"> Bologna</t>
  </si>
  <si>
    <t xml:space="preserve"> Bolzano</t>
  </si>
  <si>
    <t xml:space="preserve"> Brescia</t>
  </si>
  <si>
    <t xml:space="preserve"> Campobasso</t>
  </si>
  <si>
    <t xml:space="preserve"> Como</t>
  </si>
  <si>
    <t xml:space="preserve"> Cremona</t>
  </si>
  <si>
    <t xml:space="preserve"> Enna</t>
  </si>
  <si>
    <t xml:space="preserve"> Ferrara</t>
  </si>
  <si>
    <t xml:space="preserve"> Cesena</t>
  </si>
  <si>
    <t xml:space="preserve"> Frosinone</t>
  </si>
  <si>
    <t xml:space="preserve"> Gorizia</t>
  </si>
  <si>
    <t xml:space="preserve"> L'Aquila</t>
  </si>
  <si>
    <t xml:space="preserve"> Lecco</t>
  </si>
  <si>
    <t xml:space="preserve"> Lodi</t>
  </si>
  <si>
    <t xml:space="preserve"> Mantova</t>
  </si>
  <si>
    <t xml:space="preserve"> Milano</t>
  </si>
  <si>
    <t xml:space="preserve"> Modena</t>
  </si>
  <si>
    <t xml:space="preserve"> Novara</t>
  </si>
  <si>
    <t xml:space="preserve"> Padova</t>
  </si>
  <si>
    <t xml:space="preserve"> Parma</t>
  </si>
  <si>
    <t xml:space="preserve"> Pavia</t>
  </si>
  <si>
    <t xml:space="preserve"> Perugia</t>
  </si>
  <si>
    <t xml:space="preserve"> Piacenza</t>
  </si>
  <si>
    <t xml:space="preserve"> Pordenone</t>
  </si>
  <si>
    <t xml:space="preserve"> Potenza</t>
  </si>
  <si>
    <t xml:space="preserve"> Ravenna</t>
  </si>
  <si>
    <t xml:space="preserve"> Reggio Emilia</t>
  </si>
  <si>
    <t xml:space="preserve"> Rieti</t>
  </si>
  <si>
    <t xml:space="preserve"> Rimini</t>
  </si>
  <si>
    <t xml:space="preserve"> Rovigo</t>
  </si>
  <si>
    <t xml:space="preserve"> Sondrio</t>
  </si>
  <si>
    <t xml:space="preserve"> Torino</t>
  </si>
  <si>
    <t xml:space="preserve"> Trento</t>
  </si>
  <si>
    <t xml:space="preserve"> Treviso</t>
  </si>
  <si>
    <t xml:space="preserve"> Trieste</t>
  </si>
  <si>
    <t xml:space="preserve"> Udine</t>
  </si>
  <si>
    <t xml:space="preserve"> Varese</t>
  </si>
  <si>
    <t xml:space="preserve"> Venezia</t>
  </si>
  <si>
    <t xml:space="preserve"> Verbania</t>
  </si>
  <si>
    <t xml:space="preserve"> Vercelli</t>
  </si>
  <si>
    <t xml:space="preserve"> Vicenza</t>
  </si>
  <si>
    <t xml:space="preserve"> Cuneo</t>
  </si>
  <si>
    <t>Fabbisogno_medio_nren [kWh/mqa]</t>
  </si>
  <si>
    <t>1. Abitazione non isolata termicamente (valori di trasmittanza alti);</t>
  </si>
  <si>
    <t>2. Abitazione con isolamento medio (approssimativamente classe energetica C/D);</t>
  </si>
  <si>
    <t>3. Abitazione con isolamento termico adeguato;</t>
  </si>
  <si>
    <t>Creare elenco a tendina su streamlit</t>
  </si>
  <si>
    <t>https://www.youtube.com/watch?v=3egaMfE9388&amp;t=372s</t>
  </si>
  <si>
    <t>https://www.youtube.com/watch?v=7zeAIEPJaoQ</t>
  </si>
  <si>
    <t>Creare barra per valore su streamlit</t>
  </si>
  <si>
    <t>min7,39</t>
  </si>
  <si>
    <t>contenitore da compilare</t>
  </si>
  <si>
    <t>DATA VISUALIZATION</t>
  </si>
  <si>
    <t>min 11,39</t>
  </si>
  <si>
    <t>min 12,39</t>
  </si>
  <si>
    <t>Grafico dei flussi di consumo medi in Italia, specifica del fatto che il calcolo è parametrico, peò solo seconda parte senza provenienza (oppure come provenienza mettere rete locale)</t>
  </si>
  <si>
    <t>Fare confronto per fornitura energia termica nuova prima era tutta gas poi diventa un terzo gas e due terzi aria</t>
  </si>
  <si>
    <t>C'è anche come mettere le labels alle colonne</t>
  </si>
  <si>
    <t>NAVIGATION MENU</t>
  </si>
  <si>
    <t>naviga le nostre analisi</t>
  </si>
  <si>
    <t>italia</t>
  </si>
  <si>
    <t>europa</t>
  </si>
  <si>
    <t>scopri quanto potresti risparmiare con un heco</t>
  </si>
  <si>
    <t>min17,20</t>
  </si>
  <si>
    <t>naviga menu-&gt; inserisci dati</t>
  </si>
  <si>
    <t>naviga menu-&gt; consulta esito elaborazione dati</t>
  </si>
  <si>
    <t>A, B, C</t>
  </si>
  <si>
    <t>E,F,G</t>
  </si>
  <si>
    <t>https://docs.streamlit.io/library/api-reference/widgets/st.slider</t>
  </si>
  <si>
    <t>Nel data visualization i dati di Heco metterli a confronto con bar chart uo in seguito all'altro per mc acquistati e CO2 emessa</t>
  </si>
  <si>
    <t>zona_climatica</t>
  </si>
  <si>
    <t>Epgl_ren</t>
  </si>
  <si>
    <t>Epgl_nren</t>
  </si>
  <si>
    <t>Epgl_ind</t>
  </si>
  <si>
    <t>Epgl_res</t>
  </si>
  <si>
    <t>Epgl_renSuEpgl</t>
  </si>
  <si>
    <t>Combustibile</t>
  </si>
  <si>
    <t>c01fh95c_CMHFcnXLnip1W6MHNTu2B8MKW7NzaefJ</t>
  </si>
  <si>
    <t>c01fh95c</t>
  </si>
  <si>
    <t>Gasolio</t>
  </si>
  <si>
    <t>Gas</t>
  </si>
  <si>
    <t>Fabbisogno_medio_Gasolio</t>
  </si>
  <si>
    <t>Fabbisogno_medio_Gas</t>
  </si>
  <si>
    <t>CO2_Gas [Kg]</t>
  </si>
  <si>
    <t>CO2_Gasolio [Kg]</t>
  </si>
  <si>
    <r>
      <t>Spesa_medio_Gas [</t>
    </r>
    <r>
      <rPr>
        <sz val="11"/>
        <color theme="1"/>
        <rFont val="Calibri"/>
        <family val="2"/>
      </rPr>
      <t>€</t>
    </r>
    <r>
      <rPr>
        <sz val="11"/>
        <color theme="1"/>
        <rFont val="Calibri"/>
        <family val="2"/>
        <scheme val="minor"/>
      </rPr>
      <t>]</t>
    </r>
  </si>
  <si>
    <t>Spesa_medio_Gasolio [€]</t>
  </si>
  <si>
    <t>Classe_energetica</t>
  </si>
  <si>
    <t>Codici Deta (NoSQL dataset)</t>
  </si>
  <si>
    <t>G</t>
  </si>
  <si>
    <t>Classe Energetica</t>
  </si>
  <si>
    <t>CO2 (Kg)</t>
  </si>
  <si>
    <t>distr_rel</t>
  </si>
  <si>
    <t>A4</t>
  </si>
  <si>
    <t>A3</t>
  </si>
  <si>
    <t>A2</t>
  </si>
  <si>
    <t>A1</t>
  </si>
  <si>
    <t>tot E,F,G</t>
  </si>
  <si>
    <t>Epgl, ren</t>
  </si>
  <si>
    <t>Epgl, nren</t>
  </si>
  <si>
    <t>Epgl, ren/Epgl</t>
  </si>
  <si>
    <t>Campione</t>
  </si>
  <si>
    <t>Classe</t>
  </si>
  <si>
    <t>kW/anno</t>
  </si>
  <si>
    <t>mq</t>
  </si>
  <si>
    <t>EPgl,nren</t>
  </si>
  <si>
    <t>mc Gas</t>
  </si>
  <si>
    <t>Emissioni CO2</t>
  </si>
  <si>
    <t>Anno</t>
  </si>
  <si>
    <t>kWh/m² anno</t>
  </si>
  <si>
    <t>EPgl,ren</t>
  </si>
  <si>
    <t>FC_CO2_Residenziale_E</t>
  </si>
  <si>
    <t>FC_CO2_Residenziale_B</t>
  </si>
  <si>
    <t>FC_CO2_Residenziale_C</t>
  </si>
  <si>
    <t>FC_CO2_Residenziale_D</t>
  </si>
  <si>
    <t>FC_CO2_Residenziale_F</t>
  </si>
  <si>
    <t>FC_CO2_E</t>
  </si>
  <si>
    <t>FC_CO2_B</t>
  </si>
  <si>
    <t>FC_CO2_C</t>
  </si>
  <si>
    <t>FC_CO2_D</t>
  </si>
  <si>
    <t>FC_CO2_F</t>
  </si>
  <si>
    <t>FC_CO2_Industriale_B</t>
  </si>
  <si>
    <t>FC_CO2_Industriale_C</t>
  </si>
  <si>
    <t>FC_CO2_Industriale_D</t>
  </si>
  <si>
    <t>FC_CO2_Industriale_E</t>
  </si>
  <si>
    <t>FC_CO2_Industriale_F</t>
  </si>
  <si>
    <t>FC_CO2_B2</t>
  </si>
  <si>
    <t>FC_CO2_C3</t>
  </si>
  <si>
    <t>FC_CO2_D4</t>
  </si>
  <si>
    <t>FC_CO2_E5</t>
  </si>
  <si>
    <t>FC_CO2_F6</t>
  </si>
  <si>
    <t>Res_rif</t>
  </si>
  <si>
    <t>Ind_rif</t>
  </si>
  <si>
    <t>FC_Epgl,nren_B</t>
  </si>
  <si>
    <t>FC_Epgl,nren_C</t>
  </si>
  <si>
    <t>FC_Epgl,nren_D</t>
  </si>
  <si>
    <t>FC_Epgl,nren_E</t>
  </si>
  <si>
    <t>FC_Epgl,nren_F</t>
  </si>
  <si>
    <t>FC_Epgl,nren_B2</t>
  </si>
  <si>
    <t>FC_Epgl,nren_C3</t>
  </si>
  <si>
    <t>FC_Epgl,nren_D4</t>
  </si>
  <si>
    <t>FC_Epgl,nren_E5</t>
  </si>
  <si>
    <t>FC_Epgl,nren_F6</t>
  </si>
  <si>
    <t>FC_Epgl,nren_Residenziale_B</t>
  </si>
  <si>
    <t>FC_Epgl,nren_Residenziale_C</t>
  </si>
  <si>
    <t>FC_Epgl,nren_Residenziale_D</t>
  </si>
  <si>
    <t>FC_Epgl,nren_Residenziale_E</t>
  </si>
  <si>
    <t>FC_Epgl,nren_Residenziale_F</t>
  </si>
  <si>
    <t>FC_Epgl,nren_Industriale_B</t>
  </si>
  <si>
    <t>FC_Epgl,nren_Industriale_C</t>
  </si>
  <si>
    <t>FC_Epgl,nren_Industriale_D</t>
  </si>
  <si>
    <t>FC_Epgl,nren_Industriale_E</t>
  </si>
  <si>
    <t>FC_Epgl,nren_Industriale_F</t>
  </si>
  <si>
    <t>_lat</t>
  </si>
  <si>
    <t>_long</t>
  </si>
  <si>
    <t>_address</t>
  </si>
  <si>
    <t>Alessandria, Piemonte, Italia</t>
  </si>
  <si>
    <t>Asti, Piemonte, Italia</t>
  </si>
  <si>
    <t>Biella, Piemonte, Italia</t>
  </si>
  <si>
    <t>Cuneo, Piemonte, Italia</t>
  </si>
  <si>
    <t>Novara, Piemonte, Italia</t>
  </si>
  <si>
    <t>Torino, Piemonte, Italia</t>
  </si>
  <si>
    <t>Verbania, Verbano-Cusio-Ossola, Piemonte, Italia</t>
  </si>
  <si>
    <t>Vercelli, Piemonte, Italia</t>
  </si>
  <si>
    <t>Aosta / Aoste, Valle d'Aosta / Vallée d'Aoste, 11100, Italia</t>
  </si>
  <si>
    <t>Genova, Liguria, Italia</t>
  </si>
  <si>
    <t>La Spezia, Liguria, Italia</t>
  </si>
  <si>
    <t>Savona, Liguria, Italia</t>
  </si>
  <si>
    <t>Imperia, Liguria, Italia</t>
  </si>
  <si>
    <t>Bergamo, Lombardia, Italia</t>
  </si>
  <si>
    <t>Brescia, Lombardia, Italia</t>
  </si>
  <si>
    <t>Como, Lombardia, Italia</t>
  </si>
  <si>
    <t>Cremona, Lombardia, Italia</t>
  </si>
  <si>
    <t>Lecco, Lombardia, Italia</t>
  </si>
  <si>
    <t>Lodi, Lombardia, Italia</t>
  </si>
  <si>
    <t>Milano, Lombardia, Italia</t>
  </si>
  <si>
    <t>Mantova, Lombardia, Italia</t>
  </si>
  <si>
    <t>Monza e della Brianza, Lombardia, Italia</t>
  </si>
  <si>
    <t>Pavia, Lombardia, Italia</t>
  </si>
  <si>
    <t>Sondrio, Lombardia, Italia</t>
  </si>
  <si>
    <t>Varese, Lombardia, Italia</t>
  </si>
  <si>
    <t>Bolzano - Bozen, Trentino-Alto Adige/Südtirol, Italia</t>
  </si>
  <si>
    <t>Provincia di Trento, Trentino-Alto Adige/Südtirol, Italia</t>
  </si>
  <si>
    <t>Gorizia, Friuli-Venezia Giulia, 34170, Italia</t>
  </si>
  <si>
    <t>Pordenone, Friuli-Venezia Giulia, 33170, Italia</t>
  </si>
  <si>
    <t>Trieste, Friuli-Venezia Giulia, 34121-34151, Italia</t>
  </si>
  <si>
    <t>Udine, Friuli-Venezia Giulia, 33100, Italia</t>
  </si>
  <si>
    <t>Belluno, Veneto, Italia</t>
  </si>
  <si>
    <t>Padova, Veneto, Italia</t>
  </si>
  <si>
    <t>Rovigo, Veneto, Italia</t>
  </si>
  <si>
    <t>Treviso, Veneto, Italia</t>
  </si>
  <si>
    <t>Venezia, Veneto, Italia</t>
  </si>
  <si>
    <t>Vicenza, Veneto, Italia</t>
  </si>
  <si>
    <t>Verona, Veneto, Italia</t>
  </si>
  <si>
    <t>Bologna, Emilia-Romagna, Italia</t>
  </si>
  <si>
    <t>Ferrara, Emilia-Romagna, Italia</t>
  </si>
  <si>
    <t>Forlì, Unione di Comuni della Romagna Forlivese, Forlì-Cesena, Emilia-Romagna, Italia</t>
  </si>
  <si>
    <t>Modena, Emilia-Romagna, Italia</t>
  </si>
  <si>
    <t>Piacenza, Emilia-Romagna, Italia</t>
  </si>
  <si>
    <t>Parma, Emilia-Romagna, Italia</t>
  </si>
  <si>
    <t>Ravenna, Emilia-Romagna, Italia</t>
  </si>
  <si>
    <t>Reggio nell'Emilia, Emilia-Romagna, Italia</t>
  </si>
  <si>
    <t>Rimini, Emilia-Romagna, Italia</t>
  </si>
  <si>
    <t>Arezzo, Toscana, Italia</t>
  </si>
  <si>
    <t>Firenze, Toscana, Italia</t>
  </si>
  <si>
    <t>Grosseto, Toscana, Italia</t>
  </si>
  <si>
    <t>Livorno, Toscana, Italia</t>
  </si>
  <si>
    <t>Lucca, Toscana, Italia</t>
  </si>
  <si>
    <t>Massa-Carrara, Toscana, Italia</t>
  </si>
  <si>
    <t>Pisa, Toscana, Italia</t>
  </si>
  <si>
    <t>Prato, Toscana, Italia</t>
  </si>
  <si>
    <t>Pistoia, Toscana, Italia</t>
  </si>
  <si>
    <t>Siena, Toscana, Italia</t>
  </si>
  <si>
    <t>Ancona, Marche, Italia</t>
  </si>
  <si>
    <t>Ascoli Piceno, Marche, Italia</t>
  </si>
  <si>
    <t>Macerata, Marche, Italia</t>
  </si>
  <si>
    <t>Urbino, Pesaro e Urbino, Marche, Italia</t>
  </si>
  <si>
    <t>Fermo, Marche, Italia</t>
  </si>
  <si>
    <t>Perugia, Umbria, Italia</t>
  </si>
  <si>
    <t>Terni, Umbria, Italia</t>
  </si>
  <si>
    <t>Frosinone, Lazio, Italia</t>
  </si>
  <si>
    <t>Latina, Lazio, Italia</t>
  </si>
  <si>
    <t>Rieti, Lazio, Italia</t>
  </si>
  <si>
    <t>Roma, Roma Capitale, Lazio, Italia</t>
  </si>
  <si>
    <t>Viterbo, Lazio, Italia</t>
  </si>
  <si>
    <t>Campobasso, Molise, Italia</t>
  </si>
  <si>
    <t>Isernia, Molise, Italia</t>
  </si>
  <si>
    <t>L'Aquila, Abruzzo, Italia</t>
  </si>
  <si>
    <t>Chieti, Abruzzo, Italia</t>
  </si>
  <si>
    <t>Pescara, Abruzzo, Italia</t>
  </si>
  <si>
    <t>Teramo, Abruzzo, Italia</t>
  </si>
  <si>
    <t>Avellino, Campania, Italia</t>
  </si>
  <si>
    <t>Benevento, Campania, Italia</t>
  </si>
  <si>
    <t>Caserta, Campania, Italia</t>
  </si>
  <si>
    <t>Napoli, Campania, Italia</t>
  </si>
  <si>
    <t>Salerno, Campania, Italia</t>
  </si>
  <si>
    <t>Bari, Puglia, Italia</t>
  </si>
  <si>
    <t>Brindisi, Puglia, Italia</t>
  </si>
  <si>
    <t>Barletta-Andria-Trani, Puglia, Italia</t>
  </si>
  <si>
    <t>Foggia, Puglia, Italia</t>
  </si>
  <si>
    <t>Lecce, Puglia, Italia</t>
  </si>
  <si>
    <t>Taranto, Puglia, Italia</t>
  </si>
  <si>
    <t>Matera, Basilicata, Italia</t>
  </si>
  <si>
    <t>Potenza, Basilicata, Italia</t>
  </si>
  <si>
    <t>Cosenza, Calabria, Italia</t>
  </si>
  <si>
    <t>Catanzaro, Calabria, Italia</t>
  </si>
  <si>
    <t>Crotone, Calabria, Italia</t>
  </si>
  <si>
    <t>Reggio di Calabria, Reggio Calabria, Calabria, Italia</t>
  </si>
  <si>
    <t>Vibo Valentia, Calabria, Italia</t>
  </si>
  <si>
    <t>Agrigento, Sicilia, 92100, Italia</t>
  </si>
  <si>
    <t>Caltanissetta, Sicilia, 93100, Italia</t>
  </si>
  <si>
    <t>Catania, Sicilia, 95121, Italia</t>
  </si>
  <si>
    <t>Enna, Sicilia, 94100, Italia</t>
  </si>
  <si>
    <t>Messina, Sicilia, Italia</t>
  </si>
  <si>
    <t>Palermo, Sicilia, Italia</t>
  </si>
  <si>
    <t>Ragusa, Sicilia, Italia</t>
  </si>
  <si>
    <t>Siracusa, Sicilia, 96100, Italia</t>
  </si>
  <si>
    <t>Trapani, Sicilia, 91100, Italia</t>
  </si>
  <si>
    <t>Cagliari - Casteddu, Cagliari, Sardigna/Sardegna, Italia</t>
  </si>
  <si>
    <t>Nuoro, Sardigna/Sardegna, Italia</t>
  </si>
  <si>
    <t>Aristanis/Oristano, Sardigna/Sardegna, Italia</t>
  </si>
  <si>
    <t>Sassari, Sardigna/Sardegna, 07100, Italia</t>
  </si>
  <si>
    <t>Nanno, Ville d'Anaunia, Comunità della Val di Non, Provincia di Trento, Trentino-Alto Adige/Südtirol, 38093, Italia</t>
  </si>
  <si>
    <t>lat</t>
  </si>
  <si>
    <t>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</si>
</sst>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_-* #,##0.00000_-;\-* #,##0.00000_-;_-* &quot;-&quot;??_-;_-@_-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6B737A"/>
      <name val="JetBrainsMono"/>
    </font>
    <font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3" fillId="2" borderId="0" xfId="0" applyFont="1" applyFill="1" applyAlignment="1">
      <alignment horizontal="left" vertical="center"/>
    </xf>
    <xf numFmtId="0" fontId="2" fillId="2" borderId="0" xfId="0" applyFont="1" applyFill="1"/>
    <xf numFmtId="0" fontId="4" fillId="0" borderId="0" xfId="0" applyFont="1"/>
    <xf numFmtId="0" fontId="0" fillId="0" borderId="1" xfId="0" applyBorder="1"/>
    <xf numFmtId="164" fontId="0" fillId="0" borderId="1" xfId="2" applyNumberFormat="1" applyFont="1" applyBorder="1"/>
    <xf numFmtId="43" fontId="0" fillId="0" borderId="0" xfId="1" applyFont="1" applyBorder="1"/>
    <xf numFmtId="164" fontId="0" fillId="0" borderId="0" xfId="2" applyNumberFormat="1" applyFont="1" applyBorder="1"/>
    <xf numFmtId="0" fontId="0" fillId="0" borderId="2" xfId="0" applyBorder="1"/>
    <xf numFmtId="43" fontId="0" fillId="0" borderId="2" xfId="1" applyFont="1" applyBorder="1"/>
    <xf numFmtId="164" fontId="0" fillId="0" borderId="2" xfId="2" applyNumberFormat="1" applyFont="1" applyBorder="1"/>
    <xf numFmtId="0" fontId="5" fillId="0" borderId="0" xfId="0" applyFont="1"/>
    <xf numFmtId="43" fontId="5" fillId="0" borderId="0" xfId="1" applyFont="1"/>
    <xf numFmtId="164" fontId="0" fillId="0" borderId="0" xfId="2" applyNumberFormat="1" applyFont="1"/>
    <xf numFmtId="0" fontId="0" fillId="3" borderId="0" xfId="0" applyFill="1"/>
    <xf numFmtId="43" fontId="0" fillId="3" borderId="0" xfId="1" applyFont="1" applyFill="1"/>
    <xf numFmtId="0" fontId="2" fillId="0" borderId="0" xfId="0" applyFont="1"/>
    <xf numFmtId="0" fontId="7" fillId="4" borderId="3" xfId="0" applyFont="1" applyFill="1" applyBorder="1"/>
    <xf numFmtId="0" fontId="0" fillId="5" borderId="3" xfId="0" applyFill="1" applyBorder="1"/>
    <xf numFmtId="0" fontId="0" fillId="0" borderId="3" xfId="0" applyBorder="1"/>
    <xf numFmtId="0" fontId="0" fillId="0" borderId="0" xfId="0" applyAlignment="1">
      <alignment horizontal="left" indent="2"/>
    </xf>
    <xf numFmtId="0" fontId="8" fillId="0" borderId="0" xfId="0" applyFont="1"/>
    <xf numFmtId="0" fontId="7" fillId="4" borderId="4" xfId="0" applyFont="1" applyFill="1" applyBorder="1"/>
    <xf numFmtId="9" fontId="0" fillId="0" borderId="1" xfId="2" applyFont="1" applyBorder="1"/>
    <xf numFmtId="9" fontId="0" fillId="0" borderId="0" xfId="2" applyFont="1" applyBorder="1"/>
    <xf numFmtId="9" fontId="0" fillId="0" borderId="2" xfId="2" applyFont="1" applyBorder="1"/>
    <xf numFmtId="9" fontId="5" fillId="0" borderId="0" xfId="2" applyFont="1"/>
    <xf numFmtId="43" fontId="0" fillId="0" borderId="0" xfId="1" applyFont="1" applyFill="1" applyBorder="1"/>
    <xf numFmtId="43" fontId="0" fillId="0" borderId="2" xfId="1" applyFont="1" applyFill="1" applyBorder="1"/>
    <xf numFmtId="43" fontId="5" fillId="0" borderId="0" xfId="1" applyFont="1" applyFill="1"/>
    <xf numFmtId="43" fontId="0" fillId="0" borderId="0" xfId="1" applyFont="1"/>
    <xf numFmtId="43" fontId="0" fillId="5" borderId="4" xfId="1" applyFont="1" applyFill="1" applyBorder="1"/>
    <xf numFmtId="43" fontId="0" fillId="0" borderId="4" xfId="1" applyFont="1" applyBorder="1"/>
    <xf numFmtId="165" fontId="0" fillId="0" borderId="0" xfId="1" applyNumberFormat="1" applyFont="1"/>
    <xf numFmtId="43" fontId="0" fillId="0" borderId="0" xfId="0" applyNumberFormat="1"/>
  </cellXfs>
  <cellStyles count="3">
    <cellStyle name="Migliaia" xfId="1" builtinId="3"/>
    <cellStyle name="Normale" xfId="0" builtinId="0"/>
    <cellStyle name="Percentuale" xfId="2" builtinId="5"/>
  </cellStyles>
  <dxfs count="1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</dxf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/>
        <bottom style="medium">
          <color indexed="64"/>
        </bottom>
        <vertical/>
        <horizontal/>
      </border>
    </dxf>
    <dxf>
      <numFmt numFmtId="0" formatCode="General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/>
        <bottom style="medium">
          <color indexed="64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microsoft.com/office/2020/07/relationships/rdRichValueWebImage" Target="richData/rdRichValueWebImage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microsoft.com/office/2017/06/relationships/rdArray" Target="richData/rdarray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eetMetadata" Target="metadata.xml"/><Relationship Id="rId25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microsoft.com/office/2017/06/relationships/rdRichValueStructure" Target="richData/rdrichvaluestructure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06/relationships/rdSupportingPropertyBag" Target="richData/rdsupportingpropertybag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23" Type="http://schemas.microsoft.com/office/2017/06/relationships/rdSupportingPropertyBagStructure" Target="richData/rdsupportingpropertybagstructure.xml"/><Relationship Id="rId10" Type="http://schemas.openxmlformats.org/officeDocument/2006/relationships/worksheet" Target="worksheets/sheet10.xml"/><Relationship Id="rId19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Relationship Id="rId22" Type="http://schemas.microsoft.com/office/2017/06/relationships/richStyles" Target="richData/richStyles.xml"/><Relationship Id="rId27" Type="http://schemas.openxmlformats.org/officeDocument/2006/relationships/customXml" Target="../customXml/item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EPgl medio per zona climatica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690434818908075"/>
          <c:y val="0.19432888597258677"/>
          <c:w val="0.65055754710581659"/>
          <c:h val="0.5854790026246719"/>
        </c:manualLayout>
      </c:layout>
      <c:barChart>
        <c:barDir val="col"/>
        <c:grouping val="clustered"/>
        <c:varyColors val="0"/>
        <c:ser>
          <c:idx val="1"/>
          <c:order val="0"/>
          <c:tx>
            <c:v>Residenz</c:v>
          </c:tx>
          <c:invertIfNegative val="0"/>
          <c:cat>
            <c:strRef>
              <c:f>'[1]Prestazioni CO2'!$C$9:$C$13</c:f>
              <c:strCache>
                <c:ptCount val="5"/>
                <c:pt idx="0">
                  <c:v>B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</c:strCache>
            </c:strRef>
          </c:cat>
          <c:val>
            <c:numRef>
              <c:f>'Res kWhmqK per zona climatica'!$E$3:$E$7</c:f>
              <c:numCache>
                <c:formatCode>General</c:formatCode>
                <c:ptCount val="5"/>
                <c:pt idx="0">
                  <c:v>181.20000000000002</c:v>
                </c:pt>
                <c:pt idx="1">
                  <c:v>183.89999999999998</c:v>
                </c:pt>
                <c:pt idx="2">
                  <c:v>189.2</c:v>
                </c:pt>
                <c:pt idx="3">
                  <c:v>238.9</c:v>
                </c:pt>
                <c:pt idx="4">
                  <c:v>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0-4360-AC7A-E0628E260593}"/>
            </c:ext>
          </c:extLst>
        </c:ser>
        <c:ser>
          <c:idx val="0"/>
          <c:order val="1"/>
          <c:tx>
            <c:v>Non_Resid</c:v>
          </c:tx>
          <c:invertIfNegative val="0"/>
          <c:cat>
            <c:strRef>
              <c:f>'[1]Prestazioni CO2'!$C$9:$C$13</c:f>
              <c:strCache>
                <c:ptCount val="5"/>
                <c:pt idx="0">
                  <c:v>B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</c:strCache>
            </c:strRef>
          </c:cat>
          <c:val>
            <c:numRef>
              <c:f>'Ind kWhmqK per zona climatica'!$E$3:$E$7</c:f>
              <c:numCache>
                <c:formatCode>General</c:formatCode>
                <c:ptCount val="5"/>
                <c:pt idx="0">
                  <c:v>270.8</c:v>
                </c:pt>
                <c:pt idx="1">
                  <c:v>265.90000000000003</c:v>
                </c:pt>
                <c:pt idx="2">
                  <c:v>315.8</c:v>
                </c:pt>
                <c:pt idx="3">
                  <c:v>423.79999999999995</c:v>
                </c:pt>
                <c:pt idx="4">
                  <c:v>477.4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60-4360-AC7A-E0628E260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4995728"/>
        <c:axId val="1364981168"/>
      </c:barChart>
      <c:catAx>
        <c:axId val="136499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64981168"/>
        <c:crosses val="autoZero"/>
        <c:auto val="1"/>
        <c:lblAlgn val="ctr"/>
        <c:lblOffset val="100"/>
        <c:noMultiLvlLbl val="0"/>
      </c:catAx>
      <c:valAx>
        <c:axId val="136498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kWh/m²anno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649957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</c:plotArea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EPgl,nren medio per zona climatica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690434818908075"/>
          <c:y val="0.19432888597258677"/>
          <c:w val="0.65055754710581659"/>
          <c:h val="0.5854790026246719"/>
        </c:manualLayout>
      </c:layout>
      <c:barChart>
        <c:barDir val="col"/>
        <c:grouping val="clustered"/>
        <c:varyColors val="0"/>
        <c:ser>
          <c:idx val="1"/>
          <c:order val="0"/>
          <c:tx>
            <c:v>Residenz</c:v>
          </c:tx>
          <c:invertIfNegative val="0"/>
          <c:cat>
            <c:strRef>
              <c:f>'[1]Prestazioni CO2'!$C$9:$C$13</c:f>
              <c:strCache>
                <c:ptCount val="5"/>
                <c:pt idx="0">
                  <c:v>B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</c:strCache>
            </c:strRef>
          </c:cat>
          <c:val>
            <c:numRef>
              <c:f>'Res kWhmqK per zona climatica'!$C$3:$C$7</c:f>
              <c:numCache>
                <c:formatCode>_(* #,##0.00_);_(* \(#,##0.00\);_(* "-"??_);_(@_)</c:formatCode>
                <c:ptCount val="5"/>
                <c:pt idx="0">
                  <c:v>164.9</c:v>
                </c:pt>
                <c:pt idx="1">
                  <c:v>169.2</c:v>
                </c:pt>
                <c:pt idx="2">
                  <c:v>175.6</c:v>
                </c:pt>
                <c:pt idx="3">
                  <c:v>222.3</c:v>
                </c:pt>
                <c:pt idx="4">
                  <c:v>290.3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C3-412C-BFF3-A9B803C448E0}"/>
            </c:ext>
          </c:extLst>
        </c:ser>
        <c:ser>
          <c:idx val="0"/>
          <c:order val="1"/>
          <c:tx>
            <c:v>Non_Resid</c:v>
          </c:tx>
          <c:invertIfNegative val="0"/>
          <c:cat>
            <c:strRef>
              <c:f>'[1]Prestazioni CO2'!$C$9:$C$13</c:f>
              <c:strCache>
                <c:ptCount val="5"/>
                <c:pt idx="0">
                  <c:v>B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</c:strCache>
            </c:strRef>
          </c:cat>
          <c:val>
            <c:numRef>
              <c:f>'Ind kWhmqK per zona climatica'!$C$3:$C$7</c:f>
              <c:numCache>
                <c:formatCode>_(* #,##0.00_);_(* \(#,##0.00\);_(* "-"??_);_(@_)</c:formatCode>
                <c:ptCount val="5"/>
                <c:pt idx="0">
                  <c:v>233.8</c:v>
                </c:pt>
                <c:pt idx="1">
                  <c:v>228.8</c:v>
                </c:pt>
                <c:pt idx="2">
                  <c:v>268.2</c:v>
                </c:pt>
                <c:pt idx="3">
                  <c:v>368.9</c:v>
                </c:pt>
                <c:pt idx="4">
                  <c:v>398.4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C3-412C-BFF3-A9B803C44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4995728"/>
        <c:axId val="1364981168"/>
      </c:barChart>
      <c:catAx>
        <c:axId val="136499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64981168"/>
        <c:crosses val="autoZero"/>
        <c:auto val="1"/>
        <c:lblAlgn val="ctr"/>
        <c:lblOffset val="100"/>
        <c:noMultiLvlLbl val="0"/>
      </c:catAx>
      <c:valAx>
        <c:axId val="136498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kWh/m²anno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649957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</c:plotArea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3803149606299209E-2"/>
          <c:y val="0.16708333333333336"/>
          <c:w val="0.8901968503937007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FattoreCorrettivo_Cl_en!$AA$1</c:f>
              <c:strCache>
                <c:ptCount val="1"/>
                <c:pt idx="0">
                  <c:v>CO2 (Kg)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strRef>
              <c:f>FattoreCorrettivo_Cl_en!$Z$2:$Z$11</c:f>
              <c:strCache>
                <c:ptCount val="10"/>
                <c:pt idx="0">
                  <c:v>A4</c:v>
                </c:pt>
                <c:pt idx="1">
                  <c:v>A3</c:v>
                </c:pt>
                <c:pt idx="2">
                  <c:v>A2</c:v>
                </c:pt>
                <c:pt idx="3">
                  <c:v>A1</c:v>
                </c:pt>
                <c:pt idx="4">
                  <c:v>B</c:v>
                </c:pt>
                <c:pt idx="5">
                  <c:v>C</c:v>
                </c:pt>
                <c:pt idx="6">
                  <c:v>D</c:v>
                </c:pt>
                <c:pt idx="7">
                  <c:v>E</c:v>
                </c:pt>
                <c:pt idx="8">
                  <c:v>F</c:v>
                </c:pt>
                <c:pt idx="9">
                  <c:v>G</c:v>
                </c:pt>
              </c:strCache>
            </c:strRef>
          </c:xVal>
          <c:yVal>
            <c:numRef>
              <c:f>FattoreCorrettivo_Cl_en!$AA$2:$AA$11</c:f>
              <c:numCache>
                <c:formatCode>_(* #,##0.00_);_(* \(#,##0.00\);_(* "-"??_);_(@_)</c:formatCode>
                <c:ptCount val="10"/>
                <c:pt idx="0" formatCode="General">
                  <c:v>5.4</c:v>
                </c:pt>
                <c:pt idx="1">
                  <c:v>12.3</c:v>
                </c:pt>
                <c:pt idx="2">
                  <c:v>13.9</c:v>
                </c:pt>
                <c:pt idx="3">
                  <c:v>17.600000000000001</c:v>
                </c:pt>
                <c:pt idx="4">
                  <c:v>22.1</c:v>
                </c:pt>
                <c:pt idx="5">
                  <c:v>23.1</c:v>
                </c:pt>
                <c:pt idx="6">
                  <c:v>27.5</c:v>
                </c:pt>
                <c:pt idx="7">
                  <c:v>32.6</c:v>
                </c:pt>
                <c:pt idx="8">
                  <c:v>41.5</c:v>
                </c:pt>
                <c:pt idx="9">
                  <c:v>64.099999999999994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A7-4353-A0AF-A07D0D20A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472224"/>
        <c:axId val="447461408"/>
      </c:scatterChart>
      <c:valAx>
        <c:axId val="44747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7461408"/>
        <c:crosses val="autoZero"/>
        <c:crossBetween val="midCat"/>
      </c:valAx>
      <c:valAx>
        <c:axId val="44746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747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411480</xdr:colOff>
      <xdr:row>0</xdr:row>
      <xdr:rowOff>140970</xdr:rowOff>
    </xdr:from>
    <xdr:to>
      <xdr:col>18</xdr:col>
      <xdr:colOff>160020</xdr:colOff>
      <xdr:row>14</xdr:row>
      <xdr:rowOff>60960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2E097DC-5252-465B-8720-0EE266DCA6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403860</xdr:colOff>
      <xdr:row>14</xdr:row>
      <xdr:rowOff>175260</xdr:rowOff>
    </xdr:from>
    <xdr:to>
      <xdr:col>18</xdr:col>
      <xdr:colOff>160020</xdr:colOff>
      <xdr:row>28</xdr:row>
      <xdr:rowOff>102870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B6E500E-A135-48AC-AD6A-800063F3DF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342900</xdr:colOff>
      <xdr:row>0</xdr:row>
      <xdr:rowOff>0</xdr:rowOff>
    </xdr:from>
    <xdr:to>
      <xdr:col>48</xdr:col>
      <xdr:colOff>327660</xdr:colOff>
      <xdr:row>13</xdr:row>
      <xdr:rowOff>7620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9A6D834-2EE9-4D21-000B-3F2CC9AD37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tte\OneDrive\Desktop\HecoEnergy\HECO\Analisi\Analisi%20Mercato\Italia\Elaborati\Analisi%20Parco%20Immobiliare%20Ital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mpione di dati analizzato"/>
      <sheetName val="Inquadramento Territoriale"/>
      <sheetName val="Destinazioni d'uso"/>
      <sheetName val="Analisi APE Pubblico"/>
      <sheetName val="Prestazioni CO2"/>
      <sheetName val="CW_H2_2021"/>
      <sheetName val="AgenziaEntrate"/>
      <sheetName val="OMI-&gt;Enea"/>
    </sheetNames>
    <sheetDataSet>
      <sheetData sheetId="0"/>
      <sheetData sheetId="1"/>
      <sheetData sheetId="2"/>
      <sheetData sheetId="3"/>
      <sheetData sheetId="4">
        <row r="9">
          <cell r="C9" t="str">
            <v>B</v>
          </cell>
        </row>
        <row r="10">
          <cell r="C10" t="str">
            <v>C</v>
          </cell>
        </row>
        <row r="11">
          <cell r="C11" t="str">
            <v>D</v>
          </cell>
        </row>
        <row r="12">
          <cell r="C12" t="str">
            <v>E</v>
          </cell>
        </row>
        <row r="13">
          <cell r="C13" t="str">
            <v>F</v>
          </cell>
        </row>
      </sheetData>
      <sheetData sheetId="5"/>
      <sheetData sheetId="6"/>
      <sheetData sheetId="7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97B246BC-D7B1-4CF9-ABCB-B80941072F9A}" autoFormatId="16" applyNumberFormats="0" applyBorderFormats="0" applyFontFormats="0" applyPatternFormats="0" applyAlignmentFormats="0" applyWidthHeightFormats="0">
  <queryTableRefresh nextId="4">
    <queryTableFields count="3">
      <queryTableField id="1" name="_lat" tableColumnId="1"/>
      <queryTableField id="2" name="_long" tableColumnId="2"/>
      <queryTableField id="3" name="_addres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2E68E3BB-A1CF-4338-984A-F1DC94905D3E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GG" tableColumnId="2"/>
      <queryTableField id="3" name="GG2" tableColumnId="3"/>
      <queryTableField id="4" name="h risc." tableColumnId="4"/>
      <queryTableField id="5" name="inizio" tableColumnId="5"/>
      <queryTableField id="6" name="fine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D3F8BBB1-4FF1-4699-9CFB-2A6E6B6F1B2B}" autoFormatId="16" applyNumberFormats="0" applyBorderFormats="0" applyFontFormats="0" applyPatternFormats="0" applyAlignmentFormats="0" applyWidthHeightFormats="0">
  <queryTableRefresh nextId="49">
    <queryTableFields count="48">
      <queryTableField id="1" name="Column1" tableColumnId="1"/>
      <queryTableField id="2" name="Column2.1" tableColumnId="2"/>
      <queryTableField id="3" name="Column2.2" tableColumnId="3"/>
      <queryTableField id="4" name="Column2.3" tableColumnId="4"/>
      <queryTableField id="5" name="Column2.4" tableColumnId="5"/>
      <queryTableField id="6" name="Column2.5" tableColumnId="6"/>
      <queryTableField id="7" name="Column2.6" tableColumnId="7"/>
      <queryTableField id="8" name="Column2.7" tableColumnId="8"/>
      <queryTableField id="9" name="Column2.8" tableColumnId="9"/>
      <queryTableField id="10" name="Column2.9" tableColumnId="10"/>
      <queryTableField id="11" name="Column2.10" tableColumnId="11"/>
      <queryTableField id="12" name="Column2.11" tableColumnId="12"/>
      <queryTableField id="13" name="Column2.12" tableColumnId="13"/>
      <queryTableField id="14" name="Column2.13" tableColumnId="14"/>
      <queryTableField id="15" name="Column2.14" tableColumnId="15"/>
      <queryTableField id="16" name="Column2.15" tableColumnId="16"/>
      <queryTableField id="17" name="Column2.16" tableColumnId="17"/>
      <queryTableField id="18" name="Column2.17" tableColumnId="18"/>
      <queryTableField id="19" name="Column2.18" tableColumnId="19"/>
      <queryTableField id="20" name="Column2.19" tableColumnId="20"/>
      <queryTableField id="21" name="Column2.20" tableColumnId="21"/>
      <queryTableField id="22" name="Column2.21" tableColumnId="22"/>
      <queryTableField id="23" name="Column2.22" tableColumnId="23"/>
      <queryTableField id="24" name="Column2.23" tableColumnId="24"/>
      <queryTableField id="25" name="Column2.24" tableColumnId="25"/>
      <queryTableField id="26" name="Column2.25" tableColumnId="26"/>
      <queryTableField id="27" name="Column2.26" tableColumnId="27"/>
      <queryTableField id="28" name="Column2.27" tableColumnId="28"/>
      <queryTableField id="29" name="Column2.28" tableColumnId="29"/>
      <queryTableField id="30" name="Column2.29" tableColumnId="30"/>
      <queryTableField id="31" name="Column2.30" tableColumnId="31"/>
      <queryTableField id="32" name="Column2.31" tableColumnId="32"/>
      <queryTableField id="33" name="Column2.32" tableColumnId="33"/>
      <queryTableField id="34" name="Column2.33" tableColumnId="34"/>
      <queryTableField id="35" name="Column2.34" tableColumnId="35"/>
      <queryTableField id="36" name="Column2.35" tableColumnId="36"/>
      <queryTableField id="37" name="Column2.36" tableColumnId="37"/>
      <queryTableField id="38" name="Column2.37" tableColumnId="38"/>
      <queryTableField id="39" name="Column2.38" tableColumnId="39"/>
      <queryTableField id="40" name="Column2.39" tableColumnId="40"/>
      <queryTableField id="41" name="Column2.40" tableColumnId="41"/>
      <queryTableField id="42" name="Column2.41" tableColumnId="42"/>
      <queryTableField id="43" name="Column2.42" tableColumnId="43"/>
      <queryTableField id="44" name="Column2.43" tableColumnId="44"/>
      <queryTableField id="45" name="Column2.44" tableColumnId="45"/>
      <queryTableField id="46" name="Column2.45" tableColumnId="46"/>
      <queryTableField id="47" name="Column2.46" tableColumnId="47"/>
      <queryTableField id="48" name="Column2.47" tableColumnId="48"/>
    </queryTableFields>
  </queryTableRefresh>
</queryTable>
</file>

<file path=xl/richData/_rels/rdRichValueWebImage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bing.com/th?id=AMMS_309711d1c0644c2208565f8a187162e7&amp;qlt=95" TargetMode="External"/><Relationship Id="rId18" Type="http://schemas.openxmlformats.org/officeDocument/2006/relationships/hyperlink" Target="https://www.bing.com/images/search?form=xlimg&amp;q=Molise" TargetMode="External"/><Relationship Id="rId26" Type="http://schemas.openxmlformats.org/officeDocument/2006/relationships/hyperlink" Target="https://www.bing.com/images/search?form=xlimg&amp;q=Sicilia" TargetMode="External"/><Relationship Id="rId3" Type="http://schemas.openxmlformats.org/officeDocument/2006/relationships/hyperlink" Target="https://www.bing.com/th?id=AMMS_90b6e2bc85fe1815a04f35b49aa6ab74&amp;qlt=95" TargetMode="External"/><Relationship Id="rId21" Type="http://schemas.openxmlformats.org/officeDocument/2006/relationships/hyperlink" Target="https://www.bing.com/th?id=AMMS_4348961eff1bed81a540ef463901f1b9&amp;qlt=95" TargetMode="External"/><Relationship Id="rId34" Type="http://schemas.openxmlformats.org/officeDocument/2006/relationships/hyperlink" Target="https://www.bing.com/images/search?form=xlimg&amp;q=Valle+d%27Aosta" TargetMode="External"/><Relationship Id="rId7" Type="http://schemas.openxmlformats.org/officeDocument/2006/relationships/hyperlink" Target="https://www.bing.com/th?id=AMMS_25321260b232e2ddcdf094b0fc04fc69&amp;qlt=95" TargetMode="External"/><Relationship Id="rId12" Type="http://schemas.openxmlformats.org/officeDocument/2006/relationships/hyperlink" Target="https://www.bing.com/images/search?form=xlimg&amp;q=Lazio" TargetMode="External"/><Relationship Id="rId17" Type="http://schemas.openxmlformats.org/officeDocument/2006/relationships/hyperlink" Target="https://www.bing.com/th?id=AMMS_c63a0f1a5bbfdeaeb72e498bdf2f7875&amp;qlt=95" TargetMode="External"/><Relationship Id="rId25" Type="http://schemas.openxmlformats.org/officeDocument/2006/relationships/hyperlink" Target="https://www.bing.com/th?id=AMMS_f30144ab5e8c87a159587e60b5a142a7&amp;qlt=95" TargetMode="External"/><Relationship Id="rId33" Type="http://schemas.openxmlformats.org/officeDocument/2006/relationships/hyperlink" Target="https://www.bing.com/th?id=AMMS_992ccb6ab48aba9c7547a7120b4218d9&amp;qlt=95" TargetMode="External"/><Relationship Id="rId2" Type="http://schemas.openxmlformats.org/officeDocument/2006/relationships/hyperlink" Target="https://www.bing.com/images/search?form=xlimg&amp;q=Abruzzo" TargetMode="External"/><Relationship Id="rId16" Type="http://schemas.openxmlformats.org/officeDocument/2006/relationships/hyperlink" Target="https://www.bing.com/images/search?form=xlimg&amp;q=Lombardia" TargetMode="External"/><Relationship Id="rId20" Type="http://schemas.openxmlformats.org/officeDocument/2006/relationships/hyperlink" Target="https://www.bing.com/images/search?form=xlimg&amp;q=Piemonte" TargetMode="External"/><Relationship Id="rId29" Type="http://schemas.openxmlformats.org/officeDocument/2006/relationships/hyperlink" Target="https://www.bing.com/th?id=AMMS_e130461264676e2c39c2981914a8d929&amp;qlt=95" TargetMode="External"/><Relationship Id="rId1" Type="http://schemas.openxmlformats.org/officeDocument/2006/relationships/hyperlink" Target="https://www.bing.com/th?id=AMMS_83208450d55e331fda3fb0a25ad22c8b&amp;qlt=95" TargetMode="External"/><Relationship Id="rId6" Type="http://schemas.openxmlformats.org/officeDocument/2006/relationships/hyperlink" Target="https://www.bing.com/images/search?form=xlimg&amp;q=Campania" TargetMode="External"/><Relationship Id="rId11" Type="http://schemas.openxmlformats.org/officeDocument/2006/relationships/hyperlink" Target="https://www.bing.com/th?id=AMMS_c22d1f032b43759c90e224c1c31967c0&amp;qlt=95" TargetMode="External"/><Relationship Id="rId24" Type="http://schemas.openxmlformats.org/officeDocument/2006/relationships/hyperlink" Target="https://www.bing.com/images/search?form=xlimg&amp;q=Sardegna" TargetMode="External"/><Relationship Id="rId32" Type="http://schemas.openxmlformats.org/officeDocument/2006/relationships/hyperlink" Target="https://www.bing.com/images/search?form=xlimg&amp;q=Umbria" TargetMode="External"/><Relationship Id="rId5" Type="http://schemas.openxmlformats.org/officeDocument/2006/relationships/hyperlink" Target="https://www.bing.com/th?id=AMMS_7f64d2559191ece778ce90be6a89d1eb&amp;qlt=95" TargetMode="External"/><Relationship Id="rId15" Type="http://schemas.openxmlformats.org/officeDocument/2006/relationships/hyperlink" Target="https://www.bing.com/th?id=AMMS_b20388f812f851af2e69dd19955faa34&amp;qlt=95" TargetMode="External"/><Relationship Id="rId23" Type="http://schemas.openxmlformats.org/officeDocument/2006/relationships/hyperlink" Target="https://www.bing.com/th?id=AMMS_9cf1ea2c43eebc888c2bb291611153d4&amp;qlt=95" TargetMode="External"/><Relationship Id="rId28" Type="http://schemas.openxmlformats.org/officeDocument/2006/relationships/hyperlink" Target="https://www.bing.com/images/search?form=xlimg&amp;q=Toscana" TargetMode="External"/><Relationship Id="rId10" Type="http://schemas.openxmlformats.org/officeDocument/2006/relationships/hyperlink" Target="https://www.bing.com/images/search?form=xlimg&amp;q=Friuli-Venezia+Giulia" TargetMode="External"/><Relationship Id="rId19" Type="http://schemas.openxmlformats.org/officeDocument/2006/relationships/hyperlink" Target="https://www.bing.com/th?id=AMMS_dd12f9a078e3a59c02d328a8e3a0d2d0&amp;qlt=95" TargetMode="External"/><Relationship Id="rId31" Type="http://schemas.openxmlformats.org/officeDocument/2006/relationships/hyperlink" Target="https://www.bing.com/th?id=AMMS_ab0e5b40376d0d27ada7f2a273ee7efe&amp;qlt=95" TargetMode="External"/><Relationship Id="rId4" Type="http://schemas.openxmlformats.org/officeDocument/2006/relationships/hyperlink" Target="https://www.bing.com/images/search?form=xlimg&amp;q=Basilicata" TargetMode="External"/><Relationship Id="rId9" Type="http://schemas.openxmlformats.org/officeDocument/2006/relationships/hyperlink" Target="https://www.bing.com/th?id=AMMS_2671fdc4c97e9008737dc4e6324fd89b&amp;qlt=95" TargetMode="External"/><Relationship Id="rId14" Type="http://schemas.openxmlformats.org/officeDocument/2006/relationships/hyperlink" Target="https://www.bing.com/images/search?form=xlimg&amp;q=Liguria" TargetMode="External"/><Relationship Id="rId22" Type="http://schemas.openxmlformats.org/officeDocument/2006/relationships/hyperlink" Target="https://www.bing.com/images/search?form=xlimg&amp;q=Puglia" TargetMode="External"/><Relationship Id="rId27" Type="http://schemas.openxmlformats.org/officeDocument/2006/relationships/hyperlink" Target="https://www.bing.com/th?id=AMMS_79b01b9291452db59dd66475733298d1&amp;qlt=95" TargetMode="External"/><Relationship Id="rId30" Type="http://schemas.openxmlformats.org/officeDocument/2006/relationships/hyperlink" Target="https://www.bing.com/images/search?form=xlimg&amp;q=Trentino-Alto+Adige" TargetMode="External"/><Relationship Id="rId8" Type="http://schemas.openxmlformats.org/officeDocument/2006/relationships/hyperlink" Target="https://www.bing.com/images/search?form=xlimg&amp;q=Emilia-Romagna" TargetMode="External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  <types>
    <type name="_linkedentity2">
      <keyFlags>
        <key name="%EntityServiceId">
          <flag name="ShowInCardView" value="0"/>
          <flag name="ShowInDotNotation" value="0"/>
          <flag name="ShowInAutoComplete" value="0"/>
        </key>
        <key name="%EntityCulture">
          <flag name="ShowInCardView" value="0"/>
          <flag name="ShowInDotNotation" value="0"/>
          <flag name="ShowInAutoComplete" value="0"/>
        </key>
        <key name="%EntityId">
          <flag name="ShowInCardView" value="0"/>
          <flag name="ShowInDotNotation" value="0"/>
          <flag name="ShowInAutoComplete" value="0"/>
        </key>
        <key name="%cvi">
          <flag name="ShowInCardView" value="0"/>
          <flag name="ShowInDotNotation" value="0"/>
          <flag name="ShowInAutoComplete" value="0"/>
          <flag name="ExcludeFromCalcComparison" value="1"/>
        </key>
      </keyFlags>
    </type>
    <type name="_linkedentity2core">
      <keyFlags>
        <key name="%EntityServiceId">
          <flag name="ShowInCardView" value="0"/>
          <flag name="ShowInDotNotation" value="0"/>
          <flag name="ShowInAutoComplete" value="0"/>
        </key>
        <key name="%EntityCulture">
          <flag name="ShowInCardView" value="0"/>
          <flag name="ShowInDotNotation" value="0"/>
          <flag name="ShowInAutoComplete" value="0"/>
        </key>
        <key name="%EntityId">
          <flag name="ShowInCardView" value="0"/>
          <flag name="ShowInDotNotation" value="0"/>
          <flag name="ShowInAutoComplete" value="0"/>
        </key>
        <key name="%IsRefreshable">
          <flag name="ShowInCardView" value="0"/>
          <flag name="ShowInAutoComplete" value="0"/>
          <flag name="ExcludeFromCalcComparison" value="1"/>
        </key>
        <key name="%ProviderInfo">
          <flag name="ShowInCardView" value="0"/>
          <flag name="ShowInDotNotation" value="0"/>
          <flag name="ShowInAutoComplete" value="0"/>
        </key>
        <key name="%DataProviderExternalLinkLogo">
          <flag name="ShowInCardView" value="0"/>
          <flag name="ShowInDotNotation" value="0"/>
          <flag name="ShowInAutoComplete" value="0"/>
        </key>
        <key name="%DataProviderExternalLink">
          <flag name="ShowInCardView" value="0"/>
          <flag name="ShowInDotNotation" value="0"/>
          <flag name="ShowInAutoComplete" value="0"/>
        </key>
        <key name="%DataRetrievedTime">
          <flag name="ShowInCardView" value="0"/>
          <flag name="ShowInDotNotation" value="0"/>
          <flag name="ShowInAutoComplete" value="0"/>
          <flag name="ExcludeFromCalcComparison" value="1"/>
        </key>
        <key name="%EntityDomainIdString">
          <flag name="ShowInCardView" value="0"/>
          <flag name="ShowInDotNotation" value="0"/>
          <flag name="ShowInAutoComplete" value="0"/>
        </key>
        <key name="%InfoToolTipLabelNames">
          <flag name="ShowInCardView" value="0"/>
          <flag name="ShowInDotNotation" value="0"/>
          <flag name="ShowInAutoComplete" value="0"/>
        </key>
        <key name="%InfoToolTipLabelValues">
          <flag name="ShowInCardView" value="0"/>
          <flag name="ShowInDotNotation" value="0"/>
          <flag name="ShowInAutoComplete" value="0"/>
        </key>
        <key name="%InfoToolTipLabelValuesType">
          <flag name="ShowInCardView" value="0"/>
          <flag name="ShowInDotNotation" value="0"/>
          <flag name="ShowInAutoComplete" value="0"/>
        </key>
        <key name="%DataProviderString">
          <flag name="ShowInCardView" value="0"/>
          <flag name="ShowInDotNotation" value="0"/>
          <flag name="ShowInAutoComplete" value="0"/>
        </key>
        <key name="%ClassificationId">
          <flag name="ShowInCardView" value="0"/>
          <flag name="ShowInDotNotation" value="0"/>
          <flag name="ShowInAutoComplete" value="0"/>
        </key>
        <key name="%OutdatedReason">
          <flag name="ShowInCardView" value="0"/>
          <flag name="ShowInDotNotation" value="0"/>
          <flag name="ShowInAutoComplete" value="0"/>
          <flag name="ExcludeFromCalcComparison" value="1"/>
        </key>
      </keyFlags>
    </type>
    <type name="_webimage">
      <keyFlags>
        <key name="WebImageIdentifier">
          <flag name="ShowInCardView" value="0"/>
        </key>
      </keyFlags>
    </type>
  </types>
</rvTypesInfo>
</file>

<file path=xl/richData/rdRichValueWebImage.xml><?xml version="1.0" encoding="utf-8"?>
<webImagesSrd xmlns="http://schemas.microsoft.com/office/spreadsheetml/2020/richdatawebimage" xmlns:r="http://schemas.openxmlformats.org/officeDocument/2006/relationships">
  <webImageSrd>
    <address r:id="rId1"/>
    <moreImagesAddress r:id="rId2"/>
  </webImageSrd>
  <webImageSrd>
    <address r:id="rId3"/>
    <moreImagesAddress r:id="rId4"/>
  </webImageSrd>
  <webImageSrd>
    <address r:id="rId5"/>
    <moreImagesAddress r:id="rId6"/>
  </webImageSrd>
  <webImageSrd>
    <address r:id="rId7"/>
    <moreImagesAddress r:id="rId8"/>
  </webImageSrd>
  <webImageSrd>
    <address r:id="rId9"/>
    <moreImagesAddress r:id="rId10"/>
  </webImageSrd>
  <webImageSrd>
    <address r:id="rId11"/>
    <moreImagesAddress r:id="rId12"/>
  </webImageSrd>
  <webImageSrd>
    <address r:id="rId13"/>
    <moreImagesAddress r:id="rId14"/>
  </webImageSrd>
  <webImageSrd>
    <address r:id="rId15"/>
    <moreImagesAddress r:id="rId16"/>
  </webImageSrd>
  <webImageSrd>
    <address r:id="rId17"/>
    <moreImagesAddress r:id="rId18"/>
  </webImageSrd>
  <webImageSrd>
    <address r:id="rId19"/>
    <moreImagesAddress r:id="rId20"/>
  </webImageSrd>
  <webImageSrd>
    <address r:id="rId21"/>
    <moreImagesAddress r:id="rId22"/>
  </webImageSrd>
  <webImageSrd>
    <address r:id="rId23"/>
    <moreImagesAddress r:id="rId24"/>
  </webImageSrd>
  <webImageSrd>
    <address r:id="rId25"/>
    <moreImagesAddress r:id="rId26"/>
  </webImageSrd>
  <webImageSrd>
    <address r:id="rId27"/>
    <moreImagesAddress r:id="rId28"/>
  </webImageSrd>
  <webImageSrd>
    <address r:id="rId29"/>
    <moreImagesAddress r:id="rId30"/>
  </webImageSrd>
  <webImageSrd>
    <address r:id="rId31"/>
    <moreImagesAddress r:id="rId32"/>
  </webImageSrd>
  <webImageSrd>
    <address r:id="rId33"/>
    <moreImagesAddress r:id="rId34"/>
  </webImageSrd>
</webImagesSrd>
</file>

<file path=xl/richData/rdarray.xml><?xml version="1.0" encoding="utf-8"?>
<arrayData xmlns="http://schemas.microsoft.com/office/spreadsheetml/2017/richdata2" count="21">
  <a r="1">
    <v t="s">Marco Marsilio (Presidente)</v>
  </a>
  <a r="1">
    <v t="s">Central European Time</v>
  </a>
  <a r="1">
    <v t="s">Vito Bardi (Presidente)</v>
  </a>
  <a r="1">
    <v t="s">Roberto Occhiuto (Presidente)</v>
  </a>
  <a r="1">
    <v t="r">30</v>
  </a>
  <a r="1">
    <v t="r">39</v>
  </a>
  <a r="1">
    <v t="r">48</v>
  </a>
  <a r="1">
    <v t="r">57</v>
  </a>
  <a r="1">
    <v t="r">66</v>
  </a>
  <a r="1">
    <v t="r">75</v>
  </a>
  <a r="1">
    <v t="s">Francesco Acquaroli (Presidente)</v>
  </a>
  <a r="1">
    <v t="r">92</v>
  </a>
  <a r="1">
    <v t="s">Alberto Cirio (Presidente)</v>
  </a>
  <a r="1">
    <v t="r">109</v>
  </a>
  <a r="1">
    <v t="s">Christian Solinas (Presidente)</v>
  </a>
  <a r="1">
    <v t="r">126</v>
  </a>
  <a r="1">
    <v t="s">Eugenio Giani (Presidente)</v>
  </a>
  <a r="1">
    <v t="r">143</v>
  </a>
  <a r="1">
    <v t="s">Donatella Tesei (Presidente)</v>
  </a>
  <a r="1">
    <v t="s">Erik Lavévaz (Presidente)</v>
  </a>
  <a r="1">
    <v t="r">169</v>
  </a>
</arrayData>
</file>

<file path=xl/richData/rdrichvalue.xml><?xml version="1.0" encoding="utf-8"?>
<rvData xmlns="http://schemas.microsoft.com/office/spreadsheetml/2017/richdata" count="174">
  <rv s="0">
    <v>536870912</v>
    <v>Abruzzo</v>
    <v>6d07734f-0734-da73-bda9-a2e9e44c1042</v>
    <v>it-IT</v>
    <v>Map</v>
  </rv>
  <rv s="1">
    <fb>10763</fb>
    <v>13</v>
  </rv>
  <rv s="0">
    <v>536870912</v>
    <v>L'Aquila</v>
    <v>167bb21e-719d-0bf2-a267-f73b1a871f4b</v>
    <v>it-IT</v>
    <v>Map</v>
  </rv>
  <rv s="2">
    <v>0</v>
  </rv>
  <rv s="2">
    <v>1</v>
  </rv>
  <rv s="3">
    <v>0</v>
    <v>11</v>
    <v>14</v>
    <v>0</v>
    <v>Image of Abruzzo</v>
  </rv>
  <rv s="0">
    <v>536870912</v>
    <v>Pescara</v>
    <v>6462ec08-fa00-7964-47e6-e16339f3be6b</v>
    <v>it-IT</v>
    <v>Map</v>
  </rv>
  <rv s="4">
    <v>https://www.bing.com/search?q=Abruzzo&amp;form=skydnc</v>
    <v>Scopri di più con Bing</v>
  </rv>
  <rv s="0">
    <v>536870912</v>
    <v>Italia</v>
    <v>09e8f885-427b-8850-947d-202e0287b9e8</v>
    <v>it-IT</v>
    <v>Map</v>
  </rv>
  <rv s="1">
    <fb>1305770</fb>
    <v>13</v>
  </rv>
  <rv s="5">
    <v>#VALUE!</v>
    <v>it-IT</v>
    <v>6d07734f-0734-da73-bda9-a2e9e44c1042</v>
    <v>536870912</v>
    <v>1</v>
    <v>4</v>
    <v>5</v>
    <v>6</v>
    <v>Abruzzo</v>
    <v>9</v>
    <v>10</v>
    <v>Map</v>
    <v>11</v>
    <v>12</v>
    <v>IT-65</v>
    <v>1</v>
    <v>2</v>
    <v>3</v>
    <v>L'Abruzzo è una regione a statuto ordinario dell'Italia meridionale, con capoluogo L'Aquila, compresa tra il medio Adriatico e l'Appennino centrale. Estesa su una superficie di 10 831 km², ha una popolazione di 1 272 877 abitanti ed è divisa in quattro province e 305 comuni.</v>
    <v>4</v>
    <v>5</v>
    <v>6</v>
    <v>7</v>
    <v>Abruzzo</v>
    <v>8</v>
    <v>9</v>
    <v>Abruzzo</v>
    <v>mdp/vdpid/595</v>
  </rv>
  <rv s="0">
    <v>536870912</v>
    <v>Basilicata</v>
    <v>c286f639-68f8-3ed2-0119-87142c109b42</v>
    <v>it-IT</v>
    <v>Map</v>
  </rv>
  <rv s="1">
    <fb>9995</fb>
    <v>13</v>
  </rv>
  <rv s="0">
    <v>536870912</v>
    <v>Potenza</v>
    <v>b9da54ce-314c-8ce3-d04e-ef967a9debf1</v>
    <v>it-IT</v>
    <v>Map</v>
  </rv>
  <rv s="2">
    <v>2</v>
  </rv>
  <rv s="3">
    <v>1</v>
    <v>11</v>
    <v>20</v>
    <v>0</v>
    <v>Image of Basilicata</v>
  </rv>
  <rv s="4">
    <v>https://www.bing.com/search?q=Basilicata&amp;form=skydnc</v>
    <v>Scopri di più con Bing</v>
  </rv>
  <rv s="1">
    <fb>574505</fb>
    <v>13</v>
  </rv>
  <rv s="5">
    <v>#VALUE!</v>
    <v>it-IT</v>
    <v>c286f639-68f8-3ed2-0119-87142c109b42</v>
    <v>536870912</v>
    <v>1</v>
    <v>18</v>
    <v>5</v>
    <v>6</v>
    <v>Basilicata</v>
    <v>9</v>
    <v>10</v>
    <v>Map</v>
    <v>11</v>
    <v>19</v>
    <v>IT-77</v>
    <v>12</v>
    <v>13</v>
    <v>14</v>
    <v>La Basilicata è una regione italiana a statuto ordinario dell'Italia meridionale di 538 930 abitanti con capoluogo Potenza. È anche nota come Lucania, che fu la denominazione ufficiale dal 1932 al 1947, oltre a identificare un'antica regione dai confini differenti che inglobava gran parte dell'odierno territorio.</v>
    <v>4</v>
    <v>15</v>
    <v>13</v>
    <v>16</v>
    <v>Basilicata</v>
    <v>8</v>
    <v>17</v>
    <v>Basilicata</v>
    <v>mdp/vdpid/3066</v>
  </rv>
  <rv s="0">
    <v>536870912</v>
    <v>Calabria</v>
    <v>87d05176-c03a-c209-fa72-dfafed738418</v>
    <v>it-IT</v>
    <v>Map</v>
  </rv>
  <rv s="1">
    <fb>15222</fb>
    <v>13</v>
  </rv>
  <rv s="0">
    <v>536870912</v>
    <v>Catanzaro</v>
    <v>486f2c82-1ada-f0aa-8cf9-38ea714be857</v>
    <v>it-IT</v>
    <v>Map</v>
  </rv>
  <rv s="2">
    <v>3</v>
  </rv>
  <rv s="0">
    <v>536870912</v>
    <v>Reggio Calabria</v>
    <v>8441e9c8-e6a7-20a0-2ae5-cfe8d7878c47</v>
    <v>it-IT</v>
    <v>Map</v>
  </rv>
  <rv s="4">
    <v>https://www.bing.com/search?q=Calabria&amp;form=skydnc</v>
    <v>Scopri di più con Bing</v>
  </rv>
  <rv s="1">
    <fb>1877527</fb>
    <v>13</v>
  </rv>
  <rv s="6">
    <v>#VALUE!</v>
    <v>it-IT</v>
    <v>87d05176-c03a-c209-fa72-dfafed738418</v>
    <v>536870912</v>
    <v>1</v>
    <v>24</v>
    <v>25</v>
    <v>26</v>
    <v>Calabria</v>
    <v>9</v>
    <v>27</v>
    <v>Map</v>
    <v>11</v>
    <v>28</v>
    <v>IT-78</v>
    <v>20</v>
    <v>21</v>
    <v>22</v>
    <v>La Calabria è una regione italiana a statuto ordinario dell'Italia meridionale di 1 842 615 abitanti, con capoluogo Catanzaro. Confina a nord con la Basilicata, a sud-ovest lo stretto di Messina la separa dalla Sicilia ed è bagnata a est dal mar Ionio e ad ovest dal mar Tirreno.</v>
    <v>4</v>
    <v>23</v>
    <v>24</v>
    <v>Calabria</v>
    <v>8</v>
    <v>25</v>
    <v>Calabria</v>
    <v>mdp/vdpid/5547</v>
  </rv>
  <rv s="0">
    <v>536870912</v>
    <v>Campania</v>
    <v>9933ef2b-24f2-a29d-6e4f-fe6bffe78694</v>
    <v>it-IT</v>
    <v>Map</v>
  </rv>
  <rv s="1">
    <fb>13590</fb>
    <v>13</v>
  </rv>
  <rv s="0">
    <v>536870912</v>
    <v>Napoli</v>
    <v>36544722-9267-f7ae-0f6f-d482d29969f2</v>
    <v>it-IT</v>
    <v>Map</v>
  </rv>
  <rv s="0">
    <v>805306368</v>
    <v>Vincenzo De Luca (Presidente)</v>
    <v>34eea505-6c2e-a870-a4b8-adee9552c2e5</v>
    <v>it-IT</v>
    <v>Generic</v>
  </rv>
  <rv s="2">
    <v>4</v>
  </rv>
  <rv s="3">
    <v>2</v>
    <v>11</v>
    <v>37</v>
    <v>0</v>
    <v>Image of Campania</v>
  </rv>
  <rv s="4">
    <v>https://www.bing.com/search?q=Campania&amp;form=skydnc</v>
    <v>Scopri di più con Bing</v>
  </rv>
  <rv s="1">
    <fb>5869029</fb>
    <v>13</v>
  </rv>
  <rv s="7">
    <v>#VALUE!</v>
    <v>it-IT</v>
    <v>9933ef2b-24f2-a29d-6e4f-fe6bffe78694</v>
    <v>536870912</v>
    <v>1</v>
    <v>32</v>
    <v>33</v>
    <v>34</v>
    <v>Campania</v>
    <v>35</v>
    <v>10</v>
    <v>Map</v>
    <v>11</v>
    <v>36</v>
    <v>IT-72</v>
    <v>28</v>
    <v>29</v>
    <v>31</v>
    <v>La Campania è una regione italiana a statuto ordinario dell'Italia meridionale di 5 583 042 abitanti. È la regione più popolosa e più densamente popolata del Mezzogiorno; a livello nazionale è terza per numero di abitanti, e seconda per densità di popolazione, preceduta soltanto dalla Lombardia. Ha una superficie di 13670,95 km². È situata tra il mar Tirreno a sud-ovest e l'Appennino meridionale a nord-est. La regione confina a nord-ovest con il Lazio, a nord con il Molise, a nord-est con la Puglia e a est con la Basilicata. Oltre al capoluogo di regione Napoli, le città capoluogo di provincia sono Avellino, Benevento, Caserta e Salerno. Lungo le coste della Campania sono presenti quattro golfi: il golfo di Gaeta, il golfo di Napoli, il golfo di Salerno e il golfo di Policastro.</v>
    <v>4</v>
    <v>32</v>
    <v>29</v>
    <v>33</v>
    <v>Campania</v>
    <v>8</v>
    <v>34</v>
    <v>Campania</v>
  </rv>
  <rv s="0">
    <v>536870912</v>
    <v>Emilia-Romagna</v>
    <v>129d3426-cfe5-9154-2989-f246e1aa5cec</v>
    <v>it-IT</v>
    <v>Map</v>
  </rv>
  <rv s="1">
    <fb>22446</fb>
    <v>13</v>
  </rv>
  <rv s="0">
    <v>536870912</v>
    <v>Bologna</v>
    <v>f36c4093-c958-bcb0-7345-a64ab939999b</v>
    <v>it-IT</v>
    <v>Map</v>
  </rv>
  <rv s="0">
    <v>805306368</v>
    <v>Stefano Bonaccini (Presidente)</v>
    <v>c5d0600e-527e-8fe4-8575-86210ac62155</v>
    <v>it-IT</v>
    <v>Generic</v>
  </rv>
  <rv s="2">
    <v>5</v>
  </rv>
  <rv s="3">
    <v>3</v>
    <v>11</v>
    <v>42</v>
    <v>0</v>
    <v>Image of Emilia-Romagna</v>
  </rv>
  <rv s="4">
    <v>https://www.bing.com/search?q=Emilia-Romagna&amp;form=skydnc</v>
    <v>Scopri di più con Bing</v>
  </rv>
  <rv s="1">
    <fb>4404048</fb>
    <v>13</v>
  </rv>
  <rv s="5">
    <v>#VALUE!</v>
    <v>it-IT</v>
    <v>129d3426-cfe5-9154-2989-f246e1aa5cec</v>
    <v>536870912</v>
    <v>1</v>
    <v>41</v>
    <v>5</v>
    <v>6</v>
    <v>Emilia-Romagna</v>
    <v>9</v>
    <v>10</v>
    <v>Map</v>
    <v>11</v>
    <v>19</v>
    <v>IT-45</v>
    <v>37</v>
    <v>38</v>
    <v>40</v>
    <v>L'Emilia-Romagna è una regione italiana a statuto ordinario dell'Italia nord-orientale di 4 448 545 abitanti. Prefigurata nel 1948, venne istituita ufficialmente il 7 giugno 1970 con le prime elezioni regionali. Il capoluogo è la città metropolitana di Bologna. Confina a nord con Lombardia e Veneto, a ovest ancora con la Lombardia e con il Piemonte, a sud con Liguria, Toscana, Marche e la Repubblica di San Marino. A est è bagnata dal Mare Adriatico.</v>
    <v>4</v>
    <v>41</v>
    <v>38</v>
    <v>42</v>
    <v>Emilia-Romagna</v>
    <v>8</v>
    <v>43</v>
    <v>Emilia-Romagna</v>
    <v>mdp/vdpid/10217</v>
  </rv>
  <rv s="0">
    <v>536870912</v>
    <v>Friuli-Venezia Giulia</v>
    <v>dfe11af7-836d-40cf-b176-995500a2a2fb</v>
    <v>it-IT</v>
    <v>Map</v>
  </rv>
  <rv s="1">
    <fb>7924</fb>
    <v>13</v>
  </rv>
  <rv s="0">
    <v>536870912</v>
    <v>Trieste</v>
    <v>4d17a959-86cf-ba84-ee23-894e1cfe78eb</v>
    <v>it-IT</v>
    <v>Map</v>
  </rv>
  <rv s="0">
    <v>805306368</v>
    <v>Massimiliano Fedriga (Presidente)</v>
    <v>2d47b118-0f25-c987-673c-b1a4b3cf25c7</v>
    <v>it-IT</v>
    <v>Generic</v>
  </rv>
  <rv s="2">
    <v>6</v>
  </rv>
  <rv s="3">
    <v>4</v>
    <v>11</v>
    <v>52</v>
    <v>0</v>
    <v>Image of Friuli-Venezia Giulia</v>
  </rv>
  <rv s="4">
    <v>https://www.bing.com/search?q=Friuli-Venezia+Giulia&amp;form=skydnc</v>
    <v>Scopri di più con Bing</v>
  </rv>
  <rv s="1">
    <fb>1216524</fb>
    <v>13</v>
  </rv>
  <rv s="8">
    <v>#VALUE!</v>
    <v>it-IT</v>
    <v>dfe11af7-836d-40cf-b176-995500a2a2fb</v>
    <v>536870912</v>
    <v>1</v>
    <v>48</v>
    <v>49</v>
    <v>50</v>
    <v>Friuli-Venezia Giulia</v>
    <v>9</v>
    <v>10</v>
    <v>Map</v>
    <v>11</v>
    <v>51</v>
    <v>46</v>
    <v>47</v>
    <v>49</v>
    <v>Il Friuli-Venezia Giulia, o anche Friuli Venezia Giulia; AFI:; Friûl-Vignesie Julie in friulano, Furlanija-Julijska krajina in sloveno, Friul-Venesia Jułia in veneto, in sigla FVG è una regione italiana a statuto speciale dell'Italia nord-orientale di 1 196 257 abitanti, con capoluogo Trieste, composta da due regioni geografiche con caratteristiche storico-culturali diverse: la regione storico-geografica del Friuli, che comprende gli ambiti provinciali di Pordenone, Udine e Gorizia, e la Venezia Giulia, che comprende quelli di Trieste e di Gorizia; assieme al Veneto e al Trentino-Alto Adige, forma la regione storico-geografica delle Tre Venezie, o Triveneto.</v>
    <v>4</v>
    <v>50</v>
    <v>47</v>
    <v>51</v>
    <v>Friuli-Venezia Giulia</v>
    <v>8</v>
    <v>52</v>
    <v>Friuli-Venezia Giulia</v>
    <v>mdp/vdpid/11486</v>
  </rv>
  <rv s="0">
    <v>536870912</v>
    <v>Lazio</v>
    <v>e5d48b4e-72f5-da43-7854-da4784df7b51</v>
    <v>it-IT</v>
    <v>Map</v>
  </rv>
  <rv s="1">
    <fb>17242</fb>
    <v>13</v>
  </rv>
  <rv s="0">
    <v>536870912</v>
    <v>Roma</v>
    <v>5ed498af-fa85-2a88-874d-212494ddb06f</v>
    <v>it-IT</v>
    <v>Map</v>
  </rv>
  <rv s="0">
    <v>805306368</v>
    <v>Nicola Zingaretti (Presidente)</v>
    <v>87d8dcb3-6ff7-05cd-52c5-f24784ee7477</v>
    <v>it-IT</v>
    <v>Generic</v>
  </rv>
  <rv s="2">
    <v>7</v>
  </rv>
  <rv s="3">
    <v>5</v>
    <v>11</v>
    <v>58</v>
    <v>0</v>
    <v>Image of Lazio</v>
  </rv>
  <rv s="4">
    <v>https://www.bing.com/search?q=Lazio&amp;form=skydnc</v>
    <v>Scopri di più con Bing</v>
  </rv>
  <rv s="1">
    <fb>5864321</fb>
    <v>13</v>
  </rv>
  <rv s="5">
    <v>#VALUE!</v>
    <v>it-IT</v>
    <v>e5d48b4e-72f5-da43-7854-da4784df7b51</v>
    <v>536870912</v>
    <v>1</v>
    <v>56</v>
    <v>5</v>
    <v>6</v>
    <v>Lazio</v>
    <v>9</v>
    <v>10</v>
    <v>Map</v>
    <v>11</v>
    <v>57</v>
    <v>IT-62</v>
    <v>55</v>
    <v>56</v>
    <v>58</v>
    <v>Il Lazio è una regione a statuto ordinario dell'Italia centrale, con capoluogo Roma. Con 5 710 811 abitanti è la seconda regione più popolata d'Italia dopo la Lombardia, e la nona per estensione della superficie. Confina a nord-ovest con la Toscana, a nord con l'Umbria, a nord-est con le Marche, a est con l'Abruzzo e il Molise, a sud-est con la Campania, a ovest invece è bagnato dal mar Tirreno. Al suo interno è presente la piccola enclave della Città del Vaticano.</v>
    <v>4</v>
    <v>59</v>
    <v>56</v>
    <v>60</v>
    <v>Lazio</v>
    <v>8</v>
    <v>61</v>
    <v>Lazio</v>
    <v>mdp/vdpid/18243</v>
  </rv>
  <rv s="0">
    <v>536870912</v>
    <v>Liguria</v>
    <v>bc9d0bc0-7501-9ea0-5ffc-8d29df64f153</v>
    <v>it-IT</v>
    <v>Map</v>
  </rv>
  <rv s="1">
    <fb>5422</fb>
    <v>13</v>
  </rv>
  <rv s="0">
    <v>536870912</v>
    <v>Genova</v>
    <v>4925a2d9-6b5c-4514-6a39-4a1fa91dda32</v>
    <v>it-IT</v>
    <v>Map</v>
  </rv>
  <rv s="0">
    <v>805306368</v>
    <v>Giovanni Toti (Presidente)</v>
    <v>a666e459-90e8-7321-f4e2-061c7198c9e8</v>
    <v>it-IT</v>
    <v>Generic</v>
  </rv>
  <rv s="2">
    <v>8</v>
  </rv>
  <rv s="3">
    <v>6</v>
    <v>11</v>
    <v>64</v>
    <v>0</v>
    <v>Image of Liguria</v>
  </rv>
  <rv s="4">
    <v>https://www.bing.com/search?q=Liguria&amp;form=skydnc</v>
    <v>Scopri di più con Bing</v>
  </rv>
  <rv s="1">
    <fb>1557533</fb>
    <v>13</v>
  </rv>
  <rv s="5">
    <v>#VALUE!</v>
    <v>it-IT</v>
    <v>bc9d0bc0-7501-9ea0-5ffc-8d29df64f153</v>
    <v>536870912</v>
    <v>1</v>
    <v>63</v>
    <v>5</v>
    <v>6</v>
    <v>Liguria</v>
    <v>9</v>
    <v>10</v>
    <v>Map</v>
    <v>11</v>
    <v>51</v>
    <v>IT-42</v>
    <v>64</v>
    <v>65</v>
    <v>67</v>
    <v>La Liguria è una regione italiana a statuto ordinario dell'Italia nord-occidentale di 1 509 117 abitanti, con capoluogo Genova. È bagnata a sud dal Mar Ligure, a ovest confina con la Francia, a nord con il Piemonte e con l'Emilia-Romagna e a sud-est con la Toscana. La regione fa parte dell'Euroregione Alpi-Mediterraneo.</v>
    <v>4</v>
    <v>68</v>
    <v>65</v>
    <v>69</v>
    <v>Liguria</v>
    <v>8</v>
    <v>70</v>
    <v>Liguria</v>
    <v>mdp/vdpid/18655</v>
  </rv>
  <rv s="0">
    <v>536870912</v>
    <v>Lombardia</v>
    <v>4e4d95c0-6e91-acd2-e10c-7165bc365e22</v>
    <v>it-IT</v>
    <v>Map</v>
  </rv>
  <rv s="1">
    <fb>23844</fb>
    <v>13</v>
  </rv>
  <rv s="0">
    <v>536870912</v>
    <v>Milano</v>
    <v>d9b35b2a-f74a-e828-c7fd-b4f3c9381e20</v>
    <v>it-IT</v>
    <v>Map</v>
  </rv>
  <rv s="0">
    <v>805306368</v>
    <v>Attilio Fontana (Presidente)</v>
    <v>a275a2c1-3655-337c-8b33-06c1b09acbab</v>
    <v>it-IT</v>
    <v>Generic</v>
  </rv>
  <rv s="2">
    <v>9</v>
  </rv>
  <rv s="3">
    <v>7</v>
    <v>11</v>
    <v>71</v>
    <v>0</v>
    <v>Image of Lombardia</v>
  </rv>
  <rv s="4">
    <v>https://www.bing.com/search?q=Lombardia&amp;form=skydnc</v>
    <v>Scopri di più con Bing</v>
  </rv>
  <rv s="1">
    <fb>10103969</fb>
    <v>13</v>
  </rv>
  <rv s="5">
    <v>#VALUE!</v>
    <v>it-IT</v>
    <v>4e4d95c0-6e91-acd2-e10c-7165bc365e22</v>
    <v>536870912</v>
    <v>1</v>
    <v>68</v>
    <v>5</v>
    <v>6</v>
    <v>Lombardia</v>
    <v>69</v>
    <v>70</v>
    <v>Map</v>
    <v>11</v>
    <v>57</v>
    <v>IT-25</v>
    <v>73</v>
    <v>74</v>
    <v>76</v>
    <v>La Lombardia è una regione italiana a statuto ordinario di 9 963 188 abitanti dell'Italia nord-occidentale, prefigurata nel 1948 e istituita nel 1970.</v>
    <v>4</v>
    <v>77</v>
    <v>74</v>
    <v>78</v>
    <v>Lombardia</v>
    <v>8</v>
    <v>79</v>
    <v>Lombardia</v>
    <v>mdp/vdpid/19103</v>
  </rv>
  <rv s="0">
    <v>536870912</v>
    <v>Marche</v>
    <v>262ac8bf-0bbd-ba85-aef3-2130493eaa9b</v>
    <v>it-IT</v>
    <v>Map</v>
  </rv>
  <rv s="1">
    <fb>9366</fb>
    <v>13</v>
  </rv>
  <rv s="0">
    <v>536870912</v>
    <v>Ancona</v>
    <v>9d492585-eedd-fd6d-68ae-a570104a8cfe</v>
    <v>it-IT</v>
    <v>Map</v>
  </rv>
  <rv s="2">
    <v>10</v>
  </rv>
  <rv s="0">
    <v>536870912</v>
    <v>Urbania</v>
    <v>cc620ed9-a977-bfda-12dd-e59f103727ba</v>
    <v>it-IT</v>
    <v>Map</v>
  </rv>
  <rv s="4">
    <v>https://www.bing.com/search?q=Marche&amp;form=skydnc</v>
    <v>Scopri di più con Bing</v>
  </rv>
  <rv s="1">
    <fb>1546155</fb>
    <v>13</v>
  </rv>
  <rv s="6">
    <v>#VALUE!</v>
    <v>it-IT</v>
    <v>262ac8bf-0bbd-ba85-aef3-2130493eaa9b</v>
    <v>536870912</v>
    <v>1</v>
    <v>76</v>
    <v>25</v>
    <v>26</v>
    <v>Marche</v>
    <v>9</v>
    <v>27</v>
    <v>Map</v>
    <v>11</v>
    <v>19</v>
    <v>IT-57</v>
    <v>82</v>
    <v>83</v>
    <v>84</v>
    <v>Le Marche sono una regione italiana a statuto ordinario dell'Italia centrale di 1 489 789 abitanti, con capoluogo Ancona, affacciata verso est sul mar Adriatico. L'Appennino umbro-marchigiano segna ad ovest il confine con la Toscana e l'Umbria; a nord la regione confina con l'Emilia-Romagna e la Repubblica di San Marino, a sud con l'Abruzzo e il Lazio. Sono parte dell'Euroregione Adriatico Ionica il cui forum ha la sede del segretariato ad Ancona.</v>
    <v>4</v>
    <v>85</v>
    <v>86</v>
    <v>Marche</v>
    <v>8</v>
    <v>87</v>
    <v>Marche</v>
    <v>mdp/vdpid/20261</v>
  </rv>
  <rv s="0">
    <v>536870912</v>
    <v>Molise</v>
    <v>048932e0-ef04-999e-a84f-326f5eaf1b11</v>
    <v>it-IT</v>
    <v>Map</v>
  </rv>
  <rv s="1">
    <fb>4438</fb>
    <v>13</v>
  </rv>
  <rv s="0">
    <v>536870912</v>
    <v>Campobasso</v>
    <v>b542391c-3491-86a5-e671-7f922dcfbac3</v>
    <v>it-IT</v>
    <v>Map</v>
  </rv>
  <rv s="0">
    <v>805306368</v>
    <v>Donato Toma (Presidente)</v>
    <v>0b83ec09-8cec-070c-645e-cba356c72c4d</v>
    <v>it-IT</v>
    <v>Generic</v>
  </rv>
  <rv s="2">
    <v>11</v>
  </rv>
  <rv s="3">
    <v>8</v>
    <v>11</v>
    <v>82</v>
    <v>0</v>
    <v>Image of Molise</v>
  </rv>
  <rv s="4">
    <v>https://www.bing.com/search?q=Molise&amp;form=skydnc</v>
    <v>Scopri di più con Bing</v>
  </rv>
  <rv s="1">
    <fb>308493</fb>
    <v>13</v>
  </rv>
  <rv s="5">
    <v>#VALUE!</v>
    <v>it-IT</v>
    <v>048932e0-ef04-999e-a84f-326f5eaf1b11</v>
    <v>536870912</v>
    <v>1</v>
    <v>81</v>
    <v>5</v>
    <v>6</v>
    <v>Molise</v>
    <v>9</v>
    <v>10</v>
    <v>Map</v>
    <v>11</v>
    <v>51</v>
    <v>IT-67</v>
    <v>90</v>
    <v>91</v>
    <v>93</v>
    <v>Il Molise è una regione italiana a statuto ordinario dell'Italia meridionale di 290 485 abitanti, con capoluogo Campobasso. Benché geograficamente si trovi al centro della penisola italiana, il Molise dal punto di vista storico, culturale, economico e linguistico è legato piuttosto all'Italia meridionale.</v>
    <v>4</v>
    <v>94</v>
    <v>91</v>
    <v>95</v>
    <v>Molise</v>
    <v>8</v>
    <v>96</v>
    <v>Molise</v>
    <v>mdp/vdpid/41847</v>
  </rv>
  <rv s="0">
    <v>536870912</v>
    <v>Piemonte</v>
    <v>1a1b261b-a6b1-8503-5262-e2f707fe58ce</v>
    <v>it-IT</v>
    <v>Map</v>
  </rv>
  <rv s="1">
    <fb>25402</fb>
    <v>13</v>
  </rv>
  <rv s="0">
    <v>536870912</v>
    <v>Torino</v>
    <v>cd6a2d4d-bc1e-3b45-c388-9f29744c55ea</v>
    <v>it-IT</v>
    <v>Map</v>
  </rv>
  <rv s="2">
    <v>12</v>
  </rv>
  <rv s="3">
    <v>9</v>
    <v>11</v>
    <v>88</v>
    <v>0</v>
    <v>Image of Piemonte</v>
  </rv>
  <rv s="4">
    <v>https://www.bing.com/search?q=Piemonte&amp;form=skydnc</v>
    <v>Scopri di più con Bing</v>
  </rv>
  <rv s="1">
    <fb>4269714</fb>
    <v>13</v>
  </rv>
  <rv s="5">
    <v>#VALUE!</v>
    <v>it-IT</v>
    <v>1a1b261b-a6b1-8503-5262-e2f707fe58ce</v>
    <v>536870912</v>
    <v>1</v>
    <v>87</v>
    <v>5</v>
    <v>6</v>
    <v>Piemonte</v>
    <v>9</v>
    <v>10</v>
    <v>Map</v>
    <v>11</v>
    <v>28</v>
    <v>IT-21</v>
    <v>99</v>
    <v>100</v>
    <v>101</v>
    <v>Il Piemonte è una regione a statuto ordinario di 4.249.640 abitanti dell'Italia nord-occidentale, con capoluogo amministrativo – nonché capitale storica – la città di Torino. Confina a ovest con la Francia, a nord-ovest con la Valle d'Aosta, a nord con la Svizzera, ad est con la Lombardia, a sud-est per un breve tratto con l'Emilia-Romagna e a sud con la Liguria.</v>
    <v>4</v>
    <v>102</v>
    <v>100</v>
    <v>103</v>
    <v>Piemonte</v>
    <v>8</v>
    <v>104</v>
    <v>Piemonte</v>
    <v>mdp/vdpid/25898</v>
  </rv>
  <rv s="0">
    <v>536870912</v>
    <v>Puglia</v>
    <v>162619f7-7efb-76cc-0544-2da0306bd7c3</v>
    <v>it-IT</v>
    <v>Map</v>
  </rv>
  <rv s="1">
    <fb>19358</fb>
    <v>13</v>
  </rv>
  <rv s="0">
    <v>536870912</v>
    <v>Bari</v>
    <v>a560e5b1-a8ba-b547-9cef-a8d13dac222e</v>
    <v>it-IT</v>
    <v>Map</v>
  </rv>
  <rv s="0">
    <v>805306368</v>
    <v>Michele Emiliano (Presidente)</v>
    <v>ef67020b-b42b-72aa-03d9-bc60d044f8bb</v>
    <v>it-IT</v>
    <v>Generic</v>
  </rv>
  <rv s="2">
    <v>13</v>
  </rv>
  <rv s="3">
    <v>10</v>
    <v>11</v>
    <v>94</v>
    <v>0</v>
    <v>Image of Puglia</v>
  </rv>
  <rv s="4">
    <v>https://www.bing.com/search?q=Puglia&amp;form=skydnc</v>
    <v>Scopri di più con Bing</v>
  </rv>
  <rv s="1">
    <fb>4063888</fb>
    <v>13</v>
  </rv>
  <rv s="5">
    <v>#VALUE!</v>
    <v>it-IT</v>
    <v>162619f7-7efb-76cc-0544-2da0306bd7c3</v>
    <v>536870912</v>
    <v>1</v>
    <v>92</v>
    <v>5</v>
    <v>6</v>
    <v>Puglia</v>
    <v>69</v>
    <v>70</v>
    <v>Map</v>
    <v>11</v>
    <v>93</v>
    <v>IT-75</v>
    <v>107</v>
    <v>108</v>
    <v>110</v>
    <v>La Puglia è una regione italiana a statuto ordinario dell'Italia meridionale di 3 912 166 abitanti, con capoluogo Bari.</v>
    <v>4</v>
    <v>111</v>
    <v>108</v>
    <v>112</v>
    <v>Puglia</v>
    <v>8</v>
    <v>113</v>
    <v>Puglia</v>
    <v>mdp/vdpid/26879</v>
  </rv>
  <rv s="0">
    <v>536870912</v>
    <v>Sardegna</v>
    <v>2ac543b8-3c5f-c1c2-9c26-7153eb61c3d0</v>
    <v>it-IT</v>
    <v>Map</v>
  </rv>
  <rv s="1">
    <fb>24090</fb>
    <v>13</v>
  </rv>
  <rv s="0">
    <v>536870912</v>
    <v>Cagliari</v>
    <v>c1130db7-0323-29e0-e38a-8c60e626bcc4</v>
    <v>it-IT</v>
    <v>Map</v>
  </rv>
  <rv s="2">
    <v>14</v>
  </rv>
  <rv s="3">
    <v>11</v>
    <v>11</v>
    <v>99</v>
    <v>0</v>
    <v>Image of Sardegna</v>
  </rv>
  <rv s="4">
    <v>https://www.bing.com/search?q=Sardegna&amp;form=skydnc</v>
    <v>Scopri di più con Bing</v>
  </rv>
  <rv s="1">
    <fb>1628384</fb>
    <v>13</v>
  </rv>
  <rv s="5">
    <v>#VALUE!</v>
    <v>it-IT</v>
    <v>2ac543b8-3c5f-c1c2-9c26-7153eb61c3d0</v>
    <v>536870912</v>
    <v>1</v>
    <v>98</v>
    <v>5</v>
    <v>6</v>
    <v>Sardegna</v>
    <v>69</v>
    <v>70</v>
    <v>Map</v>
    <v>11</v>
    <v>12</v>
    <v>IT-88</v>
    <v>116</v>
    <v>117</v>
    <v>118</v>
    <v>La Sardegna è una regione italiana a statuto speciale di 1 579 181 abitanti con capoluogo Cagliari, la cui denominazione bilingue utilizzata nella comunicazione ufficiale è Regione Autonoma della Sardegna / Regione Autònoma de Sardigna.</v>
    <v>4</v>
    <v>119</v>
    <v>117</v>
    <v>120</v>
    <v>Sardegna</v>
    <v>8</v>
    <v>121</v>
    <v>Sardegna</v>
    <v>mdp/vdpid/9870996</v>
  </rv>
  <rv s="0">
    <v>536870912</v>
    <v>Sicilia</v>
    <v>610fbc95-e594-a116-6d30-36286446a003</v>
    <v>it-IT</v>
    <v>Map</v>
  </rv>
  <rv s="1">
    <fb>25711</fb>
    <v>13</v>
  </rv>
  <rv s="0">
    <v>536870912</v>
    <v>Palermo</v>
    <v>d55ad2b0-d85a-46e7-9f02-f98c143e0212</v>
    <v>it-IT</v>
    <v>Map</v>
  </rv>
  <rv s="0">
    <v>805306368</v>
    <v>Nello Musumeci (Presidente)</v>
    <v>9411ff9b-f9bd-b0e1-f4d6-dd32359e9302</v>
    <v>it-IT</v>
    <v>Generic</v>
  </rv>
  <rv s="2">
    <v>15</v>
  </rv>
  <rv s="3">
    <v>12</v>
    <v>11</v>
    <v>104</v>
    <v>0</v>
    <v>Image of Sicilia</v>
  </rv>
  <rv s="4">
    <v>https://www.bing.com/search?q=Sicilia&amp;form=skydnc</v>
    <v>Scopri di più con Bing</v>
  </rv>
  <rv s="1">
    <fb>4969147</fb>
    <v>13</v>
  </rv>
  <rv s="5">
    <v>#VALUE!</v>
    <v>it-IT</v>
    <v>610fbc95-e594-a116-6d30-36286446a003</v>
    <v>536870912</v>
    <v>1</v>
    <v>103</v>
    <v>5</v>
    <v>6</v>
    <v>Sicilia</v>
    <v>69</v>
    <v>70</v>
    <v>Map</v>
    <v>11</v>
    <v>57</v>
    <v>IT-82</v>
    <v>124</v>
    <v>125</v>
    <v>127</v>
    <v>La Sicilia, ufficialmente denominata Regione Siciliana, è una regione italiana autonoma a statuto speciale di 4 801 468 abitanti, con capoluogo Palermo.</v>
    <v>4</v>
    <v>128</v>
    <v>125</v>
    <v>129</v>
    <v>Sicilia</v>
    <v>8</v>
    <v>130</v>
    <v>Sicilia</v>
    <v>mdp/vdpid/9870305</v>
  </rv>
  <rv s="0">
    <v>536870912</v>
    <v>Toscana</v>
    <v>a8854f08-da35-486d-5bd1-760f4eeb3da0</v>
    <v>it-IT</v>
    <v>Map</v>
  </rv>
  <rv s="1">
    <fb>22985</fb>
    <v>13</v>
  </rv>
  <rv s="0">
    <v>536870912</v>
    <v>Firenze</v>
    <v>a5781efb-3e5e-9a41-5826-411172f05cc3</v>
    <v>it-IT</v>
    <v>Map</v>
  </rv>
  <rv s="2">
    <v>16</v>
  </rv>
  <rv s="3">
    <v>13</v>
    <v>11</v>
    <v>109</v>
    <v>0</v>
    <v>Image of Toscana</v>
  </rv>
  <rv s="4">
    <v>https://www.bing.com/search?q=Toscana&amp;form=skydnc</v>
    <v>Scopri di più con Bing</v>
  </rv>
  <rv s="1">
    <fb>3722729</fb>
    <v>13</v>
  </rv>
  <rv s="5">
    <v>#VALUE!</v>
    <v>it-IT</v>
    <v>a8854f08-da35-486d-5bd1-760f4eeb3da0</v>
    <v>536870912</v>
    <v>1</v>
    <v>108</v>
    <v>5</v>
    <v>6</v>
    <v>Toscana</v>
    <v>9</v>
    <v>10</v>
    <v>Map</v>
    <v>11</v>
    <v>57</v>
    <v>IT-52</v>
    <v>133</v>
    <v>134</v>
    <v>135</v>
    <v>La Toscana è una regione italiana a statuto ordinario di 3 678 941 abitanti, situata nell'Italia centrale, con capoluogo Firenze. Confina a nord-ovest con la Liguria, a nord con l'Emilia-Romagna, a est con le Marche e l'Umbria, a sud con il Lazio. A ovest, i suoi 397 km di coste continentali sono bagnati dal Mar Ligure nel tratto centro-settentrionale tra Carrara e il Golfo di Baratti; il Mar Tirreno bagna invece il tratto costiero meridionale tra il promontorio di Piombino e la foce del Chiarone, che segna il confine con il Lazio.</v>
    <v>4</v>
    <v>136</v>
    <v>134</v>
    <v>137</v>
    <v>Toscana</v>
    <v>8</v>
    <v>138</v>
    <v>Toscana</v>
    <v>mdp/vdpid/33754</v>
  </rv>
  <rv s="0">
    <v>536870912</v>
    <v>Trentino-Alto Adige</v>
    <v>b537e28d-6f0c-d8cf-1384-534def0737dd</v>
    <v>it-IT</v>
    <v>Map</v>
  </rv>
  <rv s="1">
    <fb>13606.87</fb>
    <v>13</v>
  </rv>
  <rv s="0">
    <v>536870912</v>
    <v>Trento</v>
    <v>cd24405a-e8ce-7039-7a78-cd611a009f76</v>
    <v>it-IT</v>
    <v>Map</v>
  </rv>
  <rv s="0">
    <v>805306368</v>
    <v>Maurizio Fugatti (Presidente)</v>
    <v>3cfa2d3e-e81d-06b5-6b19-f1684829d292</v>
    <v>it-IT</v>
    <v>Generic</v>
  </rv>
  <rv s="2">
    <v>17</v>
  </rv>
  <rv s="3">
    <v>14</v>
    <v>11</v>
    <v>114</v>
    <v>0</v>
    <v>Image of Trentino-Alto Adige</v>
  </rv>
  <rv s="0">
    <v>536870912</v>
    <v>Provincia autonoma di Trento</v>
    <v>120cbbaa-1e9e-f708-d24c-faa311d321c4</v>
    <v>it-IT</v>
    <v>Map</v>
  </rv>
  <rv s="4">
    <v>https://www.bing.com/search?q=Trentino-Alto+Adige&amp;form=skydnc</v>
    <v>Scopri di più con Bing</v>
  </rv>
  <rv s="1">
    <fb>1072276</fb>
    <v>13</v>
  </rv>
  <rv s="5">
    <v>#VALUE!</v>
    <v>it-IT</v>
    <v>b537e28d-6f0c-d8cf-1384-534def0737dd</v>
    <v>536870912</v>
    <v>1</v>
    <v>113</v>
    <v>5</v>
    <v>6</v>
    <v>Trentino-Alto Adige</v>
    <v>69</v>
    <v>70</v>
    <v>Map</v>
    <v>11</v>
    <v>57</v>
    <v>IT-32</v>
    <v>141</v>
    <v>142</v>
    <v>144</v>
    <v>Il Trentino-Alto Adige è una regione italiana a statuto speciale dell'Italia nord-orientale di 1 078 746 abitanti, con capoluogo Trento.</v>
    <v>4</v>
    <v>145</v>
    <v>146</v>
    <v>147</v>
    <v>Trentino-Alto Adige</v>
    <v>8</v>
    <v>148</v>
    <v>Trentino-Alto Adige</v>
    <v>mdp/vdpid/33869</v>
  </rv>
  <rv s="0">
    <v>536870912</v>
    <v>Umbria</v>
    <v>a75c12d3-c6a9-ea7c-e844-577d1cfe72dd</v>
    <v>it-IT</v>
    <v>Map</v>
  </rv>
  <rv s="1">
    <fb>8456</fb>
    <v>13</v>
  </rv>
  <rv s="0">
    <v>536870912</v>
    <v>Perugia</v>
    <v>1a26634d-4775-5114-476a-d3014738d86e</v>
    <v>it-IT</v>
    <v>Map</v>
  </rv>
  <rv s="2">
    <v>18</v>
  </rv>
  <rv s="3">
    <v>15</v>
    <v>11</v>
    <v>119</v>
    <v>0</v>
    <v>Image of Umbria</v>
  </rv>
  <rv s="4">
    <v>https://www.bing.com/search?q=Umbria&amp;form=skydnc</v>
    <v>Scopri di più con Bing</v>
  </rv>
  <rv s="1">
    <fb>889001</fb>
    <v>13</v>
  </rv>
  <rv s="5">
    <v>#VALUE!</v>
    <v>it-IT</v>
    <v>a75c12d3-c6a9-ea7c-e844-577d1cfe72dd</v>
    <v>536870912</v>
    <v>1</v>
    <v>118</v>
    <v>5</v>
    <v>6</v>
    <v>Umbria</v>
    <v>9</v>
    <v>10</v>
    <v>Map</v>
    <v>11</v>
    <v>93</v>
    <v>IT-55</v>
    <v>151</v>
    <v>152</v>
    <v>153</v>
    <v>L'Umbria è una regione dell'Italia centrale posta nel cuore della penisola, storicamente la terra abitata in età antica dagli Umbri, da cui prende il nome: con una superficie di 8.456 km² ed una popolazione di 859 572 abitanti, è l'unica regione non situata ai confini politici o marittimi dello Stato italiano e, con soli 92 comuni, la regione a statuto ordinario con il minor numero di comuni.</v>
    <v>4</v>
    <v>154</v>
    <v>152</v>
    <v>155</v>
    <v>Umbria</v>
    <v>8</v>
    <v>156</v>
    <v>Umbria</v>
    <v>mdp/vdpid/34420</v>
  </rv>
  <rv s="0">
    <v>536870912</v>
    <v>Valle d'Aosta</v>
    <v>d9b216c7-5de6-eaf4-2383-5f7fc3075fdb</v>
    <v>it-IT</v>
    <v>Map</v>
  </rv>
  <rv s="1">
    <fb>3263</fb>
    <v>13</v>
  </rv>
  <rv s="0">
    <v>536870912</v>
    <v>Aosta</v>
    <v>c38f82c1-0145-2d94-50d7-700118a3003e</v>
    <v>it-IT</v>
    <v>Map</v>
  </rv>
  <rv s="2">
    <v>19</v>
  </rv>
  <rv s="3">
    <v>16</v>
    <v>11</v>
    <v>125</v>
    <v>0</v>
    <v>Image of Valle d'Aosta</v>
  </rv>
  <rv s="4">
    <v>https://www.bing.com/search?q=Valle+d%27Aosta&amp;form=skydnc</v>
    <v>Scopri di più con Bing</v>
  </rv>
  <rv s="1">
    <fb>128119</fb>
    <v>13</v>
  </rv>
  <rv s="5">
    <v>#VALUE!</v>
    <v>it-IT</v>
    <v>d9b216c7-5de6-eaf4-2383-5f7fc3075fdb</v>
    <v>536870912</v>
    <v>1</v>
    <v>124</v>
    <v>5</v>
    <v>6</v>
    <v>Valle d'Aosta</v>
    <v>69</v>
    <v>70</v>
    <v>Map</v>
    <v>11</v>
    <v>19</v>
    <v>IT-23</v>
    <v>159</v>
    <v>160</v>
    <v>161</v>
    <v>La Valle d'Aosta è una regione italiana a statuto speciale dell'Italia nord-occidentale, con capoluogo Aosta, da cui trae il nome, che fa parte dell'Euroregione Alpi-Mediterraneo.</v>
    <v>4</v>
    <v>162</v>
    <v>160</v>
    <v>163</v>
    <v>Valle d'Aosta</v>
    <v>8</v>
    <v>164</v>
    <v>Valle d'Aosta</v>
    <v>mdp/vdpid/42175</v>
  </rv>
  <rv s="0">
    <v>536870912</v>
    <v>Veneto</v>
    <v>6809e680-9adc-134d-ebe9-70b79f5adb5f</v>
    <v>it-IT</v>
    <v>Map</v>
  </rv>
  <rv s="1">
    <fb>18345</fb>
    <v>13</v>
  </rv>
  <rv s="0">
    <v>536870912</v>
    <v>Venezia</v>
    <v>879f117e-1326-8f59-d29e-2a1a630484ab</v>
    <v>it-IT</v>
    <v>Map</v>
  </rv>
  <rv s="0">
    <v>805306368</v>
    <v>Luca Zaia (Presidente)</v>
    <v>f57e3625-e50d-256a-317d-517e220a3b69</v>
    <v>it-IT</v>
    <v>Generic</v>
  </rv>
  <rv s="2">
    <v>20</v>
  </rv>
  <rv s="4">
    <v>https://www.bing.com/search?q=Veneto&amp;form=skydnc</v>
    <v>Scopri di più con Bing</v>
  </rv>
  <rv s="1">
    <fb>4914026</fb>
    <v>13</v>
  </rv>
  <rv s="6">
    <v>#VALUE!</v>
    <v>it-IT</v>
    <v>6809e680-9adc-134d-ebe9-70b79f5adb5f</v>
    <v>536870912</v>
    <v>1</v>
    <v>129</v>
    <v>25</v>
    <v>26</v>
    <v>Veneto</v>
    <v>69</v>
    <v>130</v>
    <v>Map</v>
    <v>11</v>
    <v>19</v>
    <v>IT-34</v>
    <v>167</v>
    <v>168</v>
    <v>170</v>
    <v>Il Veneto, ufficialmente Regione del Veneto, è una regione italiana a statuto ordinario di 4 851 181 abitanti situata nell'Italia nord-orientale, con capitale storica e capoluogo amministrativo la città di Venezia.</v>
    <v>4</v>
    <v>168</v>
    <v>171</v>
    <v>Veneto</v>
    <v>8</v>
    <v>172</v>
    <v>Veneto</v>
    <v>mdp/vdpid/34935</v>
  </rv>
</rvData>
</file>

<file path=xl/richData/rdrichvaluestructure.xml><?xml version="1.0" encoding="utf-8"?>
<rvStructures xmlns="http://schemas.microsoft.com/office/spreadsheetml/2017/richdata" count="9">
  <s t="_linkedentity2">
    <k n="%EntityServiceId" t="i"/>
    <k n="_DisplayString" t="s"/>
    <k n="%EntityId" t="s"/>
    <k n="%EntityCulture" t="s"/>
    <k n="_Icon" t="s"/>
  </s>
  <s t="_formattednumber">
    <k n="_Format" t="spb"/>
  </s>
  <s t="_array">
    <k n="array" t="a"/>
  </s>
  <s t="_webimage">
    <k n="WebImageIdentifier" t="i"/>
    <k n="_Provider" t="spb"/>
    <k n="Attribution" t="spb"/>
    <k n="ComputedImage" t="b"/>
    <k n="Text" t="s"/>
  </s>
  <s t="_hyperlink">
    <k n="Address" t="s"/>
    <k n="Text" t="s"/>
  </s>
  <s t="_linkedentity2core">
    <k n="_CRID" t="e"/>
    <k n="%EntityCulture" t="s"/>
    <k n="%EntityId" t="s"/>
    <k n="%EntityServiceId" t="i"/>
    <k n="%IsRefreshable" t="b"/>
    <k n="_Attribution" t="spb"/>
    <k n="_CanonicalPropertyNames" t="spb"/>
    <k n="_Display" t="spb"/>
    <k n="_DisplayString" t="s"/>
    <k n="_Flags" t="spb"/>
    <k n="_Format" t="spb"/>
    <k n="_Icon" t="s"/>
    <k n="_Provider" t="spb"/>
    <k n="_SubLabel" t="spb"/>
    <k n="Abbreviazione" t="s"/>
    <k n="Area" t="r"/>
    <k n="Capitale/città principale" t="r"/>
    <k n="Capo/i" t="r"/>
    <k n="Descrizione" t="s"/>
    <k n="Fusi orari" t="r"/>
    <k n="Immagine" t="r"/>
    <k n="La città più grande" t="r"/>
    <k n="LearnMoreOnLink" t="r"/>
    <k n="Nome" t="s"/>
    <k n="Paese/area geografica" t="r"/>
    <k n="Popolazione" t="r"/>
    <k n="UniqueName" t="s"/>
    <k n="VDPID/VSID" t="s"/>
  </s>
  <s t="_linkedentity2core">
    <k n="_CRID" t="e"/>
    <k n="%EntityCulture" t="s"/>
    <k n="%EntityId" t="s"/>
    <k n="%EntityServiceId" t="i"/>
    <k n="%IsRefreshable" t="b"/>
    <k n="_Attribution" t="spb"/>
    <k n="_CanonicalPropertyNames" t="spb"/>
    <k n="_Display" t="spb"/>
    <k n="_DisplayString" t="s"/>
    <k n="_Flags" t="spb"/>
    <k n="_Format" t="spb"/>
    <k n="_Icon" t="s"/>
    <k n="_Provider" t="spb"/>
    <k n="_SubLabel" t="spb"/>
    <k n="Abbreviazione" t="s"/>
    <k n="Area" t="r"/>
    <k n="Capitale/città principale" t="r"/>
    <k n="Capo/i" t="r"/>
    <k n="Descrizione" t="s"/>
    <k n="Fusi orari" t="r"/>
    <k n="La città più grande" t="r"/>
    <k n="LearnMoreOnLink" t="r"/>
    <k n="Nome" t="s"/>
    <k n="Paese/area geografica" t="r"/>
    <k n="Popolazione" t="r"/>
    <k n="UniqueName" t="s"/>
    <k n="VDPID/VSID" t="s"/>
  </s>
  <s t="_linkedentity2core">
    <k n="_CRID" t="e"/>
    <k n="%EntityCulture" t="s"/>
    <k n="%EntityId" t="s"/>
    <k n="%EntityServiceId" t="i"/>
    <k n="%IsRefreshable" t="b"/>
    <k n="_Attribution" t="spb"/>
    <k n="_CanonicalPropertyNames" t="spb"/>
    <k n="_Display" t="spb"/>
    <k n="_DisplayString" t="s"/>
    <k n="_Flags" t="spb"/>
    <k n="_Format" t="spb"/>
    <k n="_Icon" t="s"/>
    <k n="_Provider" t="spb"/>
    <k n="_SubLabel" t="spb"/>
    <k n="Abbreviazione" t="s"/>
    <k n="Area" t="r"/>
    <k n="Capitale/città principale" t="r"/>
    <k n="Capo/i" t="r"/>
    <k n="Descrizione" t="s"/>
    <k n="Fusi orari" t="r"/>
    <k n="Immagine" t="r"/>
    <k n="La città più grande" t="r"/>
    <k n="LearnMoreOnLink" t="r"/>
    <k n="Nome" t="s"/>
    <k n="Paese/area geografica" t="r"/>
    <k n="Popolazione" t="r"/>
    <k n="UniqueName" t="s"/>
  </s>
  <s t="_linkedentity2core">
    <k n="_CRID" t="e"/>
    <k n="%EntityCulture" t="s"/>
    <k n="%EntityId" t="s"/>
    <k n="%EntityServiceId" t="i"/>
    <k n="%IsRefreshable" t="b"/>
    <k n="_Attribution" t="spb"/>
    <k n="_CanonicalPropertyNames" t="spb"/>
    <k n="_Display" t="spb"/>
    <k n="_DisplayString" t="s"/>
    <k n="_Flags" t="spb"/>
    <k n="_Format" t="spb"/>
    <k n="_Icon" t="s"/>
    <k n="_Provider" t="spb"/>
    <k n="_SubLabel" t="spb"/>
    <k n="Area" t="r"/>
    <k n="Capitale/città principale" t="r"/>
    <k n="Capo/i" t="r"/>
    <k n="Descrizione" t="s"/>
    <k n="Fusi orari" t="r"/>
    <k n="Immagine" t="r"/>
    <k n="La città più grande" t="r"/>
    <k n="LearnMoreOnLink" t="r"/>
    <k n="Nome" t="s"/>
    <k n="Paese/area geografica" t="r"/>
    <k n="Popolazione" t="r"/>
    <k n="UniqueName" t="s"/>
    <k n="VDPID/VSID" t="s"/>
  </s>
</rvStructures>
</file>

<file path=xl/richData/rdsupportingpropertybag.xml><?xml version="1.0" encoding="utf-8"?>
<supportingPropertyBags xmlns="http://schemas.microsoft.com/office/spreadsheetml/2017/richdata2">
  <spbArrays count="4">
    <a count="27">
      <v t="s">%EntityServiceId</v>
      <v t="s">%IsRefreshable</v>
      <v t="s">_CanonicalPropertyNames</v>
      <v t="s">%EntityCulture</v>
      <v t="s">%EntityId</v>
      <v t="s">_Icon</v>
      <v t="s">_Provider</v>
      <v t="s">_Attribution</v>
      <v t="s">_Display</v>
      <v t="s">Nome</v>
      <v t="s">_Format</v>
      <v t="s">Capitale/città principale</v>
      <v t="s">Capo/i</v>
      <v t="s">Paese/area geografica</v>
      <v t="s">_SubLabel</v>
      <v t="s">Popolazione</v>
      <v t="s">Area</v>
      <v t="s">Abbreviazione</v>
      <v t="s">La città più grande</v>
      <v t="s">Fusi orari</v>
      <v t="s">_Flags</v>
      <v t="s">VDPID/VSID</v>
      <v t="s">UniqueName</v>
      <v t="s">_DisplayString</v>
      <v t="s">LearnMoreOnLink</v>
      <v t="s">Immagine</v>
      <v t="s">Descrizione</v>
    </a>
    <a count="26">
      <v t="s">%EntityServiceId</v>
      <v t="s">%IsRefreshable</v>
      <v t="s">_CanonicalPropertyNames</v>
      <v t="s">%EntityCulture</v>
      <v t="s">%EntityId</v>
      <v t="s">_Icon</v>
      <v t="s">_Provider</v>
      <v t="s">_Attribution</v>
      <v t="s">_Display</v>
      <v t="s">Nome</v>
      <v t="s">_Format</v>
      <v t="s">Capitale/città principale</v>
      <v t="s">Capo/i</v>
      <v t="s">Paese/area geografica</v>
      <v t="s">_SubLabel</v>
      <v t="s">Popolazione</v>
      <v t="s">Area</v>
      <v t="s">Abbreviazione</v>
      <v t="s">La città più grande</v>
      <v t="s">Fusi orari</v>
      <v t="s">_Flags</v>
      <v t="s">VDPID/VSID</v>
      <v t="s">UniqueName</v>
      <v t="s">_DisplayString</v>
      <v t="s">LearnMoreOnLink</v>
      <v t="s">Descrizione</v>
    </a>
    <a count="26">
      <v t="s">%EntityServiceId</v>
      <v t="s">%IsRefreshable</v>
      <v t="s">_CanonicalPropertyNames</v>
      <v t="s">%EntityCulture</v>
      <v t="s">%EntityId</v>
      <v t="s">_Icon</v>
      <v t="s">_Provider</v>
      <v t="s">_Attribution</v>
      <v t="s">_Display</v>
      <v t="s">Nome</v>
      <v t="s">_Format</v>
      <v t="s">Capitale/città principale</v>
      <v t="s">Capo/i</v>
      <v t="s">Paese/area geografica</v>
      <v t="s">_SubLabel</v>
      <v t="s">Popolazione</v>
      <v t="s">Area</v>
      <v t="s">Abbreviazione</v>
      <v t="s">La città più grande</v>
      <v t="s">Fusi orari</v>
      <v t="s">_Flags</v>
      <v t="s">UniqueName</v>
      <v t="s">_DisplayString</v>
      <v t="s">LearnMoreOnLink</v>
      <v t="s">Immagine</v>
      <v t="s">Descrizione</v>
    </a>
    <a count="26">
      <v t="s">%EntityServiceId</v>
      <v t="s">%IsRefreshable</v>
      <v t="s">_CanonicalPropertyNames</v>
      <v t="s">%EntityCulture</v>
      <v t="s">%EntityId</v>
      <v t="s">_Icon</v>
      <v t="s">_Provider</v>
      <v t="s">_Attribution</v>
      <v t="s">_Display</v>
      <v t="s">Nome</v>
      <v t="s">_Format</v>
      <v t="s">Capitale/città principale</v>
      <v t="s">Capo/i</v>
      <v t="s">Paese/area geografica</v>
      <v t="s">_SubLabel</v>
      <v t="s">Popolazione</v>
      <v t="s">Area</v>
      <v t="s">La città più grande</v>
      <v t="s">Fusi orari</v>
      <v t="s">_Flags</v>
      <v t="s">VDPID/VSID</v>
      <v t="s">UniqueName</v>
      <v t="s">_DisplayString</v>
      <v t="s">LearnMoreOnLink</v>
      <v t="s">Immagine</v>
      <v t="s">Descrizione</v>
    </a>
  </spbArrays>
  <spbData count="131">
    <spb s="0">
      <v xml:space="preserve">Wikipedia	Wikipedia	</v>
      <v xml:space="preserve">CC-BY-SA	CC-BY-SA	</v>
      <v xml:space="preserve">http://en.wikipedia.org/wiki/Abruzzo	http://es.wikipedia.org/wiki/Abruzos	</v>
      <v xml:space="preserve">http://creativecommons.org/licenses/by-sa/3.0/	http://creativecommons.org/licenses/by-sa/3.0/	</v>
    </spb>
    <spb s="0">
      <v xml:space="preserve">Wikipedia	Wikipedia	</v>
      <v xml:space="preserve">CC-BY-SA	CC-BY-SA	</v>
      <v xml:space="preserve">http://en.wikipedia.org/wiki/Abruzzo	http://it.wikipedia.org/wiki/Abruzzo	</v>
      <v xml:space="preserve">http://creativecommons.org/licenses/by-sa/3.0/	http://creativecommons.org/licenses/by-sa/3.0/	</v>
    </spb>
    <spb s="0">
      <v xml:space="preserve">Wikipedia	</v>
      <v xml:space="preserve">CC-BY-SA	</v>
      <v xml:space="preserve">http://it.wikipedia.org/wiki/Abruzzo	</v>
      <v xml:space="preserve">http://creativecommons.org/licenses/by-sa/3.0/	</v>
    </spb>
    <spb s="0">
      <v xml:space="preserve">Wikipedia	</v>
      <v xml:space="preserve">CC-BY-SA	</v>
      <v xml:space="preserve">http://en.wikipedia.org/wiki/Abruzzo	</v>
      <v xml:space="preserve">http://creativecommons.org/licenses/by-sa/3.0/	</v>
    </spb>
    <spb s="1">
      <v>0</v>
      <v>1</v>
      <v>1</v>
      <v>2</v>
      <v>3</v>
      <v>3</v>
      <v>1</v>
      <v>1</v>
    </spb>
    <spb s="2">
      <v>Area</v>
      <v>Name</v>
      <v>Image</v>
      <v>UniqueName</v>
      <v>VDPID/VSID</v>
      <v>Description</v>
      <v>Population</v>
      <v>Abbreviation</v>
      <v>LearnMoreOnLink</v>
      <v>Largest city</v>
      <v>Country/region</v>
      <v>Capital/Major City</v>
    </spb>
    <spb s="3">
      <v>0</v>
      <v>Name</v>
      <v>LearnMoreOnLink</v>
    </spb>
    <spb s="4">
      <v>0</v>
      <v>0</v>
      <v>0</v>
    </spb>
    <spb s="5">
      <v>0</v>
      <v>0</v>
    </spb>
    <spb s="6">
      <v>7</v>
      <v>7</v>
      <v>8</v>
      <v>7</v>
    </spb>
    <spb s="7">
      <v>1</v>
      <v>2</v>
      <v>3</v>
    </spb>
    <spb s="8">
      <v>https://www.bing.com</v>
      <v>https://www.bing.com/th?id=Ga%5Cbing_yt.png&amp;w=100&amp;h=40&amp;c=0&amp;pid=0.1</v>
      <v>Con tecnologia Bing</v>
    </spb>
    <spb s="9">
      <v>km quadrati</v>
      <v>2020</v>
    </spb>
    <spb s="10">
      <v>4</v>
    </spb>
    <spb s="0">
      <v xml:space="preserve">Wikipedia	</v>
      <v xml:space="preserve">Public domain	</v>
      <v xml:space="preserve">http://en.wikipedia.org/wiki/Abruzzo	</v>
      <v xml:space="preserve">http://en.wikipedia.org/wiki/Public_domain	</v>
    </spb>
    <spb s="0">
      <v xml:space="preserve">Wikipedia	</v>
      <v xml:space="preserve">CC-BY-SA	</v>
      <v xml:space="preserve">http://en.wikipedia.org/wiki/Basilicata	</v>
      <v xml:space="preserve">http://creativecommons.org/licenses/by-sa/3.0/	</v>
    </spb>
    <spb s="0">
      <v xml:space="preserve">Wikipedia	Wikipedia	</v>
      <v xml:space="preserve">CC-BY-SA	CC-BY-SA	</v>
      <v xml:space="preserve">http://en.wikipedia.org/wiki/Basilicata	http://it.wikipedia.org/wiki/Basilicata	</v>
      <v xml:space="preserve">http://creativecommons.org/licenses/by-sa/3.0/	http://creativecommons.org/licenses/by-sa/3.0/	</v>
    </spb>
    <spb s="0">
      <v xml:space="preserve">Wikipedia	</v>
      <v xml:space="preserve">CC-BY-SA	</v>
      <v xml:space="preserve">http://it.wikipedia.org/wiki/Basilicata	</v>
      <v xml:space="preserve">http://creativecommons.org/licenses/by-sa/3.0/	</v>
    </spb>
    <spb s="11">
      <v>15</v>
      <v>16</v>
      <v>16</v>
      <v>17</v>
      <v>15</v>
      <v>15</v>
      <v>16</v>
      <v>16</v>
      <v>16</v>
    </spb>
    <spb s="9">
      <v>km quadrati</v>
      <v>2013</v>
    </spb>
    <spb s="0">
      <v xml:space="preserve">Wikipedia	</v>
      <v xml:space="preserve">Public domain	</v>
      <v xml:space="preserve">http://it.wikipedia.org/wiki/Basilicata	</v>
      <v xml:space="preserve">http://en.wikipedia.org/wiki/Public_domain	</v>
    </spb>
    <spb s="0">
      <v xml:space="preserve">Wikipedia	</v>
      <v xml:space="preserve">CC-BY-SA	</v>
      <v xml:space="preserve">http://en.wikipedia.org/wiki/Calabria	</v>
      <v xml:space="preserve">http://creativecommons.org/licenses/by-sa/3.0/	</v>
    </spb>
    <spb s="0">
      <v xml:space="preserve">Wikipedia	Wikipedia	</v>
      <v xml:space="preserve">CC-BY-SA	CC-BY-SA	</v>
      <v xml:space="preserve">http://en.wikipedia.org/wiki/Calabria	http://it.wikipedia.org/wiki/Calabria	</v>
      <v xml:space="preserve">http://creativecommons.org/licenses/by-sa/3.0/	http://creativecommons.org/licenses/by-sa/3.0/	</v>
    </spb>
    <spb s="0">
      <v xml:space="preserve">Wikipedia	</v>
      <v xml:space="preserve">CC-BY-SA	</v>
      <v xml:space="preserve">http://it.wikipedia.org/wiki/Calabria	</v>
      <v xml:space="preserve">http://creativecommons.org/licenses/by-sa/3.0/	</v>
    </spb>
    <spb s="1">
      <v>21</v>
      <v>22</v>
      <v>22</v>
      <v>23</v>
      <v>21</v>
      <v>21</v>
      <v>22</v>
      <v>22</v>
    </spb>
    <spb s="12">
      <v>Area</v>
      <v>Name</v>
      <v>UniqueName</v>
      <v>VDPID/VSID</v>
      <v>Description</v>
      <v>Population</v>
      <v>Abbreviation</v>
      <v>LearnMoreOnLink</v>
      <v>Largest city</v>
      <v>Country/region</v>
      <v>Capital/Major City</v>
    </spb>
    <spb s="3">
      <v>1</v>
      <v>Name</v>
      <v>LearnMoreOnLink</v>
    </spb>
    <spb s="13">
      <v>1</v>
      <v>3</v>
    </spb>
    <spb s="9">
      <v>km quadrati</v>
      <v>2021</v>
    </spb>
    <spb s="0">
      <v xml:space="preserve">Wikipedia	</v>
      <v xml:space="preserve">CC-BY-SA	</v>
      <v xml:space="preserve">http://en.wikipedia.org/wiki/Campania	</v>
      <v xml:space="preserve">http://creativecommons.org/licenses/by-sa/3.0/	</v>
    </spb>
    <spb s="0">
      <v xml:space="preserve">Wikipedia	Wikipedia	</v>
      <v xml:space="preserve">CC-BY-SA	CC-BY-SA	</v>
      <v xml:space="preserve">http://en.wikipedia.org/wiki/Campania	http://it.wikipedia.org/wiki/Campania	</v>
      <v xml:space="preserve">http://creativecommons.org/licenses/by-sa/3.0/	http://creativecommons.org/licenses/by-sa/3.0/	</v>
    </spb>
    <spb s="0">
      <v xml:space="preserve">Wikipedia	</v>
      <v xml:space="preserve">CC-BY-SA	</v>
      <v xml:space="preserve">http://it.wikipedia.org/wiki/Campania	</v>
      <v xml:space="preserve">http://creativecommons.org/licenses/by-sa/3.0/	</v>
    </spb>
    <spb s="11">
      <v>29</v>
      <v>30</v>
      <v>30</v>
      <v>31</v>
      <v>29</v>
      <v>29</v>
      <v>30</v>
      <v>30</v>
      <v>30</v>
    </spb>
    <spb s="14">
      <v>Area</v>
      <v>Name</v>
      <v>Image</v>
      <v>UniqueName</v>
      <v>Description</v>
      <v>Population</v>
      <v>Abbreviation</v>
      <v>LearnMoreOnLink</v>
      <v>Largest city</v>
      <v>Country/region</v>
      <v>Capital/Major City</v>
    </spb>
    <spb s="3">
      <v>2</v>
      <v>Name</v>
      <v>LearnMoreOnLink</v>
    </spb>
    <spb s="15">
      <v>7</v>
      <v>8</v>
      <v>7</v>
    </spb>
    <spb s="9">
      <v>km quadrati</v>
      <v>2014</v>
    </spb>
    <spb s="0">
      <v xml:space="preserve">Wikipedia	</v>
      <v xml:space="preserve">Public domain	</v>
      <v xml:space="preserve">http://en.wikipedia.org/wiki/Campania	</v>
      <v xml:space="preserve">http://en.wikipedia.org/wiki/Public_domain	</v>
    </spb>
    <spb s="0">
      <v xml:space="preserve">Wikipedia	</v>
      <v xml:space="preserve">CC-BY-SA	</v>
      <v xml:space="preserve">http://en.wikipedia.org/wiki/Emilia-Romagna	</v>
      <v xml:space="preserve">http://creativecommons.org/licenses/by-sa/3.0/	</v>
    </spb>
    <spb s="0">
      <v xml:space="preserve">Wikipedia	Wikipedia	</v>
      <v xml:space="preserve">CC-BY-SA	CC-BY-SA	</v>
      <v xml:space="preserve">http://en.wikipedia.org/wiki/Emilia-Romagna	http://it.wikipedia.org/wiki/Emilia-Romagna	</v>
      <v xml:space="preserve">http://creativecommons.org/licenses/by-sa/3.0/	http://creativecommons.org/licenses/by-sa/3.0/	</v>
    </spb>
    <spb s="0">
      <v xml:space="preserve">Wikipedia	</v>
      <v xml:space="preserve">CC-BY-SA	</v>
      <v xml:space="preserve">http://it.wikipedia.org/wiki/Emilia-Romagna	</v>
      <v xml:space="preserve">http://creativecommons.org/licenses/by-sa/3.0/	</v>
    </spb>
    <spb s="11">
      <v>38</v>
      <v>39</v>
      <v>39</v>
      <v>40</v>
      <v>38</v>
      <v>38</v>
      <v>39</v>
      <v>39</v>
      <v>39</v>
    </spb>
    <spb s="0">
      <v xml:space="preserve">Wikipedia	</v>
      <v xml:space="preserve">CC BY-SA 4.0	</v>
      <v xml:space="preserve">http://de.wikipedia.org/wiki/Emilia-Romagna	</v>
      <v xml:space="preserve">https://creativecommons.org/licenses/by-sa/4.0	</v>
    </spb>
    <spb s="0">
      <v xml:space="preserve">Wikipedia	Wikipedia	</v>
      <v xml:space="preserve">CC-BY-SA	CC-BY-SA	</v>
      <v xml:space="preserve">http://en.wikipedia.org/wiki/Friuli-Venezia_Giulia	http://en.wikipedia.org/wiki/Friuli_Venezia_Giulia	</v>
      <v xml:space="preserve">http://creativecommons.org/licenses/by-sa/3.0/	http://creativecommons.org/licenses/by-sa/3.0/	</v>
    </spb>
    <spb s="0">
      <v xml:space="preserve">Wikipedia	Wikipedia	</v>
      <v xml:space="preserve">CC-BY-SA	CC-BY-SA	</v>
      <v xml:space="preserve">http://en.wikipedia.org/wiki/Friuli-Venezia_Giulia	http://it.wikipedia.org/wiki/Friuli-Venezia_Giulia	</v>
      <v xml:space="preserve">http://creativecommons.org/licenses/by-sa/3.0/	http://creativecommons.org/licenses/by-sa/3.0/	</v>
    </spb>
    <spb s="0">
      <v xml:space="preserve">Wikipedia	</v>
      <v xml:space="preserve">CC-BY-SA	</v>
      <v xml:space="preserve">http://it.wikipedia.org/wiki/Friuli-Venezia_Giulia	</v>
      <v xml:space="preserve">http://creativecommons.org/licenses/by-sa/3.0/	</v>
    </spb>
    <spb s="0">
      <v xml:space="preserve">Wikipedia	</v>
      <v xml:space="preserve">CC-BY-SA	</v>
      <v xml:space="preserve">http://en.wikipedia.org/wiki/Friuli-Venezia_Giulia	</v>
      <v xml:space="preserve">http://creativecommons.org/licenses/by-sa/3.0/	</v>
    </spb>
    <spb s="0">
      <v xml:space="preserve">Wikipedia	Wikipedia	Wikipedia	</v>
      <v xml:space="preserve">CC-BY-SA	CC-BY-SA	CC-BY-SA	</v>
      <v xml:space="preserve">http://en.wikipedia.org/wiki/Friuli-Venezia_Giulia	http://it.wikipedia.org/wiki/Friuli-Venezia_Giulia	http://en.wikipedia.org/wiki/Friuli_Venezia_Giulia	</v>
      <v xml:space="preserve">http://creativecommons.org/licenses/by-sa/3.0/	http://creativecommons.org/licenses/by-sa/3.0/	http://creativecommons.org/licenses/by-sa/3.0/	</v>
    </spb>
    <spb s="16">
      <v>43</v>
      <v>44</v>
      <v>44</v>
      <v>45</v>
      <v>46</v>
      <v>47</v>
      <v>47</v>
      <v>47</v>
    </spb>
    <spb s="17">
      <v>Area</v>
      <v>Name</v>
      <v>Image</v>
      <v>UniqueName</v>
      <v>VDPID/VSID</v>
      <v>Description</v>
      <v>Population</v>
      <v>LearnMoreOnLink</v>
      <v>Largest city</v>
      <v>Country/region</v>
      <v>Capital/Major City</v>
    </spb>
    <spb s="3">
      <v>3</v>
      <v>Name</v>
      <v>LearnMoreOnLink</v>
    </spb>
    <spb s="9">
      <v>km quadrati</v>
      <v>2017</v>
    </spb>
    <spb s="0">
      <v xml:space="preserve">Wikipedia	</v>
      <v xml:space="preserve">Public domain	</v>
      <v xml:space="preserve">http://en.wikipedia.org/wiki/Friuli_Venezia_Giulia	</v>
      <v xml:space="preserve">http://en.wikipedia.org/wiki/Public_domain	</v>
    </spb>
    <spb s="0">
      <v xml:space="preserve">Wikipedia	</v>
      <v xml:space="preserve">CC-BY-SA	</v>
      <v xml:space="preserve">http://en.wikipedia.org/wiki/Lazio	</v>
      <v xml:space="preserve">http://creativecommons.org/licenses/by-sa/3.0/	</v>
    </spb>
    <spb s="0">
      <v xml:space="preserve">Wikipedia	Wikipedia	</v>
      <v xml:space="preserve">CC-BY-SA	CC-BY-SA	</v>
      <v xml:space="preserve">http://en.wikipedia.org/wiki/Lazio	http://it.wikipedia.org/wiki/Lazio	</v>
      <v xml:space="preserve">http://creativecommons.org/licenses/by-sa/3.0/	http://creativecommons.org/licenses/by-sa/3.0/	</v>
    </spb>
    <spb s="0">
      <v xml:space="preserve">Wikipedia	</v>
      <v xml:space="preserve">CC-BY-SA	</v>
      <v xml:space="preserve">http://it.wikipedia.org/wiki/Lazio	</v>
      <v xml:space="preserve">http://creativecommons.org/licenses/by-sa/3.0/	</v>
    </spb>
    <spb s="11">
      <v>53</v>
      <v>54</v>
      <v>54</v>
      <v>55</v>
      <v>53</v>
      <v>53</v>
      <v>54</v>
      <v>54</v>
      <v>54</v>
    </spb>
    <spb s="9">
      <v>km quadrati</v>
      <v>2019</v>
    </spb>
    <spb s="0">
      <v xml:space="preserve">Wikipedia	</v>
      <v xml:space="preserve">Public domain	</v>
      <v xml:space="preserve">http://en.wikipedia.org/wiki/Lazio	</v>
      <v xml:space="preserve">http://en.wikipedia.org/wiki/Public_domain	</v>
    </spb>
    <spb s="0">
      <v xml:space="preserve">Wikipedia	Wikipedia	</v>
      <v xml:space="preserve">CC-BY-SA	CC-BY-SA	</v>
      <v xml:space="preserve">http://en.wikipedia.org/wiki/Liguria	http://es.wikipedia.org/wiki/Liguria	</v>
      <v xml:space="preserve">http://creativecommons.org/licenses/by-sa/3.0/	http://creativecommons.org/licenses/by-sa/3.0/	</v>
    </spb>
    <spb s="0">
      <v xml:space="preserve">Wikipedia	Wikipedia	</v>
      <v xml:space="preserve">CC-BY-SA	CC-BY-SA	</v>
      <v xml:space="preserve">http://en.wikipedia.org/wiki/Liguria	http://it.wikipedia.org/wiki/Liguria	</v>
      <v xml:space="preserve">http://creativecommons.org/licenses/by-sa/3.0/	http://creativecommons.org/licenses/by-sa/3.0/	</v>
    </spb>
    <spb s="0">
      <v xml:space="preserve">Wikipedia	</v>
      <v xml:space="preserve">CC-BY-SA	</v>
      <v xml:space="preserve">http://it.wikipedia.org/wiki/Liguria	</v>
      <v xml:space="preserve">http://creativecommons.org/licenses/by-sa/3.0/	</v>
    </spb>
    <spb s="0">
      <v xml:space="preserve">Wikipedia	</v>
      <v xml:space="preserve">CC-BY-SA	</v>
      <v xml:space="preserve">http://en.wikipedia.org/wiki/Liguria	</v>
      <v xml:space="preserve">http://creativecommons.org/licenses/by-sa/3.0/	</v>
    </spb>
    <spb s="11">
      <v>59</v>
      <v>60</v>
      <v>60</v>
      <v>61</v>
      <v>62</v>
      <v>62</v>
      <v>60</v>
      <v>60</v>
      <v>60</v>
    </spb>
    <spb s="0">
      <v xml:space="preserve">commons.wikimedia.org	</v>
      <v xml:space="preserve">Public domain	</v>
      <v xml:space="preserve">https://commons.wikimedia.org/wiki/File:Flag_of_Liguria.svg	</v>
      <v xml:space="preserve">http://en.wikipedia.org/wiki/Public_domain	</v>
    </spb>
    <spb s="0">
      <v xml:space="preserve">Wikipedia	</v>
      <v xml:space="preserve">CC-BY-SA	</v>
      <v xml:space="preserve">http://en.wikipedia.org/wiki/Lombardy	</v>
      <v xml:space="preserve">http://creativecommons.org/licenses/by-sa/3.0/	</v>
    </spb>
    <spb s="0">
      <v xml:space="preserve">Wikipedia	Wikipedia	</v>
      <v xml:space="preserve">CC-BY-SA	CC-BY-SA	</v>
      <v xml:space="preserve">http://en.wikipedia.org/wiki/Lombardy	http://it.wikipedia.org/wiki/Lombardia	</v>
      <v xml:space="preserve">http://creativecommons.org/licenses/by-sa/3.0/	http://creativecommons.org/licenses/by-sa/3.0/	</v>
    </spb>
    <spb s="0">
      <v xml:space="preserve">Wikipedia	</v>
      <v xml:space="preserve">CC-BY-SA	</v>
      <v xml:space="preserve">http://it.wikipedia.org/wiki/Lombardia	</v>
      <v xml:space="preserve">http://creativecommons.org/licenses/by-sa/3.0/	</v>
    </spb>
    <spb s="11">
      <v>65</v>
      <v>66</v>
      <v>66</v>
      <v>67</v>
      <v>65</v>
      <v>65</v>
      <v>66</v>
      <v>66</v>
      <v>66</v>
    </spb>
    <spb s="18">
      <v>7</v>
      <v>7</v>
      <v>7</v>
    </spb>
    <spb s="19">
      <v>1</v>
      <v>2</v>
    </spb>
    <spb s="0">
      <v xml:space="preserve">Wikipedia	</v>
      <v xml:space="preserve">Public domain	</v>
      <v xml:space="preserve">http://it.wikipedia.org/wiki/Lombardia	</v>
      <v xml:space="preserve">http://en.wikipedia.org/wiki/Public_domain	</v>
    </spb>
    <spb s="0">
      <v xml:space="preserve">Wikipedia	Wikipedia	</v>
      <v xml:space="preserve">CC-BY-SA	CC-BY-SA	</v>
      <v xml:space="preserve">http://en.wikipedia.org/wiki/Marche	http://es.wikipedia.org/wiki/Marcas	</v>
      <v xml:space="preserve">http://creativecommons.org/licenses/by-sa/3.0/	http://creativecommons.org/licenses/by-sa/3.0/	</v>
    </spb>
    <spb s="0">
      <v xml:space="preserve">Wikipedia	Wikipedia	</v>
      <v xml:space="preserve">CC-BY-SA	CC-BY-SA	</v>
      <v xml:space="preserve">http://en.wikipedia.org/wiki/Marche	http://it.wikipedia.org/wiki/Marche	</v>
      <v xml:space="preserve">http://creativecommons.org/licenses/by-sa/3.0/	http://creativecommons.org/licenses/by-sa/3.0/	</v>
    </spb>
    <spb s="0">
      <v xml:space="preserve">Wikipedia	</v>
      <v xml:space="preserve">CC-BY-SA	</v>
      <v xml:space="preserve">http://it.wikipedia.org/wiki/Marche	</v>
      <v xml:space="preserve">http://creativecommons.org/licenses/by-sa/3.0/	</v>
    </spb>
    <spb s="0">
      <v xml:space="preserve">Wikipedia	</v>
      <v xml:space="preserve">CC-BY-SA	</v>
      <v xml:space="preserve">http://en.wikipedia.org/wiki/Marche	</v>
      <v xml:space="preserve">http://creativecommons.org/licenses/by-sa/3.0/	</v>
    </spb>
    <spb s="1">
      <v>72</v>
      <v>73</v>
      <v>73</v>
      <v>74</v>
      <v>75</v>
      <v>75</v>
      <v>73</v>
      <v>73</v>
    </spb>
    <spb s="0">
      <v xml:space="preserve">Wikipedia	Wikipedia	</v>
      <v xml:space="preserve">CC-BY-SA	CC-BY-SA	</v>
      <v xml:space="preserve">http://en.wikipedia.org/wiki/Molise	http://es.wikipedia.org/wiki/Molise	</v>
      <v xml:space="preserve">http://creativecommons.org/licenses/by-sa/3.0/	http://creativecommons.org/licenses/by-sa/3.0/	</v>
    </spb>
    <spb s="0">
      <v xml:space="preserve">Wikipedia	Wikipedia	</v>
      <v xml:space="preserve">CC-BY-SA	CC-BY-SA	</v>
      <v xml:space="preserve">http://en.wikipedia.org/wiki/Molise	http://it.wikipedia.org/wiki/Molise	</v>
      <v xml:space="preserve">http://creativecommons.org/licenses/by-sa/3.0/	http://creativecommons.org/licenses/by-sa/3.0/	</v>
    </spb>
    <spb s="0">
      <v xml:space="preserve">Wikipedia	</v>
      <v xml:space="preserve">CC-BY-SA	</v>
      <v xml:space="preserve">http://it.wikipedia.org/wiki/Molise	</v>
      <v xml:space="preserve">http://creativecommons.org/licenses/by-sa/3.0/	</v>
    </spb>
    <spb s="0">
      <v xml:space="preserve">Wikipedia	</v>
      <v xml:space="preserve">CC-BY-SA	</v>
      <v xml:space="preserve">http://en.wikipedia.org/wiki/Molise	</v>
      <v xml:space="preserve">http://creativecommons.org/licenses/by-sa/3.0/	</v>
    </spb>
    <spb s="11">
      <v>77</v>
      <v>78</v>
      <v>78</v>
      <v>79</v>
      <v>80</v>
      <v>80</v>
      <v>78</v>
      <v>78</v>
      <v>78</v>
    </spb>
    <spb s="0">
      <v xml:space="preserve">Wikipedia	</v>
      <v xml:space="preserve">Public domain	</v>
      <v xml:space="preserve">http://it.wikipedia.org/wiki/Molise	</v>
      <v xml:space="preserve">http://en.wikipedia.org/wiki/Public_domain	</v>
    </spb>
    <spb s="0">
      <v xml:space="preserve">Wikipedia	Wikipedia	</v>
      <v xml:space="preserve">CC-BY-SA	CC-BY-SA	</v>
      <v xml:space="preserve">http://en.wikipedia.org/wiki/Piedmont	http://es.wikipedia.org/wiki/Piamonte	</v>
      <v xml:space="preserve">http://creativecommons.org/licenses/by-sa/3.0/	http://creativecommons.org/licenses/by-sa/3.0/	</v>
    </spb>
    <spb s="0">
      <v xml:space="preserve">Wikipedia	Wikipedia	</v>
      <v xml:space="preserve">CC-BY-SA	CC-BY-SA	</v>
      <v xml:space="preserve">http://en.wikipedia.org/wiki/Piedmont	http://it.wikipedia.org/wiki/Piemonte	</v>
      <v xml:space="preserve">http://creativecommons.org/licenses/by-sa/3.0/	http://creativecommons.org/licenses/by-sa/3.0/	</v>
    </spb>
    <spb s="0">
      <v xml:space="preserve">Wikipedia	</v>
      <v xml:space="preserve">CC-BY-SA	</v>
      <v xml:space="preserve">http://it.wikipedia.org/wiki/Piemonte	</v>
      <v xml:space="preserve">http://creativecommons.org/licenses/by-sa/3.0/	</v>
    </spb>
    <spb s="0">
      <v xml:space="preserve">Wikipedia	</v>
      <v xml:space="preserve">CC-BY-SA	</v>
      <v xml:space="preserve">http://en.wikipedia.org/wiki/Piedmont	</v>
      <v xml:space="preserve">http://creativecommons.org/licenses/by-sa/3.0/	</v>
    </spb>
    <spb s="11">
      <v>83</v>
      <v>84</v>
      <v>84</v>
      <v>85</v>
      <v>86</v>
      <v>86</v>
      <v>84</v>
      <v>84</v>
      <v>84</v>
    </spb>
    <spb s="0">
      <v xml:space="preserve">Wikipedia	</v>
      <v xml:space="preserve">Public domain	</v>
      <v xml:space="preserve">http://it.wikipedia.org/wiki/Piemonte	</v>
      <v xml:space="preserve">http://en.wikipedia.org/wiki/Public_domain	</v>
    </spb>
    <spb s="0">
      <v xml:space="preserve">Wikipedia	</v>
      <v xml:space="preserve">CC-BY-SA	</v>
      <v xml:space="preserve">http://en.wikipedia.org/wiki/Apulia	</v>
      <v xml:space="preserve">http://creativecommons.org/licenses/by-sa/3.0/	</v>
    </spb>
    <spb s="0">
      <v xml:space="preserve">Wikipedia	Wikipedia	</v>
      <v xml:space="preserve">CC-BY-SA	CC-BY-SA	</v>
      <v xml:space="preserve">http://en.wikipedia.org/wiki/Apulia	http://it.wikipedia.org/wiki/Puglia	</v>
      <v xml:space="preserve">http://creativecommons.org/licenses/by-sa/3.0/	http://creativecommons.org/licenses/by-sa/3.0/	</v>
    </spb>
    <spb s="0">
      <v xml:space="preserve">Wikipedia	</v>
      <v xml:space="preserve">CC-BY-SA	</v>
      <v xml:space="preserve">http://it.wikipedia.org/wiki/Puglia	</v>
      <v xml:space="preserve">http://creativecommons.org/licenses/by-sa/3.0/	</v>
    </spb>
    <spb s="11">
      <v>89</v>
      <v>90</v>
      <v>90</v>
      <v>91</v>
      <v>89</v>
      <v>89</v>
      <v>90</v>
      <v>90</v>
      <v>90</v>
    </spb>
    <spb s="9">
      <v>km quadrati</v>
      <v>2016</v>
    </spb>
    <spb s="0">
      <v xml:space="preserve">Wikipedia	</v>
      <v xml:space="preserve">CC BY-SA 3.0	</v>
      <v xml:space="preserve">http://it.wikipedia.org/wiki/Puglia	</v>
      <v xml:space="preserve">https://creativecommons.org/licenses/by-sa/3.0	</v>
    </spb>
    <spb s="0">
      <v xml:space="preserve">Wikipedia	</v>
      <v xml:space="preserve">CC-BY-SA	</v>
      <v xml:space="preserve">http://en.wikipedia.org/wiki/Sardinia	</v>
      <v xml:space="preserve">http://creativecommons.org/licenses/by-sa/3.0/	</v>
    </spb>
    <spb s="0">
      <v xml:space="preserve">Wikipedia	Wikipedia	</v>
      <v xml:space="preserve">CC-BY-SA	CC-BY-SA	</v>
      <v xml:space="preserve">http://en.wikipedia.org/wiki/Sardinia	http://it.wikipedia.org/wiki/Sardegna	</v>
      <v xml:space="preserve">http://creativecommons.org/licenses/by-sa/3.0/	http://creativecommons.org/licenses/by-sa/3.0/	</v>
    </spb>
    <spb s="0">
      <v xml:space="preserve">Wikipedia	</v>
      <v xml:space="preserve">CC-BY-SA	</v>
      <v xml:space="preserve">http://it.wikipedia.org/wiki/Sardegna	</v>
      <v xml:space="preserve">http://creativecommons.org/licenses/by-sa/3.0/	</v>
    </spb>
    <spb s="11">
      <v>95</v>
      <v>96</v>
      <v>96</v>
      <v>97</v>
      <v>95</v>
      <v>95</v>
      <v>96</v>
      <v>96</v>
      <v>96</v>
    </spb>
    <spb s="0">
      <v xml:space="preserve">Wikipedia	</v>
      <v xml:space="preserve">CC BY-SA 3.0	</v>
      <v xml:space="preserve">http://it.wikipedia.org/wiki/Sardegna	</v>
      <v xml:space="preserve">https://creativecommons.org/licenses/by-sa/3.0	</v>
    </spb>
    <spb s="0">
      <v xml:space="preserve">Wikipedia	</v>
      <v xml:space="preserve">CC-BY-SA	</v>
      <v xml:space="preserve">http://en.wikipedia.org/wiki/Sicily	</v>
      <v xml:space="preserve">http://creativecommons.org/licenses/by-sa/3.0/	</v>
    </spb>
    <spb s="0">
      <v xml:space="preserve">Wikipedia	Wikipedia	</v>
      <v xml:space="preserve">CC-BY-SA	CC-BY-SA	</v>
      <v xml:space="preserve">http://en.wikipedia.org/wiki/Sicily	http://it.wikipedia.org/wiki/Sicilia	</v>
      <v xml:space="preserve">http://creativecommons.org/licenses/by-sa/3.0/	http://creativecommons.org/licenses/by-sa/3.0/	</v>
    </spb>
    <spb s="0">
      <v xml:space="preserve">Wikipedia	</v>
      <v xml:space="preserve">CC-BY-SA	</v>
      <v xml:space="preserve">http://it.wikipedia.org/wiki/Sicilia	</v>
      <v xml:space="preserve">http://creativecommons.org/licenses/by-sa/3.0/	</v>
    </spb>
    <spb s="11">
      <v>100</v>
      <v>101</v>
      <v>101</v>
      <v>102</v>
      <v>100</v>
      <v>100</v>
      <v>101</v>
      <v>101</v>
      <v>101</v>
    </spb>
    <spb s="0">
      <v xml:space="preserve">Wikipedia	</v>
      <v xml:space="preserve">Public domain	</v>
      <v xml:space="preserve">http://it.wikipedia.org/wiki/Sicilia	</v>
      <v xml:space="preserve">http://en.wikipedia.org/wiki/Public_domain	</v>
    </spb>
    <spb s="0">
      <v xml:space="preserve">Wikipedia	</v>
      <v xml:space="preserve">CC-BY-SA	</v>
      <v xml:space="preserve">http://en.wikipedia.org/wiki/Tuscany	</v>
      <v xml:space="preserve">http://creativecommons.org/licenses/by-sa/3.0/	</v>
    </spb>
    <spb s="0">
      <v xml:space="preserve">Wikipedia	Wikipedia	</v>
      <v xml:space="preserve">CC-BY-SA	CC-BY-SA	</v>
      <v xml:space="preserve">http://en.wikipedia.org/wiki/Tuscany	http://it.wikipedia.org/wiki/Toscana	</v>
      <v xml:space="preserve">http://creativecommons.org/licenses/by-sa/3.0/	http://creativecommons.org/licenses/by-sa/3.0/	</v>
    </spb>
    <spb s="0">
      <v xml:space="preserve">Wikipedia	</v>
      <v xml:space="preserve">CC-BY-SA	</v>
      <v xml:space="preserve">http://it.wikipedia.org/wiki/Toscana	</v>
      <v xml:space="preserve">http://creativecommons.org/licenses/by-sa/3.0/	</v>
    </spb>
    <spb s="11">
      <v>105</v>
      <v>106</v>
      <v>106</v>
      <v>107</v>
      <v>105</v>
      <v>105</v>
      <v>106</v>
      <v>106</v>
      <v>106</v>
    </spb>
    <spb s="0">
      <v xml:space="preserve">Wikipedia	</v>
      <v xml:space="preserve">CC-BY-SA-3.0	</v>
      <v xml:space="preserve">http://it.wikipedia.org/wiki/Toscana	</v>
      <v xml:space="preserve">http://creativecommons.org/licenses/by-sa/3.0/	</v>
    </spb>
    <spb s="0">
      <v xml:space="preserve">Wikipedia	</v>
      <v xml:space="preserve">CC-BY-SA	</v>
      <v xml:space="preserve">http://en.wikipedia.org/wiki/Trentino-Alto_Adige/Südtirol	</v>
      <v xml:space="preserve">http://creativecommons.org/licenses/by-sa/3.0/	</v>
    </spb>
    <spb s="0">
      <v xml:space="preserve">Wikipedia	</v>
      <v xml:space="preserve">CC-BY-SA	</v>
      <v xml:space="preserve">http://it.wikipedia.org/wiki/Trentino-Alto_Adige	</v>
      <v xml:space="preserve">http://creativecommons.org/licenses/by-sa/3.0/	</v>
    </spb>
    <spb s="0">
      <v xml:space="preserve">Wikipedia	Wikipedia	</v>
      <v xml:space="preserve">CC-BY-SA	CC-BY-SA	</v>
      <v xml:space="preserve">http://en.wikipedia.org/wiki/Trentino-Alto_Adige/Südtirol	http://it.wikipedia.org/wiki/Trentino-Alto_Adige	</v>
      <v xml:space="preserve">http://creativecommons.org/licenses/by-sa/3.0/	http://creativecommons.org/licenses/by-sa/3.0/	</v>
    </spb>
    <spb s="1">
      <v>110</v>
      <v>111</v>
      <v>111</v>
      <v>111</v>
      <v>110</v>
      <v>110</v>
      <v>112</v>
      <v>112</v>
    </spb>
    <spb s="0">
      <v xml:space="preserve">Wikipedia	</v>
      <v xml:space="preserve">Public domain	</v>
      <v xml:space="preserve">http://en.wikipedia.org/wiki/Trentino-Alto_Adige/Südtirol	</v>
      <v xml:space="preserve">http://en.wikipedia.org/wiki/Public_domain	</v>
    </spb>
    <spb s="0">
      <v xml:space="preserve">Wikipedia	</v>
      <v xml:space="preserve">CC-BY-SA	</v>
      <v xml:space="preserve">http://en.wikipedia.org/wiki/Umbria	</v>
      <v xml:space="preserve">http://creativecommons.org/licenses/by-sa/3.0/	</v>
    </spb>
    <spb s="0">
      <v xml:space="preserve">Wikipedia	Wikipedia	</v>
      <v xml:space="preserve">CC-BY-SA	CC-BY-SA	</v>
      <v xml:space="preserve">http://en.wikipedia.org/wiki/Umbria	http://it.wikipedia.org/wiki/Umbria	</v>
      <v xml:space="preserve">http://creativecommons.org/licenses/by-sa/3.0/	http://creativecommons.org/licenses/by-sa/3.0/	</v>
    </spb>
    <spb s="0">
      <v xml:space="preserve">Wikipedia	</v>
      <v xml:space="preserve">CC-BY-SA	</v>
      <v xml:space="preserve">http://it.wikipedia.org/wiki/Umbria	</v>
      <v xml:space="preserve">http://creativecommons.org/licenses/by-sa/3.0/	</v>
    </spb>
    <spb s="11">
      <v>115</v>
      <v>116</v>
      <v>116</v>
      <v>117</v>
      <v>115</v>
      <v>115</v>
      <v>116</v>
      <v>116</v>
      <v>116</v>
    </spb>
    <spb s="0">
      <v xml:space="preserve">Wikipedia	</v>
      <v xml:space="preserve">Public domain	</v>
      <v xml:space="preserve">http://it.wikipedia.org/wiki/Umbria	</v>
      <v xml:space="preserve">http://en.wikipedia.org/wiki/Public_domain	</v>
    </spb>
    <spb s="0">
      <v xml:space="preserve">Wikipedia	Wikipedia	</v>
      <v xml:space="preserve">CC-BY-SA	CC-BY-SA	</v>
      <v xml:space="preserve">http://en.wikipedia.org/wiki/Aosta_Valley	http://es.wikipedia.org/wiki/Valle_de_Aosta	</v>
      <v xml:space="preserve">http://creativecommons.org/licenses/by-sa/3.0/	http://creativecommons.org/licenses/by-sa/3.0/	</v>
    </spb>
    <spb s="0">
      <v xml:space="preserve">Wikipedia	Wikipedia	</v>
      <v xml:space="preserve">CC-BY-SA	CC-BY-SA	</v>
      <v xml:space="preserve">http://en.wikipedia.org/wiki/Aosta_Valley	http://it.wikipedia.org/wiki/Valle_d'Aosta	</v>
      <v xml:space="preserve">http://creativecommons.org/licenses/by-sa/3.0/	http://creativecommons.org/licenses/by-sa/3.0/	</v>
    </spb>
    <spb s="0">
      <v xml:space="preserve">Wikipedia	</v>
      <v xml:space="preserve">CC-BY-SA	</v>
      <v xml:space="preserve">http://it.wikipedia.org/wiki/Valle_d'Aosta	</v>
      <v xml:space="preserve">http://creativecommons.org/licenses/by-sa/3.0/	</v>
    </spb>
    <spb s="0">
      <v xml:space="preserve">Wikipedia	</v>
      <v xml:space="preserve">CC-BY-SA	</v>
      <v xml:space="preserve">http://en.wikipedia.org/wiki/Aosta_Valley	</v>
      <v xml:space="preserve">http://creativecommons.org/licenses/by-sa/3.0/	</v>
    </spb>
    <spb s="11">
      <v>120</v>
      <v>121</v>
      <v>121</v>
      <v>122</v>
      <v>123</v>
      <v>123</v>
      <v>121</v>
      <v>121</v>
      <v>121</v>
    </spb>
    <spb s="0">
      <v xml:space="preserve">Wikipedia	</v>
      <v xml:space="preserve">CC BY-SA 3.0	</v>
      <v xml:space="preserve">http://it.wikipedia.org/wiki/Valle_d'Aosta	</v>
      <v xml:space="preserve">https://creativecommons.org/licenses/by-sa/3.0	</v>
    </spb>
    <spb s="0">
      <v xml:space="preserve">Wikipedia	</v>
      <v xml:space="preserve">CC-BY-SA	</v>
      <v xml:space="preserve">http://en.wikipedia.org/wiki/Veneto	</v>
      <v xml:space="preserve">http://creativecommons.org/licenses/by-sa/3.0/	</v>
    </spb>
    <spb s="0">
      <v xml:space="preserve">Wikipedia	Wikipedia	</v>
      <v xml:space="preserve">CC-BY-SA	CC-BY-SA	</v>
      <v xml:space="preserve">http://en.wikipedia.org/wiki/Veneto	http://it.wikipedia.org/wiki/Veneto	</v>
      <v xml:space="preserve">http://creativecommons.org/licenses/by-sa/3.0/	http://creativecommons.org/licenses/by-sa/3.0/	</v>
    </spb>
    <spb s="0">
      <v xml:space="preserve">Wikipedia	</v>
      <v xml:space="preserve">CC-BY-SA	</v>
      <v xml:space="preserve">http://it.wikipedia.org/wiki/Veneto	</v>
      <v xml:space="preserve">http://creativecommons.org/licenses/by-sa/3.0/	</v>
    </spb>
    <spb s="11">
      <v>126</v>
      <v>127</v>
      <v>127</v>
      <v>128</v>
      <v>126</v>
      <v>126</v>
      <v>127</v>
      <v>127</v>
      <v>127</v>
    </spb>
    <spb s="20">
      <v>1</v>
    </spb>
  </spbData>
</supportingPropertyBags>
</file>

<file path=xl/richData/rdsupportingpropertybagstructure.xml><?xml version="1.0" encoding="utf-8"?>
<spbStructures xmlns="http://schemas.microsoft.com/office/spreadsheetml/2017/richdata2" count="21">
  <s>
    <k n="SourceText" t="s"/>
    <k n="LicenseText" t="s"/>
    <k n="SourceAddress" t="s"/>
    <k n="LicenseAddress" t="s"/>
  </s>
  <s>
    <k n="Area" t="spb"/>
    <k n="Nome" t="spb"/>
    <k n="UniqueName" t="spb"/>
    <k n="Descrizione" t="spb"/>
    <k n="Popolazione" t="spb"/>
    <k n="Abbreviazione" t="spb"/>
    <k n="Paese/area geografica" t="spb"/>
    <k n="Capitale/città principale" t="spb"/>
  </s>
  <s>
    <k n="Area" t="s"/>
    <k n="Nome" t="s"/>
    <k n="Immagine" t="s"/>
    <k n="UniqueName" t="s"/>
    <k n="VDPID/VSID" t="s"/>
    <k n="Descrizione" t="s"/>
    <k n="Popolazione" t="s"/>
    <k n="Abbreviazione" t="s"/>
    <k n="LearnMoreOnLink" t="s"/>
    <k n="La città più grande" t="s"/>
    <k n="Paese/area geografica" t="s"/>
    <k n="Capitale/città principale" t="s"/>
  </s>
  <s>
    <k n="^Order" t="spba"/>
    <k n="TitleProperty" t="s"/>
    <k n="SubTitleProperty" t="s"/>
  </s>
  <s>
    <k n="ShowInCardView" t="b"/>
    <k n="ShowInDotNotation" t="b"/>
    <k n="ShowInAutoComplete" t="b"/>
  </s>
  <s>
    <k n="ShowInDotNotation" t="b"/>
    <k n="ShowInAutoComplete" t="b"/>
  </s>
  <s>
    <k n="UniqueName" t="spb"/>
    <k n="VDPID/VSID" t="spb"/>
    <k n="Descrizione" t="spb"/>
    <k n="LearnMoreOnLink" t="spb"/>
  </s>
  <s>
    <k n="Nome" t="i"/>
    <k n="Immagine" t="i"/>
    <k n="Descrizione" t="i"/>
  </s>
  <s>
    <k n="link" t="s"/>
    <k n="logo" t="s"/>
    <k n="name" t="s"/>
  </s>
  <s>
    <k n="Area" t="s"/>
    <k n="Popolazione" t="s"/>
  </s>
  <s>
    <k n="_Self" t="i"/>
  </s>
  <s>
    <k n="Area" t="spb"/>
    <k n="Nome" t="spb"/>
    <k n="UniqueName" t="spb"/>
    <k n="Descrizione" t="spb"/>
    <k n="Popolazione" t="spb"/>
    <k n="Abbreviazione" t="spb"/>
    <k n="La città più grande" t="spb"/>
    <k n="Paese/area geografica" t="spb"/>
    <k n="Capitale/città principale" t="spb"/>
  </s>
  <s>
    <k n="Area" t="s"/>
    <k n="Nome" t="s"/>
    <k n="UniqueName" t="s"/>
    <k n="VDPID/VSID" t="s"/>
    <k n="Descrizione" t="s"/>
    <k n="Popolazione" t="s"/>
    <k n="Abbreviazione" t="s"/>
    <k n="LearnMoreOnLink" t="s"/>
    <k n="La città più grande" t="s"/>
    <k n="Paese/area geografica" t="s"/>
    <k n="Capitale/città principale" t="s"/>
  </s>
  <s>
    <k n="Nome" t="i"/>
    <k n="Descrizione" t="i"/>
  </s>
  <s>
    <k n="Area" t="s"/>
    <k n="Nome" t="s"/>
    <k n="Immagine" t="s"/>
    <k n="UniqueName" t="s"/>
    <k n="Descrizione" t="s"/>
    <k n="Popolazione" t="s"/>
    <k n="Abbreviazione" t="s"/>
    <k n="LearnMoreOnLink" t="s"/>
    <k n="La città più grande" t="s"/>
    <k n="Paese/area geografica" t="s"/>
    <k n="Capitale/città principale" t="s"/>
  </s>
  <s>
    <k n="UniqueName" t="spb"/>
    <k n="Descrizione" t="spb"/>
    <k n="LearnMoreOnLink" t="spb"/>
  </s>
  <s>
    <k n="Area" t="spb"/>
    <k n="Nome" t="spb"/>
    <k n="UniqueName" t="spb"/>
    <k n="Descrizione" t="spb"/>
    <k n="Popolazione" t="spb"/>
    <k n="La città più grande" t="spb"/>
    <k n="Paese/area geografica" t="spb"/>
    <k n="Capitale/città principale" t="spb"/>
  </s>
  <s>
    <k n="Area" t="s"/>
    <k n="Nome" t="s"/>
    <k n="Immagine" t="s"/>
    <k n="UniqueName" t="s"/>
    <k n="VDPID/VSID" t="s"/>
    <k n="Descrizione" t="s"/>
    <k n="Popolazione" t="s"/>
    <k n="LearnMoreOnLink" t="s"/>
    <k n="La città più grande" t="s"/>
    <k n="Paese/area geografica" t="s"/>
    <k n="Capitale/città principale" t="s"/>
  </s>
  <s>
    <k n="UniqueName" t="spb"/>
    <k n="VDPID/VSID" t="spb"/>
    <k n="LearnMoreOnLink" t="spb"/>
  </s>
  <s>
    <k n="Nome" t="i"/>
    <k n="Immagine" t="i"/>
  </s>
  <s>
    <k n="Nome" t="i"/>
  </s>
</spbStructures>
</file>

<file path=xl/richData/richStyles.xml><?xml version="1.0" encoding="utf-8"?>
<richStyleSheet xmlns="http://schemas.microsoft.com/office/spreadsheetml/2017/richdata2" xmlns:mc="http://schemas.openxmlformats.org/markup-compatibility/2006" xmlns:x="http://schemas.openxmlformats.org/spreadsheetml/2006/main" mc:Ignorable="x">
  <dxfs count="1">
    <x:dxf>
      <x:numFmt numFmtId="3" formatCode="#,##0"/>
    </x:dxf>
  </dxfs>
  <richProperties>
    <rPr n="IsTitleField" t="b"/>
    <rPr n="IsHeroField" t="b"/>
    <rPr n="RequiresInlineAttribution" t="b"/>
    <rPr n="NumberFormat" t="s"/>
  </richProperties>
  <richStyles>
    <rSty>
      <rpv i="0">1</rpv>
    </rSty>
    <rSty>
      <rpv i="1">1</rpv>
    </rSty>
    <rSty>
      <rpv i="2">1</rpv>
    </rSty>
    <rSty dxfid="0">
      <rpv i="3">#,##0</rpv>
    </rSty>
  </richStyles>
</richStyleSheet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DA6F5C8-0FB9-407E-84E6-E786E6FCC34E}" name="Tabella3" displayName="Tabella3" ref="A1:A21" totalsRowShown="0">
  <autoFilter ref="A1:A21" xr:uid="{DDA6F5C8-0FB9-407E-84E6-E786E6FCC34E}"/>
  <tableColumns count="1">
    <tableColumn id="1" xr3:uid="{AB572266-56FA-470F-A340-19E60EE4B312}" name="Regioni Italia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129CE5E-0B3F-4B45-9A94-0BCB59709D28}" name="Fattore_correzione" displayName="Fattore_correzione" ref="A1:U8" totalsRowShown="0" dataDxfId="68" dataCellStyle="Migliaia">
  <autoFilter ref="A1:U8" xr:uid="{A129CE5E-0B3F-4B45-9A94-0BCB59709D28}"/>
  <tableColumns count="21">
    <tableColumn id="1" xr3:uid="{D81281A1-3E31-4735-90C5-FA918F38F588}" name="Classe_energetica"/>
    <tableColumn id="2" xr3:uid="{A6ADB76D-FD81-497A-8F9A-58040A3B657D}" name="FC_CO2_Residenziale_B" dataDxfId="67" dataCellStyle="Migliaia">
      <calculatedColumnFormula>AC5</calculatedColumnFormula>
    </tableColumn>
    <tableColumn id="3" xr3:uid="{992E6A15-BCBA-4E12-A586-D307CE62D5FD}" name="FC_CO2_Residenziale_C" dataDxfId="66" dataCellStyle="Migliaia">
      <calculatedColumnFormula>AD5</calculatedColumnFormula>
    </tableColumn>
    <tableColumn id="4" xr3:uid="{41413ED4-0CA2-44C2-80B7-D1DEA577DB79}" name="FC_CO2_Residenziale_D" dataDxfId="65" dataCellStyle="Migliaia">
      <calculatedColumnFormula>AE5</calculatedColumnFormula>
    </tableColumn>
    <tableColumn id="5" xr3:uid="{FABBFECB-F796-4ACC-8851-6AAD479CB1A6}" name="FC_CO2_Residenziale_E" dataDxfId="64" dataCellStyle="Migliaia">
      <calculatedColumnFormula>AF5</calculatedColumnFormula>
    </tableColumn>
    <tableColumn id="6" xr3:uid="{12B61E3A-BCD3-4710-B93D-BA1870BA6A08}" name="FC_CO2_Residenziale_F" dataDxfId="63" dataCellStyle="Migliaia">
      <calculatedColumnFormula>AG5</calculatedColumnFormula>
    </tableColumn>
    <tableColumn id="7" xr3:uid="{9B37CFC1-54A8-4E33-AD08-B50D05A44E8F}" name="FC_CO2_Industriale_B" dataDxfId="62" dataCellStyle="Migliaia">
      <calculatedColumnFormula>AH5</calculatedColumnFormula>
    </tableColumn>
    <tableColumn id="8" xr3:uid="{B365C682-4924-47E6-9057-84E455C2001B}" name="FC_CO2_Industriale_C" dataDxfId="61" dataCellStyle="Migliaia">
      <calculatedColumnFormula>AI5</calculatedColumnFormula>
    </tableColumn>
    <tableColumn id="9" xr3:uid="{438759F3-3E3E-425B-992D-F9A0D38613D2}" name="FC_CO2_Industriale_D" dataDxfId="60" dataCellStyle="Migliaia">
      <calculatedColumnFormula>AJ5</calculatedColumnFormula>
    </tableColumn>
    <tableColumn id="10" xr3:uid="{E9A61BCA-D2EE-44E6-8326-383BC5D84B38}" name="FC_CO2_Industriale_E" dataDxfId="59" dataCellStyle="Migliaia">
      <calculatedColumnFormula>AK5</calculatedColumnFormula>
    </tableColumn>
    <tableColumn id="11" xr3:uid="{E71DB589-AC2B-4AD9-92E5-22D52110F4ED}" name="FC_CO2_Industriale_F" dataDxfId="58" dataCellStyle="Migliaia">
      <calculatedColumnFormula>AL5</calculatedColumnFormula>
    </tableColumn>
    <tableColumn id="12" xr3:uid="{0B872C8A-080E-4ED5-BB4B-26BA00AB5855}" name="FC_Epgl,nren_Residenziale_B" dataDxfId="57" dataCellStyle="Migliaia">
      <calculatedColumnFormula>AC28</calculatedColumnFormula>
    </tableColumn>
    <tableColumn id="13" xr3:uid="{76F7C729-6243-4831-A6A4-D4AE8998C077}" name="FC_Epgl,nren_Residenziale_C" dataDxfId="56" dataCellStyle="Migliaia">
      <calculatedColumnFormula>AD28</calculatedColumnFormula>
    </tableColumn>
    <tableColumn id="14" xr3:uid="{855A6CF0-6B76-4E63-BEE8-DB29CEA5B123}" name="FC_Epgl,nren_Residenziale_D" dataDxfId="55" dataCellStyle="Migliaia">
      <calculatedColumnFormula>AE28</calculatedColumnFormula>
    </tableColumn>
    <tableColumn id="15" xr3:uid="{F10C1466-F67D-4AF8-B534-A3033C45E284}" name="FC_Epgl,nren_Residenziale_E" dataDxfId="54" dataCellStyle="Migliaia">
      <calculatedColumnFormula>AF28</calculatedColumnFormula>
    </tableColumn>
    <tableColumn id="16" xr3:uid="{2EF8A701-95EE-46C8-884D-632139CFB515}" name="FC_Epgl,nren_Residenziale_F" dataDxfId="53" dataCellStyle="Migliaia">
      <calculatedColumnFormula>AG28</calculatedColumnFormula>
    </tableColumn>
    <tableColumn id="17" xr3:uid="{C477A043-3AB1-497C-B9D0-1F245F757478}" name="FC_Epgl,nren_Industriale_B" dataDxfId="52" dataCellStyle="Migliaia">
      <calculatedColumnFormula>AH28</calculatedColumnFormula>
    </tableColumn>
    <tableColumn id="18" xr3:uid="{7902D064-999F-43BB-84A0-EC2FBF2E7091}" name="FC_Epgl,nren_Industriale_C" dataDxfId="51" dataCellStyle="Migliaia">
      <calculatedColumnFormula>AI28</calculatedColumnFormula>
    </tableColumn>
    <tableColumn id="19" xr3:uid="{1E4DD4F2-C060-4952-AF4D-7453DA7834F2}" name="FC_Epgl,nren_Industriale_D" dataDxfId="50" dataCellStyle="Migliaia">
      <calculatedColumnFormula>AJ28</calculatedColumnFormula>
    </tableColumn>
    <tableColumn id="20" xr3:uid="{90EADC3B-8DCE-4CC9-9C37-5877CFD9B8CD}" name="FC_Epgl,nren_Industriale_E" dataDxfId="49" dataCellStyle="Migliaia">
      <calculatedColumnFormula>AK28</calculatedColumnFormula>
    </tableColumn>
    <tableColumn id="21" xr3:uid="{C31E4FB6-C414-462C-9D9E-5440C0734966}" name="FC_Epgl,nren_Industriale_F" dataDxfId="48" dataCellStyle="Migliaia">
      <calculatedColumnFormula>AL28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EE40D14-CD70-4B76-8999-58009DBAA85B}" name="Tabella_A__comuni_e_zone_climatiche" displayName="Tabella_A__comuni_e_zone_climatiche" ref="A1:AV8" tableType="queryTable" totalsRowShown="0">
  <autoFilter ref="A1:AV8" xr:uid="{9EE40D14-CD70-4B76-8999-58009DBAA85B}"/>
  <tableColumns count="48">
    <tableColumn id="1" xr3:uid="{7D928311-4572-4E2A-9238-1BF6113DF2D7}" uniqueName="1" name="Column1" queryTableFieldId="1" dataDxfId="47"/>
    <tableColumn id="2" xr3:uid="{1D5CBA8E-88BB-4CD9-81CD-DE59F1D0B45E}" uniqueName="2" name="Column2.1" queryTableFieldId="2" dataDxfId="46"/>
    <tableColumn id="3" xr3:uid="{8CA68314-2192-4500-AD9A-90A337D5961D}" uniqueName="3" name="Column2.2" queryTableFieldId="3" dataDxfId="45"/>
    <tableColumn id="4" xr3:uid="{28FD366B-884C-485A-BB60-4DB49E1A67D1}" uniqueName="4" name="Column2.3" queryTableFieldId="4" dataDxfId="44"/>
    <tableColumn id="5" xr3:uid="{66F3466D-D195-4BA2-A0C7-97276DD36BCE}" uniqueName="5" name="Column2.4" queryTableFieldId="5" dataDxfId="43"/>
    <tableColumn id="6" xr3:uid="{8E917AA9-9287-4577-87B8-4A8EA6F941E9}" uniqueName="6" name="Column2.5" queryTableFieldId="6" dataDxfId="42"/>
    <tableColumn id="7" xr3:uid="{25C8BB3D-DEFE-4EE9-8120-7645974153D4}" uniqueName="7" name="Column2.6" queryTableFieldId="7" dataDxfId="41"/>
    <tableColumn id="8" xr3:uid="{D50DD6BA-E76D-493B-A5A8-6D6CA27ED853}" uniqueName="8" name="Column2.7" queryTableFieldId="8" dataDxfId="40"/>
    <tableColumn id="9" xr3:uid="{F5362E06-6F47-475A-9C93-63DD082C79F4}" uniqueName="9" name="Column2.8" queryTableFieldId="9" dataDxfId="39"/>
    <tableColumn id="10" xr3:uid="{6FE0F19C-5E65-45B8-A22B-60AC6623E288}" uniqueName="10" name="Column2.9" queryTableFieldId="10" dataDxfId="38"/>
    <tableColumn id="11" xr3:uid="{8BFB9AA8-8A13-4843-B1D7-3177CBD1445F}" uniqueName="11" name="Column2.10" queryTableFieldId="11" dataDxfId="37"/>
    <tableColumn id="12" xr3:uid="{8641DDB2-8467-4FCA-B886-CF2673F6CFE5}" uniqueName="12" name="Column2.11" queryTableFieldId="12" dataDxfId="36"/>
    <tableColumn id="13" xr3:uid="{77309467-5E9E-4EC5-8BB0-282B1B3E4E5C}" uniqueName="13" name="Column2.12" queryTableFieldId="13" dataDxfId="35"/>
    <tableColumn id="14" xr3:uid="{5C0187E4-D03E-4B83-AB2F-448198B38B74}" uniqueName="14" name="Column2.13" queryTableFieldId="14" dataDxfId="34"/>
    <tableColumn id="15" xr3:uid="{A2BE2448-2AC3-4D76-AFDE-F967FFB07492}" uniqueName="15" name="Column2.14" queryTableFieldId="15" dataDxfId="33"/>
    <tableColumn id="16" xr3:uid="{8AECDE21-E92C-40CC-993D-B62663838445}" uniqueName="16" name="Column2.15" queryTableFieldId="16" dataDxfId="32"/>
    <tableColumn id="17" xr3:uid="{C3FAAE26-933B-4D87-917A-77E5DA4599B4}" uniqueName="17" name="Column2.16" queryTableFieldId="17" dataDxfId="31"/>
    <tableColumn id="18" xr3:uid="{929703C4-6EFE-4411-B33E-30E48E901981}" uniqueName="18" name="Column2.17" queryTableFieldId="18" dataDxfId="30"/>
    <tableColumn id="19" xr3:uid="{B46C4246-19DC-4304-8837-95416E5967C3}" uniqueName="19" name="Column2.18" queryTableFieldId="19" dataDxfId="29"/>
    <tableColumn id="20" xr3:uid="{97B06161-F5EC-42D1-BCDE-023A496072F1}" uniqueName="20" name="Column2.19" queryTableFieldId="20" dataDxfId="28"/>
    <tableColumn id="21" xr3:uid="{5490AF07-CB5C-412A-AAF8-2D9240033304}" uniqueName="21" name="Column2.20" queryTableFieldId="21" dataDxfId="27"/>
    <tableColumn id="22" xr3:uid="{7881D876-5EC0-4CF5-8D57-76064F330E10}" uniqueName="22" name="Column2.21" queryTableFieldId="22" dataDxfId="26"/>
    <tableColumn id="23" xr3:uid="{F26605FB-0B05-415C-9A22-D12AF8916AF8}" uniqueName="23" name="Column2.22" queryTableFieldId="23" dataDxfId="25"/>
    <tableColumn id="24" xr3:uid="{AAC6A7A3-C989-4199-BB52-6BD037DCA264}" uniqueName="24" name="Column2.23" queryTableFieldId="24" dataDxfId="24"/>
    <tableColumn id="25" xr3:uid="{8F1DD531-9A1A-4B62-9417-D93F2E97C0A2}" uniqueName="25" name="Column2.24" queryTableFieldId="25" dataDxfId="23"/>
    <tableColumn id="26" xr3:uid="{C54B063E-1488-4A8C-90FA-82C96C833A43}" uniqueName="26" name="Column2.25" queryTableFieldId="26" dataDxfId="22"/>
    <tableColumn id="27" xr3:uid="{1AD1722B-3CBE-4B34-A28F-3B05EB95C813}" uniqueName="27" name="Column2.26" queryTableFieldId="27" dataDxfId="21"/>
    <tableColumn id="28" xr3:uid="{F6B7C57E-518E-4BEB-9045-5C38933B212D}" uniqueName="28" name="Column2.27" queryTableFieldId="28" dataDxfId="20"/>
    <tableColumn id="29" xr3:uid="{95181954-273D-4B55-AC4C-4535E2D45981}" uniqueName="29" name="Column2.28" queryTableFieldId="29" dataDxfId="19"/>
    <tableColumn id="30" xr3:uid="{618783E7-90DF-4C51-9FA3-7D0F8F13050F}" uniqueName="30" name="Column2.29" queryTableFieldId="30" dataDxfId="18"/>
    <tableColumn id="31" xr3:uid="{7A0047AB-901E-470A-816C-1D49760D15F5}" uniqueName="31" name="Column2.30" queryTableFieldId="31" dataDxfId="17"/>
    <tableColumn id="32" xr3:uid="{73C9D45C-C86D-4A2A-977C-3E0D41A02ECC}" uniqueName="32" name="Column2.31" queryTableFieldId="32" dataDxfId="16"/>
    <tableColumn id="33" xr3:uid="{C685E8CB-817F-4608-9285-97950729D332}" uniqueName="33" name="Column2.32" queryTableFieldId="33" dataDxfId="15"/>
    <tableColumn id="34" xr3:uid="{4AC23D12-309A-4726-BB9B-372FEA9CD811}" uniqueName="34" name="Column2.33" queryTableFieldId="34" dataDxfId="14"/>
    <tableColumn id="35" xr3:uid="{0524221F-9A78-438D-BC27-9134732A8BFC}" uniqueName="35" name="Column2.34" queryTableFieldId="35" dataDxfId="13"/>
    <tableColumn id="36" xr3:uid="{8CA1F125-5004-4047-AA1B-2804C055417D}" uniqueName="36" name="Column2.35" queryTableFieldId="36" dataDxfId="12"/>
    <tableColumn id="37" xr3:uid="{DF272FEF-D35E-452A-B0D1-7DBC9737C33B}" uniqueName="37" name="Column2.36" queryTableFieldId="37" dataDxfId="11"/>
    <tableColumn id="38" xr3:uid="{FD8F47FF-4AD6-4CB6-A9EC-04A64C24C6CA}" uniqueName="38" name="Column2.37" queryTableFieldId="38" dataDxfId="10"/>
    <tableColumn id="39" xr3:uid="{2DC6C231-E85A-48DE-83DC-0A37560B950E}" uniqueName="39" name="Column2.38" queryTableFieldId="39" dataDxfId="9"/>
    <tableColumn id="40" xr3:uid="{9A9CA35C-9177-4CC2-BEA1-894E22AC2DC1}" uniqueName="40" name="Column2.39" queryTableFieldId="40" dataDxfId="8"/>
    <tableColumn id="41" xr3:uid="{3EF4A489-083C-4B00-9F09-60461B87B51B}" uniqueName="41" name="Column2.40" queryTableFieldId="41" dataDxfId="7"/>
    <tableColumn id="42" xr3:uid="{95FD31E0-3EEE-47D0-B2EB-E958465AE74B}" uniqueName="42" name="Column2.41" queryTableFieldId="42" dataDxfId="6"/>
    <tableColumn id="43" xr3:uid="{8416430F-3C7F-44B6-9CDD-F8FB51F48FD6}" uniqueName="43" name="Column2.42" queryTableFieldId="43" dataDxfId="5"/>
    <tableColumn id="44" xr3:uid="{C6091310-5337-4C20-8B57-FB5E528C6F37}" uniqueName="44" name="Column2.43" queryTableFieldId="44" dataDxfId="4"/>
    <tableColumn id="45" xr3:uid="{A6B61C47-EFF4-4667-B9F5-56E43B6EA783}" uniqueName="45" name="Column2.44" queryTableFieldId="45" dataDxfId="3"/>
    <tableColumn id="46" xr3:uid="{B851A606-EC7F-4CDA-8416-CEDDD72BC96A}" uniqueName="46" name="Column2.45" queryTableFieldId="46" dataDxfId="2"/>
    <tableColumn id="47" xr3:uid="{F31ADBA2-68FF-4334-856E-07582EBDD68F}" uniqueName="47" name="Column2.46" queryTableFieldId="47" dataDxfId="1"/>
    <tableColumn id="48" xr3:uid="{6FCA8966-706D-4B32-A753-F624A2E9B9A7}" uniqueName="48" name="Column2.47" queryTableFieldId="48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9643541-A126-4FE7-A21A-BEE17851E435}" name="coord" displayName="coord" ref="A1:C320" tableType="queryTable" totalsRowShown="0">
  <autoFilter ref="A1:C320" xr:uid="{39643541-A126-4FE7-A21A-BEE17851E435}"/>
  <tableColumns count="3">
    <tableColumn id="1" xr3:uid="{B62F4BE0-4B0D-4EB5-8233-E4CDCA80B159}" uniqueName="1" name="_lat" queryTableFieldId="1" dataCellStyle="Migliaia"/>
    <tableColumn id="2" xr3:uid="{D1045712-2301-467A-B81B-6C8310896E05}" uniqueName="2" name="_long" queryTableFieldId="2" dataCellStyle="Migliaia"/>
    <tableColumn id="3" xr3:uid="{1BF6687F-7D6F-475D-9BD0-DA1C641EAB9F}" uniqueName="3" name="_address" queryTableFieldId="3" dataDxfId="11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AFD110-B607-4FDB-AC19-C43D630B11E0}" name="Tabella2" displayName="Tabella2" ref="A1:O213" totalsRowShown="0">
  <autoFilter ref="A1:O213" xr:uid="{EDAFD110-B607-4FDB-AC19-C43D630B11E0}"/>
  <tableColumns count="15">
    <tableColumn id="6" xr3:uid="{B4D33381-5653-4CC3-9E60-A6DCF06358C8}" name="tipologia"/>
    <tableColumn id="1" xr3:uid="{349B6A9E-7C38-4A85-BA01-2EF25FC611CB}" name="Regione" dataDxfId="116"/>
    <tableColumn id="2" xr3:uid="{C526DBDD-9F01-427E-8FB5-70A972D15784}" name="Provincia"/>
    <tableColumn id="3" xr3:uid="{F8593D58-3DA8-4913-9D23-E08A7561E0F5}" name="Zona"/>
    <tableColumn id="5" xr3:uid="{0412FE3C-EB3C-4211-A5B4-1464B89712CC}" name="GG min" dataDxfId="115">
      <calculatedColumnFormula>VLOOKUP(Tabella2[[#This Row],[Zona]],Tabella_dei_gradi_giorno__GG[],2,FALSE)</calculatedColumnFormula>
    </tableColumn>
    <tableColumn id="7" xr3:uid="{8875C04D-8EAE-42DE-A00C-3F54BC4B1E5A}" name="GG max" dataDxfId="114">
      <calculatedColumnFormula>VLOOKUP(Tabella2[[#This Row],[Zona]],Tabella_dei_gradi_giorno__GG[],3,FALSE)</calculatedColumnFormula>
    </tableColumn>
    <tableColumn id="4" xr3:uid="{FE9F9587-3F6F-4173-BFBB-C6437661E6A5}" name="Fabbisogno_medio_nren [kWh/mqa]" dataDxfId="113">
      <calculatedColumnFormula>VLOOKUP(Tabella2[[#This Row],[Zona]],'Res kWhmqK per zona climatica'!A2:E7,3,0)</calculatedColumnFormula>
    </tableColumn>
    <tableColumn id="8" xr3:uid="{816A3EC6-F4B9-42CC-B5A9-A9D1E06739D5}" name="Fabbisogno_medio_Gas" dataDxfId="112">
      <calculatedColumnFormula>Tabella2[[#This Row],[Fabbisogno_medio_nren '[kWh/mqa']]]/9.8</calculatedColumnFormula>
    </tableColumn>
    <tableColumn id="9" xr3:uid="{951F95AA-FFAA-4350-92C7-2E5D5CEE0FDB}" name="Fabbisogno_medio_Gasolio" dataDxfId="111">
      <calculatedColumnFormula>Tabella2[[#This Row],[Fabbisogno_medio_nren '[kWh/mqa']]]/11.87</calculatedColumnFormula>
    </tableColumn>
    <tableColumn id="10" xr3:uid="{3C919F9B-8D6D-4B60-ABC8-325316A02C41}" name="CO2_Gas [Kg]" dataDxfId="110">
      <calculatedColumnFormula>Tabella2[[#This Row],[Fabbisogno_medio_Gas]]*1.8</calculatedColumnFormula>
    </tableColumn>
    <tableColumn id="11" xr3:uid="{8EBCE502-6C60-4ECA-85AC-5F35F0496643}" name="CO2_Gasolio [Kg]" dataDxfId="109">
      <calculatedColumnFormula>Tabella2[[#This Row],[Fabbisogno_medio_Gasolio]]*2.61</calculatedColumnFormula>
    </tableColumn>
    <tableColumn id="12" xr3:uid="{994572E7-6481-4E13-97B7-0E6C53CFECA2}" name="Spesa_medio_Gas [€]" dataDxfId="108">
      <calculatedColumnFormula>Tabella2[[#This Row],[Fabbisogno_medio_Gas]]*1.2</calculatedColumnFormula>
    </tableColumn>
    <tableColumn id="13" xr3:uid="{CEFDB7DF-85AB-46BF-94BB-625092F93143}" name="Spesa_medio_Gasolio [€]" dataDxfId="107">
      <calculatedColumnFormula>Tabella2[[#This Row],[Fabbisogno_medio_Gasolio]]*1.75</calculatedColumnFormula>
    </tableColumn>
    <tableColumn id="14" xr3:uid="{3A939244-1D1E-42B4-BBB8-0C0C72FD2515}" name="lat" dataDxfId="106">
      <calculatedColumnFormula>coord[[#This Row],[_lat]]/10^(LEN(coord[[#This Row],[_lat]])-2)</calculatedColumnFormula>
    </tableColumn>
    <tableColumn id="15" xr3:uid="{A1C7F0C1-1082-4E53-BAFF-E5BB870A5B6A}" name="lon" dataDxfId="105">
      <calculatedColumnFormula>coord[[#This Row],[_long]]/10^(LEN(coord[[#This Row],[_long]])-IF(_xlfn.FLOOR.MATH(coord[[#This Row],[_long]]/10^(LEN(coord[[#This Row],[_long]])-1))&lt;3,2,1))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D16C8E-2D73-4FAA-B83B-613A18B50B00}" name="Tabella_dei_gradi_giorno__GG" displayName="Tabella_dei_gradi_giorno__GG" ref="A1:F7" tableType="queryTable" totalsRowShown="0">
  <autoFilter ref="A1:F7" xr:uid="{ECD16C8E-2D73-4FAA-B83B-613A18B50B00}"/>
  <tableColumns count="6">
    <tableColumn id="1" xr3:uid="{E623C794-227A-43B8-8FF0-9A3C54F52886}" uniqueName="1" name="Zona climatica" queryTableFieldId="1" dataDxfId="104"/>
    <tableColumn id="2" xr3:uid="{83B49F0D-676D-43F4-9E99-6E29101334BD}" uniqueName="2" name="GG" queryTableFieldId="2"/>
    <tableColumn id="3" xr3:uid="{3E2960B8-5EF4-4D36-AFFA-C2176F3ADFDA}" uniqueName="3" name="GG2" queryTableFieldId="3" dataDxfId="103"/>
    <tableColumn id="4" xr3:uid="{DB579C11-106C-4F05-A026-F92D6540B90F}" uniqueName="4" name="h risc." queryTableFieldId="4" dataDxfId="102"/>
    <tableColumn id="5" xr3:uid="{9667F8D6-4D66-4C3E-A575-A1C30DD591E3}" uniqueName="5" name="inizio" queryTableFieldId="5" dataDxfId="101"/>
    <tableColumn id="6" xr3:uid="{0948FB97-7A03-4152-BBD7-0BB694DA4F2D}" uniqueName="6" name="fine" queryTableFieldId="6" dataDxfId="10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27A4785-CBAB-42DB-B2BD-AC690DBC49C7}" name="Tabella5" displayName="Tabella5" ref="A1:E8" totalsRowShown="0">
  <autoFilter ref="A1:E8" xr:uid="{827A4785-CBAB-42DB-B2BD-AC690DBC49C7}"/>
  <tableColumns count="5">
    <tableColumn id="1" xr3:uid="{11E03DBB-8DFC-4E92-B232-AD28E3FA0038}" name="zona_climatica"/>
    <tableColumn id="2" xr3:uid="{68DBD9CA-EEE8-4B4A-9F6D-C6F1C049F18D}" name="Epgl_ren" dataDxfId="99" dataCellStyle="Migliaia"/>
    <tableColumn id="3" xr3:uid="{F70434AE-4203-4C40-B20F-03CCC13099F4}" name="Epgl_nren" dataDxfId="98" dataCellStyle="Migliaia"/>
    <tableColumn id="4" xr3:uid="{961EC412-EE0A-4155-AC00-005533A96A1E}" name="Epgl_renSuEpgl" dataDxfId="97" dataCellStyle="Percentuale"/>
    <tableColumn id="5" xr3:uid="{41423D3A-12A7-481A-8788-F8707C9045BA}" name="Epgl_r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F55EDF8-EBF8-49D4-A445-DDDCEE30F89F}" name="Tabella6" displayName="Tabella6" ref="A1:E8" totalsRowShown="0">
  <autoFilter ref="A1:E8" xr:uid="{CF55EDF8-EBF8-49D4-A445-DDDCEE30F89F}"/>
  <tableColumns count="5">
    <tableColumn id="1" xr3:uid="{E85DD2A4-D6E8-4E36-9199-E2E620EC7717}" name="zona_climatica"/>
    <tableColumn id="2" xr3:uid="{D06625F4-B44B-41BB-A0A9-A030E92E101B}" name="Epgl_ren" dataDxfId="96" dataCellStyle="Migliaia"/>
    <tableColumn id="3" xr3:uid="{FB730132-6059-4676-BB3A-DC305A466211}" name="Epgl_nren" dataDxfId="95" dataCellStyle="Migliaia"/>
    <tableColumn id="4" xr3:uid="{1B3A5BA6-5251-4621-A85F-721CD20ECDDD}" name="Epgl_renSuEpgl" dataDxfId="94" dataCellStyle="Percentuale"/>
    <tableColumn id="5" xr3:uid="{BD250D74-9AD5-4FDE-AE21-766ABBB61B4D}" name="Epgl_ind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92582B3-1B20-4421-8A35-57217DEDC2D1}" name="Tabella7" displayName="Tabella7" ref="A1:A3" totalsRowShown="0">
  <autoFilter ref="A1:A3" xr:uid="{392582B3-1B20-4421-8A35-57217DEDC2D1}"/>
  <tableColumns count="1">
    <tableColumn id="1" xr3:uid="{6555E330-47CF-4341-8A5E-94A67EA9816B}" name="Combustibil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AC989B0-B16D-4345-8300-6D8747607524}" name="CO2_res" displayName="CO2_res" ref="Z1:AL13" totalsRowShown="0">
  <autoFilter ref="Z1:AL13" xr:uid="{CAC989B0-B16D-4345-8300-6D8747607524}"/>
  <tableColumns count="13">
    <tableColumn id="1" xr3:uid="{A676FC9A-793C-4B05-8CF8-527F743D14C4}" name="Classe Energetica"/>
    <tableColumn id="2" xr3:uid="{25ADB4CD-B685-455F-A3E6-702D94AB7565}" name="CO2 (Kg)" dataDxfId="93" dataCellStyle="Migliaia"/>
    <tableColumn id="3" xr3:uid="{CE4805BB-130E-4421-88B5-7FC3D7179C31}" name="distr_rel" dataDxfId="92" dataCellStyle="Percentuale"/>
    <tableColumn id="4" xr3:uid="{33B2A449-DAC5-4B5C-8FF1-26E75DE981C3}" name="FC_CO2_B" dataDxfId="91">
      <calculatedColumnFormula>CO2_res[[#This Row],[CO2 (Kg)]]/$AN$3</calculatedColumnFormula>
    </tableColumn>
    <tableColumn id="5" xr3:uid="{37234ADB-E0F7-4865-B4F8-135B9ABB90FE}" name="FC_CO2_C" dataDxfId="90">
      <calculatedColumnFormula>CO2_res[[#This Row],[CO2 (Kg)]]/$AN$4</calculatedColumnFormula>
    </tableColumn>
    <tableColumn id="6" xr3:uid="{077C30D2-30AE-487B-A7CE-89FE031A4236}" name="FC_CO2_D" dataDxfId="89">
      <calculatedColumnFormula>CO2_res[[#This Row],[CO2 (Kg)]]/$AN$5</calculatedColumnFormula>
    </tableColumn>
    <tableColumn id="7" xr3:uid="{302D34C2-2300-4AF9-96A1-E770978D6718}" name="FC_CO2_E" dataDxfId="88">
      <calculatedColumnFormula>CO2_res[[#This Row],[CO2 (Kg)]]/$AN$6</calculatedColumnFormula>
    </tableColumn>
    <tableColumn id="8" xr3:uid="{688AC872-A80C-44A9-8565-7358D3EEFAEF}" name="FC_CO2_F" dataDxfId="87">
      <calculatedColumnFormula>CO2_res[[#This Row],[CO2 (Kg)]]/$AN$7</calculatedColumnFormula>
    </tableColumn>
    <tableColumn id="9" xr3:uid="{CBA31469-8BCB-4112-86AD-39A0666548DE}" name="FC_CO2_B2" dataDxfId="86">
      <calculatedColumnFormula>CO2_res[[#This Row],[CO2 (Kg)]]/$AN$3</calculatedColumnFormula>
    </tableColumn>
    <tableColumn id="10" xr3:uid="{7F7B6C7F-D436-4BDE-A158-7DB5165BBB0D}" name="FC_CO2_C3" dataDxfId="85">
      <calculatedColumnFormula>CO2_res[[#This Row],[CO2 (Kg)]]/$AN$4</calculatedColumnFormula>
    </tableColumn>
    <tableColumn id="11" xr3:uid="{CB57AD6B-611E-4B02-83F7-64F64F8CE64F}" name="FC_CO2_D4" dataDxfId="84">
      <calculatedColumnFormula>CO2_res[[#This Row],[CO2 (Kg)]]/$AN$5</calculatedColumnFormula>
    </tableColumn>
    <tableColumn id="12" xr3:uid="{C7F99ECA-FF16-4338-B9F4-44D88C01B525}" name="FC_CO2_E5" dataDxfId="83">
      <calculatedColumnFormula>CO2_res[[#This Row],[CO2 (Kg)]]/$AN$6</calculatedColumnFormula>
    </tableColumn>
    <tableColumn id="13" xr3:uid="{8868B6E5-F3E2-4B59-A522-D1AAC0CB5A25}" name="FC_CO2_F6" dataDxfId="82">
      <calculatedColumnFormula>CO2_res[[#This Row],[CO2 (Kg)]]/$AN$7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5809DE6-D196-4369-AF3A-24DFAB266E65}" name="EPGL_Classe_Res" displayName="EPGL_Classe_Res" ref="Y24:AL36" totalsRowShown="0">
  <autoFilter ref="Y24:AL36" xr:uid="{E5809DE6-D196-4369-AF3A-24DFAB266E65}"/>
  <tableColumns count="14">
    <tableColumn id="1" xr3:uid="{E47F6B90-025E-4049-9BB5-3763D7CE01DC}" name="Classe Energetica"/>
    <tableColumn id="2" xr3:uid="{2ECD16F3-C163-4A16-9C95-A6E598727286}" name="Epgl, ren" dataDxfId="81" dataCellStyle="Migliaia"/>
    <tableColumn id="3" xr3:uid="{3BCFCF35-BD9A-4E30-90D9-CB8004C6B384}" name="Epgl, nren" dataDxfId="80" dataCellStyle="Migliaia"/>
    <tableColumn id="4" xr3:uid="{8BFC21F6-4AB6-49D6-BE9C-8F516C6AED94}" name="Epgl, ren/Epgl" dataDxfId="79" dataCellStyle="Percentuale"/>
    <tableColumn id="5" xr3:uid="{0EF73E1E-0D25-496F-9818-E1113F29019B}" name="FC_Epgl,nren_B" dataDxfId="78" dataCellStyle="Migliaia">
      <calculatedColumnFormula>EPGL_Classe_Res[[#This Row],[Epgl, nren]]/$AN$26</calculatedColumnFormula>
    </tableColumn>
    <tableColumn id="6" xr3:uid="{29FB38BC-ACE1-46B9-B5AD-2B2ED8637072}" name="FC_Epgl,nren_C" dataDxfId="77" dataCellStyle="Migliaia">
      <calculatedColumnFormula>EPGL_Classe_Res[[#This Row],[Epgl, nren]]/$AN$27</calculatedColumnFormula>
    </tableColumn>
    <tableColumn id="7" xr3:uid="{88C20B21-3D90-4725-AD5D-9C99E15B2F27}" name="FC_Epgl,nren_D" dataDxfId="76" dataCellStyle="Migliaia">
      <calculatedColumnFormula>EPGL_Classe_Res[[#This Row],[Epgl, nren]]/$AN$28</calculatedColumnFormula>
    </tableColumn>
    <tableColumn id="8" xr3:uid="{D5BA1196-A214-49B5-AD84-5EA8E1C90424}" name="FC_Epgl,nren_E" dataDxfId="75" dataCellStyle="Migliaia">
      <calculatedColumnFormula>EPGL_Classe_Res[[#This Row],[Epgl, nren]]/$AN$29</calculatedColumnFormula>
    </tableColumn>
    <tableColumn id="9" xr3:uid="{D6B20B50-67F5-4151-9AEE-4924A3E5EAA4}" name="FC_Epgl,nren_F" dataDxfId="74" dataCellStyle="Migliaia">
      <calculatedColumnFormula>EPGL_Classe_Res[[#This Row],[Epgl, nren]]/$AN$30</calculatedColumnFormula>
    </tableColumn>
    <tableColumn id="10" xr3:uid="{7E35A22B-801A-44C2-88A3-C9695136B826}" name="FC_Epgl,nren_B2" dataDxfId="73" dataCellStyle="Migliaia">
      <calculatedColumnFormula>EPGL_Classe_Res[[#This Row],[Epgl, nren]]/$AO$26</calculatedColumnFormula>
    </tableColumn>
    <tableColumn id="11" xr3:uid="{58CE87F9-B29C-44F1-8C73-E2667E6FFE4A}" name="FC_Epgl,nren_C3" dataDxfId="72" dataCellStyle="Migliaia">
      <calculatedColumnFormula>EPGL_Classe_Res[[#This Row],[Epgl, nren]]/$AO$27</calculatedColumnFormula>
    </tableColumn>
    <tableColumn id="12" xr3:uid="{970C2B49-FA9D-4539-8EFD-1638B5499CBA}" name="FC_Epgl,nren_D4" dataDxfId="71" dataCellStyle="Migliaia">
      <calculatedColumnFormula>EPGL_Classe_Res[[#This Row],[Epgl, nren]]/$AO$28</calculatedColumnFormula>
    </tableColumn>
    <tableColumn id="13" xr3:uid="{B0D98914-41ED-4C1A-B910-473051667994}" name="FC_Epgl,nren_E5" dataDxfId="70" dataCellStyle="Migliaia">
      <calculatedColumnFormula>EPGL_Classe_Res[[#This Row],[Epgl, nren]]/$AO$29</calculatedColumnFormula>
    </tableColumn>
    <tableColumn id="14" xr3:uid="{FC3ED998-6BC4-48D2-A038-705FF5411020}" name="FC_Epgl,nren_F6" dataDxfId="69" dataCellStyle="Migliaia">
      <calculatedColumnFormula>EPGL_Classe_Res[[#This Row],[Epgl, nren]]/$AO$30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6" Type="http://schemas.openxmlformats.org/officeDocument/2006/relationships/comments" Target="../comments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68099-B772-4540-8FE4-AC891C5BE043}">
  <sheetPr codeName="Foglio1"/>
  <dimension ref="A1:O48"/>
  <sheetViews>
    <sheetView workbookViewId="0">
      <selection activeCell="A29" sqref="A29:A31"/>
    </sheetView>
  </sheetViews>
  <sheetFormatPr defaultRowHeight="14.4"/>
  <cols>
    <col min="1" max="1" width="21.88671875" bestFit="1" customWidth="1"/>
    <col min="2" max="2" width="15.88671875" bestFit="1" customWidth="1"/>
  </cols>
  <sheetData>
    <row r="1" spans="1:13">
      <c r="A1" t="s">
        <v>362</v>
      </c>
      <c r="B1" t="s">
        <v>363</v>
      </c>
      <c r="C1" t="s">
        <v>366</v>
      </c>
      <c r="G1" t="s">
        <v>351</v>
      </c>
      <c r="M1" t="s">
        <v>367</v>
      </c>
    </row>
    <row r="2" spans="1:13">
      <c r="B2" s="20" t="s">
        <v>364</v>
      </c>
    </row>
    <row r="3" spans="1:13">
      <c r="B3" s="20" t="s">
        <v>365</v>
      </c>
    </row>
    <row r="4" spans="1:13">
      <c r="B4" s="20"/>
    </row>
    <row r="5" spans="1:13">
      <c r="A5" t="s">
        <v>188</v>
      </c>
    </row>
    <row r="6" spans="1:13">
      <c r="A6" t="s">
        <v>368</v>
      </c>
    </row>
    <row r="7" spans="1:13">
      <c r="A7" t="s">
        <v>0</v>
      </c>
      <c r="B7" t="s">
        <v>2</v>
      </c>
      <c r="C7" t="s">
        <v>350</v>
      </c>
      <c r="G7" t="s">
        <v>352</v>
      </c>
      <c r="M7" t="s">
        <v>361</v>
      </c>
    </row>
    <row r="8" spans="1:13">
      <c r="A8" t="s">
        <v>1</v>
      </c>
      <c r="B8" t="s">
        <v>3</v>
      </c>
    </row>
    <row r="9" spans="1:13">
      <c r="B9" t="s">
        <v>3</v>
      </c>
      <c r="C9" t="s">
        <v>4</v>
      </c>
    </row>
    <row r="11" spans="1:13">
      <c r="A11" t="s">
        <v>46</v>
      </c>
      <c r="B11" t="s">
        <v>186</v>
      </c>
      <c r="C11" t="s">
        <v>47</v>
      </c>
    </row>
    <row r="12" spans="1:13">
      <c r="C12" t="s">
        <v>42</v>
      </c>
    </row>
    <row r="13" spans="1:13">
      <c r="C13" t="s">
        <v>43</v>
      </c>
    </row>
    <row r="14" spans="1:13">
      <c r="C14" t="s">
        <v>44</v>
      </c>
    </row>
    <row r="15" spans="1:13">
      <c r="C15" t="s">
        <v>45</v>
      </c>
    </row>
    <row r="16" spans="1:13">
      <c r="A16" t="s">
        <v>49</v>
      </c>
      <c r="B16" t="s">
        <v>51</v>
      </c>
      <c r="D16" t="s">
        <v>187</v>
      </c>
      <c r="G16" t="s">
        <v>351</v>
      </c>
      <c r="M16" t="s">
        <v>354</v>
      </c>
    </row>
    <row r="17" spans="1:15">
      <c r="B17" t="s">
        <v>52</v>
      </c>
    </row>
    <row r="18" spans="1:15">
      <c r="A18" t="s">
        <v>50</v>
      </c>
      <c r="B18" t="s">
        <v>51</v>
      </c>
      <c r="C18" t="s">
        <v>355</v>
      </c>
      <c r="G18" t="s">
        <v>351</v>
      </c>
      <c r="M18" t="s">
        <v>354</v>
      </c>
    </row>
    <row r="19" spans="1:15">
      <c r="B19" t="s">
        <v>52</v>
      </c>
    </row>
    <row r="20" spans="1:15">
      <c r="A20" t="s">
        <v>48</v>
      </c>
      <c r="C20" t="s">
        <v>353</v>
      </c>
      <c r="G20" t="s">
        <v>352</v>
      </c>
      <c r="L20" t="s">
        <v>372</v>
      </c>
    </row>
    <row r="21" spans="1:15">
      <c r="A21" t="s">
        <v>5</v>
      </c>
    </row>
    <row r="22" spans="1:15">
      <c r="A22" t="s">
        <v>6</v>
      </c>
      <c r="B22" t="s">
        <v>7</v>
      </c>
      <c r="C22" t="s">
        <v>8</v>
      </c>
      <c r="D22" t="s">
        <v>370</v>
      </c>
    </row>
    <row r="23" spans="1:15">
      <c r="C23" t="s">
        <v>9</v>
      </c>
      <c r="D23" t="s">
        <v>31</v>
      </c>
    </row>
    <row r="24" spans="1:15">
      <c r="C24" t="s">
        <v>10</v>
      </c>
      <c r="D24" t="s">
        <v>371</v>
      </c>
    </row>
    <row r="25" spans="1:15">
      <c r="A25" t="s">
        <v>11</v>
      </c>
    </row>
    <row r="26" spans="1:15">
      <c r="A26" t="s">
        <v>369</v>
      </c>
    </row>
    <row r="27" spans="1:15">
      <c r="A27" t="s">
        <v>356</v>
      </c>
      <c r="G27" t="s">
        <v>351</v>
      </c>
      <c r="M27" t="s">
        <v>357</v>
      </c>
      <c r="O27" t="s">
        <v>373</v>
      </c>
    </row>
    <row r="29" spans="1:15">
      <c r="A29" t="s">
        <v>359</v>
      </c>
      <c r="G29" t="s">
        <v>351</v>
      </c>
      <c r="M29" t="s">
        <v>358</v>
      </c>
    </row>
    <row r="30" spans="1:15">
      <c r="A30" t="s">
        <v>360</v>
      </c>
    </row>
    <row r="31" spans="1:15">
      <c r="A31" t="s">
        <v>12</v>
      </c>
    </row>
    <row r="34" spans="1:1">
      <c r="A34" t="s">
        <v>189</v>
      </c>
    </row>
    <row r="36" spans="1:1">
      <c r="A36" t="s">
        <v>190</v>
      </c>
    </row>
    <row r="40" spans="1:1">
      <c r="A40" t="s">
        <v>6</v>
      </c>
    </row>
    <row r="41" spans="1:1">
      <c r="A41" t="s">
        <v>347</v>
      </c>
    </row>
    <row r="42" spans="1:1">
      <c r="A42" t="s">
        <v>348</v>
      </c>
    </row>
    <row r="43" spans="1:1">
      <c r="A43" t="s">
        <v>349</v>
      </c>
    </row>
    <row r="46" spans="1:1">
      <c r="A46" t="s">
        <v>392</v>
      </c>
    </row>
    <row r="47" spans="1:1">
      <c r="A47" s="21" t="s">
        <v>381</v>
      </c>
    </row>
    <row r="48" spans="1:1">
      <c r="A48" s="21" t="s">
        <v>382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EDE00-223B-4FCA-8EB7-00794838C3FB}">
  <sheetPr codeName="Foglio10"/>
  <dimension ref="A1:AO36"/>
  <sheetViews>
    <sheetView topLeftCell="X15" workbookViewId="0">
      <selection activeCell="AH41" sqref="AH41"/>
    </sheetView>
  </sheetViews>
  <sheetFormatPr defaultRowHeight="14.4"/>
  <cols>
    <col min="1" max="1" width="18.21875" bestFit="1" customWidth="1"/>
    <col min="2" max="3" width="23.21875" bestFit="1" customWidth="1"/>
    <col min="4" max="4" width="23.33203125" bestFit="1" customWidth="1"/>
    <col min="5" max="5" width="23.109375" bestFit="1" customWidth="1"/>
    <col min="6" max="6" width="23" bestFit="1" customWidth="1"/>
    <col min="7" max="8" width="21.88671875" bestFit="1" customWidth="1"/>
    <col min="9" max="9" width="22" bestFit="1" customWidth="1"/>
    <col min="10" max="10" width="21.77734375" bestFit="1" customWidth="1"/>
    <col min="11" max="11" width="21.6640625" bestFit="1" customWidth="1"/>
    <col min="12" max="13" width="28" bestFit="1" customWidth="1"/>
    <col min="14" max="14" width="28.109375" bestFit="1" customWidth="1"/>
    <col min="15" max="15" width="27.88671875" bestFit="1" customWidth="1"/>
    <col min="16" max="16" width="27.77734375" bestFit="1" customWidth="1"/>
    <col min="17" max="18" width="26.5546875" bestFit="1" customWidth="1"/>
    <col min="19" max="19" width="26.6640625" bestFit="1" customWidth="1"/>
    <col min="20" max="20" width="26.44140625" bestFit="1" customWidth="1"/>
    <col min="21" max="21" width="26.33203125" bestFit="1" customWidth="1"/>
    <col min="23" max="23" width="12.88671875" bestFit="1" customWidth="1"/>
    <col min="24" max="24" width="11.33203125" bestFit="1" customWidth="1"/>
    <col min="26" max="26" width="17.6640625" bestFit="1" customWidth="1"/>
    <col min="27" max="27" width="10.5546875" bestFit="1" customWidth="1"/>
    <col min="28" max="28" width="10" bestFit="1" customWidth="1"/>
    <col min="29" max="30" width="16.44140625" bestFit="1" customWidth="1"/>
    <col min="31" max="31" width="16.5546875" bestFit="1" customWidth="1"/>
    <col min="32" max="32" width="16.33203125" bestFit="1" customWidth="1"/>
    <col min="33" max="33" width="16.21875" bestFit="1" customWidth="1"/>
    <col min="34" max="35" width="17.44140625" bestFit="1" customWidth="1"/>
    <col min="36" max="36" width="17.5546875" bestFit="1" customWidth="1"/>
    <col min="37" max="37" width="17.33203125" bestFit="1" customWidth="1"/>
    <col min="38" max="38" width="17.21875" bestFit="1" customWidth="1"/>
  </cols>
  <sheetData>
    <row r="1" spans="1:41">
      <c r="A1" t="s">
        <v>391</v>
      </c>
      <c r="B1" t="s">
        <v>416</v>
      </c>
      <c r="C1" t="s">
        <v>417</v>
      </c>
      <c r="D1" t="s">
        <v>418</v>
      </c>
      <c r="E1" t="s">
        <v>415</v>
      </c>
      <c r="F1" t="s">
        <v>419</v>
      </c>
      <c r="G1" t="s">
        <v>425</v>
      </c>
      <c r="H1" t="s">
        <v>426</v>
      </c>
      <c r="I1" t="s">
        <v>427</v>
      </c>
      <c r="J1" t="s">
        <v>428</v>
      </c>
      <c r="K1" t="s">
        <v>429</v>
      </c>
      <c r="L1" t="s">
        <v>447</v>
      </c>
      <c r="M1" t="s">
        <v>448</v>
      </c>
      <c r="N1" t="s">
        <v>449</v>
      </c>
      <c r="O1" t="s">
        <v>450</v>
      </c>
      <c r="P1" t="s">
        <v>451</v>
      </c>
      <c r="Q1" t="s">
        <v>452</v>
      </c>
      <c r="R1" t="s">
        <v>453</v>
      </c>
      <c r="S1" t="s">
        <v>454</v>
      </c>
      <c r="T1" t="s">
        <v>455</v>
      </c>
      <c r="U1" t="s">
        <v>456</v>
      </c>
      <c r="X1" t="s">
        <v>405</v>
      </c>
      <c r="Z1" t="s">
        <v>394</v>
      </c>
      <c r="AA1" t="s">
        <v>395</v>
      </c>
      <c r="AB1" t="s">
        <v>396</v>
      </c>
      <c r="AC1" s="22" t="s">
        <v>421</v>
      </c>
      <c r="AD1" s="22" t="s">
        <v>422</v>
      </c>
      <c r="AE1" s="22" t="s">
        <v>423</v>
      </c>
      <c r="AF1" s="22" t="s">
        <v>420</v>
      </c>
      <c r="AG1" s="22" t="s">
        <v>424</v>
      </c>
      <c r="AH1" s="22" t="s">
        <v>430</v>
      </c>
      <c r="AI1" s="22" t="s">
        <v>431</v>
      </c>
      <c r="AJ1" s="22" t="s">
        <v>432</v>
      </c>
      <c r="AK1" s="22" t="s">
        <v>433</v>
      </c>
      <c r="AL1" s="22" t="s">
        <v>434</v>
      </c>
      <c r="AM1" t="s">
        <v>58</v>
      </c>
      <c r="AN1" t="s">
        <v>435</v>
      </c>
      <c r="AO1" t="s">
        <v>436</v>
      </c>
    </row>
    <row r="2" spans="1:41">
      <c r="A2" t="s">
        <v>18</v>
      </c>
      <c r="B2" s="30">
        <f t="shared" ref="B2:D2" si="0">SUMPRODUCT($AB$2:$AB$5,AC2:AC5)/SUM($AB$2:$AB$5)</f>
        <v>0.37874091633946094</v>
      </c>
      <c r="C2" s="30">
        <f t="shared" si="0"/>
        <v>0.36911570392657872</v>
      </c>
      <c r="D2" s="30">
        <f t="shared" si="0"/>
        <v>0.35566273977435714</v>
      </c>
      <c r="E2" s="30">
        <f>SUMPRODUCT($AB$2:$AB$5,AF2:AF5)/SUM($AB$2:$AB$5)</f>
        <v>0.28094636574168735</v>
      </c>
      <c r="F2" s="30">
        <f>SUMPRODUCT($AB$2:$AB$5,AG2:AG5)/SUM($AB$2:$AB$5)</f>
        <v>0.21513736515458873</v>
      </c>
      <c r="G2" s="30">
        <f t="shared" ref="G2:K2" si="1">SUMPRODUCT($AB$2:$AB$5,AH2:AH5)/SUM($AB$2:$AB$5)</f>
        <v>0.37874091633946094</v>
      </c>
      <c r="H2" s="30">
        <f t="shared" si="1"/>
        <v>0.36911570392657872</v>
      </c>
      <c r="I2" s="30">
        <f t="shared" si="1"/>
        <v>0.35566273977435714</v>
      </c>
      <c r="J2" s="30">
        <f t="shared" si="1"/>
        <v>0.28094636574168735</v>
      </c>
      <c r="K2" s="30">
        <f t="shared" si="1"/>
        <v>0.21513736515458873</v>
      </c>
      <c r="L2" s="30">
        <f>AVERAGE(AC25:AC28)</f>
        <v>0.30503335354760458</v>
      </c>
      <c r="M2" s="30">
        <f t="shared" ref="M2:U2" si="2">AVERAGE(AD25:AD28)</f>
        <v>0.29728132387706857</v>
      </c>
      <c r="N2" s="30">
        <f t="shared" si="2"/>
        <v>0.28644646924829154</v>
      </c>
      <c r="O2" s="30">
        <f t="shared" si="2"/>
        <v>0.22627080521817361</v>
      </c>
      <c r="P2" s="30">
        <f t="shared" si="2"/>
        <v>0.173269032035825</v>
      </c>
      <c r="Q2" s="30">
        <f t="shared" si="2"/>
        <v>0.21514114627887082</v>
      </c>
      <c r="R2" s="30">
        <f t="shared" si="2"/>
        <v>0.21984265734265734</v>
      </c>
      <c r="S2" s="30">
        <f t="shared" si="2"/>
        <v>0.18754660700969425</v>
      </c>
      <c r="T2" s="30">
        <f t="shared" si="2"/>
        <v>0.13635131471943618</v>
      </c>
      <c r="U2" s="30">
        <f t="shared" si="2"/>
        <v>0.1262550200803213</v>
      </c>
      <c r="W2" t="s">
        <v>58</v>
      </c>
      <c r="X2" t="s">
        <v>36</v>
      </c>
      <c r="Z2" s="4" t="s">
        <v>397</v>
      </c>
      <c r="AA2" s="4">
        <v>5.4</v>
      </c>
      <c r="AB2" s="23">
        <v>2.4E-2</v>
      </c>
      <c r="AC2" s="30">
        <f>CO2_res[[#This Row],[CO2 (Kg)]]/$AN$3</f>
        <v>0.17828987265009097</v>
      </c>
      <c r="AD2" s="30">
        <f>CO2_res[[#This Row],[CO2 (Kg)]]/$AN$4</f>
        <v>0.17375886524822698</v>
      </c>
      <c r="AE2" s="30">
        <f>CO2_res[[#This Row],[CO2 (Kg)]]/$AN$5</f>
        <v>0.16742596810933943</v>
      </c>
      <c r="AF2" s="31">
        <f>CO2_res[[#This Row],[CO2 (Kg)]]/$AN$6</f>
        <v>0.13225371120107962</v>
      </c>
      <c r="AG2" s="31">
        <f>CO2_res[[#This Row],[CO2 (Kg)]]/$AN$7</f>
        <v>0.10127454357561144</v>
      </c>
      <c r="AH2" s="30">
        <f>CO2_res[[#This Row],[CO2 (Kg)]]/$AN$3</f>
        <v>0.17828987265009097</v>
      </c>
      <c r="AI2" s="30">
        <f>CO2_res[[#This Row],[CO2 (Kg)]]/$AN$4</f>
        <v>0.17375886524822698</v>
      </c>
      <c r="AJ2" s="30">
        <f>CO2_res[[#This Row],[CO2 (Kg)]]/$AN$5</f>
        <v>0.16742596810933943</v>
      </c>
      <c r="AK2" s="31">
        <f>CO2_res[[#This Row],[CO2 (Kg)]]/$AN$6</f>
        <v>0.13225371120107962</v>
      </c>
      <c r="AL2" s="31">
        <f>CO2_res[[#This Row],[CO2 (Kg)]]/$AN$7</f>
        <v>0.10127454357561144</v>
      </c>
      <c r="AM2" t="s">
        <v>18</v>
      </c>
      <c r="AN2" s="14" t="e">
        <f>VLOOKUP(AM2,Tabella2[[Zona]:[CO2_Gasolio '[Kg']]],7,0)</f>
        <v>#N/A</v>
      </c>
      <c r="AO2" s="14" t="e">
        <f>VLOOKUP(AM2,'Tabella A_ comuni e zone climat'!D107:K212,7,0)</f>
        <v>#N/A</v>
      </c>
    </row>
    <row r="3" spans="1:41">
      <c r="A3" t="s">
        <v>23</v>
      </c>
      <c r="B3" s="30">
        <f t="shared" ref="B3:D3" si="3">AC6</f>
        <v>0.72966781214203891</v>
      </c>
      <c r="C3" s="30">
        <f t="shared" si="3"/>
        <v>0.71112424481218828</v>
      </c>
      <c r="D3" s="30">
        <f t="shared" si="3"/>
        <v>0.68520627689192626</v>
      </c>
      <c r="E3" s="30">
        <f t="shared" ref="E3:F8" si="4">AF6</f>
        <v>0.54126055880441848</v>
      </c>
      <c r="F3" s="30">
        <f t="shared" si="4"/>
        <v>0.41447544685574311</v>
      </c>
      <c r="G3" s="30">
        <f t="shared" ref="G3:K3" si="5">AH6</f>
        <v>0.72966781214203891</v>
      </c>
      <c r="H3" s="30">
        <f t="shared" si="5"/>
        <v>0.71112424481218828</v>
      </c>
      <c r="I3" s="30">
        <f t="shared" si="5"/>
        <v>0.68520627689192626</v>
      </c>
      <c r="J3" s="30">
        <f t="shared" si="5"/>
        <v>0.54126055880441848</v>
      </c>
      <c r="K3" s="30">
        <f t="shared" si="5"/>
        <v>0.41447544685574311</v>
      </c>
      <c r="L3" s="30">
        <f>AC29</f>
        <v>0.52152819890842939</v>
      </c>
      <c r="M3" s="30">
        <f t="shared" ref="M3:U8" si="6">AD29</f>
        <v>0.50827423167848707</v>
      </c>
      <c r="N3" s="30">
        <f t="shared" si="6"/>
        <v>0.48974943052391801</v>
      </c>
      <c r="O3" s="30">
        <f t="shared" si="6"/>
        <v>0.38686459739091317</v>
      </c>
      <c r="P3" s="30">
        <f t="shared" si="6"/>
        <v>0.29624526352049602</v>
      </c>
      <c r="Q3" s="30">
        <f t="shared" si="6"/>
        <v>0.36783575705731392</v>
      </c>
      <c r="R3" s="30">
        <f t="shared" si="6"/>
        <v>0.37587412587412583</v>
      </c>
      <c r="S3" s="30">
        <f t="shared" si="6"/>
        <v>0.32065622669649518</v>
      </c>
      <c r="T3" s="30">
        <f t="shared" si="6"/>
        <v>0.23312550826782327</v>
      </c>
      <c r="U3" s="30">
        <f t="shared" si="6"/>
        <v>0.21586345381526106</v>
      </c>
      <c r="W3" t="s">
        <v>412</v>
      </c>
      <c r="X3">
        <v>1953</v>
      </c>
      <c r="Z3" t="s">
        <v>398</v>
      </c>
      <c r="AA3" s="6">
        <v>12.3</v>
      </c>
      <c r="AB3" s="24">
        <v>1.2E-2</v>
      </c>
      <c r="AC3" s="30">
        <f>CO2_res[[#This Row],[CO2 (Kg)]]/$AN$3</f>
        <v>0.4061047099252072</v>
      </c>
      <c r="AD3" s="30">
        <f>CO2_res[[#This Row],[CO2 (Kg)]]/$AN$4</f>
        <v>0.39578408195429482</v>
      </c>
      <c r="AE3" s="30">
        <f>CO2_res[[#This Row],[CO2 (Kg)]]/$AN$5</f>
        <v>0.38135914958238426</v>
      </c>
      <c r="AF3" s="32">
        <f>CO2_res[[#This Row],[CO2 (Kg)]]/$AN$6</f>
        <v>0.30124456440245911</v>
      </c>
      <c r="AG3" s="32">
        <f>CO2_res[[#This Row],[CO2 (Kg)]]/$AN$7</f>
        <v>0.23068090481111495</v>
      </c>
      <c r="AH3" s="30">
        <f>CO2_res[[#This Row],[CO2 (Kg)]]/$AN$3</f>
        <v>0.4061047099252072</v>
      </c>
      <c r="AI3" s="30">
        <f>CO2_res[[#This Row],[CO2 (Kg)]]/$AN$4</f>
        <v>0.39578408195429482</v>
      </c>
      <c r="AJ3" s="30">
        <f>CO2_res[[#This Row],[CO2 (Kg)]]/$AN$5</f>
        <v>0.38135914958238426</v>
      </c>
      <c r="AK3" s="32">
        <f>CO2_res[[#This Row],[CO2 (Kg)]]/$AN$6</f>
        <v>0.30124456440245911</v>
      </c>
      <c r="AL3" s="32">
        <f>CO2_res[[#This Row],[CO2 (Kg)]]/$AN$7</f>
        <v>0.23068090481111495</v>
      </c>
      <c r="AM3" t="s">
        <v>23</v>
      </c>
      <c r="AN3" s="14">
        <f>VLOOKUP(AM3,'Tabella A_ comuni e zone climat'!$D$2:$K$106,7,0)</f>
        <v>30.287755102040819</v>
      </c>
      <c r="AO3" s="14">
        <f>VLOOKUP(AM3,'Tabella A_ comuni e zone climat'!D108:K213,7,0)</f>
        <v>42.942857142857143</v>
      </c>
    </row>
    <row r="4" spans="1:41">
      <c r="A4" t="s">
        <v>27</v>
      </c>
      <c r="B4" s="30">
        <f t="shared" ref="B4:D4" si="7">AC7</f>
        <v>0.76268445522538908</v>
      </c>
      <c r="C4" s="30">
        <f t="shared" si="7"/>
        <v>0.74330181245074878</v>
      </c>
      <c r="D4" s="30">
        <f t="shared" si="7"/>
        <v>0.71621108580106319</v>
      </c>
      <c r="E4" s="30">
        <f t="shared" si="4"/>
        <v>0.56575198680461836</v>
      </c>
      <c r="F4" s="30">
        <f t="shared" si="4"/>
        <v>0.43322999196233786</v>
      </c>
      <c r="G4" s="30">
        <f t="shared" ref="G4:K4" si="8">AH7</f>
        <v>0.76268445522538908</v>
      </c>
      <c r="H4" s="30">
        <f t="shared" si="8"/>
        <v>0.74330181245074878</v>
      </c>
      <c r="I4" s="30">
        <f t="shared" si="8"/>
        <v>0.71621108580106319</v>
      </c>
      <c r="J4" s="30">
        <f t="shared" si="8"/>
        <v>0.56575198680461836</v>
      </c>
      <c r="K4" s="30">
        <f t="shared" si="8"/>
        <v>0.43322999196233786</v>
      </c>
      <c r="L4" s="30">
        <f t="shared" ref="L4:L8" si="9">AC30</f>
        <v>0.63129169193450574</v>
      </c>
      <c r="M4" s="30">
        <f t="shared" si="6"/>
        <v>0.61524822695035464</v>
      </c>
      <c r="N4" s="30">
        <f t="shared" si="6"/>
        <v>0.59282460136674253</v>
      </c>
      <c r="O4" s="30">
        <f t="shared" si="6"/>
        <v>0.46828609986504716</v>
      </c>
      <c r="P4" s="30">
        <f t="shared" si="6"/>
        <v>0.35859455735446089</v>
      </c>
      <c r="Q4" s="30">
        <f t="shared" si="6"/>
        <v>0.44525235243798111</v>
      </c>
      <c r="R4" s="30">
        <f t="shared" si="6"/>
        <v>0.45498251748251745</v>
      </c>
      <c r="S4" s="30">
        <f t="shared" si="6"/>
        <v>0.38814317673378074</v>
      </c>
      <c r="T4" s="30">
        <f t="shared" si="6"/>
        <v>0.28219029547302793</v>
      </c>
      <c r="U4" s="30">
        <f t="shared" si="6"/>
        <v>0.26129518072289154</v>
      </c>
      <c r="W4" t="s">
        <v>406</v>
      </c>
      <c r="X4" t="s">
        <v>393</v>
      </c>
      <c r="Z4" t="s">
        <v>399</v>
      </c>
      <c r="AA4" s="6">
        <v>13.9</v>
      </c>
      <c r="AB4" s="24">
        <v>1.2999999999999999E-2</v>
      </c>
      <c r="AC4" s="30">
        <f>CO2_res[[#This Row],[CO2 (Kg)]]/$AN$3</f>
        <v>0.45893133885856746</v>
      </c>
      <c r="AD4" s="30">
        <f>CO2_res[[#This Row],[CO2 (Kg)]]/$AN$4</f>
        <v>0.44726819017599168</v>
      </c>
      <c r="AE4" s="30">
        <f>CO2_res[[#This Row],[CO2 (Kg)]]/$AN$5</f>
        <v>0.43096684383700334</v>
      </c>
      <c r="AF4" s="31">
        <f>CO2_res[[#This Row],[CO2 (Kg)]]/$AN$6</f>
        <v>0.340430849202779</v>
      </c>
      <c r="AG4" s="31">
        <f>CO2_res[[#This Row],[CO2 (Kg)]]/$AN$7</f>
        <v>0.26068817698166646</v>
      </c>
      <c r="AH4" s="30">
        <f>CO2_res[[#This Row],[CO2 (Kg)]]/$AN$3</f>
        <v>0.45893133885856746</v>
      </c>
      <c r="AI4" s="30">
        <f>CO2_res[[#This Row],[CO2 (Kg)]]/$AN$4</f>
        <v>0.44726819017599168</v>
      </c>
      <c r="AJ4" s="30">
        <f>CO2_res[[#This Row],[CO2 (Kg)]]/$AN$5</f>
        <v>0.43096684383700334</v>
      </c>
      <c r="AK4" s="31">
        <f>CO2_res[[#This Row],[CO2 (Kg)]]/$AN$6</f>
        <v>0.340430849202779</v>
      </c>
      <c r="AL4" s="31">
        <f>CO2_res[[#This Row],[CO2 (Kg)]]/$AN$7</f>
        <v>0.26068817698166646</v>
      </c>
      <c r="AM4" t="s">
        <v>27</v>
      </c>
      <c r="AN4" s="14">
        <f>VLOOKUP(AM4,'Tabella A_ comuni e zone climat'!$D$2:$K$106,7,0)</f>
        <v>31.077551020408158</v>
      </c>
      <c r="AO4" s="14">
        <f>VLOOKUP(AM4,'Tabella A_ comuni e zone climat'!D109:K214,7,0)</f>
        <v>42.02448979591837</v>
      </c>
    </row>
    <row r="5" spans="1:41">
      <c r="A5" t="s">
        <v>31</v>
      </c>
      <c r="B5" s="30">
        <f t="shared" ref="B5:D5" si="10">AC8</f>
        <v>0.90795768479212979</v>
      </c>
      <c r="C5" s="30">
        <f t="shared" si="10"/>
        <v>0.8848831100604152</v>
      </c>
      <c r="D5" s="30">
        <f t="shared" si="10"/>
        <v>0.85263224500126567</v>
      </c>
      <c r="E5" s="30">
        <f t="shared" si="4"/>
        <v>0.67351427000549802</v>
      </c>
      <c r="F5" s="30">
        <f t="shared" si="4"/>
        <v>0.5157499904313545</v>
      </c>
      <c r="G5" s="30">
        <f t="shared" ref="G5:K5" si="11">AH8</f>
        <v>0.90795768479212979</v>
      </c>
      <c r="H5" s="30">
        <f t="shared" si="11"/>
        <v>0.8848831100604152</v>
      </c>
      <c r="I5" s="30">
        <f t="shared" si="11"/>
        <v>0.85263224500126567</v>
      </c>
      <c r="J5" s="30">
        <f t="shared" si="11"/>
        <v>0.67351427000549802</v>
      </c>
      <c r="K5" s="30">
        <f t="shared" si="11"/>
        <v>0.5157499904313545</v>
      </c>
      <c r="L5" s="30">
        <f t="shared" si="9"/>
        <v>0.7810794420861128</v>
      </c>
      <c r="M5" s="30">
        <f t="shared" si="6"/>
        <v>0.76122931442080388</v>
      </c>
      <c r="N5" s="30">
        <f t="shared" si="6"/>
        <v>0.73348519362186793</v>
      </c>
      <c r="O5" s="30">
        <f t="shared" si="6"/>
        <v>0.57939721097615837</v>
      </c>
      <c r="P5" s="30">
        <f t="shared" si="6"/>
        <v>0.44367895280744057</v>
      </c>
      <c r="Q5" s="30">
        <f t="shared" si="6"/>
        <v>0.55089820359281438</v>
      </c>
      <c r="R5" s="30">
        <f t="shared" si="6"/>
        <v>0.56293706293706292</v>
      </c>
      <c r="S5" s="30">
        <f t="shared" si="6"/>
        <v>0.48023862788963467</v>
      </c>
      <c r="T5" s="30">
        <f t="shared" si="6"/>
        <v>0.34914611005692603</v>
      </c>
      <c r="U5" s="30">
        <f t="shared" si="6"/>
        <v>0.32329317269076308</v>
      </c>
      <c r="W5" t="s">
        <v>408</v>
      </c>
      <c r="X5" s="30">
        <v>705.76</v>
      </c>
      <c r="Z5" t="s">
        <v>400</v>
      </c>
      <c r="AA5" s="6">
        <v>17.600000000000001</v>
      </c>
      <c r="AB5" s="24">
        <v>1.7000000000000001E-2</v>
      </c>
      <c r="AC5" s="30">
        <f>CO2_res[[#This Row],[CO2 (Kg)]]/$AN$3</f>
        <v>0.58109291826696319</v>
      </c>
      <c r="AD5" s="30">
        <f>CO2_res[[#This Row],[CO2 (Kg)]]/$AN$4</f>
        <v>0.5663251904386658</v>
      </c>
      <c r="AE5" s="30">
        <f>CO2_res[[#This Row],[CO2 (Kg)]]/$AN$5</f>
        <v>0.54568463680081003</v>
      </c>
      <c r="AF5" s="32">
        <f>CO2_res[[#This Row],[CO2 (Kg)]]/$AN$6</f>
        <v>0.43104913280351875</v>
      </c>
      <c r="AG5" s="32">
        <f>CO2_res[[#This Row],[CO2 (Kg)]]/$AN$7</f>
        <v>0.33007999387606696</v>
      </c>
      <c r="AH5" s="30">
        <f>CO2_res[[#This Row],[CO2 (Kg)]]/$AN$3</f>
        <v>0.58109291826696319</v>
      </c>
      <c r="AI5" s="30">
        <f>CO2_res[[#This Row],[CO2 (Kg)]]/$AN$4</f>
        <v>0.5663251904386658</v>
      </c>
      <c r="AJ5" s="30">
        <f>CO2_res[[#This Row],[CO2 (Kg)]]/$AN$5</f>
        <v>0.54568463680081003</v>
      </c>
      <c r="AK5" s="32">
        <f>CO2_res[[#This Row],[CO2 (Kg)]]/$AN$6</f>
        <v>0.43104913280351875</v>
      </c>
      <c r="AL5" s="32">
        <f>CO2_res[[#This Row],[CO2 (Kg)]]/$AN$7</f>
        <v>0.33007999387606696</v>
      </c>
      <c r="AM5" t="s">
        <v>31</v>
      </c>
      <c r="AN5" s="14">
        <f>VLOOKUP(AM5,'Tabella A_ comuni e zone climat'!$D$2:$K$106,7,0)</f>
        <v>32.253061224489791</v>
      </c>
      <c r="AO5" s="14">
        <f>VLOOKUP(AM5,'Tabella A_ comuni e zone climat'!D110:K215,7,0)</f>
        <v>49.261224489795914</v>
      </c>
    </row>
    <row r="6" spans="1:41">
      <c r="A6" t="s">
        <v>36</v>
      </c>
      <c r="B6" s="30">
        <f t="shared" ref="B6:D6" si="12">AC9</f>
        <v>1.0763425645172158</v>
      </c>
      <c r="C6" s="30">
        <f t="shared" si="12"/>
        <v>1.0489887050170741</v>
      </c>
      <c r="D6" s="30">
        <f t="shared" si="12"/>
        <v>1.0107567704378639</v>
      </c>
      <c r="E6" s="30">
        <f t="shared" si="4"/>
        <v>0.79842055280651769</v>
      </c>
      <c r="F6" s="30">
        <f t="shared" si="4"/>
        <v>0.61139817047498757</v>
      </c>
      <c r="G6" s="30">
        <f t="shared" ref="G6:K6" si="13">AH9</f>
        <v>1.0763425645172158</v>
      </c>
      <c r="H6" s="30">
        <f t="shared" si="13"/>
        <v>1.0489887050170741</v>
      </c>
      <c r="I6" s="30">
        <f t="shared" si="13"/>
        <v>1.0107567704378639</v>
      </c>
      <c r="J6" s="30">
        <f t="shared" si="13"/>
        <v>0.79842055280651769</v>
      </c>
      <c r="K6" s="30">
        <f t="shared" si="13"/>
        <v>0.61139817047498757</v>
      </c>
      <c r="L6" s="30">
        <f t="shared" si="9"/>
        <v>0.90600363856882959</v>
      </c>
      <c r="M6" s="30">
        <f t="shared" si="6"/>
        <v>0.88297872340425543</v>
      </c>
      <c r="N6" s="30">
        <f t="shared" si="6"/>
        <v>0.85079726651480647</v>
      </c>
      <c r="O6" s="30">
        <f t="shared" si="6"/>
        <v>0.67206477732793524</v>
      </c>
      <c r="P6" s="30">
        <f t="shared" si="6"/>
        <v>0.51464002755769889</v>
      </c>
      <c r="Q6" s="30">
        <f t="shared" si="6"/>
        <v>0.6390076988879384</v>
      </c>
      <c r="R6" s="30">
        <f t="shared" si="6"/>
        <v>0.65297202797202791</v>
      </c>
      <c r="S6" s="30">
        <f t="shared" si="6"/>
        <v>0.5570469798657719</v>
      </c>
      <c r="T6" s="30">
        <f t="shared" si="6"/>
        <v>0.40498780157224185</v>
      </c>
      <c r="U6" s="30">
        <f t="shared" si="6"/>
        <v>0.37500000000000006</v>
      </c>
      <c r="W6" t="s">
        <v>413</v>
      </c>
      <c r="X6" s="30">
        <v>342.66</v>
      </c>
      <c r="Z6" t="s">
        <v>23</v>
      </c>
      <c r="AA6" s="6">
        <v>22.1</v>
      </c>
      <c r="AB6" s="24">
        <v>2.3E-2</v>
      </c>
      <c r="AC6" s="30">
        <f>CO2_res[[#This Row],[CO2 (Kg)]]/$AN$3</f>
        <v>0.72966781214203891</v>
      </c>
      <c r="AD6" s="30">
        <f>CO2_res[[#This Row],[CO2 (Kg)]]/$AN$4</f>
        <v>0.71112424481218828</v>
      </c>
      <c r="AE6" s="30">
        <f>CO2_res[[#This Row],[CO2 (Kg)]]/$AN$5</f>
        <v>0.68520627689192626</v>
      </c>
      <c r="AF6" s="31">
        <f>CO2_res[[#This Row],[CO2 (Kg)]]/$AN$6</f>
        <v>0.54126055880441848</v>
      </c>
      <c r="AG6" s="31">
        <f>CO2_res[[#This Row],[CO2 (Kg)]]/$AN$7</f>
        <v>0.41447544685574311</v>
      </c>
      <c r="AH6" s="30">
        <f>CO2_res[[#This Row],[CO2 (Kg)]]/$AN$3</f>
        <v>0.72966781214203891</v>
      </c>
      <c r="AI6" s="30">
        <f>CO2_res[[#This Row],[CO2 (Kg)]]/$AN$4</f>
        <v>0.71112424481218828</v>
      </c>
      <c r="AJ6" s="30">
        <f>CO2_res[[#This Row],[CO2 (Kg)]]/$AN$5</f>
        <v>0.68520627689192626</v>
      </c>
      <c r="AK6" s="31">
        <f>CO2_res[[#This Row],[CO2 (Kg)]]/$AN$6</f>
        <v>0.54126055880441848</v>
      </c>
      <c r="AL6" s="31">
        <f>CO2_res[[#This Row],[CO2 (Kg)]]/$AN$7</f>
        <v>0.41447544685574311</v>
      </c>
      <c r="AM6" t="s">
        <v>36</v>
      </c>
      <c r="AN6" s="14">
        <f>VLOOKUP(AM6,'Tabella A_ comuni e zone climat'!$D$2:$K$106,7,0)</f>
        <v>40.830612244897964</v>
      </c>
      <c r="AO6" s="14">
        <f>VLOOKUP(AM6,'Tabella A_ comuni e zone climat'!D111:K216,7,0)</f>
        <v>67.757142857142853</v>
      </c>
    </row>
    <row r="7" spans="1:41">
      <c r="A7" t="s">
        <v>40</v>
      </c>
      <c r="B7" s="30">
        <f t="shared" ref="B7:D7" si="14">AC10</f>
        <v>1.3701906879590322</v>
      </c>
      <c r="C7" s="30">
        <f t="shared" si="14"/>
        <v>1.335369057000263</v>
      </c>
      <c r="D7" s="30">
        <f t="shared" si="14"/>
        <v>1.2866995697291828</v>
      </c>
      <c r="E7" s="30">
        <f t="shared" si="4"/>
        <v>1.0163942620082971</v>
      </c>
      <c r="F7" s="30">
        <f t="shared" si="4"/>
        <v>0.77831362192368048</v>
      </c>
      <c r="G7" s="30">
        <f t="shared" ref="G7:K7" si="15">AH10</f>
        <v>1.3701906879590322</v>
      </c>
      <c r="H7" s="30">
        <f t="shared" si="15"/>
        <v>1.335369057000263</v>
      </c>
      <c r="I7" s="30">
        <f t="shared" si="15"/>
        <v>1.2866995697291828</v>
      </c>
      <c r="J7" s="30">
        <f t="shared" si="15"/>
        <v>1.0163942620082971</v>
      </c>
      <c r="K7" s="30">
        <f t="shared" si="15"/>
        <v>0.77831362192368048</v>
      </c>
      <c r="L7" s="30">
        <f t="shared" si="9"/>
        <v>1.1182534869617951</v>
      </c>
      <c r="M7" s="30">
        <f t="shared" si="6"/>
        <v>1.0898345153664304</v>
      </c>
      <c r="N7" s="30">
        <f t="shared" si="6"/>
        <v>1.0501138952164011</v>
      </c>
      <c r="O7" s="30">
        <f t="shared" si="6"/>
        <v>0.82950967161493472</v>
      </c>
      <c r="P7" s="30">
        <f t="shared" si="6"/>
        <v>0.63520496038580776</v>
      </c>
      <c r="Q7" s="30">
        <f t="shared" si="6"/>
        <v>0.78870829769033357</v>
      </c>
      <c r="R7" s="30">
        <f t="shared" si="6"/>
        <v>0.80594405594405594</v>
      </c>
      <c r="S7" s="30">
        <f t="shared" si="6"/>
        <v>0.68754660700969428</v>
      </c>
      <c r="T7" s="30">
        <f t="shared" si="6"/>
        <v>0.4998644619137978</v>
      </c>
      <c r="U7" s="30">
        <f t="shared" si="6"/>
        <v>0.46285140562249</v>
      </c>
      <c r="W7" t="s">
        <v>407</v>
      </c>
      <c r="X7" s="30">
        <f>X6*X5</f>
        <v>241835.72160000002</v>
      </c>
      <c r="Z7" t="s">
        <v>27</v>
      </c>
      <c r="AA7" s="6">
        <v>23.1</v>
      </c>
      <c r="AB7" s="24">
        <v>4.3999999999999997E-2</v>
      </c>
      <c r="AC7" s="30">
        <f>CO2_res[[#This Row],[CO2 (Kg)]]/$AN$3</f>
        <v>0.76268445522538908</v>
      </c>
      <c r="AD7" s="30">
        <f>CO2_res[[#This Row],[CO2 (Kg)]]/$AN$4</f>
        <v>0.74330181245074878</v>
      </c>
      <c r="AE7" s="30">
        <f>CO2_res[[#This Row],[CO2 (Kg)]]/$AN$5</f>
        <v>0.71621108580106319</v>
      </c>
      <c r="AF7" s="32">
        <f>CO2_res[[#This Row],[CO2 (Kg)]]/$AN$6</f>
        <v>0.56575198680461836</v>
      </c>
      <c r="AG7" s="32">
        <f>CO2_res[[#This Row],[CO2 (Kg)]]/$AN$7</f>
        <v>0.43322999196233786</v>
      </c>
      <c r="AH7" s="30">
        <f>CO2_res[[#This Row],[CO2 (Kg)]]/$AN$3</f>
        <v>0.76268445522538908</v>
      </c>
      <c r="AI7" s="30">
        <f>CO2_res[[#This Row],[CO2 (Kg)]]/$AN$4</f>
        <v>0.74330181245074878</v>
      </c>
      <c r="AJ7" s="30">
        <f>CO2_res[[#This Row],[CO2 (Kg)]]/$AN$5</f>
        <v>0.71621108580106319</v>
      </c>
      <c r="AK7" s="32">
        <f>CO2_res[[#This Row],[CO2 (Kg)]]/$AN$6</f>
        <v>0.56575198680461836</v>
      </c>
      <c r="AL7" s="32">
        <f>CO2_res[[#This Row],[CO2 (Kg)]]/$AN$7</f>
        <v>0.43322999196233786</v>
      </c>
      <c r="AM7" t="s">
        <v>40</v>
      </c>
      <c r="AN7" s="14">
        <f>VLOOKUP(AM7,'Tabella A_ comuni e zone climat'!$D$2:$K$106,7,0)</f>
        <v>53.320408163265306</v>
      </c>
      <c r="AO7" s="14">
        <f>VLOOKUP(AM7,'Tabella A_ comuni e zone climat'!D112:K217,7,0)</f>
        <v>73.175510204081618</v>
      </c>
    </row>
    <row r="8" spans="1:41">
      <c r="A8" t="s">
        <v>393</v>
      </c>
      <c r="B8" s="30">
        <f t="shared" ref="B8:D8" si="16">AC11</f>
        <v>2.116366821642746</v>
      </c>
      <c r="C8" s="30">
        <f t="shared" si="16"/>
        <v>2.062582085631731</v>
      </c>
      <c r="D8" s="30">
        <f t="shared" si="16"/>
        <v>1.9874082510756772</v>
      </c>
      <c r="E8" s="30">
        <f t="shared" si="4"/>
        <v>1.5699005348128152</v>
      </c>
      <c r="F8" s="30">
        <f t="shared" si="4"/>
        <v>1.2021663413327208</v>
      </c>
      <c r="G8" s="30">
        <f t="shared" ref="G8:K8" si="17">AH11</f>
        <v>2.116366821642746</v>
      </c>
      <c r="H8" s="30">
        <f t="shared" si="17"/>
        <v>2.062582085631731</v>
      </c>
      <c r="I8" s="30">
        <f t="shared" si="17"/>
        <v>1.9874082510756772</v>
      </c>
      <c r="J8" s="30">
        <f t="shared" si="17"/>
        <v>1.5699005348128152</v>
      </c>
      <c r="K8" s="30">
        <f t="shared" si="17"/>
        <v>1.2021663413327208</v>
      </c>
      <c r="L8" s="30">
        <f t="shared" si="9"/>
        <v>1.7131594906003638</v>
      </c>
      <c r="M8" s="30">
        <f t="shared" si="6"/>
        <v>1.6696217494089836</v>
      </c>
      <c r="N8" s="30">
        <f t="shared" si="6"/>
        <v>1.6087699316628703</v>
      </c>
      <c r="O8" s="30">
        <f t="shared" si="6"/>
        <v>1.2708052181736391</v>
      </c>
      <c r="P8" s="30">
        <f t="shared" si="6"/>
        <v>0.97313124354116431</v>
      </c>
      <c r="Q8" s="30">
        <f t="shared" si="6"/>
        <v>1.2082976903336184</v>
      </c>
      <c r="R8" s="30">
        <f t="shared" si="6"/>
        <v>1.2347027972027971</v>
      </c>
      <c r="S8" s="30">
        <f t="shared" si="6"/>
        <v>1.0533184190902312</v>
      </c>
      <c r="T8" s="30">
        <f t="shared" si="6"/>
        <v>0.76579018704255897</v>
      </c>
      <c r="U8" s="30">
        <f t="shared" si="6"/>
        <v>0.70908634538152615</v>
      </c>
      <c r="W8" t="s">
        <v>409</v>
      </c>
      <c r="X8" s="30">
        <v>342.66</v>
      </c>
      <c r="Z8" t="s">
        <v>31</v>
      </c>
      <c r="AA8" s="6">
        <v>27.5</v>
      </c>
      <c r="AB8" s="24">
        <v>9.9000000000000005E-2</v>
      </c>
      <c r="AC8" s="30">
        <f>CO2_res[[#This Row],[CO2 (Kg)]]/$AN$3</f>
        <v>0.90795768479212979</v>
      </c>
      <c r="AD8" s="30">
        <f>CO2_res[[#This Row],[CO2 (Kg)]]/$AN$4</f>
        <v>0.8848831100604152</v>
      </c>
      <c r="AE8" s="30">
        <f>CO2_res[[#This Row],[CO2 (Kg)]]/$AN$5</f>
        <v>0.85263224500126567</v>
      </c>
      <c r="AF8" s="31">
        <f>CO2_res[[#This Row],[CO2 (Kg)]]/$AN$6</f>
        <v>0.67351427000549802</v>
      </c>
      <c r="AG8" s="31">
        <f>CO2_res[[#This Row],[CO2 (Kg)]]/$AN$7</f>
        <v>0.5157499904313545</v>
      </c>
      <c r="AH8" s="30">
        <f>CO2_res[[#This Row],[CO2 (Kg)]]/$AN$3</f>
        <v>0.90795768479212979</v>
      </c>
      <c r="AI8" s="30">
        <f>CO2_res[[#This Row],[CO2 (Kg)]]/$AN$4</f>
        <v>0.8848831100604152</v>
      </c>
      <c r="AJ8" s="30">
        <f>CO2_res[[#This Row],[CO2 (Kg)]]/$AN$5</f>
        <v>0.85263224500126567</v>
      </c>
      <c r="AK8" s="31">
        <f>CO2_res[[#This Row],[CO2 (Kg)]]/$AN$6</f>
        <v>0.67351427000549802</v>
      </c>
      <c r="AL8" s="31">
        <f>CO2_res[[#This Row],[CO2 (Kg)]]/$AN$7</f>
        <v>0.5157499904313545</v>
      </c>
    </row>
    <row r="9" spans="1:41">
      <c r="W9" t="s">
        <v>414</v>
      </c>
      <c r="X9" s="30">
        <v>3.89</v>
      </c>
      <c r="Z9" t="s">
        <v>36</v>
      </c>
      <c r="AA9" s="27">
        <v>32.6</v>
      </c>
      <c r="AB9" s="24">
        <v>0.16300000000000001</v>
      </c>
      <c r="AC9" s="30">
        <f>CO2_res[[#This Row],[CO2 (Kg)]]/$AN$3</f>
        <v>1.0763425645172158</v>
      </c>
      <c r="AD9" s="30">
        <f>CO2_res[[#This Row],[CO2 (Kg)]]/$AN$4</f>
        <v>1.0489887050170741</v>
      </c>
      <c r="AE9" s="30">
        <f>CO2_res[[#This Row],[CO2 (Kg)]]/$AN$5</f>
        <v>1.0107567704378639</v>
      </c>
      <c r="AF9" s="32">
        <f>CO2_res[[#This Row],[CO2 (Kg)]]/$AN$6</f>
        <v>0.79842055280651769</v>
      </c>
      <c r="AG9" s="32">
        <f>CO2_res[[#This Row],[CO2 (Kg)]]/$AN$7</f>
        <v>0.61139817047498757</v>
      </c>
      <c r="AH9" s="30">
        <f>CO2_res[[#This Row],[CO2 (Kg)]]/$AN$3</f>
        <v>1.0763425645172158</v>
      </c>
      <c r="AI9" s="30">
        <f>CO2_res[[#This Row],[CO2 (Kg)]]/$AN$4</f>
        <v>1.0489887050170741</v>
      </c>
      <c r="AJ9" s="30">
        <f>CO2_res[[#This Row],[CO2 (Kg)]]/$AN$5</f>
        <v>1.0107567704378639</v>
      </c>
      <c r="AK9" s="32">
        <f>CO2_res[[#This Row],[CO2 (Kg)]]/$AN$6</f>
        <v>0.79842055280651769</v>
      </c>
      <c r="AL9" s="32">
        <f>CO2_res[[#This Row],[CO2 (Kg)]]/$AN$7</f>
        <v>0.61139817047498757</v>
      </c>
    </row>
    <row r="10" spans="1:41">
      <c r="W10" t="s">
        <v>410</v>
      </c>
      <c r="X10" s="30">
        <v>22079</v>
      </c>
      <c r="Z10" t="s">
        <v>40</v>
      </c>
      <c r="AA10" s="27">
        <v>41.5</v>
      </c>
      <c r="AB10" s="24">
        <v>0.251</v>
      </c>
      <c r="AC10" s="30">
        <f>CO2_res[[#This Row],[CO2 (Kg)]]/$AN$3</f>
        <v>1.3701906879590322</v>
      </c>
      <c r="AD10" s="30">
        <f>CO2_res[[#This Row],[CO2 (Kg)]]/$AN$4</f>
        <v>1.335369057000263</v>
      </c>
      <c r="AE10" s="30">
        <f>CO2_res[[#This Row],[CO2 (Kg)]]/$AN$5</f>
        <v>1.2866995697291828</v>
      </c>
      <c r="AF10" s="31">
        <f>CO2_res[[#This Row],[CO2 (Kg)]]/$AN$6</f>
        <v>1.0163942620082971</v>
      </c>
      <c r="AG10" s="31">
        <f>CO2_res[[#This Row],[CO2 (Kg)]]/$AN$7</f>
        <v>0.77831362192368048</v>
      </c>
      <c r="AH10" s="30">
        <f>CO2_res[[#This Row],[CO2 (Kg)]]/$AN$3</f>
        <v>1.3701906879590322</v>
      </c>
      <c r="AI10" s="30">
        <f>CO2_res[[#This Row],[CO2 (Kg)]]/$AN$4</f>
        <v>1.335369057000263</v>
      </c>
      <c r="AJ10" s="30">
        <f>CO2_res[[#This Row],[CO2 (Kg)]]/$AN$5</f>
        <v>1.2866995697291828</v>
      </c>
      <c r="AK10" s="31">
        <f>CO2_res[[#This Row],[CO2 (Kg)]]/$AN$6</f>
        <v>1.0163942620082971</v>
      </c>
      <c r="AL10" s="31">
        <f>CO2_res[[#This Row],[CO2 (Kg)]]/$AN$7</f>
        <v>0.77831362192368048</v>
      </c>
    </row>
    <row r="11" spans="1:41" ht="15" thickBot="1">
      <c r="W11" t="s">
        <v>411</v>
      </c>
      <c r="X11" s="30">
        <v>62</v>
      </c>
      <c r="Z11" s="8" t="s">
        <v>393</v>
      </c>
      <c r="AA11" s="28">
        <v>64.099999999999994</v>
      </c>
      <c r="AB11" s="25">
        <v>0.35199999999999998</v>
      </c>
      <c r="AC11" s="30">
        <f>CO2_res[[#This Row],[CO2 (Kg)]]/$AN$3</f>
        <v>2.116366821642746</v>
      </c>
      <c r="AD11" s="30">
        <f>CO2_res[[#This Row],[CO2 (Kg)]]/$AN$4</f>
        <v>2.062582085631731</v>
      </c>
      <c r="AE11" s="30">
        <f>CO2_res[[#This Row],[CO2 (Kg)]]/$AN$5</f>
        <v>1.9874082510756772</v>
      </c>
      <c r="AF11" s="32">
        <f>CO2_res[[#This Row],[CO2 (Kg)]]/$AN$6</f>
        <v>1.5699005348128152</v>
      </c>
      <c r="AG11" s="32">
        <f>CO2_res[[#This Row],[CO2 (Kg)]]/$AN$7</f>
        <v>1.2021663413327208</v>
      </c>
      <c r="AH11" s="30">
        <f>CO2_res[[#This Row],[CO2 (Kg)]]/$AN$3</f>
        <v>2.116366821642746</v>
      </c>
      <c r="AI11" s="30">
        <f>CO2_res[[#This Row],[CO2 (Kg)]]/$AN$4</f>
        <v>2.062582085631731</v>
      </c>
      <c r="AJ11" s="30">
        <f>CO2_res[[#This Row],[CO2 (Kg)]]/$AN$5</f>
        <v>1.9874082510756772</v>
      </c>
      <c r="AK11" s="32">
        <f>CO2_res[[#This Row],[CO2 (Kg)]]/$AN$6</f>
        <v>1.5699005348128152</v>
      </c>
      <c r="AL11" s="32">
        <f>CO2_res[[#This Row],[CO2 (Kg)]]/$AN$7</f>
        <v>1.2021663413327208</v>
      </c>
    </row>
    <row r="12" spans="1:41">
      <c r="Z12" s="11" t="s">
        <v>57</v>
      </c>
      <c r="AA12" s="29">
        <f>SUM(AA2:AA11)</f>
        <v>260.10000000000002</v>
      </c>
      <c r="AB12" s="26">
        <f>SUM(AB2:AB11)</f>
        <v>0.998</v>
      </c>
      <c r="AC12" s="30">
        <f>CO2_res[[#This Row],[CO2 (Kg)]]/$AN$3</f>
        <v>8.5876288659793811</v>
      </c>
      <c r="AD12" s="30">
        <f>CO2_res[[#This Row],[CO2 (Kg)]]/$AN$4</f>
        <v>8.3693853427896006</v>
      </c>
      <c r="AE12" s="30">
        <f>CO2_res[[#This Row],[CO2 (Kg)]]/$AN$5</f>
        <v>8.0643507972665169</v>
      </c>
      <c r="AF12" s="31">
        <f>CO2_res[[#This Row],[CO2 (Kg)]]/$AN$6</f>
        <v>6.3702204228520021</v>
      </c>
      <c r="AG12" s="31">
        <f>CO2_res[[#This Row],[CO2 (Kg)]]/$AN$7</f>
        <v>4.8780571822252847</v>
      </c>
      <c r="AH12" s="30">
        <f>CO2_res[[#This Row],[CO2 (Kg)]]/$AN$3</f>
        <v>8.5876288659793811</v>
      </c>
      <c r="AI12" s="30">
        <f>CO2_res[[#This Row],[CO2 (Kg)]]/$AN$4</f>
        <v>8.3693853427896006</v>
      </c>
      <c r="AJ12" s="30">
        <f>CO2_res[[#This Row],[CO2 (Kg)]]/$AN$5</f>
        <v>8.0643507972665169</v>
      </c>
      <c r="AK12" s="31">
        <f>CO2_res[[#This Row],[CO2 (Kg)]]/$AN$6</f>
        <v>6.3702204228520021</v>
      </c>
      <c r="AL12" s="31">
        <f>CO2_res[[#This Row],[CO2 (Kg)]]/$AN$7</f>
        <v>4.8780571822252847</v>
      </c>
    </row>
    <row r="13" spans="1:41">
      <c r="Z13" s="11" t="s">
        <v>401</v>
      </c>
      <c r="AA13" s="27">
        <f>SUM(AA9:AA11)</f>
        <v>138.19999999999999</v>
      </c>
      <c r="AB13" s="24">
        <f>SUM(AB9:AB11)</f>
        <v>0.76600000000000001</v>
      </c>
      <c r="AC13" s="30">
        <f>CO2_res[[#This Row],[CO2 (Kg)]]/$AN$3</f>
        <v>4.5629000741189936</v>
      </c>
      <c r="AD13" s="30">
        <f>CO2_res[[#This Row],[CO2 (Kg)]]/$AN$4</f>
        <v>4.4469398476490678</v>
      </c>
      <c r="AE13" s="30">
        <f>CO2_res[[#This Row],[CO2 (Kg)]]/$AN$5</f>
        <v>4.2848645912427239</v>
      </c>
      <c r="AF13" s="32">
        <f>CO2_res[[#This Row],[CO2 (Kg)]]/$AN$6</f>
        <v>3.3847153496276299</v>
      </c>
      <c r="AG13" s="32">
        <f>CO2_res[[#This Row],[CO2 (Kg)]]/$AN$7</f>
        <v>2.591878133731389</v>
      </c>
      <c r="AH13" s="30">
        <f>CO2_res[[#This Row],[CO2 (Kg)]]/$AN$3</f>
        <v>4.5629000741189936</v>
      </c>
      <c r="AI13" s="30">
        <f>CO2_res[[#This Row],[CO2 (Kg)]]/$AN$4</f>
        <v>4.4469398476490678</v>
      </c>
      <c r="AJ13" s="30">
        <f>CO2_res[[#This Row],[CO2 (Kg)]]/$AN$5</f>
        <v>4.2848645912427239</v>
      </c>
      <c r="AK13" s="32">
        <f>CO2_res[[#This Row],[CO2 (Kg)]]/$AN$6</f>
        <v>3.3847153496276299</v>
      </c>
      <c r="AL13" s="32">
        <f>CO2_res[[#This Row],[CO2 (Kg)]]/$AN$7</f>
        <v>2.591878133731389</v>
      </c>
    </row>
    <row r="17" spans="25:41">
      <c r="AD17">
        <v>5.4</v>
      </c>
      <c r="AE17">
        <v>0.2104</v>
      </c>
    </row>
    <row r="18" spans="25:41">
      <c r="AD18">
        <f>AE17*AD17^3+AE18*AD17^2+AE19*AD17+AE20</f>
        <v>-71039.1522864</v>
      </c>
      <c r="AE18">
        <v>-2.8582000000000001</v>
      </c>
    </row>
    <row r="19" spans="25:41">
      <c r="AE19">
        <v>14.456</v>
      </c>
    </row>
    <row r="20" spans="25:41">
      <c r="AE20">
        <v>-71067</v>
      </c>
    </row>
    <row r="24" spans="25:41">
      <c r="Y24" t="s">
        <v>394</v>
      </c>
      <c r="Z24" t="s">
        <v>402</v>
      </c>
      <c r="AA24" t="s">
        <v>403</v>
      </c>
      <c r="AB24" t="s">
        <v>404</v>
      </c>
      <c r="AC24" s="22" t="s">
        <v>437</v>
      </c>
      <c r="AD24" s="22" t="s">
        <v>438</v>
      </c>
      <c r="AE24" s="22" t="s">
        <v>439</v>
      </c>
      <c r="AF24" s="22" t="s">
        <v>440</v>
      </c>
      <c r="AG24" s="22" t="s">
        <v>441</v>
      </c>
      <c r="AH24" s="22" t="s">
        <v>442</v>
      </c>
      <c r="AI24" s="22" t="s">
        <v>443</v>
      </c>
      <c r="AJ24" s="22" t="s">
        <v>444</v>
      </c>
      <c r="AK24" s="22" t="s">
        <v>445</v>
      </c>
      <c r="AL24" s="22" t="s">
        <v>446</v>
      </c>
      <c r="AM24" t="s">
        <v>58</v>
      </c>
      <c r="AN24" t="s">
        <v>435</v>
      </c>
      <c r="AO24" t="s">
        <v>436</v>
      </c>
    </row>
    <row r="25" spans="25:41">
      <c r="Y25" s="4" t="s">
        <v>397</v>
      </c>
      <c r="Z25" s="4">
        <v>57.4</v>
      </c>
      <c r="AA25" s="4">
        <v>25.4</v>
      </c>
      <c r="AB25" s="5">
        <f t="shared" ref="AB25:AB34" si="18">Z25/(Z25+AA25)</f>
        <v>0.69323671497584538</v>
      </c>
      <c r="AC25" s="30">
        <f>EPGL_Classe_Res[[#This Row],[Epgl, nren]]/$AN$26</f>
        <v>0.15403274711946632</v>
      </c>
      <c r="AD25" s="30">
        <f>EPGL_Classe_Res[[#This Row],[Epgl, nren]]/$AN$27</f>
        <v>0.15011820330969267</v>
      </c>
      <c r="AE25" s="30">
        <f>EPGL_Classe_Res[[#This Row],[Epgl, nren]]/$AN$28</f>
        <v>0.14464692482915717</v>
      </c>
      <c r="AF25" s="31">
        <f>EPGL_Classe_Res[[#This Row],[Epgl, nren]]/$AN$29</f>
        <v>0.11426000899685108</v>
      </c>
      <c r="AG25" s="31">
        <f>EPGL_Classe_Res[[#This Row],[Epgl, nren]]/$AN$30</f>
        <v>8.7495694109541847E-2</v>
      </c>
      <c r="AH25" s="30">
        <f>EPGL_Classe_Res[[#This Row],[Epgl, nren]]/$AO$26</f>
        <v>0.10863986313088109</v>
      </c>
      <c r="AI25" s="30">
        <f>EPGL_Classe_Res[[#This Row],[Epgl, nren]]/$AO$27</f>
        <v>0.111013986013986</v>
      </c>
      <c r="AJ25" s="30">
        <f>EPGL_Classe_Res[[#This Row],[Epgl, nren]]/$AO$28</f>
        <v>9.4705443698732295E-2</v>
      </c>
      <c r="AK25" s="31">
        <f>EPGL_Classe_Res[[#This Row],[Epgl, nren]]/$AO$29</f>
        <v>6.88533477907292E-2</v>
      </c>
      <c r="AL25" s="31">
        <f>EPGL_Classe_Res[[#This Row],[Epgl, nren]]/$AO$30</f>
        <v>6.3755020080321287E-2</v>
      </c>
      <c r="AM25" t="s">
        <v>18</v>
      </c>
      <c r="AN25" s="14" t="e">
        <f>VLOOKUP(AM25,Tabella2[[Zona]:[CO2_Gasolio '[Kg']]],4,0)</f>
        <v>#N/A</v>
      </c>
      <c r="AO25" s="14" t="e">
        <f>VLOOKUP(AM25,'Tabella A_ comuni e zone climat'!D129:K234,4,0)</f>
        <v>#N/A</v>
      </c>
    </row>
    <row r="26" spans="25:41">
      <c r="Y26" t="s">
        <v>398</v>
      </c>
      <c r="Z26" s="6">
        <v>50.6</v>
      </c>
      <c r="AA26" s="6">
        <v>44.1</v>
      </c>
      <c r="AB26" s="7">
        <f t="shared" si="18"/>
        <v>0.53431890179514252</v>
      </c>
      <c r="AC26" s="30">
        <f>EPGL_Classe_Res[[#This Row],[Epgl, nren]]/$AN$26</f>
        <v>0.26743480897513644</v>
      </c>
      <c r="AD26" s="30">
        <f>EPGL_Classe_Res[[#This Row],[Epgl, nren]]/$AN$27</f>
        <v>0.26063829787234044</v>
      </c>
      <c r="AE26" s="30">
        <f>EPGL_Classe_Res[[#This Row],[Epgl, nren]]/$AN$28</f>
        <v>0.25113895216400911</v>
      </c>
      <c r="AF26" s="32">
        <f>EPGL_Classe_Res[[#This Row],[Epgl, nren]]/$AN$29</f>
        <v>0.19838056680161942</v>
      </c>
      <c r="AG26" s="32">
        <f>EPGL_Classe_Res[[#This Row],[Epgl, nren]]/$AN$30</f>
        <v>0.15191181536341716</v>
      </c>
      <c r="AH26" s="30">
        <f>EPGL_Classe_Res[[#This Row],[Epgl, nren]]/$AO$26</f>
        <v>0.18862275449101795</v>
      </c>
      <c r="AI26" s="30">
        <f>EPGL_Classe_Res[[#This Row],[Epgl, nren]]/$AO$27</f>
        <v>0.19274475524475523</v>
      </c>
      <c r="AJ26" s="30">
        <f>EPGL_Classe_Res[[#This Row],[Epgl, nren]]/$AO$28</f>
        <v>0.16442953020134229</v>
      </c>
      <c r="AK26" s="32">
        <f>EPGL_Classe_Res[[#This Row],[Epgl, nren]]/$AO$29</f>
        <v>0.11954459203036054</v>
      </c>
      <c r="AL26" s="32">
        <f>EPGL_Classe_Res[[#This Row],[Epgl, nren]]/$AO$30</f>
        <v>0.11069277108433737</v>
      </c>
      <c r="AM26" t="s">
        <v>23</v>
      </c>
      <c r="AN26" s="14">
        <f>VLOOKUP(AM26,Tabella2[[Zona]:[CO2_Gasolio '[Kg']]],4,0)</f>
        <v>164.9</v>
      </c>
      <c r="AO26" s="14">
        <f>VLOOKUP(AM26,'Tabella A_ comuni e zone climat'!D130:K235,4,0)</f>
        <v>233.8</v>
      </c>
    </row>
    <row r="27" spans="25:41">
      <c r="Y27" t="s">
        <v>399</v>
      </c>
      <c r="Z27" s="6">
        <v>43.5</v>
      </c>
      <c r="AA27" s="6">
        <v>59.3</v>
      </c>
      <c r="AB27" s="7">
        <f t="shared" si="18"/>
        <v>0.42315175097276264</v>
      </c>
      <c r="AC27" s="30">
        <f>EPGL_Classe_Res[[#This Row],[Epgl, nren]]/$AN$26</f>
        <v>0.35961188599150995</v>
      </c>
      <c r="AD27" s="30">
        <f>EPGL_Classe_Res[[#This Row],[Epgl, nren]]/$AN$27</f>
        <v>0.35047281323877072</v>
      </c>
      <c r="AE27" s="30">
        <f>EPGL_Classe_Res[[#This Row],[Epgl, nren]]/$AN$28</f>
        <v>0.33769931662870156</v>
      </c>
      <c r="AF27" s="31">
        <f>EPGL_Classe_Res[[#This Row],[Epgl, nren]]/$AN$29</f>
        <v>0.26675663517768777</v>
      </c>
      <c r="AG27" s="31">
        <f>EPGL_Classe_Res[[#This Row],[Epgl, nren]]/$AN$30</f>
        <v>0.20427144333448155</v>
      </c>
      <c r="AH27" s="30">
        <f>EPGL_Classe_Res[[#This Row],[Epgl, nren]]/$AO$26</f>
        <v>0.25363558597091529</v>
      </c>
      <c r="AI27" s="30">
        <f>EPGL_Classe_Res[[#This Row],[Epgl, nren]]/$AO$27</f>
        <v>0.25917832167832167</v>
      </c>
      <c r="AJ27" s="30">
        <f>EPGL_Classe_Res[[#This Row],[Epgl, nren]]/$AO$28</f>
        <v>0.22110365398956003</v>
      </c>
      <c r="AK27" s="31">
        <f>EPGL_Classe_Res[[#This Row],[Epgl, nren]]/$AO$29</f>
        <v>0.16074817023583626</v>
      </c>
      <c r="AL27" s="31">
        <f>EPGL_Classe_Res[[#This Row],[Epgl, nren]]/$AO$30</f>
        <v>0.14884538152610441</v>
      </c>
      <c r="AM27" t="s">
        <v>27</v>
      </c>
      <c r="AN27" s="14">
        <f>VLOOKUP(AM27,Tabella2[[Zona]:[CO2_Gasolio '[Kg']]],4,0)</f>
        <v>169.2</v>
      </c>
      <c r="AO27" s="14">
        <f>VLOOKUP(AM27,'Tabella A_ comuni e zone climat'!D131:K236,4,0)</f>
        <v>228.8</v>
      </c>
    </row>
    <row r="28" spans="25:41">
      <c r="Y28" t="s">
        <v>400</v>
      </c>
      <c r="Z28" s="6">
        <v>37.700000000000003</v>
      </c>
      <c r="AA28" s="6">
        <v>72.400000000000006</v>
      </c>
      <c r="AB28" s="7">
        <f t="shared" si="18"/>
        <v>0.34241598546775659</v>
      </c>
      <c r="AC28" s="30">
        <f>EPGL_Classe_Res[[#This Row],[Epgl, nren]]/$AN$26</f>
        <v>0.43905397210430563</v>
      </c>
      <c r="AD28" s="30">
        <f>EPGL_Classe_Res[[#This Row],[Epgl, nren]]/$AN$27</f>
        <v>0.42789598108747051</v>
      </c>
      <c r="AE28" s="30">
        <f>EPGL_Classe_Res[[#This Row],[Epgl, nren]]/$AN$28</f>
        <v>0.41230068337129844</v>
      </c>
      <c r="AF28" s="32">
        <f>EPGL_Classe_Res[[#This Row],[Epgl, nren]]/$AN$29</f>
        <v>0.32568600989653623</v>
      </c>
      <c r="AG28" s="32">
        <f>EPGL_Classe_Res[[#This Row],[Epgl, nren]]/$AN$30</f>
        <v>0.24939717533585948</v>
      </c>
      <c r="AH28" s="30">
        <f>EPGL_Classe_Res[[#This Row],[Epgl, nren]]/$AO$26</f>
        <v>0.30966638152266895</v>
      </c>
      <c r="AI28" s="30">
        <f>EPGL_Classe_Res[[#This Row],[Epgl, nren]]/$AO$27</f>
        <v>0.31643356643356646</v>
      </c>
      <c r="AJ28" s="30">
        <f>EPGL_Classe_Res[[#This Row],[Epgl, nren]]/$AO$28</f>
        <v>0.26994780014914244</v>
      </c>
      <c r="AK28" s="32">
        <f>EPGL_Classe_Res[[#This Row],[Epgl, nren]]/$AO$29</f>
        <v>0.19625914882081869</v>
      </c>
      <c r="AL28" s="32">
        <f>EPGL_Classe_Res[[#This Row],[Epgl, nren]]/$AO$30</f>
        <v>0.1817269076305221</v>
      </c>
      <c r="AM28" t="s">
        <v>31</v>
      </c>
      <c r="AN28" s="14">
        <f>VLOOKUP(AM28,Tabella2[[Zona]:[CO2_Gasolio '[Kg']]],4,0)</f>
        <v>175.6</v>
      </c>
      <c r="AO28" s="14">
        <f>VLOOKUP(AM28,'Tabella A_ comuni e zone climat'!D132:K237,4,0)</f>
        <v>268.2</v>
      </c>
    </row>
    <row r="29" spans="25:41">
      <c r="Y29" t="s">
        <v>23</v>
      </c>
      <c r="Z29" s="6">
        <v>34.799999999999997</v>
      </c>
      <c r="AA29" s="6">
        <v>86</v>
      </c>
      <c r="AB29" s="7">
        <f t="shared" si="18"/>
        <v>0.28807947019867547</v>
      </c>
      <c r="AC29" s="30">
        <f>EPGL_Classe_Res[[#This Row],[Epgl, nren]]/$AN$26</f>
        <v>0.52152819890842939</v>
      </c>
      <c r="AD29" s="30">
        <f>EPGL_Classe_Res[[#This Row],[Epgl, nren]]/$AN$27</f>
        <v>0.50827423167848707</v>
      </c>
      <c r="AE29" s="30">
        <f>EPGL_Classe_Res[[#This Row],[Epgl, nren]]/$AN$28</f>
        <v>0.48974943052391801</v>
      </c>
      <c r="AF29" s="31">
        <f>EPGL_Classe_Res[[#This Row],[Epgl, nren]]/$AN$29</f>
        <v>0.38686459739091317</v>
      </c>
      <c r="AG29" s="31">
        <f>EPGL_Classe_Res[[#This Row],[Epgl, nren]]/$AN$30</f>
        <v>0.29624526352049602</v>
      </c>
      <c r="AH29" s="30">
        <f>EPGL_Classe_Res[[#This Row],[Epgl, nren]]/$AO$26</f>
        <v>0.36783575705731392</v>
      </c>
      <c r="AI29" s="30">
        <f>EPGL_Classe_Res[[#This Row],[Epgl, nren]]/$AO$27</f>
        <v>0.37587412587412583</v>
      </c>
      <c r="AJ29" s="30">
        <f>EPGL_Classe_Res[[#This Row],[Epgl, nren]]/$AO$28</f>
        <v>0.32065622669649518</v>
      </c>
      <c r="AK29" s="31">
        <f>EPGL_Classe_Res[[#This Row],[Epgl, nren]]/$AO$29</f>
        <v>0.23312550826782327</v>
      </c>
      <c r="AL29" s="31">
        <f>EPGL_Classe_Res[[#This Row],[Epgl, nren]]/$AO$30</f>
        <v>0.21586345381526106</v>
      </c>
      <c r="AM29" t="s">
        <v>36</v>
      </c>
      <c r="AN29" s="14">
        <f>VLOOKUP(AM29,Tabella2[[Zona]:[CO2_Gasolio '[Kg']]],4,0)</f>
        <v>222.3</v>
      </c>
      <c r="AO29" s="14">
        <f>VLOOKUP(AM29,'Tabella A_ comuni e zone climat'!D133:K238,4,0)</f>
        <v>368.9</v>
      </c>
    </row>
    <row r="30" spans="25:41">
      <c r="Y30" t="s">
        <v>27</v>
      </c>
      <c r="Z30" s="6">
        <v>31.7</v>
      </c>
      <c r="AA30" s="6">
        <v>104.1</v>
      </c>
      <c r="AB30" s="7">
        <f t="shared" si="18"/>
        <v>0.23343151693667161</v>
      </c>
      <c r="AC30" s="30">
        <f>EPGL_Classe_Res[[#This Row],[Epgl, nren]]/$AN$26</f>
        <v>0.63129169193450574</v>
      </c>
      <c r="AD30" s="30">
        <f>EPGL_Classe_Res[[#This Row],[Epgl, nren]]/$AN$27</f>
        <v>0.61524822695035464</v>
      </c>
      <c r="AE30" s="30">
        <f>EPGL_Classe_Res[[#This Row],[Epgl, nren]]/$AN$28</f>
        <v>0.59282460136674253</v>
      </c>
      <c r="AF30" s="32">
        <f>EPGL_Classe_Res[[#This Row],[Epgl, nren]]/$AN$29</f>
        <v>0.46828609986504716</v>
      </c>
      <c r="AG30" s="32">
        <f>EPGL_Classe_Res[[#This Row],[Epgl, nren]]/$AN$30</f>
        <v>0.35859455735446089</v>
      </c>
      <c r="AH30" s="30">
        <f>EPGL_Classe_Res[[#This Row],[Epgl, nren]]/$AO$26</f>
        <v>0.44525235243798111</v>
      </c>
      <c r="AI30" s="30">
        <f>EPGL_Classe_Res[[#This Row],[Epgl, nren]]/$AO$27</f>
        <v>0.45498251748251745</v>
      </c>
      <c r="AJ30" s="30">
        <f>EPGL_Classe_Res[[#This Row],[Epgl, nren]]/$AO$28</f>
        <v>0.38814317673378074</v>
      </c>
      <c r="AK30" s="32">
        <f>EPGL_Classe_Res[[#This Row],[Epgl, nren]]/$AO$29</f>
        <v>0.28219029547302793</v>
      </c>
      <c r="AL30" s="32">
        <f>EPGL_Classe_Res[[#This Row],[Epgl, nren]]/$AO$30</f>
        <v>0.26129518072289154</v>
      </c>
      <c r="AM30" t="s">
        <v>40</v>
      </c>
      <c r="AN30" s="14">
        <f>VLOOKUP(AM30,Tabella2[[Zona]:[CO2_Gasolio '[Kg']]],4,0)</f>
        <v>290.3</v>
      </c>
      <c r="AO30" s="14">
        <f>VLOOKUP(AM30,'Tabella A_ comuni e zone climat'!D134:K239,4,0)</f>
        <v>398.4</v>
      </c>
    </row>
    <row r="31" spans="25:41">
      <c r="Y31" t="s">
        <v>31</v>
      </c>
      <c r="Z31" s="6">
        <v>26</v>
      </c>
      <c r="AA31" s="6">
        <v>128.80000000000001</v>
      </c>
      <c r="AB31" s="7">
        <f t="shared" si="18"/>
        <v>0.16795865633074933</v>
      </c>
      <c r="AC31" s="30">
        <f>EPGL_Classe_Res[[#This Row],[Epgl, nren]]/$AN$26</f>
        <v>0.7810794420861128</v>
      </c>
      <c r="AD31" s="30">
        <f>EPGL_Classe_Res[[#This Row],[Epgl, nren]]/$AN$27</f>
        <v>0.76122931442080388</v>
      </c>
      <c r="AE31" s="30">
        <f>EPGL_Classe_Res[[#This Row],[Epgl, nren]]/$AN$28</f>
        <v>0.73348519362186793</v>
      </c>
      <c r="AF31" s="31">
        <f>EPGL_Classe_Res[[#This Row],[Epgl, nren]]/$AN$29</f>
        <v>0.57939721097615837</v>
      </c>
      <c r="AG31" s="31">
        <f>EPGL_Classe_Res[[#This Row],[Epgl, nren]]/$AN$30</f>
        <v>0.44367895280744057</v>
      </c>
      <c r="AH31" s="30">
        <f>EPGL_Classe_Res[[#This Row],[Epgl, nren]]/$AO$26</f>
        <v>0.55089820359281438</v>
      </c>
      <c r="AI31" s="30">
        <f>EPGL_Classe_Res[[#This Row],[Epgl, nren]]/$AO$27</f>
        <v>0.56293706293706292</v>
      </c>
      <c r="AJ31" s="30">
        <f>EPGL_Classe_Res[[#This Row],[Epgl, nren]]/$AO$28</f>
        <v>0.48023862788963467</v>
      </c>
      <c r="AK31" s="31">
        <f>EPGL_Classe_Res[[#This Row],[Epgl, nren]]/$AO$29</f>
        <v>0.34914611005692603</v>
      </c>
      <c r="AL31" s="31">
        <f>EPGL_Classe_Res[[#This Row],[Epgl, nren]]/$AO$30</f>
        <v>0.32329317269076308</v>
      </c>
    </row>
    <row r="32" spans="25:41">
      <c r="Y32" t="s">
        <v>36</v>
      </c>
      <c r="Z32" s="6">
        <v>19.100000000000001</v>
      </c>
      <c r="AA32" s="6">
        <v>149.4</v>
      </c>
      <c r="AB32" s="7">
        <f t="shared" si="18"/>
        <v>0.11335311572700298</v>
      </c>
      <c r="AC32" s="30">
        <f>EPGL_Classe_Res[[#This Row],[Epgl, nren]]/$AN$26</f>
        <v>0.90600363856882959</v>
      </c>
      <c r="AD32" s="30">
        <f>EPGL_Classe_Res[[#This Row],[Epgl, nren]]/$AN$27</f>
        <v>0.88297872340425543</v>
      </c>
      <c r="AE32" s="30">
        <f>EPGL_Classe_Res[[#This Row],[Epgl, nren]]/$AN$28</f>
        <v>0.85079726651480647</v>
      </c>
      <c r="AF32" s="32">
        <f>EPGL_Classe_Res[[#This Row],[Epgl, nren]]/$AN$29</f>
        <v>0.67206477732793524</v>
      </c>
      <c r="AG32" s="32">
        <f>EPGL_Classe_Res[[#This Row],[Epgl, nren]]/$AN$30</f>
        <v>0.51464002755769889</v>
      </c>
      <c r="AH32" s="30">
        <f>EPGL_Classe_Res[[#This Row],[Epgl, nren]]/$AO$26</f>
        <v>0.6390076988879384</v>
      </c>
      <c r="AI32" s="30">
        <f>EPGL_Classe_Res[[#This Row],[Epgl, nren]]/$AO$27</f>
        <v>0.65297202797202791</v>
      </c>
      <c r="AJ32" s="30">
        <f>EPGL_Classe_Res[[#This Row],[Epgl, nren]]/$AO$28</f>
        <v>0.5570469798657719</v>
      </c>
      <c r="AK32" s="32">
        <f>EPGL_Classe_Res[[#This Row],[Epgl, nren]]/$AO$29</f>
        <v>0.40498780157224185</v>
      </c>
      <c r="AL32" s="32">
        <f>EPGL_Classe_Res[[#This Row],[Epgl, nren]]/$AO$30</f>
        <v>0.37500000000000006</v>
      </c>
    </row>
    <row r="33" spans="25:38">
      <c r="Y33" t="s">
        <v>40</v>
      </c>
      <c r="Z33" s="6">
        <v>12.3</v>
      </c>
      <c r="AA33" s="6">
        <v>184.4</v>
      </c>
      <c r="AB33" s="7">
        <f t="shared" si="18"/>
        <v>6.2531774275546514E-2</v>
      </c>
      <c r="AC33" s="30">
        <f>EPGL_Classe_Res[[#This Row],[Epgl, nren]]/$AN$26</f>
        <v>1.1182534869617951</v>
      </c>
      <c r="AD33" s="30">
        <f>EPGL_Classe_Res[[#This Row],[Epgl, nren]]/$AN$27</f>
        <v>1.0898345153664304</v>
      </c>
      <c r="AE33" s="30">
        <f>EPGL_Classe_Res[[#This Row],[Epgl, nren]]/$AN$28</f>
        <v>1.0501138952164011</v>
      </c>
      <c r="AF33" s="31">
        <f>EPGL_Classe_Res[[#This Row],[Epgl, nren]]/$AN$29</f>
        <v>0.82950967161493472</v>
      </c>
      <c r="AG33" s="31">
        <f>EPGL_Classe_Res[[#This Row],[Epgl, nren]]/$AN$30</f>
        <v>0.63520496038580776</v>
      </c>
      <c r="AH33" s="30">
        <f>EPGL_Classe_Res[[#This Row],[Epgl, nren]]/$AO$26</f>
        <v>0.78870829769033357</v>
      </c>
      <c r="AI33" s="30">
        <f>EPGL_Classe_Res[[#This Row],[Epgl, nren]]/$AO$27</f>
        <v>0.80594405594405594</v>
      </c>
      <c r="AJ33" s="30">
        <f>EPGL_Classe_Res[[#This Row],[Epgl, nren]]/$AO$28</f>
        <v>0.68754660700969428</v>
      </c>
      <c r="AK33" s="31">
        <f>EPGL_Classe_Res[[#This Row],[Epgl, nren]]/$AO$29</f>
        <v>0.4998644619137978</v>
      </c>
      <c r="AL33" s="31">
        <f>EPGL_Classe_Res[[#This Row],[Epgl, nren]]/$AO$30</f>
        <v>0.46285140562249</v>
      </c>
    </row>
    <row r="34" spans="25:38" ht="15" thickBot="1">
      <c r="Y34" s="8" t="s">
        <v>393</v>
      </c>
      <c r="Z34" s="9">
        <v>12.4</v>
      </c>
      <c r="AA34" s="9">
        <v>282.5</v>
      </c>
      <c r="AB34" s="10">
        <f t="shared" si="18"/>
        <v>4.2048151915903699E-2</v>
      </c>
      <c r="AC34" s="30">
        <f>EPGL_Classe_Res[[#This Row],[Epgl, nren]]/$AN$26</f>
        <v>1.7131594906003638</v>
      </c>
      <c r="AD34" s="30">
        <f>EPGL_Classe_Res[[#This Row],[Epgl, nren]]/$AN$27</f>
        <v>1.6696217494089836</v>
      </c>
      <c r="AE34" s="30">
        <f>EPGL_Classe_Res[[#This Row],[Epgl, nren]]/$AN$28</f>
        <v>1.6087699316628703</v>
      </c>
      <c r="AF34" s="32">
        <f>EPGL_Classe_Res[[#This Row],[Epgl, nren]]/$AN$29</f>
        <v>1.2708052181736391</v>
      </c>
      <c r="AG34" s="32">
        <f>EPGL_Classe_Res[[#This Row],[Epgl, nren]]/$AN$30</f>
        <v>0.97313124354116431</v>
      </c>
      <c r="AH34" s="30">
        <f>EPGL_Classe_Res[[#This Row],[Epgl, nren]]/$AO$26</f>
        <v>1.2082976903336184</v>
      </c>
      <c r="AI34" s="30">
        <f>EPGL_Classe_Res[[#This Row],[Epgl, nren]]/$AO$27</f>
        <v>1.2347027972027971</v>
      </c>
      <c r="AJ34" s="30">
        <f>EPGL_Classe_Res[[#This Row],[Epgl, nren]]/$AO$28</f>
        <v>1.0533184190902312</v>
      </c>
      <c r="AK34" s="32">
        <f>EPGL_Classe_Res[[#This Row],[Epgl, nren]]/$AO$29</f>
        <v>0.76579018704255897</v>
      </c>
      <c r="AL34" s="32">
        <f>EPGL_Classe_Res[[#This Row],[Epgl, nren]]/$AO$30</f>
        <v>0.70908634538152615</v>
      </c>
    </row>
    <row r="35" spans="25:38">
      <c r="Y35" s="11" t="s">
        <v>57</v>
      </c>
      <c r="Z35" s="12">
        <f>SUM(Z26:Z34)</f>
        <v>268.10000000000002</v>
      </c>
      <c r="AA35" s="12">
        <f>SUM(AA26:AA34)</f>
        <v>1111</v>
      </c>
      <c r="AB35" s="12"/>
      <c r="AC35" s="30">
        <f>EPGL_Classe_Res[[#This Row],[Epgl, nren]]/$AN$26</f>
        <v>6.7374166161309885</v>
      </c>
      <c r="AD35" s="30">
        <f>EPGL_Classe_Res[[#This Row],[Epgl, nren]]/$AN$27</f>
        <v>6.5661938534278965</v>
      </c>
      <c r="AE35" s="30">
        <f>EPGL_Classe_Res[[#This Row],[Epgl, nren]]/$AN$28</f>
        <v>6.3268792710706157</v>
      </c>
      <c r="AF35" s="31">
        <f>EPGL_Classe_Res[[#This Row],[Epgl, nren]]/$AN$29</f>
        <v>4.9977507872244713</v>
      </c>
      <c r="AG35" s="31">
        <f>EPGL_Classe_Res[[#This Row],[Epgl, nren]]/$AN$30</f>
        <v>3.8270754392008266</v>
      </c>
      <c r="AH35" s="30">
        <f>EPGL_Classe_Res[[#This Row],[Epgl, nren]]/$AO$26</f>
        <v>4.7519247219846017</v>
      </c>
      <c r="AI35" s="30">
        <f>EPGL_Classe_Res[[#This Row],[Epgl, nren]]/$AO$27</f>
        <v>4.8557692307692308</v>
      </c>
      <c r="AJ35" s="30">
        <f>EPGL_Classe_Res[[#This Row],[Epgl, nren]]/$AO$28</f>
        <v>4.1424310216256526</v>
      </c>
      <c r="AK35" s="31">
        <f>EPGL_Classe_Res[[#This Row],[Epgl, nren]]/$AO$29</f>
        <v>3.0116562754133915</v>
      </c>
      <c r="AL35" s="31">
        <f>EPGL_Classe_Res[[#This Row],[Epgl, nren]]/$AO$30</f>
        <v>2.7886546184738958</v>
      </c>
    </row>
    <row r="36" spans="25:38" ht="15" thickBot="1">
      <c r="Z36" s="9"/>
      <c r="AA36" s="9"/>
      <c r="AB36" s="10"/>
      <c r="AC36" s="30">
        <f>EPGL_Classe_Res[[#This Row],[Epgl, nren]]/$AN$26</f>
        <v>0</v>
      </c>
      <c r="AD36" s="30">
        <f>EPGL_Classe_Res[[#This Row],[Epgl, nren]]/$AN$27</f>
        <v>0</v>
      </c>
      <c r="AE36" s="30">
        <f>EPGL_Classe_Res[[#This Row],[Epgl, nren]]/$AN$28</f>
        <v>0</v>
      </c>
      <c r="AF36" s="32">
        <f>EPGL_Classe_Res[[#This Row],[Epgl, nren]]/$AN$29</f>
        <v>0</v>
      </c>
      <c r="AG36" s="32">
        <f>EPGL_Classe_Res[[#This Row],[Epgl, nren]]/$AN$30</f>
        <v>0</v>
      </c>
      <c r="AH36" s="30">
        <f>EPGL_Classe_Res[[#This Row],[Epgl, nren]]/$AO$26</f>
        <v>0</v>
      </c>
      <c r="AI36" s="30">
        <f>EPGL_Classe_Res[[#This Row],[Epgl, nren]]/$AO$27</f>
        <v>0</v>
      </c>
      <c r="AJ36" s="30">
        <f>EPGL_Classe_Res[[#This Row],[Epgl, nren]]/$AO$28</f>
        <v>0</v>
      </c>
      <c r="AK36" s="32">
        <f>EPGL_Classe_Res[[#This Row],[Epgl, nren]]/$AO$29</f>
        <v>0</v>
      </c>
      <c r="AL36" s="32">
        <f>EPGL_Classe_Res[[#This Row],[Epgl, nren]]/$AO$30</f>
        <v>0</v>
      </c>
    </row>
  </sheetData>
  <phoneticPr fontId="6" type="noConversion"/>
  <pageMargins left="0.7" right="0.7" top="0.75" bottom="0.75" header="0.3" footer="0.3"/>
  <drawing r:id="rId1"/>
  <legacyDrawing r:id="rId2"/>
  <tableParts count="3">
    <tablePart r:id="rId3"/>
    <tablePart r:id="rId4"/>
    <tablePart r:id="rId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1BC86-3B27-4E10-B516-41E3826975DF}">
  <sheetPr codeName="Foglio11"/>
  <dimension ref="A1:AV8"/>
  <sheetViews>
    <sheetView workbookViewId="0">
      <selection activeCell="M8" sqref="M8"/>
    </sheetView>
  </sheetViews>
  <sheetFormatPr defaultRowHeight="14.4"/>
  <cols>
    <col min="1" max="1" width="10.77734375" bestFit="1" customWidth="1"/>
    <col min="2" max="2" width="16.5546875" bestFit="1" customWidth="1"/>
    <col min="3" max="3" width="12.33203125" bestFit="1" customWidth="1"/>
    <col min="4" max="4" width="15.5546875" bestFit="1" customWidth="1"/>
    <col min="5" max="6" width="12.33203125" bestFit="1" customWidth="1"/>
    <col min="7" max="7" width="14.109375" bestFit="1" customWidth="1"/>
    <col min="8" max="10" width="12.33203125" bestFit="1" customWidth="1"/>
    <col min="11" max="48" width="13.33203125" bestFit="1" customWidth="1"/>
  </cols>
  <sheetData>
    <row r="1" spans="1:48">
      <c r="A1" t="s">
        <v>195</v>
      </c>
      <c r="B1" t="s">
        <v>196</v>
      </c>
      <c r="C1" t="s">
        <v>197</v>
      </c>
      <c r="D1" t="s">
        <v>198</v>
      </c>
      <c r="E1" t="s">
        <v>199</v>
      </c>
      <c r="F1" t="s">
        <v>200</v>
      </c>
      <c r="G1" t="s">
        <v>201</v>
      </c>
      <c r="H1" t="s">
        <v>202</v>
      </c>
      <c r="I1" t="s">
        <v>203</v>
      </c>
      <c r="J1" t="s">
        <v>204</v>
      </c>
      <c r="K1" t="s">
        <v>205</v>
      </c>
      <c r="L1" t="s">
        <v>206</v>
      </c>
      <c r="M1" t="s">
        <v>207</v>
      </c>
      <c r="N1" t="s">
        <v>208</v>
      </c>
      <c r="O1" t="s">
        <v>209</v>
      </c>
      <c r="P1" t="s">
        <v>210</v>
      </c>
      <c r="Q1" t="s">
        <v>211</v>
      </c>
      <c r="R1" t="s">
        <v>212</v>
      </c>
      <c r="S1" t="s">
        <v>213</v>
      </c>
      <c r="T1" t="s">
        <v>214</v>
      </c>
      <c r="U1" t="s">
        <v>215</v>
      </c>
      <c r="V1" t="s">
        <v>216</v>
      </c>
      <c r="W1" t="s">
        <v>217</v>
      </c>
      <c r="X1" t="s">
        <v>218</v>
      </c>
      <c r="Y1" t="s">
        <v>219</v>
      </c>
      <c r="Z1" t="s">
        <v>220</v>
      </c>
      <c r="AA1" t="s">
        <v>221</v>
      </c>
      <c r="AB1" t="s">
        <v>222</v>
      </c>
      <c r="AC1" t="s">
        <v>223</v>
      </c>
      <c r="AD1" t="s">
        <v>224</v>
      </c>
      <c r="AE1" t="s">
        <v>225</v>
      </c>
      <c r="AF1" t="s">
        <v>226</v>
      </c>
      <c r="AG1" t="s">
        <v>227</v>
      </c>
      <c r="AH1" t="s">
        <v>228</v>
      </c>
      <c r="AI1" t="s">
        <v>229</v>
      </c>
      <c r="AJ1" t="s">
        <v>230</v>
      </c>
      <c r="AK1" t="s">
        <v>231</v>
      </c>
      <c r="AL1" t="s">
        <v>232</v>
      </c>
      <c r="AM1" t="s">
        <v>233</v>
      </c>
      <c r="AN1" t="s">
        <v>234</v>
      </c>
      <c r="AO1" t="s">
        <v>235</v>
      </c>
      <c r="AP1" t="s">
        <v>236</v>
      </c>
      <c r="AQ1" t="s">
        <v>237</v>
      </c>
      <c r="AR1" t="s">
        <v>238</v>
      </c>
      <c r="AS1" t="s">
        <v>239</v>
      </c>
      <c r="AT1" t="s">
        <v>240</v>
      </c>
      <c r="AU1" t="s">
        <v>241</v>
      </c>
      <c r="AV1" t="s">
        <v>242</v>
      </c>
    </row>
    <row r="2" spans="1:48">
      <c r="A2" t="s">
        <v>58</v>
      </c>
      <c r="B2" t="s">
        <v>243</v>
      </c>
    </row>
    <row r="3" spans="1:48">
      <c r="A3" t="s">
        <v>18</v>
      </c>
      <c r="B3" t="s">
        <v>244</v>
      </c>
      <c r="C3" t="s">
        <v>245</v>
      </c>
      <c r="D3" t="s">
        <v>246</v>
      </c>
    </row>
    <row r="4" spans="1:48">
      <c r="A4" t="s">
        <v>23</v>
      </c>
      <c r="B4" t="s">
        <v>59</v>
      </c>
      <c r="C4" t="s">
        <v>247</v>
      </c>
      <c r="D4" t="s">
        <v>248</v>
      </c>
      <c r="E4" t="s">
        <v>249</v>
      </c>
      <c r="F4" t="s">
        <v>250</v>
      </c>
      <c r="G4" t="s">
        <v>251</v>
      </c>
      <c r="H4" t="s">
        <v>252</v>
      </c>
      <c r="I4" t="s">
        <v>253</v>
      </c>
    </row>
    <row r="5" spans="1:48">
      <c r="A5" t="s">
        <v>27</v>
      </c>
      <c r="B5" t="s">
        <v>67</v>
      </c>
      <c r="C5" t="s">
        <v>254</v>
      </c>
      <c r="D5" t="s">
        <v>255</v>
      </c>
      <c r="E5" t="s">
        <v>256</v>
      </c>
      <c r="F5" t="s">
        <v>257</v>
      </c>
      <c r="G5" t="s">
        <v>258</v>
      </c>
      <c r="H5" t="s">
        <v>259</v>
      </c>
      <c r="I5" t="s">
        <v>260</v>
      </c>
      <c r="J5" t="s">
        <v>261</v>
      </c>
      <c r="K5" t="s">
        <v>262</v>
      </c>
      <c r="L5" t="s">
        <v>263</v>
      </c>
      <c r="M5" t="s">
        <v>264</v>
      </c>
      <c r="N5" t="s">
        <v>265</v>
      </c>
      <c r="O5" t="s">
        <v>266</v>
      </c>
      <c r="P5" t="s">
        <v>267</v>
      </c>
      <c r="Q5" t="s">
        <v>268</v>
      </c>
    </row>
    <row r="6" spans="1:48">
      <c r="A6" t="s">
        <v>31</v>
      </c>
      <c r="B6" t="s">
        <v>83</v>
      </c>
      <c r="C6" t="s">
        <v>269</v>
      </c>
      <c r="D6" t="s">
        <v>270</v>
      </c>
      <c r="E6" t="s">
        <v>271</v>
      </c>
      <c r="F6" t="s">
        <v>272</v>
      </c>
      <c r="G6" t="s">
        <v>273</v>
      </c>
      <c r="H6" t="s">
        <v>274</v>
      </c>
      <c r="I6" t="s">
        <v>275</v>
      </c>
      <c r="J6" t="s">
        <v>276</v>
      </c>
      <c r="K6" t="s">
        <v>90</v>
      </c>
      <c r="L6" t="s">
        <v>277</v>
      </c>
      <c r="M6" t="s">
        <v>278</v>
      </c>
      <c r="N6" t="s">
        <v>279</v>
      </c>
      <c r="O6" t="s">
        <v>280</v>
      </c>
      <c r="P6" t="s">
        <v>281</v>
      </c>
      <c r="Q6" t="s">
        <v>282</v>
      </c>
      <c r="R6" t="s">
        <v>283</v>
      </c>
      <c r="S6" t="s">
        <v>284</v>
      </c>
      <c r="T6" t="s">
        <v>285</v>
      </c>
      <c r="U6" t="s">
        <v>286</v>
      </c>
      <c r="V6" t="s">
        <v>286</v>
      </c>
      <c r="W6" t="s">
        <v>287</v>
      </c>
      <c r="X6" t="s">
        <v>288</v>
      </c>
      <c r="Y6" t="s">
        <v>289</v>
      </c>
      <c r="Z6" t="s">
        <v>290</v>
      </c>
      <c r="AA6" t="s">
        <v>291</v>
      </c>
      <c r="AB6" t="s">
        <v>292</v>
      </c>
      <c r="AC6" t="s">
        <v>293</v>
      </c>
      <c r="AD6" t="s">
        <v>294</v>
      </c>
      <c r="AE6" t="s">
        <v>295</v>
      </c>
      <c r="AF6" t="s">
        <v>296</v>
      </c>
      <c r="AG6" t="s">
        <v>297</v>
      </c>
      <c r="AH6" t="s">
        <v>298</v>
      </c>
    </row>
    <row r="7" spans="1:48">
      <c r="A7" t="s">
        <v>36</v>
      </c>
      <c r="B7" t="s">
        <v>108</v>
      </c>
      <c r="C7" t="s">
        <v>299</v>
      </c>
      <c r="D7" t="s">
        <v>300</v>
      </c>
      <c r="E7" t="s">
        <v>301</v>
      </c>
      <c r="F7" t="s">
        <v>302</v>
      </c>
      <c r="G7" t="s">
        <v>303</v>
      </c>
      <c r="H7" t="s">
        <v>304</v>
      </c>
      <c r="I7" t="s">
        <v>305</v>
      </c>
      <c r="J7" t="s">
        <v>306</v>
      </c>
      <c r="K7" t="s">
        <v>307</v>
      </c>
      <c r="L7" t="s">
        <v>308</v>
      </c>
      <c r="M7" t="s">
        <v>309</v>
      </c>
      <c r="N7" t="s">
        <v>310</v>
      </c>
      <c r="O7" t="s">
        <v>311</v>
      </c>
      <c r="P7" t="s">
        <v>312</v>
      </c>
      <c r="Q7" t="s">
        <v>313</v>
      </c>
      <c r="R7" t="s">
        <v>314</v>
      </c>
      <c r="S7" t="s">
        <v>315</v>
      </c>
      <c r="T7" t="s">
        <v>316</v>
      </c>
      <c r="U7" t="s">
        <v>317</v>
      </c>
      <c r="V7" t="s">
        <v>318</v>
      </c>
      <c r="W7" t="s">
        <v>319</v>
      </c>
      <c r="X7" t="s">
        <v>320</v>
      </c>
      <c r="Y7" t="s">
        <v>321</v>
      </c>
      <c r="Z7" t="s">
        <v>322</v>
      </c>
      <c r="AA7" t="s">
        <v>323</v>
      </c>
      <c r="AB7" t="s">
        <v>324</v>
      </c>
      <c r="AC7" t="s">
        <v>325</v>
      </c>
      <c r="AD7" t="s">
        <v>326</v>
      </c>
      <c r="AE7" t="s">
        <v>327</v>
      </c>
      <c r="AF7" t="s">
        <v>328</v>
      </c>
      <c r="AG7" t="s">
        <v>329</v>
      </c>
      <c r="AH7" t="s">
        <v>330</v>
      </c>
      <c r="AI7" t="s">
        <v>331</v>
      </c>
      <c r="AJ7" t="s">
        <v>332</v>
      </c>
      <c r="AK7" t="s">
        <v>333</v>
      </c>
      <c r="AL7" t="s">
        <v>334</v>
      </c>
      <c r="AM7" t="s">
        <v>335</v>
      </c>
      <c r="AN7" t="s">
        <v>336</v>
      </c>
      <c r="AO7" t="s">
        <v>337</v>
      </c>
      <c r="AP7" t="s">
        <v>338</v>
      </c>
      <c r="AQ7" t="s">
        <v>339</v>
      </c>
      <c r="AR7" t="s">
        <v>340</v>
      </c>
      <c r="AS7" t="s">
        <v>341</v>
      </c>
      <c r="AT7" t="s">
        <v>342</v>
      </c>
      <c r="AU7" t="s">
        <v>343</v>
      </c>
      <c r="AV7" t="s">
        <v>344</v>
      </c>
    </row>
    <row r="8" spans="1:48">
      <c r="A8" t="s">
        <v>40</v>
      </c>
      <c r="B8" t="s">
        <v>153</v>
      </c>
      <c r="C8" t="s">
        <v>345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0BC73-10F1-427B-8EB8-22F19A284414}">
  <sheetPr codeName="Foglio2"/>
  <dimension ref="A1:A21"/>
  <sheetViews>
    <sheetView workbookViewId="0">
      <selection activeCell="E23" sqref="E23"/>
    </sheetView>
  </sheetViews>
  <sheetFormatPr defaultRowHeight="14.4"/>
  <cols>
    <col min="1" max="1" width="19.21875" bestFit="1" customWidth="1"/>
  </cols>
  <sheetData>
    <row r="1" spans="1:1">
      <c r="A1" t="s">
        <v>156</v>
      </c>
    </row>
    <row r="2" spans="1:1">
      <c r="A2" t="e" vm="1">
        <v>#VALUE!</v>
      </c>
    </row>
    <row r="3" spans="1:1">
      <c r="A3" t="e" vm="2">
        <v>#VALUE!</v>
      </c>
    </row>
    <row r="4" spans="1:1">
      <c r="A4" t="e" vm="3">
        <v>#VALUE!</v>
      </c>
    </row>
    <row r="5" spans="1:1">
      <c r="A5" t="e" vm="4">
        <v>#VALUE!</v>
      </c>
    </row>
    <row r="6" spans="1:1">
      <c r="A6" t="e" vm="5">
        <v>#VALUE!</v>
      </c>
    </row>
    <row r="7" spans="1:1">
      <c r="A7" t="e" vm="6">
        <v>#VALUE!</v>
      </c>
    </row>
    <row r="8" spans="1:1">
      <c r="A8" t="e" vm="7">
        <v>#VALUE!</v>
      </c>
    </row>
    <row r="9" spans="1:1">
      <c r="A9" t="e" vm="8">
        <v>#VALUE!</v>
      </c>
    </row>
    <row r="10" spans="1:1">
      <c r="A10" t="e" vm="9">
        <v>#VALUE!</v>
      </c>
    </row>
    <row r="11" spans="1:1">
      <c r="A11" t="e" vm="10">
        <v>#VALUE!</v>
      </c>
    </row>
    <row r="12" spans="1:1">
      <c r="A12" t="e" vm="11">
        <v>#VALUE!</v>
      </c>
    </row>
    <row r="13" spans="1:1">
      <c r="A13" t="e" vm="12">
        <v>#VALUE!</v>
      </c>
    </row>
    <row r="14" spans="1:1">
      <c r="A14" t="e" vm="13">
        <v>#VALUE!</v>
      </c>
    </row>
    <row r="15" spans="1:1">
      <c r="A15" t="e" vm="14">
        <v>#VALUE!</v>
      </c>
    </row>
    <row r="16" spans="1:1">
      <c r="A16" t="e" vm="15">
        <v>#VALUE!</v>
      </c>
    </row>
    <row r="17" spans="1:1">
      <c r="A17" t="e" vm="16">
        <v>#VALUE!</v>
      </c>
    </row>
    <row r="18" spans="1:1">
      <c r="A18" t="e" vm="17">
        <v>#VALUE!</v>
      </c>
    </row>
    <row r="19" spans="1:1">
      <c r="A19" t="e" vm="18">
        <v>#VALUE!</v>
      </c>
    </row>
    <row r="20" spans="1:1">
      <c r="A20" t="e" vm="19">
        <v>#VALUE!</v>
      </c>
    </row>
    <row r="21" spans="1:1">
      <c r="A21" t="e" vm="20">
        <v>#VALUE!</v>
      </c>
    </row>
  </sheetData>
  <sortState xmlns:xlrd2="http://schemas.microsoft.com/office/spreadsheetml/2017/richdata2" ref="A2:A21">
    <sortCondition ref="A2:A21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7E9C8-A73B-4EE8-B78D-02E1D89BCCFE}">
  <sheetPr codeName="Foglio3"/>
  <dimension ref="A1:A107"/>
  <sheetViews>
    <sheetView workbookViewId="0">
      <selection activeCell="F22" sqref="F22"/>
    </sheetView>
  </sheetViews>
  <sheetFormatPr defaultRowHeight="14.4"/>
  <cols>
    <col min="1" max="1" width="18.44140625" bestFit="1" customWidth="1"/>
  </cols>
  <sheetData>
    <row r="1" spans="1:1">
      <c r="A1" s="17" t="s">
        <v>1</v>
      </c>
    </row>
    <row r="2" spans="1:1">
      <c r="A2" s="18" t="s">
        <v>108</v>
      </c>
    </row>
    <row r="3" spans="1:1">
      <c r="A3" s="19" t="s">
        <v>111</v>
      </c>
    </row>
    <row r="4" spans="1:1">
      <c r="A4" s="18" t="s">
        <v>113</v>
      </c>
    </row>
    <row r="5" spans="1:1">
      <c r="A5" s="19" t="s">
        <v>154</v>
      </c>
    </row>
    <row r="6" spans="1:1">
      <c r="A6" s="18" t="s">
        <v>130</v>
      </c>
    </row>
    <row r="7" spans="1:1">
      <c r="A7" s="19" t="s">
        <v>143</v>
      </c>
    </row>
    <row r="8" spans="1:1">
      <c r="A8" s="18" t="s">
        <v>150</v>
      </c>
    </row>
    <row r="9" spans="1:1">
      <c r="A9" s="19" t="s">
        <v>151</v>
      </c>
    </row>
    <row r="10" spans="1:1">
      <c r="A10" s="18" t="s">
        <v>109</v>
      </c>
    </row>
    <row r="11" spans="1:1">
      <c r="A11" s="19" t="s">
        <v>89</v>
      </c>
    </row>
    <row r="12" spans="1:1">
      <c r="A12" s="18" t="s">
        <v>155</v>
      </c>
    </row>
    <row r="13" spans="1:1">
      <c r="A13" s="19" t="s">
        <v>102</v>
      </c>
    </row>
    <row r="14" spans="1:1">
      <c r="A14" s="18" t="s">
        <v>74</v>
      </c>
    </row>
    <row r="15" spans="1:1">
      <c r="A15" s="19" t="s">
        <v>112</v>
      </c>
    </row>
    <row r="16" spans="1:1">
      <c r="A16" s="18" t="s">
        <v>116</v>
      </c>
    </row>
    <row r="17" spans="1:1">
      <c r="A17" s="19" t="s">
        <v>118</v>
      </c>
    </row>
    <row r="18" spans="1:1">
      <c r="A18" s="18" t="s">
        <v>119</v>
      </c>
    </row>
    <row r="19" spans="1:1">
      <c r="A19" s="19" t="s">
        <v>125</v>
      </c>
    </row>
    <row r="20" spans="1:1">
      <c r="A20" s="18" t="s">
        <v>126</v>
      </c>
    </row>
    <row r="21" spans="1:1">
      <c r="A21" s="19" t="s">
        <v>128</v>
      </c>
    </row>
    <row r="22" spans="1:1">
      <c r="A22" s="18" t="s">
        <v>127</v>
      </c>
    </row>
    <row r="23" spans="1:1">
      <c r="A23" s="19" t="s">
        <v>162</v>
      </c>
    </row>
    <row r="24" spans="1:1">
      <c r="A24" s="18" t="s">
        <v>133</v>
      </c>
    </row>
    <row r="25" spans="1:1">
      <c r="A25" s="19" t="s">
        <v>142</v>
      </c>
    </row>
    <row r="26" spans="1:1">
      <c r="A26" s="18" t="s">
        <v>148</v>
      </c>
    </row>
    <row r="27" spans="1:1">
      <c r="A27" s="19" t="s">
        <v>115</v>
      </c>
    </row>
    <row r="28" spans="1:1">
      <c r="A28" s="18" t="s">
        <v>144</v>
      </c>
    </row>
    <row r="29" spans="1:1">
      <c r="A29" s="19" t="s">
        <v>123</v>
      </c>
    </row>
    <row r="30" spans="1:1">
      <c r="A30" s="18" t="s">
        <v>136</v>
      </c>
    </row>
    <row r="31" spans="1:1">
      <c r="A31" s="19" t="s">
        <v>146</v>
      </c>
    </row>
    <row r="32" spans="1:1">
      <c r="A32" s="18" t="s">
        <v>147</v>
      </c>
    </row>
    <row r="33" spans="1:1">
      <c r="A33" s="19" t="s">
        <v>153</v>
      </c>
    </row>
    <row r="34" spans="1:1">
      <c r="A34" s="18" t="s">
        <v>131</v>
      </c>
    </row>
    <row r="35" spans="1:1">
      <c r="A35" s="19" t="s">
        <v>141</v>
      </c>
    </row>
    <row r="36" spans="1:1">
      <c r="A36" s="18" t="s">
        <v>145</v>
      </c>
    </row>
    <row r="37" spans="1:1">
      <c r="A37" s="19" t="s">
        <v>149</v>
      </c>
    </row>
    <row r="38" spans="1:1">
      <c r="A38" s="18" t="s">
        <v>152</v>
      </c>
    </row>
    <row r="39" spans="1:1">
      <c r="A39" s="19" t="s">
        <v>106</v>
      </c>
    </row>
    <row r="40" spans="1:1">
      <c r="A40" s="18" t="s">
        <v>114</v>
      </c>
    </row>
    <row r="41" spans="1:1">
      <c r="A41" s="19" t="s">
        <v>121</v>
      </c>
    </row>
    <row r="42" spans="1:1">
      <c r="A42" s="18" t="s">
        <v>185</v>
      </c>
    </row>
    <row r="43" spans="1:1">
      <c r="A43" s="19" t="s">
        <v>129</v>
      </c>
    </row>
    <row r="44" spans="1:1">
      <c r="A44" s="18" t="s">
        <v>135</v>
      </c>
    </row>
    <row r="45" spans="1:1">
      <c r="A45" s="19" t="s">
        <v>132</v>
      </c>
    </row>
    <row r="46" spans="1:1">
      <c r="A46" s="18" t="s">
        <v>138</v>
      </c>
    </row>
    <row r="47" spans="1:1">
      <c r="A47" s="19" t="s">
        <v>167</v>
      </c>
    </row>
    <row r="48" spans="1:1">
      <c r="A48" s="18" t="s">
        <v>140</v>
      </c>
    </row>
    <row r="49" spans="1:1">
      <c r="A49" s="19" t="s">
        <v>110</v>
      </c>
    </row>
    <row r="50" spans="1:1">
      <c r="A50" s="18" t="s">
        <v>87</v>
      </c>
    </row>
    <row r="51" spans="1:1">
      <c r="A51" s="19" t="s">
        <v>90</v>
      </c>
    </row>
    <row r="52" spans="1:1">
      <c r="A52" s="18" t="s">
        <v>92</v>
      </c>
    </row>
    <row r="53" spans="1:1">
      <c r="A53" s="19" t="s">
        <v>93</v>
      </c>
    </row>
    <row r="54" spans="1:1">
      <c r="A54" s="18" t="s">
        <v>169</v>
      </c>
    </row>
    <row r="55" spans="1:1">
      <c r="A55" s="19" t="s">
        <v>98</v>
      </c>
    </row>
    <row r="56" spans="1:1">
      <c r="A56" s="18" t="s">
        <v>100</v>
      </c>
    </row>
    <row r="57" spans="1:1">
      <c r="A57" s="19" t="s">
        <v>99</v>
      </c>
    </row>
    <row r="58" spans="1:1">
      <c r="A58" s="18" t="s">
        <v>103</v>
      </c>
    </row>
    <row r="59" spans="1:1">
      <c r="A59" s="19" t="s">
        <v>83</v>
      </c>
    </row>
    <row r="60" spans="1:1">
      <c r="A60" s="18" t="s">
        <v>171</v>
      </c>
    </row>
    <row r="61" spans="1:1">
      <c r="A61" s="19" t="s">
        <v>94</v>
      </c>
    </row>
    <row r="62" spans="1:1">
      <c r="A62" s="18" t="s">
        <v>172</v>
      </c>
    </row>
    <row r="63" spans="1:1">
      <c r="A63" s="19" t="s">
        <v>173</v>
      </c>
    </row>
    <row r="64" spans="1:1">
      <c r="A64" s="18" t="s">
        <v>134</v>
      </c>
    </row>
    <row r="65" spans="1:1">
      <c r="A65" s="19" t="s">
        <v>105</v>
      </c>
    </row>
    <row r="66" spans="1:1">
      <c r="A66" s="18" t="s">
        <v>122</v>
      </c>
    </row>
    <row r="67" spans="1:1">
      <c r="A67" s="19" t="s">
        <v>75</v>
      </c>
    </row>
    <row r="68" spans="1:1">
      <c r="A68" s="18" t="s">
        <v>139</v>
      </c>
    </row>
    <row r="69" spans="1:1">
      <c r="A69" s="19" t="s">
        <v>101</v>
      </c>
    </row>
    <row r="70" spans="1:1">
      <c r="A70" s="18" t="s">
        <v>107</v>
      </c>
    </row>
    <row r="71" spans="1:1">
      <c r="A71" s="19" t="s">
        <v>117</v>
      </c>
    </row>
    <row r="72" spans="1:1">
      <c r="A72" s="18" t="s">
        <v>91</v>
      </c>
    </row>
    <row r="73" spans="1:1">
      <c r="A73" s="19" t="s">
        <v>124</v>
      </c>
    </row>
    <row r="74" spans="1:1">
      <c r="A74" s="18" t="s">
        <v>86</v>
      </c>
    </row>
    <row r="75" spans="1:1">
      <c r="A75" s="19" t="s">
        <v>97</v>
      </c>
    </row>
    <row r="76" spans="1:1">
      <c r="A76" s="18" t="s">
        <v>104</v>
      </c>
    </row>
    <row r="77" spans="1:1">
      <c r="A77" s="19" t="s">
        <v>84</v>
      </c>
    </row>
    <row r="78" spans="1:1">
      <c r="A78" s="18" t="s">
        <v>68</v>
      </c>
    </row>
    <row r="79" spans="1:1">
      <c r="A79" s="19" t="s">
        <v>71</v>
      </c>
    </row>
    <row r="80" spans="1:1">
      <c r="A80" s="18" t="s">
        <v>77</v>
      </c>
    </row>
    <row r="81" spans="1:1">
      <c r="A81" s="19" t="s">
        <v>80</v>
      </c>
    </row>
    <row r="82" spans="1:1">
      <c r="A82" s="18" t="s">
        <v>67</v>
      </c>
    </row>
    <row r="83" spans="1:1">
      <c r="A83" s="19" t="s">
        <v>69</v>
      </c>
    </row>
    <row r="84" spans="1:1">
      <c r="A84" s="18" t="s">
        <v>179</v>
      </c>
    </row>
    <row r="85" spans="1:1">
      <c r="A85" s="19" t="s">
        <v>88</v>
      </c>
    </row>
    <row r="86" spans="1:1">
      <c r="A86" s="18" t="s">
        <v>76</v>
      </c>
    </row>
    <row r="87" spans="1:1">
      <c r="A87" s="19" t="s">
        <v>82</v>
      </c>
    </row>
    <row r="88" spans="1:1">
      <c r="A88" s="18" t="s">
        <v>95</v>
      </c>
    </row>
    <row r="89" spans="1:1">
      <c r="A89" s="19" t="s">
        <v>137</v>
      </c>
    </row>
    <row r="90" spans="1:1">
      <c r="A90" s="18" t="s">
        <v>73</v>
      </c>
    </row>
    <row r="91" spans="1:1">
      <c r="A91" s="19" t="s">
        <v>72</v>
      </c>
    </row>
    <row r="92" spans="1:1">
      <c r="A92" s="18" t="s">
        <v>61</v>
      </c>
    </row>
    <row r="93" spans="1:1">
      <c r="A93" s="19" t="s">
        <v>181</v>
      </c>
    </row>
    <row r="94" spans="1:1">
      <c r="A94" s="18" t="s">
        <v>182</v>
      </c>
    </row>
    <row r="95" spans="1:1">
      <c r="A95" s="19" t="s">
        <v>59</v>
      </c>
    </row>
    <row r="96" spans="1:1">
      <c r="A96" s="18" t="s">
        <v>85</v>
      </c>
    </row>
    <row r="97" spans="1:1">
      <c r="A97" s="19" t="s">
        <v>60</v>
      </c>
    </row>
    <row r="98" spans="1:1">
      <c r="A98" s="18" t="s">
        <v>120</v>
      </c>
    </row>
    <row r="99" spans="1:1">
      <c r="A99" s="19" t="s">
        <v>62</v>
      </c>
    </row>
    <row r="100" spans="1:1">
      <c r="A100" s="18" t="s">
        <v>63</v>
      </c>
    </row>
    <row r="101" spans="1:1">
      <c r="A101" s="19" t="s">
        <v>79</v>
      </c>
    </row>
    <row r="102" spans="1:1">
      <c r="A102" s="18" t="s">
        <v>65</v>
      </c>
    </row>
    <row r="103" spans="1:1">
      <c r="A103" s="19" t="s">
        <v>66</v>
      </c>
    </row>
    <row r="104" spans="1:1">
      <c r="A104" s="18" t="s">
        <v>70</v>
      </c>
    </row>
    <row r="105" spans="1:1">
      <c r="A105" s="19" t="s">
        <v>96</v>
      </c>
    </row>
    <row r="106" spans="1:1">
      <c r="A106" s="18" t="s">
        <v>78</v>
      </c>
    </row>
    <row r="107" spans="1:1">
      <c r="A107" s="19" t="s">
        <v>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3487C-043A-47CA-BF27-F7153F53EF83}">
  <sheetPr codeName="Foglio4"/>
  <dimension ref="A1:L320"/>
  <sheetViews>
    <sheetView workbookViewId="0">
      <selection activeCell="E1" sqref="E1:L1048576"/>
    </sheetView>
  </sheetViews>
  <sheetFormatPr defaultRowHeight="14.4"/>
  <cols>
    <col min="1" max="2" width="24.88671875" style="30" bestFit="1" customWidth="1"/>
    <col min="3" max="3" width="80.88671875" bestFit="1" customWidth="1"/>
    <col min="5" max="5" width="8.88671875" style="30"/>
    <col min="6" max="6" width="24.88671875" style="30" bestFit="1" customWidth="1"/>
    <col min="11" max="11" width="15" bestFit="1" customWidth="1"/>
  </cols>
  <sheetData>
    <row r="1" spans="1:12">
      <c r="A1" s="30" t="s">
        <v>457</v>
      </c>
      <c r="B1" s="30" t="s">
        <v>458</v>
      </c>
      <c r="C1" t="s">
        <v>459</v>
      </c>
    </row>
    <row r="2" spans="1:12">
      <c r="A2" s="30">
        <v>4483495335</v>
      </c>
      <c r="B2" s="30">
        <v>8745030418605868</v>
      </c>
      <c r="C2" t="s">
        <v>460</v>
      </c>
      <c r="G2" s="30"/>
      <c r="K2" s="34"/>
      <c r="L2" s="34"/>
    </row>
    <row r="3" spans="1:12">
      <c r="A3" s="30">
        <v>4.482601265E+16</v>
      </c>
      <c r="B3" s="30">
        <v>8202686328987273</v>
      </c>
      <c r="C3" t="s">
        <v>461</v>
      </c>
      <c r="F3" s="33"/>
    </row>
    <row r="4" spans="1:12">
      <c r="A4" s="30">
        <v>455669538</v>
      </c>
      <c r="B4" s="30">
        <v>8086912008297636</v>
      </c>
      <c r="C4" t="s">
        <v>462</v>
      </c>
      <c r="G4" s="34"/>
    </row>
    <row r="5" spans="1:12">
      <c r="A5" s="30">
        <v>4445807035</v>
      </c>
      <c r="B5" s="30">
        <v>7558136691151624</v>
      </c>
      <c r="C5" t="s">
        <v>463</v>
      </c>
    </row>
    <row r="6" spans="1:12">
      <c r="A6" s="30">
        <v>4.5584250049999992E+16</v>
      </c>
      <c r="B6" s="30">
        <v>8545996970894572</v>
      </c>
      <c r="C6" t="s">
        <v>464</v>
      </c>
    </row>
    <row r="7" spans="1:12">
      <c r="A7" s="30">
        <v>450677551</v>
      </c>
      <c r="B7" s="30">
        <v>76824892</v>
      </c>
      <c r="C7" t="s">
        <v>465</v>
      </c>
    </row>
    <row r="8" spans="1:12">
      <c r="A8" s="30">
        <v>459344082</v>
      </c>
      <c r="B8" s="30">
        <v>85580062</v>
      </c>
      <c r="C8" t="s">
        <v>466</v>
      </c>
    </row>
    <row r="9" spans="1:12">
      <c r="A9" s="30">
        <v>4555538265</v>
      </c>
      <c r="B9" s="30">
        <v>8346283678327271</v>
      </c>
      <c r="C9" t="s">
        <v>467</v>
      </c>
    </row>
    <row r="10" spans="1:12">
      <c r="A10" s="30">
        <v>457370885</v>
      </c>
      <c r="B10" s="30">
        <v>73196649</v>
      </c>
      <c r="C10" t="s">
        <v>468</v>
      </c>
    </row>
    <row r="11" spans="1:12">
      <c r="A11" s="30">
        <v>4440726</v>
      </c>
      <c r="B11" s="30">
        <v>89338624</v>
      </c>
      <c r="C11" t="s">
        <v>469</v>
      </c>
    </row>
    <row r="12" spans="1:12">
      <c r="A12" s="30">
        <v>4423836595</v>
      </c>
      <c r="B12" s="30">
        <v>9691232634547536</v>
      </c>
      <c r="C12" t="s">
        <v>470</v>
      </c>
    </row>
    <row r="13" spans="1:12">
      <c r="A13" s="30">
        <v>442334238</v>
      </c>
      <c r="B13" s="30">
        <v>8252572737021062</v>
      </c>
      <c r="C13" t="s">
        <v>471</v>
      </c>
    </row>
    <row r="14" spans="1:12">
      <c r="A14" s="30">
        <v>4395837525</v>
      </c>
      <c r="B14" s="30">
        <v>7866742714674276</v>
      </c>
      <c r="C14" t="s">
        <v>472</v>
      </c>
    </row>
    <row r="15" spans="1:12">
      <c r="A15" s="30">
        <v>4.57566557E+16</v>
      </c>
      <c r="B15" s="30">
        <v>9754219200862248</v>
      </c>
      <c r="C15" t="s">
        <v>473</v>
      </c>
    </row>
    <row r="16" spans="1:12">
      <c r="A16" s="30">
        <v>4577958045</v>
      </c>
      <c r="B16" s="30">
        <v>104258729694612</v>
      </c>
      <c r="C16" t="s">
        <v>474</v>
      </c>
      <c r="H16" s="30"/>
    </row>
    <row r="17" spans="1:3">
      <c r="A17" s="30">
        <v>4.5939475900000008E+16</v>
      </c>
      <c r="B17" s="30">
        <v>9149410145408948</v>
      </c>
      <c r="C17" t="s">
        <v>475</v>
      </c>
    </row>
    <row r="18" spans="1:3">
      <c r="A18" s="30">
        <v>4522086405</v>
      </c>
      <c r="B18" s="30">
        <v>1.0037037979628856E+16</v>
      </c>
      <c r="C18" t="s">
        <v>476</v>
      </c>
    </row>
    <row r="19" spans="1:3">
      <c r="A19" s="30">
        <v>459005485</v>
      </c>
      <c r="B19" s="30">
        <v>941202482143963</v>
      </c>
      <c r="C19" t="s">
        <v>477</v>
      </c>
    </row>
    <row r="20" spans="1:3">
      <c r="A20" s="30">
        <v>452613104</v>
      </c>
      <c r="B20" s="30">
        <v>9491678060021836</v>
      </c>
      <c r="C20" t="s">
        <v>478</v>
      </c>
    </row>
    <row r="21" spans="1:3">
      <c r="A21" s="30">
        <v>454641943</v>
      </c>
      <c r="B21" s="30">
        <v>91896346</v>
      </c>
      <c r="C21" t="s">
        <v>479</v>
      </c>
    </row>
    <row r="22" spans="1:3">
      <c r="A22" s="30">
        <v>451692628</v>
      </c>
      <c r="B22" s="30">
        <v>1.0670836515673878E+16</v>
      </c>
      <c r="C22" t="s">
        <v>480</v>
      </c>
    </row>
    <row r="23" spans="1:3">
      <c r="A23" s="30">
        <v>45639544</v>
      </c>
      <c r="B23" s="30">
        <v>9278869369225038</v>
      </c>
      <c r="C23" t="s">
        <v>481</v>
      </c>
    </row>
    <row r="24" spans="1:3">
      <c r="A24" s="30">
        <v>4.5036854649999992E+16</v>
      </c>
      <c r="B24" s="30">
        <v>9137825082826026</v>
      </c>
      <c r="C24" t="s">
        <v>482</v>
      </c>
    </row>
    <row r="25" spans="1:3">
      <c r="A25" s="30">
        <v>4632336235</v>
      </c>
      <c r="B25" s="30">
        <v>1.0258413671017704E+16</v>
      </c>
      <c r="C25" t="s">
        <v>483</v>
      </c>
    </row>
    <row r="26" spans="1:3">
      <c r="A26" s="30">
        <v>4583971285</v>
      </c>
      <c r="B26" s="30">
        <v>8754157594917665</v>
      </c>
      <c r="C26" t="s">
        <v>484</v>
      </c>
    </row>
    <row r="27" spans="1:3">
      <c r="A27" s="30">
        <v>4665594215</v>
      </c>
      <c r="B27" s="30">
        <v>1.1229637264169462E+16</v>
      </c>
      <c r="C27" t="s">
        <v>485</v>
      </c>
    </row>
    <row r="28" spans="1:3">
      <c r="A28" s="30">
        <v>461030443</v>
      </c>
      <c r="B28" s="30">
        <v>1.1129840331695068E+16</v>
      </c>
      <c r="C28" t="s">
        <v>486</v>
      </c>
    </row>
    <row r="29" spans="1:3">
      <c r="A29" s="30">
        <v>459441278</v>
      </c>
      <c r="B29" s="30">
        <v>136252288</v>
      </c>
      <c r="C29" t="s">
        <v>487</v>
      </c>
    </row>
    <row r="30" spans="1:3">
      <c r="A30" s="30">
        <v>459562503</v>
      </c>
      <c r="B30" s="30">
        <v>126597197</v>
      </c>
      <c r="C30" t="s">
        <v>488</v>
      </c>
    </row>
    <row r="31" spans="1:3">
      <c r="A31" s="30">
        <v>456496485</v>
      </c>
      <c r="B31" s="30">
        <v>137772781</v>
      </c>
      <c r="C31" t="s">
        <v>489</v>
      </c>
    </row>
    <row r="32" spans="1:3">
      <c r="A32" s="30">
        <v>460634632</v>
      </c>
      <c r="B32" s="30">
        <v>132358377</v>
      </c>
      <c r="C32" t="s">
        <v>490</v>
      </c>
    </row>
    <row r="33" spans="1:3">
      <c r="A33" s="30">
        <v>462805407</v>
      </c>
      <c r="B33" s="30">
        <v>1.2078913722504204E+16</v>
      </c>
      <c r="C33" t="s">
        <v>491</v>
      </c>
    </row>
    <row r="34" spans="1:3">
      <c r="A34" s="30">
        <v>454077172</v>
      </c>
      <c r="B34" s="30">
        <v>118734455</v>
      </c>
      <c r="C34" t="s">
        <v>492</v>
      </c>
    </row>
    <row r="35" spans="1:3">
      <c r="A35" s="30">
        <v>4497720615</v>
      </c>
      <c r="B35" s="30">
        <v>1.2274190436964232E+16</v>
      </c>
      <c r="C35" t="s">
        <v>493</v>
      </c>
    </row>
    <row r="36" spans="1:3">
      <c r="A36" s="30">
        <v>4.5806691349999992E+16</v>
      </c>
      <c r="B36" s="30">
        <v>1.2206315763116372E+16</v>
      </c>
      <c r="C36" t="s">
        <v>494</v>
      </c>
    </row>
    <row r="37" spans="1:3">
      <c r="A37" s="30">
        <v>454371908</v>
      </c>
      <c r="B37" s="30">
        <v>123345898</v>
      </c>
      <c r="C37" t="s">
        <v>495</v>
      </c>
    </row>
    <row r="38" spans="1:3">
      <c r="A38" s="30">
        <v>4563485905</v>
      </c>
      <c r="B38" s="30">
        <v>1140635425660249</v>
      </c>
      <c r="C38" t="s">
        <v>496</v>
      </c>
    </row>
    <row r="39" spans="1:3">
      <c r="A39" s="30">
        <v>454384958</v>
      </c>
      <c r="B39" s="30">
        <v>109924122</v>
      </c>
      <c r="C39" t="s">
        <v>497</v>
      </c>
    </row>
    <row r="40" spans="1:3">
      <c r="A40" s="30">
        <v>444938203</v>
      </c>
      <c r="B40" s="30">
        <v>113426327</v>
      </c>
      <c r="C40" t="s">
        <v>498</v>
      </c>
    </row>
    <row r="41" spans="1:3">
      <c r="A41" s="30">
        <v>4.4766764249999992E+16</v>
      </c>
      <c r="B41" s="30">
        <v>1.1827938995640168E+16</v>
      </c>
      <c r="C41" t="s">
        <v>499</v>
      </c>
    </row>
    <row r="42" spans="1:3">
      <c r="A42" s="30">
        <v>442227278</v>
      </c>
      <c r="B42" s="30">
        <v>12041273</v>
      </c>
      <c r="C42" t="s">
        <v>500</v>
      </c>
    </row>
    <row r="43" spans="1:3">
      <c r="A43" s="30">
        <v>445384728</v>
      </c>
      <c r="B43" s="30">
        <v>1.093596087053074E+16</v>
      </c>
      <c r="C43" t="s">
        <v>501</v>
      </c>
    </row>
    <row r="44" spans="1:3">
      <c r="A44" s="30">
        <v>448476352</v>
      </c>
      <c r="B44" s="30">
        <v>9666531257696896</v>
      </c>
      <c r="C44" t="s">
        <v>502</v>
      </c>
    </row>
    <row r="45" spans="1:3">
      <c r="A45" s="30">
        <v>448013678</v>
      </c>
      <c r="B45" s="30">
        <v>103280833</v>
      </c>
      <c r="C45" t="s">
        <v>503</v>
      </c>
    </row>
    <row r="46" spans="1:3">
      <c r="A46" s="30">
        <v>4.43640607E+16</v>
      </c>
      <c r="B46" s="30">
        <v>1.2059009490863944E+16</v>
      </c>
      <c r="C46" t="s">
        <v>504</v>
      </c>
    </row>
    <row r="47" spans="1:3">
      <c r="A47" s="30">
        <v>44608664</v>
      </c>
      <c r="B47" s="30">
        <v>1.0594796841892734E+16</v>
      </c>
      <c r="C47" t="s">
        <v>505</v>
      </c>
    </row>
    <row r="48" spans="1:3">
      <c r="A48" s="30">
        <v>439470982</v>
      </c>
      <c r="B48" s="30">
        <v>1.2630768610516004E+16</v>
      </c>
      <c r="C48" t="s">
        <v>506</v>
      </c>
    </row>
    <row r="49" spans="1:3">
      <c r="A49" s="30">
        <v>4351720195</v>
      </c>
      <c r="B49" s="30">
        <v>1.1763879181253118E+16</v>
      </c>
      <c r="C49" t="s">
        <v>507</v>
      </c>
    </row>
    <row r="50" spans="1:3">
      <c r="A50" s="30">
        <v>437698712</v>
      </c>
      <c r="B50" s="30">
        <v>112555757</v>
      </c>
      <c r="C50" t="s">
        <v>508</v>
      </c>
    </row>
    <row r="51" spans="1:3">
      <c r="A51" s="30">
        <v>427751102</v>
      </c>
      <c r="B51" s="30">
        <v>1.1287804427628436E+16</v>
      </c>
      <c r="C51" t="s">
        <v>509</v>
      </c>
    </row>
    <row r="52" spans="1:3">
      <c r="A52" s="30">
        <v>4.2790216599999992E+16</v>
      </c>
      <c r="B52" s="30">
        <v>1.0340278678735024E+16</v>
      </c>
      <c r="C52" t="s">
        <v>510</v>
      </c>
    </row>
    <row r="53" spans="1:3">
      <c r="A53" s="30">
        <v>4.4017763900000008E+16</v>
      </c>
      <c r="B53" s="30">
        <v>1.0454430026192636E+16</v>
      </c>
      <c r="C53" t="s">
        <v>511</v>
      </c>
    </row>
    <row r="54" spans="1:3">
      <c r="A54" s="30">
        <v>442131486</v>
      </c>
      <c r="B54" s="30">
        <v>100525615</v>
      </c>
      <c r="C54" t="s">
        <v>512</v>
      </c>
    </row>
    <row r="55" spans="1:3">
      <c r="A55" s="30">
        <v>437159395</v>
      </c>
      <c r="B55" s="30">
        <v>104018624</v>
      </c>
      <c r="C55" t="s">
        <v>513</v>
      </c>
    </row>
    <row r="56" spans="1:3">
      <c r="A56" s="30">
        <v>4.3935718050000008E+16</v>
      </c>
      <c r="B56" s="30">
        <v>1109414726770089</v>
      </c>
      <c r="C56" t="s">
        <v>514</v>
      </c>
    </row>
    <row r="57" spans="1:3">
      <c r="A57" s="30">
        <v>439740957</v>
      </c>
      <c r="B57" s="30">
        <v>1.0868708114044026E+16</v>
      </c>
      <c r="C57" t="s">
        <v>515</v>
      </c>
    </row>
    <row r="58" spans="1:3">
      <c r="A58" s="30">
        <v>431672254</v>
      </c>
      <c r="B58" s="30">
        <v>1.1467181161339118E+16</v>
      </c>
      <c r="C58" t="s">
        <v>516</v>
      </c>
    </row>
    <row r="59" spans="1:3">
      <c r="A59" s="30">
        <v>4.34801204E+16</v>
      </c>
      <c r="B59" s="30">
        <v>1.3218790609151764E+16</v>
      </c>
      <c r="C59" t="s">
        <v>517</v>
      </c>
    </row>
    <row r="60" spans="1:3">
      <c r="A60" s="30">
        <v>428834204</v>
      </c>
      <c r="B60" s="30">
        <v>1.3539593040686008E+16</v>
      </c>
      <c r="C60" t="s">
        <v>518</v>
      </c>
    </row>
    <row r="61" spans="1:3">
      <c r="A61" s="30">
        <v>4315297805</v>
      </c>
      <c r="B61" s="30">
        <v>1.3150882217502016E+16</v>
      </c>
      <c r="C61" t="s">
        <v>519</v>
      </c>
    </row>
    <row r="62" spans="1:3">
      <c r="A62" s="30">
        <v>437262608</v>
      </c>
      <c r="B62" s="30">
        <v>126363135</v>
      </c>
      <c r="C62" t="s">
        <v>520</v>
      </c>
    </row>
    <row r="63" spans="1:3">
      <c r="A63" s="30">
        <v>430922489</v>
      </c>
      <c r="B63" s="30">
        <v>1.3638768067263768E+16</v>
      </c>
      <c r="C63" t="s">
        <v>521</v>
      </c>
    </row>
    <row r="64" spans="1:3">
      <c r="A64" s="30">
        <v>431070321</v>
      </c>
      <c r="B64" s="30">
        <v>1.2402996209906488E+16</v>
      </c>
      <c r="C64" t="s">
        <v>522</v>
      </c>
    </row>
    <row r="65" spans="1:3">
      <c r="A65" s="30">
        <v>426539486</v>
      </c>
      <c r="B65" s="30">
        <v>1.2439657354368808E+16</v>
      </c>
      <c r="C65" t="s">
        <v>523</v>
      </c>
    </row>
    <row r="66" spans="1:3">
      <c r="A66" s="30">
        <v>4.1628546799999992E+16</v>
      </c>
      <c r="B66" s="30">
        <v>1357584977062367</v>
      </c>
      <c r="C66" t="s">
        <v>524</v>
      </c>
    </row>
    <row r="67" spans="1:3">
      <c r="A67" s="30">
        <v>4145952605</v>
      </c>
      <c r="B67" s="30">
        <v>1.3012591212188894E+16</v>
      </c>
      <c r="C67" t="s">
        <v>525</v>
      </c>
    </row>
    <row r="68" spans="1:3">
      <c r="A68" s="30">
        <v>4241473635</v>
      </c>
      <c r="B68" s="30">
        <v>1.2885888076510068E+16</v>
      </c>
      <c r="C68" t="s">
        <v>526</v>
      </c>
    </row>
    <row r="69" spans="1:3">
      <c r="A69" s="30">
        <v>418933203</v>
      </c>
      <c r="B69" s="30">
        <v>124829321</v>
      </c>
      <c r="C69" t="s">
        <v>527</v>
      </c>
    </row>
    <row r="70" spans="1:3">
      <c r="A70" s="30">
        <v>4249368885</v>
      </c>
      <c r="B70" s="30">
        <v>1.1945067829807688E+16</v>
      </c>
      <c r="C70" t="s">
        <v>528</v>
      </c>
    </row>
    <row r="71" spans="1:3">
      <c r="A71" s="30">
        <v>4.1717264799999992E+16</v>
      </c>
      <c r="B71" s="30">
        <v>1.482622669782002E+16</v>
      </c>
      <c r="C71" t="s">
        <v>529</v>
      </c>
    </row>
    <row r="72" spans="1:3">
      <c r="A72" s="30">
        <v>4164950915</v>
      </c>
      <c r="B72" s="30">
        <v>1.4208061831039292E+16</v>
      </c>
      <c r="C72" t="s">
        <v>530</v>
      </c>
    </row>
    <row r="73" spans="1:3">
      <c r="A73" s="30">
        <v>421368853</v>
      </c>
      <c r="B73" s="30">
        <v>1.3610341022538912E+16</v>
      </c>
      <c r="C73" t="s">
        <v>531</v>
      </c>
    </row>
    <row r="74" spans="1:3">
      <c r="A74" s="30">
        <v>4210271755</v>
      </c>
      <c r="B74" s="30">
        <v>1.4415935252272542E+16</v>
      </c>
      <c r="C74" t="s">
        <v>532</v>
      </c>
    </row>
    <row r="75" spans="1:3">
      <c r="A75" s="30">
        <v>423102619</v>
      </c>
      <c r="B75" s="30">
        <v>1395759010584892</v>
      </c>
      <c r="C75" t="s">
        <v>533</v>
      </c>
    </row>
    <row r="76" spans="1:3">
      <c r="A76" s="30">
        <v>4265811795</v>
      </c>
      <c r="B76" s="30">
        <v>1369787458752063</v>
      </c>
      <c r="C76" t="s">
        <v>534</v>
      </c>
    </row>
    <row r="77" spans="1:3">
      <c r="A77" s="30">
        <v>409965446</v>
      </c>
      <c r="B77" s="30">
        <v>151405690365004</v>
      </c>
      <c r="C77" t="s">
        <v>535</v>
      </c>
    </row>
    <row r="78" spans="1:3">
      <c r="A78" s="30">
        <v>412476884</v>
      </c>
      <c r="B78" s="30">
        <v>1.4705941329939768E+16</v>
      </c>
      <c r="C78" t="s">
        <v>536</v>
      </c>
    </row>
    <row r="79" spans="1:3">
      <c r="A79" s="30">
        <v>4120348345</v>
      </c>
      <c r="B79" s="30">
        <v>1.4117057688141852E+16</v>
      </c>
      <c r="C79" t="s">
        <v>537</v>
      </c>
    </row>
    <row r="80" spans="1:3">
      <c r="A80" s="30">
        <v>408358846</v>
      </c>
      <c r="B80" s="30">
        <v>142487679</v>
      </c>
      <c r="C80" t="s">
        <v>538</v>
      </c>
    </row>
    <row r="81" spans="1:3">
      <c r="A81" s="30">
        <v>4.041944165E+16</v>
      </c>
      <c r="B81" s="30">
        <v>1.5310756230322482E+16</v>
      </c>
      <c r="C81" t="s">
        <v>539</v>
      </c>
    </row>
    <row r="82" spans="1:3">
      <c r="A82" s="30">
        <v>411257843</v>
      </c>
      <c r="B82" s="30">
        <v>168620293</v>
      </c>
      <c r="C82" t="s">
        <v>540</v>
      </c>
    </row>
    <row r="83" spans="1:3">
      <c r="A83" s="30">
        <v>4063591975</v>
      </c>
      <c r="B83" s="30">
        <v>1.7688443357842536E+16</v>
      </c>
      <c r="C83" t="s">
        <v>541</v>
      </c>
    </row>
    <row r="84" spans="1:3">
      <c r="A84" s="30">
        <v>41180172</v>
      </c>
      <c r="B84" s="30">
        <v>161466408</v>
      </c>
      <c r="C84" t="s">
        <v>542</v>
      </c>
    </row>
    <row r="85" spans="1:3">
      <c r="A85" s="30">
        <v>4150281055</v>
      </c>
      <c r="B85" s="30">
        <v>1.5452899609627728E+16</v>
      </c>
      <c r="C85" t="s">
        <v>543</v>
      </c>
    </row>
    <row r="86" spans="1:3">
      <c r="A86" s="30">
        <v>4.01522173E+16</v>
      </c>
      <c r="B86" s="30">
        <v>182260628338229</v>
      </c>
      <c r="C86" t="s">
        <v>544</v>
      </c>
    </row>
    <row r="87" spans="1:3">
      <c r="A87" s="30">
        <v>4054881555</v>
      </c>
      <c r="B87" s="30">
        <v>1708058012454743</v>
      </c>
      <c r="C87" t="s">
        <v>545</v>
      </c>
    </row>
    <row r="88" spans="1:3">
      <c r="A88" s="30">
        <v>4.0447641899999992E+16</v>
      </c>
      <c r="B88" s="30">
        <v>1647357384028852</v>
      </c>
      <c r="C88" t="s">
        <v>546</v>
      </c>
    </row>
    <row r="89" spans="1:3">
      <c r="A89" s="30">
        <v>405183188</v>
      </c>
      <c r="B89" s="30">
        <v>1582095999021995</v>
      </c>
      <c r="C89" t="s">
        <v>547</v>
      </c>
    </row>
    <row r="90" spans="1:3">
      <c r="A90" s="30">
        <v>3.95966853E+16</v>
      </c>
      <c r="B90" s="30">
        <v>1.6333055599019604E+16</v>
      </c>
      <c r="C90" t="s">
        <v>548</v>
      </c>
    </row>
    <row r="91" spans="1:3">
      <c r="A91" s="30">
        <v>3882996034999999</v>
      </c>
      <c r="B91" s="30">
        <v>1643155687627833</v>
      </c>
      <c r="C91" t="s">
        <v>549</v>
      </c>
    </row>
    <row r="92" spans="1:3">
      <c r="A92" s="30">
        <v>391873894</v>
      </c>
      <c r="B92" s="30">
        <v>1687828188895307</v>
      </c>
      <c r="C92" t="s">
        <v>550</v>
      </c>
    </row>
    <row r="93" spans="1:3">
      <c r="A93" s="30">
        <v>381035389</v>
      </c>
      <c r="B93" s="30">
        <v>156397556</v>
      </c>
      <c r="C93" t="s">
        <v>551</v>
      </c>
    </row>
    <row r="94" spans="1:3">
      <c r="A94" s="30">
        <v>386266556</v>
      </c>
      <c r="B94" s="30">
        <v>1.6098693458946356E+16</v>
      </c>
      <c r="C94" t="s">
        <v>552</v>
      </c>
    </row>
    <row r="95" spans="1:3">
      <c r="A95" s="30">
        <v>373122991</v>
      </c>
      <c r="B95" s="30">
        <v>1357465</v>
      </c>
      <c r="C95" t="s">
        <v>553</v>
      </c>
    </row>
    <row r="96" spans="1:3">
      <c r="A96" s="30">
        <v>374899412</v>
      </c>
      <c r="B96" s="30">
        <v>140631618</v>
      </c>
      <c r="C96" t="s">
        <v>554</v>
      </c>
    </row>
    <row r="97" spans="1:3">
      <c r="A97" s="30">
        <v>375023612</v>
      </c>
      <c r="B97" s="30">
        <v>150873718</v>
      </c>
      <c r="C97" t="s">
        <v>555</v>
      </c>
    </row>
    <row r="98" spans="1:3">
      <c r="A98" s="30">
        <v>375667573</v>
      </c>
      <c r="B98" s="30">
        <v>142807473</v>
      </c>
      <c r="C98" t="s">
        <v>556</v>
      </c>
    </row>
    <row r="99" spans="1:3">
      <c r="A99" s="30">
        <v>381937571</v>
      </c>
      <c r="B99" s="30">
        <v>155542082</v>
      </c>
      <c r="C99" t="s">
        <v>557</v>
      </c>
    </row>
    <row r="100" spans="1:3">
      <c r="A100" s="30">
        <v>381112268</v>
      </c>
      <c r="B100" s="30">
        <v>133524434</v>
      </c>
      <c r="C100" t="s">
        <v>558</v>
      </c>
    </row>
    <row r="101" spans="1:3">
      <c r="A101" s="30">
        <v>369219828</v>
      </c>
      <c r="B101" s="30">
        <v>147213455</v>
      </c>
      <c r="C101" t="s">
        <v>559</v>
      </c>
    </row>
    <row r="102" spans="1:3">
      <c r="A102" s="30">
        <v>370646139</v>
      </c>
      <c r="B102" s="30">
        <v>152907196</v>
      </c>
      <c r="C102" t="s">
        <v>560</v>
      </c>
    </row>
    <row r="103" spans="1:3">
      <c r="A103" s="30">
        <v>380174321</v>
      </c>
      <c r="B103" s="30">
        <v>12515992</v>
      </c>
      <c r="C103" t="s">
        <v>561</v>
      </c>
    </row>
    <row r="104" spans="1:3">
      <c r="A104" s="30">
        <v>392171994</v>
      </c>
      <c r="B104" s="30">
        <v>9113311</v>
      </c>
      <c r="C104" t="s">
        <v>562</v>
      </c>
    </row>
    <row r="105" spans="1:3">
      <c r="A105" s="30">
        <v>4.026397055E+16</v>
      </c>
      <c r="B105" s="30">
        <v>912722009781746</v>
      </c>
      <c r="C105" t="s">
        <v>563</v>
      </c>
    </row>
    <row r="106" spans="1:3">
      <c r="A106" s="30">
        <v>4002656765</v>
      </c>
      <c r="B106" s="30">
        <v>8679641647435716</v>
      </c>
      <c r="C106" t="s">
        <v>564</v>
      </c>
    </row>
    <row r="107" spans="1:3">
      <c r="A107" s="30">
        <v>407232643</v>
      </c>
      <c r="B107" s="30">
        <v>85610074</v>
      </c>
      <c r="C107" t="s">
        <v>565</v>
      </c>
    </row>
    <row r="108" spans="1:3">
      <c r="A108" s="30">
        <v>4483495335</v>
      </c>
      <c r="B108" s="30">
        <v>8745030418605868</v>
      </c>
      <c r="C108" t="s">
        <v>460</v>
      </c>
    </row>
    <row r="109" spans="1:3">
      <c r="A109" s="30">
        <v>4.482601265E+16</v>
      </c>
      <c r="B109" s="30">
        <v>8202686328987273</v>
      </c>
      <c r="C109" t="s">
        <v>461</v>
      </c>
    </row>
    <row r="110" spans="1:3">
      <c r="A110" s="30">
        <v>455669538</v>
      </c>
      <c r="B110" s="30">
        <v>8086912008297636</v>
      </c>
      <c r="C110" t="s">
        <v>462</v>
      </c>
    </row>
    <row r="111" spans="1:3">
      <c r="A111" s="30">
        <v>4445807035</v>
      </c>
      <c r="B111" s="30">
        <v>7558136691151624</v>
      </c>
      <c r="C111" t="s">
        <v>463</v>
      </c>
    </row>
    <row r="112" spans="1:3">
      <c r="A112" s="30">
        <v>4.5584250049999992E+16</v>
      </c>
      <c r="B112" s="30">
        <v>8545996970894572</v>
      </c>
      <c r="C112" t="s">
        <v>464</v>
      </c>
    </row>
    <row r="113" spans="1:3">
      <c r="A113" s="30">
        <v>450677551</v>
      </c>
      <c r="B113" s="30">
        <v>76824892</v>
      </c>
      <c r="C113" t="s">
        <v>465</v>
      </c>
    </row>
    <row r="114" spans="1:3">
      <c r="A114" s="30">
        <v>459344082</v>
      </c>
      <c r="B114" s="30">
        <v>85580062</v>
      </c>
      <c r="C114" t="s">
        <v>466</v>
      </c>
    </row>
    <row r="115" spans="1:3">
      <c r="A115" s="30">
        <v>4555538265</v>
      </c>
      <c r="B115" s="30">
        <v>8346283678327271</v>
      </c>
      <c r="C115" t="s">
        <v>467</v>
      </c>
    </row>
    <row r="116" spans="1:3">
      <c r="A116" s="30">
        <v>457370885</v>
      </c>
      <c r="B116" s="30">
        <v>73196649</v>
      </c>
      <c r="C116" t="s">
        <v>468</v>
      </c>
    </row>
    <row r="117" spans="1:3">
      <c r="A117" s="30">
        <v>4440726</v>
      </c>
      <c r="B117" s="30">
        <v>89338624</v>
      </c>
      <c r="C117" t="s">
        <v>469</v>
      </c>
    </row>
    <row r="118" spans="1:3">
      <c r="A118" s="30">
        <v>4423836595</v>
      </c>
      <c r="B118" s="30">
        <v>9691232634547536</v>
      </c>
      <c r="C118" t="s">
        <v>470</v>
      </c>
    </row>
    <row r="119" spans="1:3">
      <c r="A119" s="30">
        <v>442334238</v>
      </c>
      <c r="B119" s="30">
        <v>8252572737021062</v>
      </c>
      <c r="C119" t="s">
        <v>471</v>
      </c>
    </row>
    <row r="120" spans="1:3">
      <c r="A120" s="30">
        <v>4395837525</v>
      </c>
      <c r="B120" s="30">
        <v>7866742714674276</v>
      </c>
      <c r="C120" t="s">
        <v>472</v>
      </c>
    </row>
    <row r="121" spans="1:3">
      <c r="A121" s="30">
        <v>4.57566557E+16</v>
      </c>
      <c r="B121" s="30">
        <v>9754219200862248</v>
      </c>
      <c r="C121" t="s">
        <v>473</v>
      </c>
    </row>
    <row r="122" spans="1:3">
      <c r="A122" s="30">
        <v>4577958045</v>
      </c>
      <c r="B122" s="30">
        <v>104258729694612</v>
      </c>
      <c r="C122" t="s">
        <v>474</v>
      </c>
    </row>
    <row r="123" spans="1:3">
      <c r="A123" s="30">
        <v>4.5939475900000008E+16</v>
      </c>
      <c r="B123" s="30">
        <v>9149410145408948</v>
      </c>
      <c r="C123" t="s">
        <v>475</v>
      </c>
    </row>
    <row r="124" spans="1:3">
      <c r="A124" s="30">
        <v>4522086405</v>
      </c>
      <c r="B124" s="30">
        <v>1.0037037979628856E+16</v>
      </c>
      <c r="C124" t="s">
        <v>476</v>
      </c>
    </row>
    <row r="125" spans="1:3">
      <c r="A125" s="30">
        <v>459005485</v>
      </c>
      <c r="B125" s="30">
        <v>941202482143963</v>
      </c>
      <c r="C125" t="s">
        <v>477</v>
      </c>
    </row>
    <row r="126" spans="1:3">
      <c r="A126" s="30">
        <v>452613104</v>
      </c>
      <c r="B126" s="30">
        <v>9491678060021836</v>
      </c>
      <c r="C126" t="s">
        <v>478</v>
      </c>
    </row>
    <row r="127" spans="1:3">
      <c r="A127" s="30">
        <v>454641943</v>
      </c>
      <c r="B127" s="30">
        <v>91896346</v>
      </c>
      <c r="C127" t="s">
        <v>479</v>
      </c>
    </row>
    <row r="128" spans="1:3">
      <c r="A128" s="30">
        <v>451692628</v>
      </c>
      <c r="B128" s="30">
        <v>1.0670836515673878E+16</v>
      </c>
      <c r="C128" t="s">
        <v>480</v>
      </c>
    </row>
    <row r="129" spans="1:3">
      <c r="A129" s="30">
        <v>45639544</v>
      </c>
      <c r="B129" s="30">
        <v>9278869369225038</v>
      </c>
      <c r="C129" t="s">
        <v>481</v>
      </c>
    </row>
    <row r="130" spans="1:3">
      <c r="A130" s="30">
        <v>4.5036854649999992E+16</v>
      </c>
      <c r="B130" s="30">
        <v>9137825082826026</v>
      </c>
      <c r="C130" t="s">
        <v>482</v>
      </c>
    </row>
    <row r="131" spans="1:3">
      <c r="A131" s="30">
        <v>4632336235</v>
      </c>
      <c r="B131" s="30">
        <v>1.0258413671017704E+16</v>
      </c>
      <c r="C131" t="s">
        <v>483</v>
      </c>
    </row>
    <row r="132" spans="1:3">
      <c r="A132" s="30">
        <v>4583971285</v>
      </c>
      <c r="B132" s="30">
        <v>8754157594917665</v>
      </c>
      <c r="C132" t="s">
        <v>484</v>
      </c>
    </row>
    <row r="133" spans="1:3">
      <c r="A133" s="30">
        <v>4665594215</v>
      </c>
      <c r="B133" s="30">
        <v>1.1229637264169462E+16</v>
      </c>
      <c r="C133" t="s">
        <v>485</v>
      </c>
    </row>
    <row r="134" spans="1:3">
      <c r="A134" s="30">
        <v>461030443</v>
      </c>
      <c r="B134" s="30">
        <v>1.1129840331695068E+16</v>
      </c>
      <c r="C134" t="s">
        <v>486</v>
      </c>
    </row>
    <row r="135" spans="1:3">
      <c r="A135" s="30">
        <v>459441278</v>
      </c>
      <c r="B135" s="30">
        <v>136252288</v>
      </c>
      <c r="C135" t="s">
        <v>487</v>
      </c>
    </row>
    <row r="136" spans="1:3">
      <c r="A136" s="30">
        <v>459562503</v>
      </c>
      <c r="B136" s="30">
        <v>126597197</v>
      </c>
      <c r="C136" t="s">
        <v>488</v>
      </c>
    </row>
    <row r="137" spans="1:3">
      <c r="A137" s="30">
        <v>456496485</v>
      </c>
      <c r="B137" s="30">
        <v>137772781</v>
      </c>
      <c r="C137" t="s">
        <v>489</v>
      </c>
    </row>
    <row r="138" spans="1:3">
      <c r="A138" s="30">
        <v>460634632</v>
      </c>
      <c r="B138" s="30">
        <v>132358377</v>
      </c>
      <c r="C138" t="s">
        <v>490</v>
      </c>
    </row>
    <row r="139" spans="1:3">
      <c r="A139" s="30">
        <v>462805407</v>
      </c>
      <c r="B139" s="30">
        <v>1.2078913722504204E+16</v>
      </c>
      <c r="C139" t="s">
        <v>491</v>
      </c>
    </row>
    <row r="140" spans="1:3">
      <c r="A140" s="30">
        <v>454077172</v>
      </c>
      <c r="B140" s="30">
        <v>118734455</v>
      </c>
      <c r="C140" t="s">
        <v>492</v>
      </c>
    </row>
    <row r="141" spans="1:3">
      <c r="A141" s="30">
        <v>4497720615</v>
      </c>
      <c r="B141" s="30">
        <v>1.2274190436964232E+16</v>
      </c>
      <c r="C141" t="s">
        <v>493</v>
      </c>
    </row>
    <row r="142" spans="1:3">
      <c r="A142" s="30">
        <v>4.5806691349999992E+16</v>
      </c>
      <c r="B142" s="30">
        <v>1.2206315763116372E+16</v>
      </c>
      <c r="C142" t="s">
        <v>494</v>
      </c>
    </row>
    <row r="143" spans="1:3">
      <c r="A143" s="30">
        <v>454371908</v>
      </c>
      <c r="B143" s="30">
        <v>123345898</v>
      </c>
      <c r="C143" t="s">
        <v>495</v>
      </c>
    </row>
    <row r="144" spans="1:3">
      <c r="A144" s="30">
        <v>4563485905</v>
      </c>
      <c r="B144" s="30">
        <v>1140635425660249</v>
      </c>
      <c r="C144" t="s">
        <v>496</v>
      </c>
    </row>
    <row r="145" spans="1:3">
      <c r="A145" s="30">
        <v>454384958</v>
      </c>
      <c r="B145" s="30">
        <v>109924122</v>
      </c>
      <c r="C145" t="s">
        <v>497</v>
      </c>
    </row>
    <row r="146" spans="1:3">
      <c r="A146" s="30">
        <v>444938203</v>
      </c>
      <c r="B146" s="30">
        <v>113426327</v>
      </c>
      <c r="C146" t="s">
        <v>498</v>
      </c>
    </row>
    <row r="147" spans="1:3">
      <c r="A147" s="30">
        <v>4.4766764249999992E+16</v>
      </c>
      <c r="B147" s="30">
        <v>1.1827938995640168E+16</v>
      </c>
      <c r="C147" t="s">
        <v>499</v>
      </c>
    </row>
    <row r="148" spans="1:3">
      <c r="A148" s="30">
        <v>442227278</v>
      </c>
      <c r="B148" s="30">
        <v>12041273</v>
      </c>
      <c r="C148" t="s">
        <v>500</v>
      </c>
    </row>
    <row r="149" spans="1:3">
      <c r="A149" s="30">
        <v>445384728</v>
      </c>
      <c r="B149" s="30">
        <v>1.093596087053074E+16</v>
      </c>
      <c r="C149" t="s">
        <v>501</v>
      </c>
    </row>
    <row r="150" spans="1:3">
      <c r="A150" s="30">
        <v>448476352</v>
      </c>
      <c r="B150" s="30">
        <v>9666531257696896</v>
      </c>
      <c r="C150" t="s">
        <v>502</v>
      </c>
    </row>
    <row r="151" spans="1:3">
      <c r="A151" s="30">
        <v>448013678</v>
      </c>
      <c r="B151" s="30">
        <v>103280833</v>
      </c>
      <c r="C151" t="s">
        <v>503</v>
      </c>
    </row>
    <row r="152" spans="1:3">
      <c r="A152" s="30">
        <v>4.43640607E+16</v>
      </c>
      <c r="B152" s="30">
        <v>1.2059009490863944E+16</v>
      </c>
      <c r="C152" t="s">
        <v>504</v>
      </c>
    </row>
    <row r="153" spans="1:3">
      <c r="A153" s="30">
        <v>44608664</v>
      </c>
      <c r="B153" s="30">
        <v>1.0594796841892734E+16</v>
      </c>
      <c r="C153" t="s">
        <v>505</v>
      </c>
    </row>
    <row r="154" spans="1:3">
      <c r="A154" s="30">
        <v>439470982</v>
      </c>
      <c r="B154" s="30">
        <v>1.2630768610516004E+16</v>
      </c>
      <c r="C154" t="s">
        <v>506</v>
      </c>
    </row>
    <row r="155" spans="1:3">
      <c r="A155" s="30">
        <v>4351720195</v>
      </c>
      <c r="B155" s="30">
        <v>1.1763879181253118E+16</v>
      </c>
      <c r="C155" t="s">
        <v>507</v>
      </c>
    </row>
    <row r="156" spans="1:3">
      <c r="A156" s="30">
        <v>437698712</v>
      </c>
      <c r="B156" s="30">
        <v>112555757</v>
      </c>
      <c r="C156" t="s">
        <v>508</v>
      </c>
    </row>
    <row r="157" spans="1:3">
      <c r="A157" s="30">
        <v>427751102</v>
      </c>
      <c r="B157" s="30">
        <v>1.1287804427628436E+16</v>
      </c>
      <c r="C157" t="s">
        <v>509</v>
      </c>
    </row>
    <row r="158" spans="1:3">
      <c r="A158" s="30">
        <v>4.2790216599999992E+16</v>
      </c>
      <c r="B158" s="30">
        <v>1.0340278678735024E+16</v>
      </c>
      <c r="C158" t="s">
        <v>510</v>
      </c>
    </row>
    <row r="159" spans="1:3">
      <c r="A159" s="30">
        <v>4.4017763900000008E+16</v>
      </c>
      <c r="B159" s="30">
        <v>1.0454430026192636E+16</v>
      </c>
      <c r="C159" t="s">
        <v>511</v>
      </c>
    </row>
    <row r="160" spans="1:3">
      <c r="A160" s="30">
        <v>442131486</v>
      </c>
      <c r="B160" s="30">
        <v>100525615</v>
      </c>
      <c r="C160" t="s">
        <v>512</v>
      </c>
    </row>
    <row r="161" spans="1:3">
      <c r="A161" s="30">
        <v>437159395</v>
      </c>
      <c r="B161" s="30">
        <v>104018624</v>
      </c>
      <c r="C161" t="s">
        <v>513</v>
      </c>
    </row>
    <row r="162" spans="1:3">
      <c r="A162" s="30">
        <v>4.3935718050000008E+16</v>
      </c>
      <c r="B162" s="30">
        <v>1109414726770089</v>
      </c>
      <c r="C162" t="s">
        <v>514</v>
      </c>
    </row>
    <row r="163" spans="1:3">
      <c r="A163" s="30">
        <v>439740957</v>
      </c>
      <c r="B163" s="30">
        <v>1.0868708114044026E+16</v>
      </c>
      <c r="C163" t="s">
        <v>515</v>
      </c>
    </row>
    <row r="164" spans="1:3">
      <c r="A164" s="30">
        <v>431672254</v>
      </c>
      <c r="B164" s="30">
        <v>1.1467181161339118E+16</v>
      </c>
      <c r="C164" t="s">
        <v>516</v>
      </c>
    </row>
    <row r="165" spans="1:3">
      <c r="A165" s="30">
        <v>4.34801204E+16</v>
      </c>
      <c r="B165" s="30">
        <v>1.3218790609151764E+16</v>
      </c>
      <c r="C165" t="s">
        <v>517</v>
      </c>
    </row>
    <row r="166" spans="1:3">
      <c r="A166" s="30">
        <v>428834204</v>
      </c>
      <c r="B166" s="30">
        <v>1.3539593040686008E+16</v>
      </c>
      <c r="C166" t="s">
        <v>518</v>
      </c>
    </row>
    <row r="167" spans="1:3">
      <c r="A167" s="30">
        <v>4315297805</v>
      </c>
      <c r="B167" s="30">
        <v>1.3150882217502016E+16</v>
      </c>
      <c r="C167" t="s">
        <v>519</v>
      </c>
    </row>
    <row r="168" spans="1:3">
      <c r="A168" s="30">
        <v>437262608</v>
      </c>
      <c r="B168" s="30">
        <v>126363135</v>
      </c>
      <c r="C168" t="s">
        <v>520</v>
      </c>
    </row>
    <row r="169" spans="1:3">
      <c r="A169" s="30">
        <v>430922489</v>
      </c>
      <c r="B169" s="30">
        <v>1.3638768067263768E+16</v>
      </c>
      <c r="C169" t="s">
        <v>521</v>
      </c>
    </row>
    <row r="170" spans="1:3">
      <c r="A170" s="30">
        <v>431070321</v>
      </c>
      <c r="B170" s="30">
        <v>1.2402996209906488E+16</v>
      </c>
      <c r="C170" t="s">
        <v>522</v>
      </c>
    </row>
    <row r="171" spans="1:3">
      <c r="A171" s="30">
        <v>426539486</v>
      </c>
      <c r="B171" s="30">
        <v>1.2439657354368808E+16</v>
      </c>
      <c r="C171" t="s">
        <v>523</v>
      </c>
    </row>
    <row r="172" spans="1:3">
      <c r="A172" s="30">
        <v>4.1628546799999992E+16</v>
      </c>
      <c r="B172" s="30">
        <v>1357584977062367</v>
      </c>
      <c r="C172" t="s">
        <v>524</v>
      </c>
    </row>
    <row r="173" spans="1:3">
      <c r="A173" s="30">
        <v>4145952605</v>
      </c>
      <c r="B173" s="30">
        <v>1.3012591212188894E+16</v>
      </c>
      <c r="C173" t="s">
        <v>525</v>
      </c>
    </row>
    <row r="174" spans="1:3">
      <c r="A174" s="30">
        <v>4241473635</v>
      </c>
      <c r="B174" s="30">
        <v>1.2885888076510068E+16</v>
      </c>
      <c r="C174" t="s">
        <v>526</v>
      </c>
    </row>
    <row r="175" spans="1:3">
      <c r="A175" s="30">
        <v>418933203</v>
      </c>
      <c r="B175" s="30">
        <v>124829321</v>
      </c>
      <c r="C175" t="s">
        <v>527</v>
      </c>
    </row>
    <row r="176" spans="1:3">
      <c r="A176" s="30">
        <v>4249368885</v>
      </c>
      <c r="B176" s="30">
        <v>1.1945067829807688E+16</v>
      </c>
      <c r="C176" t="s">
        <v>528</v>
      </c>
    </row>
    <row r="177" spans="1:3">
      <c r="A177" s="30">
        <v>4.1717264799999992E+16</v>
      </c>
      <c r="B177" s="30">
        <v>1.482622669782002E+16</v>
      </c>
      <c r="C177" t="s">
        <v>529</v>
      </c>
    </row>
    <row r="178" spans="1:3">
      <c r="A178" s="30">
        <v>4164950915</v>
      </c>
      <c r="B178" s="30">
        <v>1.4208061831039292E+16</v>
      </c>
      <c r="C178" t="s">
        <v>530</v>
      </c>
    </row>
    <row r="179" spans="1:3">
      <c r="A179" s="30">
        <v>421368853</v>
      </c>
      <c r="B179" s="30">
        <v>1.3610341022538912E+16</v>
      </c>
      <c r="C179" t="s">
        <v>531</v>
      </c>
    </row>
    <row r="180" spans="1:3">
      <c r="A180" s="30">
        <v>4210271755</v>
      </c>
      <c r="B180" s="30">
        <v>1.4415935252272542E+16</v>
      </c>
      <c r="C180" t="s">
        <v>532</v>
      </c>
    </row>
    <row r="181" spans="1:3">
      <c r="A181" s="30">
        <v>423102619</v>
      </c>
      <c r="B181" s="30">
        <v>1395759010584892</v>
      </c>
      <c r="C181" t="s">
        <v>533</v>
      </c>
    </row>
    <row r="182" spans="1:3">
      <c r="A182" s="30">
        <v>4265811795</v>
      </c>
      <c r="B182" s="30">
        <v>1369787458752063</v>
      </c>
      <c r="C182" t="s">
        <v>534</v>
      </c>
    </row>
    <row r="183" spans="1:3">
      <c r="A183" s="30">
        <v>409965446</v>
      </c>
      <c r="B183" s="30">
        <v>151405690365004</v>
      </c>
      <c r="C183" t="s">
        <v>535</v>
      </c>
    </row>
    <row r="184" spans="1:3">
      <c r="A184" s="30">
        <v>412476884</v>
      </c>
      <c r="B184" s="30">
        <v>1.4705941329939768E+16</v>
      </c>
      <c r="C184" t="s">
        <v>536</v>
      </c>
    </row>
    <row r="185" spans="1:3">
      <c r="A185" s="30">
        <v>4120348345</v>
      </c>
      <c r="B185" s="30">
        <v>1.4117057688141852E+16</v>
      </c>
      <c r="C185" t="s">
        <v>537</v>
      </c>
    </row>
    <row r="186" spans="1:3">
      <c r="A186" s="30">
        <v>408358846</v>
      </c>
      <c r="B186" s="30">
        <v>142487679</v>
      </c>
      <c r="C186" t="s">
        <v>538</v>
      </c>
    </row>
    <row r="187" spans="1:3">
      <c r="A187" s="30">
        <v>4.041944165E+16</v>
      </c>
      <c r="B187" s="30">
        <v>1.5310756230322482E+16</v>
      </c>
      <c r="C187" t="s">
        <v>539</v>
      </c>
    </row>
    <row r="188" spans="1:3">
      <c r="A188" s="30">
        <v>411257843</v>
      </c>
      <c r="B188" s="30">
        <v>168620293</v>
      </c>
      <c r="C188" t="s">
        <v>540</v>
      </c>
    </row>
    <row r="189" spans="1:3">
      <c r="A189" s="30">
        <v>4063591975</v>
      </c>
      <c r="B189" s="30">
        <v>1.7688443357842536E+16</v>
      </c>
      <c r="C189" t="s">
        <v>541</v>
      </c>
    </row>
    <row r="190" spans="1:3">
      <c r="A190" s="30">
        <v>41180172</v>
      </c>
      <c r="B190" s="30">
        <v>161466408</v>
      </c>
      <c r="C190" t="s">
        <v>542</v>
      </c>
    </row>
    <row r="191" spans="1:3">
      <c r="A191" s="30">
        <v>4150281055</v>
      </c>
      <c r="B191" s="30">
        <v>1.5452899609627728E+16</v>
      </c>
      <c r="C191" t="s">
        <v>543</v>
      </c>
    </row>
    <row r="192" spans="1:3">
      <c r="A192" s="30">
        <v>4.01522173E+16</v>
      </c>
      <c r="B192" s="30">
        <v>182260628338229</v>
      </c>
      <c r="C192" t="s">
        <v>544</v>
      </c>
    </row>
    <row r="193" spans="1:3">
      <c r="A193" s="30">
        <v>4054881555</v>
      </c>
      <c r="B193" s="30">
        <v>1708058012454743</v>
      </c>
      <c r="C193" t="s">
        <v>545</v>
      </c>
    </row>
    <row r="194" spans="1:3">
      <c r="A194" s="30">
        <v>4.0447641899999992E+16</v>
      </c>
      <c r="B194" s="30">
        <v>1647357384028852</v>
      </c>
      <c r="C194" t="s">
        <v>546</v>
      </c>
    </row>
    <row r="195" spans="1:3">
      <c r="A195" s="30">
        <v>405183188</v>
      </c>
      <c r="B195" s="30">
        <v>1582095999021995</v>
      </c>
      <c r="C195" t="s">
        <v>547</v>
      </c>
    </row>
    <row r="196" spans="1:3">
      <c r="A196" s="30">
        <v>3.95966853E+16</v>
      </c>
      <c r="B196" s="30">
        <v>1.6333055599019604E+16</v>
      </c>
      <c r="C196" t="s">
        <v>548</v>
      </c>
    </row>
    <row r="197" spans="1:3">
      <c r="A197" s="30">
        <v>3882996034999999</v>
      </c>
      <c r="B197" s="30">
        <v>1643155687627833</v>
      </c>
      <c r="C197" t="s">
        <v>549</v>
      </c>
    </row>
    <row r="198" spans="1:3">
      <c r="A198" s="30">
        <v>391873894</v>
      </c>
      <c r="B198" s="30">
        <v>1687828188895307</v>
      </c>
      <c r="C198" t="s">
        <v>550</v>
      </c>
    </row>
    <row r="199" spans="1:3">
      <c r="A199" s="30">
        <v>381035389</v>
      </c>
      <c r="B199" s="30">
        <v>156397556</v>
      </c>
      <c r="C199" t="s">
        <v>551</v>
      </c>
    </row>
    <row r="200" spans="1:3">
      <c r="A200" s="30">
        <v>386266556</v>
      </c>
      <c r="B200" s="30">
        <v>1.6098693458946356E+16</v>
      </c>
      <c r="C200" t="s">
        <v>552</v>
      </c>
    </row>
    <row r="201" spans="1:3">
      <c r="A201" s="30">
        <v>373122991</v>
      </c>
      <c r="B201" s="30">
        <v>1357465</v>
      </c>
      <c r="C201" t="s">
        <v>553</v>
      </c>
    </row>
    <row r="202" spans="1:3">
      <c r="A202" s="30">
        <v>374899412</v>
      </c>
      <c r="B202" s="30">
        <v>140631618</v>
      </c>
      <c r="C202" t="s">
        <v>554</v>
      </c>
    </row>
    <row r="203" spans="1:3">
      <c r="A203" s="30">
        <v>375023612</v>
      </c>
      <c r="B203" s="30">
        <v>150873718</v>
      </c>
      <c r="C203" t="s">
        <v>555</v>
      </c>
    </row>
    <row r="204" spans="1:3">
      <c r="A204" s="30">
        <v>375667573</v>
      </c>
      <c r="B204" s="30">
        <v>142807473</v>
      </c>
      <c r="C204" t="s">
        <v>556</v>
      </c>
    </row>
    <row r="205" spans="1:3">
      <c r="A205" s="30">
        <v>381937571</v>
      </c>
      <c r="B205" s="30">
        <v>155542082</v>
      </c>
      <c r="C205" t="s">
        <v>557</v>
      </c>
    </row>
    <row r="206" spans="1:3">
      <c r="A206" s="30">
        <v>381112268</v>
      </c>
      <c r="B206" s="30">
        <v>133524434</v>
      </c>
      <c r="C206" t="s">
        <v>558</v>
      </c>
    </row>
    <row r="207" spans="1:3">
      <c r="A207" s="30">
        <v>369219828</v>
      </c>
      <c r="B207" s="30">
        <v>147213455</v>
      </c>
      <c r="C207" t="s">
        <v>559</v>
      </c>
    </row>
    <row r="208" spans="1:3">
      <c r="A208" s="30">
        <v>370646139</v>
      </c>
      <c r="B208" s="30">
        <v>152907196</v>
      </c>
      <c r="C208" t="s">
        <v>560</v>
      </c>
    </row>
    <row r="209" spans="1:3">
      <c r="A209" s="30">
        <v>380174321</v>
      </c>
      <c r="B209" s="30">
        <v>12515992</v>
      </c>
      <c r="C209" t="s">
        <v>561</v>
      </c>
    </row>
    <row r="210" spans="1:3">
      <c r="A210" s="30">
        <v>392171994</v>
      </c>
      <c r="B210" s="30">
        <v>9113311</v>
      </c>
      <c r="C210" t="s">
        <v>562</v>
      </c>
    </row>
    <row r="211" spans="1:3">
      <c r="A211" s="30">
        <v>4.026397055E+16</v>
      </c>
      <c r="B211" s="30">
        <v>912722009781746</v>
      </c>
      <c r="C211" t="s">
        <v>563</v>
      </c>
    </row>
    <row r="212" spans="1:3">
      <c r="A212" s="30">
        <v>4002656765</v>
      </c>
      <c r="B212" s="30">
        <v>8679641647435716</v>
      </c>
      <c r="C212" t="s">
        <v>564</v>
      </c>
    </row>
    <row r="213" spans="1:3">
      <c r="A213" s="30">
        <v>407232643</v>
      </c>
      <c r="B213" s="30">
        <v>85610074</v>
      </c>
      <c r="C213" t="s">
        <v>565</v>
      </c>
    </row>
    <row r="214" spans="1:3">
      <c r="A214" s="30">
        <v>463144754</v>
      </c>
      <c r="B214" s="30">
        <v>110480288</v>
      </c>
      <c r="C214" t="s">
        <v>566</v>
      </c>
    </row>
    <row r="215" spans="1:3">
      <c r="A215" s="30">
        <v>463144754</v>
      </c>
      <c r="B215" s="30">
        <v>110480288</v>
      </c>
      <c r="C215" t="s">
        <v>566</v>
      </c>
    </row>
    <row r="216" spans="1:3">
      <c r="A216" s="30">
        <v>463144754</v>
      </c>
      <c r="B216" s="30">
        <v>110480288</v>
      </c>
      <c r="C216" t="s">
        <v>566</v>
      </c>
    </row>
    <row r="217" spans="1:3">
      <c r="A217" s="30">
        <v>463144754</v>
      </c>
      <c r="B217" s="30">
        <v>110480288</v>
      </c>
      <c r="C217" t="s">
        <v>566</v>
      </c>
    </row>
    <row r="218" spans="1:3">
      <c r="A218" s="30">
        <v>463144754</v>
      </c>
      <c r="B218" s="30">
        <v>110480288</v>
      </c>
      <c r="C218" t="s">
        <v>566</v>
      </c>
    </row>
    <row r="219" spans="1:3">
      <c r="A219" s="30">
        <v>463144754</v>
      </c>
      <c r="B219" s="30">
        <v>110480288</v>
      </c>
      <c r="C219" t="s">
        <v>566</v>
      </c>
    </row>
    <row r="220" spans="1:3">
      <c r="A220" s="30">
        <v>463144754</v>
      </c>
      <c r="B220" s="30">
        <v>110480288</v>
      </c>
      <c r="C220" t="s">
        <v>566</v>
      </c>
    </row>
    <row r="221" spans="1:3">
      <c r="A221" s="30">
        <v>463144754</v>
      </c>
      <c r="B221" s="30">
        <v>110480288</v>
      </c>
      <c r="C221" t="s">
        <v>566</v>
      </c>
    </row>
    <row r="222" spans="1:3">
      <c r="A222" s="30">
        <v>463144754</v>
      </c>
      <c r="B222" s="30">
        <v>110480288</v>
      </c>
      <c r="C222" t="s">
        <v>566</v>
      </c>
    </row>
    <row r="223" spans="1:3">
      <c r="A223" s="30">
        <v>463144754</v>
      </c>
      <c r="B223" s="30">
        <v>110480288</v>
      </c>
      <c r="C223" t="s">
        <v>566</v>
      </c>
    </row>
    <row r="224" spans="1:3">
      <c r="A224" s="30">
        <v>463144754</v>
      </c>
      <c r="B224" s="30">
        <v>110480288</v>
      </c>
      <c r="C224" t="s">
        <v>566</v>
      </c>
    </row>
    <row r="225" spans="1:3">
      <c r="A225" s="30">
        <v>463144754</v>
      </c>
      <c r="B225" s="30">
        <v>110480288</v>
      </c>
      <c r="C225" t="s">
        <v>566</v>
      </c>
    </row>
    <row r="226" spans="1:3">
      <c r="A226" s="30">
        <v>463144754</v>
      </c>
      <c r="B226" s="30">
        <v>110480288</v>
      </c>
      <c r="C226" t="s">
        <v>566</v>
      </c>
    </row>
    <row r="227" spans="1:3">
      <c r="A227" s="30">
        <v>463144754</v>
      </c>
      <c r="B227" s="30">
        <v>110480288</v>
      </c>
      <c r="C227" t="s">
        <v>566</v>
      </c>
    </row>
    <row r="228" spans="1:3">
      <c r="A228" s="30">
        <v>463144754</v>
      </c>
      <c r="B228" s="30">
        <v>110480288</v>
      </c>
      <c r="C228" t="s">
        <v>566</v>
      </c>
    </row>
    <row r="229" spans="1:3">
      <c r="A229" s="30">
        <v>463144754</v>
      </c>
      <c r="B229" s="30">
        <v>110480288</v>
      </c>
      <c r="C229" t="s">
        <v>566</v>
      </c>
    </row>
    <row r="230" spans="1:3">
      <c r="A230" s="30">
        <v>463144754</v>
      </c>
      <c r="B230" s="30">
        <v>110480288</v>
      </c>
      <c r="C230" t="s">
        <v>566</v>
      </c>
    </row>
    <row r="231" spans="1:3">
      <c r="A231" s="30">
        <v>463144754</v>
      </c>
      <c r="B231" s="30">
        <v>110480288</v>
      </c>
      <c r="C231" t="s">
        <v>566</v>
      </c>
    </row>
    <row r="232" spans="1:3">
      <c r="A232" s="30">
        <v>463144754</v>
      </c>
      <c r="B232" s="30">
        <v>110480288</v>
      </c>
      <c r="C232" t="s">
        <v>566</v>
      </c>
    </row>
    <row r="233" spans="1:3">
      <c r="A233" s="30">
        <v>463144754</v>
      </c>
      <c r="B233" s="30">
        <v>110480288</v>
      </c>
      <c r="C233" t="s">
        <v>566</v>
      </c>
    </row>
    <row r="234" spans="1:3">
      <c r="A234" s="30">
        <v>463144754</v>
      </c>
      <c r="B234" s="30">
        <v>110480288</v>
      </c>
      <c r="C234" t="s">
        <v>566</v>
      </c>
    </row>
    <row r="235" spans="1:3">
      <c r="A235" s="30">
        <v>463144754</v>
      </c>
      <c r="B235" s="30">
        <v>110480288</v>
      </c>
      <c r="C235" t="s">
        <v>566</v>
      </c>
    </row>
    <row r="236" spans="1:3">
      <c r="A236" s="30">
        <v>463144754</v>
      </c>
      <c r="B236" s="30">
        <v>110480288</v>
      </c>
      <c r="C236" t="s">
        <v>566</v>
      </c>
    </row>
    <row r="237" spans="1:3">
      <c r="A237" s="30">
        <v>463144754</v>
      </c>
      <c r="B237" s="30">
        <v>110480288</v>
      </c>
      <c r="C237" t="s">
        <v>566</v>
      </c>
    </row>
    <row r="238" spans="1:3">
      <c r="A238" s="30">
        <v>463144754</v>
      </c>
      <c r="B238" s="30">
        <v>110480288</v>
      </c>
      <c r="C238" t="s">
        <v>566</v>
      </c>
    </row>
    <row r="239" spans="1:3">
      <c r="A239" s="30">
        <v>463144754</v>
      </c>
      <c r="B239" s="30">
        <v>110480288</v>
      </c>
      <c r="C239" t="s">
        <v>566</v>
      </c>
    </row>
    <row r="240" spans="1:3">
      <c r="A240" s="30">
        <v>463144754</v>
      </c>
      <c r="B240" s="30">
        <v>110480288</v>
      </c>
      <c r="C240" t="s">
        <v>566</v>
      </c>
    </row>
    <row r="241" spans="1:3">
      <c r="A241" s="30">
        <v>463144754</v>
      </c>
      <c r="B241" s="30">
        <v>110480288</v>
      </c>
      <c r="C241" t="s">
        <v>566</v>
      </c>
    </row>
    <row r="242" spans="1:3">
      <c r="A242" s="30">
        <v>463144754</v>
      </c>
      <c r="B242" s="30">
        <v>110480288</v>
      </c>
      <c r="C242" t="s">
        <v>566</v>
      </c>
    </row>
    <row r="243" spans="1:3">
      <c r="A243" s="30">
        <v>463144754</v>
      </c>
      <c r="B243" s="30">
        <v>110480288</v>
      </c>
      <c r="C243" t="s">
        <v>566</v>
      </c>
    </row>
    <row r="244" spans="1:3">
      <c r="A244" s="30">
        <v>463144754</v>
      </c>
      <c r="B244" s="30">
        <v>110480288</v>
      </c>
      <c r="C244" t="s">
        <v>566</v>
      </c>
    </row>
    <row r="245" spans="1:3">
      <c r="A245" s="30">
        <v>463144754</v>
      </c>
      <c r="B245" s="30">
        <v>110480288</v>
      </c>
      <c r="C245" t="s">
        <v>566</v>
      </c>
    </row>
    <row r="246" spans="1:3">
      <c r="A246" s="30">
        <v>463144754</v>
      </c>
      <c r="B246" s="30">
        <v>110480288</v>
      </c>
      <c r="C246" t="s">
        <v>566</v>
      </c>
    </row>
    <row r="247" spans="1:3">
      <c r="A247" s="30">
        <v>463144754</v>
      </c>
      <c r="B247" s="30">
        <v>110480288</v>
      </c>
      <c r="C247" t="s">
        <v>566</v>
      </c>
    </row>
    <row r="248" spans="1:3">
      <c r="A248" s="30">
        <v>463144754</v>
      </c>
      <c r="B248" s="30">
        <v>110480288</v>
      </c>
      <c r="C248" t="s">
        <v>566</v>
      </c>
    </row>
    <row r="249" spans="1:3">
      <c r="A249" s="30">
        <v>463144754</v>
      </c>
      <c r="B249" s="30">
        <v>110480288</v>
      </c>
      <c r="C249" t="s">
        <v>566</v>
      </c>
    </row>
    <row r="250" spans="1:3">
      <c r="A250" s="30">
        <v>463144754</v>
      </c>
      <c r="B250" s="30">
        <v>110480288</v>
      </c>
      <c r="C250" t="s">
        <v>566</v>
      </c>
    </row>
    <row r="251" spans="1:3">
      <c r="A251" s="30">
        <v>463144754</v>
      </c>
      <c r="B251" s="30">
        <v>110480288</v>
      </c>
      <c r="C251" t="s">
        <v>566</v>
      </c>
    </row>
    <row r="252" spans="1:3">
      <c r="A252" s="30">
        <v>463144754</v>
      </c>
      <c r="B252" s="30">
        <v>110480288</v>
      </c>
      <c r="C252" t="s">
        <v>566</v>
      </c>
    </row>
    <row r="253" spans="1:3">
      <c r="A253" s="30">
        <v>463144754</v>
      </c>
      <c r="B253" s="30">
        <v>110480288</v>
      </c>
      <c r="C253" t="s">
        <v>566</v>
      </c>
    </row>
    <row r="254" spans="1:3">
      <c r="A254" s="30">
        <v>463144754</v>
      </c>
      <c r="B254" s="30">
        <v>110480288</v>
      </c>
      <c r="C254" t="s">
        <v>566</v>
      </c>
    </row>
    <row r="255" spans="1:3">
      <c r="A255" s="30">
        <v>463144754</v>
      </c>
      <c r="B255" s="30">
        <v>110480288</v>
      </c>
      <c r="C255" t="s">
        <v>566</v>
      </c>
    </row>
    <row r="256" spans="1:3">
      <c r="A256" s="30">
        <v>463144754</v>
      </c>
      <c r="B256" s="30">
        <v>110480288</v>
      </c>
      <c r="C256" t="s">
        <v>566</v>
      </c>
    </row>
    <row r="257" spans="1:3">
      <c r="A257" s="30">
        <v>463144754</v>
      </c>
      <c r="B257" s="30">
        <v>110480288</v>
      </c>
      <c r="C257" t="s">
        <v>566</v>
      </c>
    </row>
    <row r="258" spans="1:3">
      <c r="A258" s="30">
        <v>463144754</v>
      </c>
      <c r="B258" s="30">
        <v>110480288</v>
      </c>
      <c r="C258" t="s">
        <v>566</v>
      </c>
    </row>
    <row r="259" spans="1:3">
      <c r="A259" s="30">
        <v>463144754</v>
      </c>
      <c r="B259" s="30">
        <v>110480288</v>
      </c>
      <c r="C259" t="s">
        <v>566</v>
      </c>
    </row>
    <row r="260" spans="1:3">
      <c r="A260" s="30">
        <v>463144754</v>
      </c>
      <c r="B260" s="30">
        <v>110480288</v>
      </c>
      <c r="C260" t="s">
        <v>566</v>
      </c>
    </row>
    <row r="261" spans="1:3">
      <c r="A261" s="30">
        <v>463144754</v>
      </c>
      <c r="B261" s="30">
        <v>110480288</v>
      </c>
      <c r="C261" t="s">
        <v>566</v>
      </c>
    </row>
    <row r="262" spans="1:3">
      <c r="A262" s="30">
        <v>463144754</v>
      </c>
      <c r="B262" s="30">
        <v>110480288</v>
      </c>
      <c r="C262" t="s">
        <v>566</v>
      </c>
    </row>
    <row r="263" spans="1:3">
      <c r="A263" s="30">
        <v>463144754</v>
      </c>
      <c r="B263" s="30">
        <v>110480288</v>
      </c>
      <c r="C263" t="s">
        <v>566</v>
      </c>
    </row>
    <row r="264" spans="1:3">
      <c r="A264" s="30">
        <v>463144754</v>
      </c>
      <c r="B264" s="30">
        <v>110480288</v>
      </c>
      <c r="C264" t="s">
        <v>566</v>
      </c>
    </row>
    <row r="265" spans="1:3">
      <c r="A265" s="30">
        <v>463144754</v>
      </c>
      <c r="B265" s="30">
        <v>110480288</v>
      </c>
      <c r="C265" t="s">
        <v>566</v>
      </c>
    </row>
    <row r="266" spans="1:3">
      <c r="A266" s="30">
        <v>463144754</v>
      </c>
      <c r="B266" s="30">
        <v>110480288</v>
      </c>
      <c r="C266" t="s">
        <v>566</v>
      </c>
    </row>
    <row r="267" spans="1:3">
      <c r="A267" s="30">
        <v>463144754</v>
      </c>
      <c r="B267" s="30">
        <v>110480288</v>
      </c>
      <c r="C267" t="s">
        <v>566</v>
      </c>
    </row>
    <row r="268" spans="1:3">
      <c r="A268" s="30">
        <v>463144754</v>
      </c>
      <c r="B268" s="30">
        <v>110480288</v>
      </c>
      <c r="C268" t="s">
        <v>566</v>
      </c>
    </row>
    <row r="269" spans="1:3">
      <c r="A269" s="30">
        <v>463144754</v>
      </c>
      <c r="B269" s="30">
        <v>110480288</v>
      </c>
      <c r="C269" t="s">
        <v>566</v>
      </c>
    </row>
    <row r="270" spans="1:3">
      <c r="A270" s="30">
        <v>463144754</v>
      </c>
      <c r="B270" s="30">
        <v>110480288</v>
      </c>
      <c r="C270" t="s">
        <v>566</v>
      </c>
    </row>
    <row r="271" spans="1:3">
      <c r="A271" s="30">
        <v>463144754</v>
      </c>
      <c r="B271" s="30">
        <v>110480288</v>
      </c>
      <c r="C271" t="s">
        <v>566</v>
      </c>
    </row>
    <row r="272" spans="1:3">
      <c r="A272" s="30">
        <v>463144754</v>
      </c>
      <c r="B272" s="30">
        <v>110480288</v>
      </c>
      <c r="C272" t="s">
        <v>566</v>
      </c>
    </row>
    <row r="273" spans="1:3">
      <c r="A273" s="30">
        <v>463144754</v>
      </c>
      <c r="B273" s="30">
        <v>110480288</v>
      </c>
      <c r="C273" t="s">
        <v>566</v>
      </c>
    </row>
    <row r="274" spans="1:3">
      <c r="A274" s="30">
        <v>463144754</v>
      </c>
      <c r="B274" s="30">
        <v>110480288</v>
      </c>
      <c r="C274" t="s">
        <v>566</v>
      </c>
    </row>
    <row r="275" spans="1:3">
      <c r="A275" s="30">
        <v>463144754</v>
      </c>
      <c r="B275" s="30">
        <v>110480288</v>
      </c>
      <c r="C275" t="s">
        <v>566</v>
      </c>
    </row>
    <row r="276" spans="1:3">
      <c r="A276" s="30">
        <v>463144754</v>
      </c>
      <c r="B276" s="30">
        <v>110480288</v>
      </c>
      <c r="C276" t="s">
        <v>566</v>
      </c>
    </row>
    <row r="277" spans="1:3">
      <c r="A277" s="30">
        <v>463144754</v>
      </c>
      <c r="B277" s="30">
        <v>110480288</v>
      </c>
      <c r="C277" t="s">
        <v>566</v>
      </c>
    </row>
    <row r="278" spans="1:3">
      <c r="A278" s="30">
        <v>463144754</v>
      </c>
      <c r="B278" s="30">
        <v>110480288</v>
      </c>
      <c r="C278" t="s">
        <v>566</v>
      </c>
    </row>
    <row r="279" spans="1:3">
      <c r="A279" s="30">
        <v>463144754</v>
      </c>
      <c r="B279" s="30">
        <v>110480288</v>
      </c>
      <c r="C279" t="s">
        <v>566</v>
      </c>
    </row>
    <row r="280" spans="1:3">
      <c r="A280" s="30">
        <v>463144754</v>
      </c>
      <c r="B280" s="30">
        <v>110480288</v>
      </c>
      <c r="C280" t="s">
        <v>566</v>
      </c>
    </row>
    <row r="281" spans="1:3">
      <c r="A281" s="30">
        <v>463144754</v>
      </c>
      <c r="B281" s="30">
        <v>110480288</v>
      </c>
      <c r="C281" t="s">
        <v>566</v>
      </c>
    </row>
    <row r="282" spans="1:3">
      <c r="A282" s="30">
        <v>463144754</v>
      </c>
      <c r="B282" s="30">
        <v>110480288</v>
      </c>
      <c r="C282" t="s">
        <v>566</v>
      </c>
    </row>
    <row r="283" spans="1:3">
      <c r="A283" s="30">
        <v>463144754</v>
      </c>
      <c r="B283" s="30">
        <v>110480288</v>
      </c>
      <c r="C283" t="s">
        <v>566</v>
      </c>
    </row>
    <row r="284" spans="1:3">
      <c r="A284" s="30">
        <v>463144754</v>
      </c>
      <c r="B284" s="30">
        <v>110480288</v>
      </c>
      <c r="C284" t="s">
        <v>566</v>
      </c>
    </row>
    <row r="285" spans="1:3">
      <c r="A285" s="30">
        <v>463144754</v>
      </c>
      <c r="B285" s="30">
        <v>110480288</v>
      </c>
      <c r="C285" t="s">
        <v>566</v>
      </c>
    </row>
    <row r="286" spans="1:3">
      <c r="A286" s="30">
        <v>463144754</v>
      </c>
      <c r="B286" s="30">
        <v>110480288</v>
      </c>
      <c r="C286" t="s">
        <v>566</v>
      </c>
    </row>
    <row r="287" spans="1:3">
      <c r="A287" s="30">
        <v>463144754</v>
      </c>
      <c r="B287" s="30">
        <v>110480288</v>
      </c>
      <c r="C287" t="s">
        <v>566</v>
      </c>
    </row>
    <row r="288" spans="1:3">
      <c r="A288" s="30">
        <v>463144754</v>
      </c>
      <c r="B288" s="30">
        <v>110480288</v>
      </c>
      <c r="C288" t="s">
        <v>566</v>
      </c>
    </row>
    <row r="289" spans="1:3">
      <c r="A289" s="30">
        <v>463144754</v>
      </c>
      <c r="B289" s="30">
        <v>110480288</v>
      </c>
      <c r="C289" t="s">
        <v>566</v>
      </c>
    </row>
    <row r="290" spans="1:3">
      <c r="A290" s="30">
        <v>463144754</v>
      </c>
      <c r="B290" s="30">
        <v>110480288</v>
      </c>
      <c r="C290" t="s">
        <v>566</v>
      </c>
    </row>
    <row r="291" spans="1:3">
      <c r="A291" s="30">
        <v>463144754</v>
      </c>
      <c r="B291" s="30">
        <v>110480288</v>
      </c>
      <c r="C291" t="s">
        <v>566</v>
      </c>
    </row>
    <row r="292" spans="1:3">
      <c r="A292" s="30">
        <v>463144754</v>
      </c>
      <c r="B292" s="30">
        <v>110480288</v>
      </c>
      <c r="C292" t="s">
        <v>566</v>
      </c>
    </row>
    <row r="293" spans="1:3">
      <c r="A293" s="30">
        <v>463144754</v>
      </c>
      <c r="B293" s="30">
        <v>110480288</v>
      </c>
      <c r="C293" t="s">
        <v>566</v>
      </c>
    </row>
    <row r="294" spans="1:3">
      <c r="A294" s="30">
        <v>463144754</v>
      </c>
      <c r="B294" s="30">
        <v>110480288</v>
      </c>
      <c r="C294" t="s">
        <v>566</v>
      </c>
    </row>
    <row r="295" spans="1:3">
      <c r="A295" s="30">
        <v>463144754</v>
      </c>
      <c r="B295" s="30">
        <v>110480288</v>
      </c>
      <c r="C295" t="s">
        <v>566</v>
      </c>
    </row>
    <row r="296" spans="1:3">
      <c r="A296" s="30">
        <v>463144754</v>
      </c>
      <c r="B296" s="30">
        <v>110480288</v>
      </c>
      <c r="C296" t="s">
        <v>566</v>
      </c>
    </row>
    <row r="297" spans="1:3">
      <c r="A297" s="30">
        <v>463144754</v>
      </c>
      <c r="B297" s="30">
        <v>110480288</v>
      </c>
      <c r="C297" t="s">
        <v>566</v>
      </c>
    </row>
    <row r="298" spans="1:3">
      <c r="A298" s="30">
        <v>463144754</v>
      </c>
      <c r="B298" s="30">
        <v>110480288</v>
      </c>
      <c r="C298" t="s">
        <v>566</v>
      </c>
    </row>
    <row r="299" spans="1:3">
      <c r="A299" s="30">
        <v>463144754</v>
      </c>
      <c r="B299" s="30">
        <v>110480288</v>
      </c>
      <c r="C299" t="s">
        <v>566</v>
      </c>
    </row>
    <row r="300" spans="1:3">
      <c r="A300" s="30">
        <v>463144754</v>
      </c>
      <c r="B300" s="30">
        <v>110480288</v>
      </c>
      <c r="C300" t="s">
        <v>566</v>
      </c>
    </row>
    <row r="301" spans="1:3">
      <c r="A301" s="30">
        <v>463144754</v>
      </c>
      <c r="B301" s="30">
        <v>110480288</v>
      </c>
      <c r="C301" t="s">
        <v>566</v>
      </c>
    </row>
    <row r="302" spans="1:3">
      <c r="A302" s="30">
        <v>463144754</v>
      </c>
      <c r="B302" s="30">
        <v>110480288</v>
      </c>
      <c r="C302" t="s">
        <v>566</v>
      </c>
    </row>
    <row r="303" spans="1:3">
      <c r="A303" s="30">
        <v>463144754</v>
      </c>
      <c r="B303" s="30">
        <v>110480288</v>
      </c>
      <c r="C303" t="s">
        <v>566</v>
      </c>
    </row>
    <row r="304" spans="1:3">
      <c r="A304" s="30">
        <v>463144754</v>
      </c>
      <c r="B304" s="30">
        <v>110480288</v>
      </c>
      <c r="C304" t="s">
        <v>566</v>
      </c>
    </row>
    <row r="305" spans="1:3">
      <c r="A305" s="30">
        <v>463144754</v>
      </c>
      <c r="B305" s="30">
        <v>110480288</v>
      </c>
      <c r="C305" t="s">
        <v>566</v>
      </c>
    </row>
    <row r="306" spans="1:3">
      <c r="A306" s="30">
        <v>463144754</v>
      </c>
      <c r="B306" s="30">
        <v>110480288</v>
      </c>
      <c r="C306" t="s">
        <v>566</v>
      </c>
    </row>
    <row r="307" spans="1:3">
      <c r="A307" s="30">
        <v>463144754</v>
      </c>
      <c r="B307" s="30">
        <v>110480288</v>
      </c>
      <c r="C307" t="s">
        <v>566</v>
      </c>
    </row>
    <row r="308" spans="1:3">
      <c r="A308" s="30">
        <v>463144754</v>
      </c>
      <c r="B308" s="30">
        <v>110480288</v>
      </c>
      <c r="C308" t="s">
        <v>566</v>
      </c>
    </row>
    <row r="309" spans="1:3">
      <c r="A309" s="30">
        <v>463144754</v>
      </c>
      <c r="B309" s="30">
        <v>110480288</v>
      </c>
      <c r="C309" t="s">
        <v>566</v>
      </c>
    </row>
    <row r="310" spans="1:3">
      <c r="A310" s="30">
        <v>463144754</v>
      </c>
      <c r="B310" s="30">
        <v>110480288</v>
      </c>
      <c r="C310" t="s">
        <v>566</v>
      </c>
    </row>
    <row r="311" spans="1:3">
      <c r="A311" s="30">
        <v>463144754</v>
      </c>
      <c r="B311" s="30">
        <v>110480288</v>
      </c>
      <c r="C311" t="s">
        <v>566</v>
      </c>
    </row>
    <row r="312" spans="1:3">
      <c r="A312" s="30">
        <v>463144754</v>
      </c>
      <c r="B312" s="30">
        <v>110480288</v>
      </c>
      <c r="C312" t="s">
        <v>566</v>
      </c>
    </row>
    <row r="313" spans="1:3">
      <c r="A313" s="30">
        <v>463144754</v>
      </c>
      <c r="B313" s="30">
        <v>110480288</v>
      </c>
      <c r="C313" t="s">
        <v>566</v>
      </c>
    </row>
    <row r="314" spans="1:3">
      <c r="A314" s="30">
        <v>463144754</v>
      </c>
      <c r="B314" s="30">
        <v>110480288</v>
      </c>
      <c r="C314" t="s">
        <v>566</v>
      </c>
    </row>
    <row r="315" spans="1:3">
      <c r="A315" s="30">
        <v>463144754</v>
      </c>
      <c r="B315" s="30">
        <v>110480288</v>
      </c>
      <c r="C315" t="s">
        <v>566</v>
      </c>
    </row>
    <row r="316" spans="1:3">
      <c r="A316" s="30">
        <v>463144754</v>
      </c>
      <c r="B316" s="30">
        <v>110480288</v>
      </c>
      <c r="C316" t="s">
        <v>566</v>
      </c>
    </row>
    <row r="317" spans="1:3">
      <c r="A317" s="30">
        <v>463144754</v>
      </c>
      <c r="B317" s="30">
        <v>110480288</v>
      </c>
      <c r="C317" t="s">
        <v>566</v>
      </c>
    </row>
    <row r="318" spans="1:3">
      <c r="A318" s="30">
        <v>463144754</v>
      </c>
      <c r="B318" s="30">
        <v>110480288</v>
      </c>
      <c r="C318" t="s">
        <v>566</v>
      </c>
    </row>
    <row r="319" spans="1:3">
      <c r="A319" s="30">
        <v>463144754</v>
      </c>
      <c r="B319" s="30">
        <v>110480288</v>
      </c>
      <c r="C319" t="s">
        <v>566</v>
      </c>
    </row>
    <row r="320" spans="1:3">
      <c r="A320" s="30">
        <v>463144754</v>
      </c>
      <c r="B320" s="30">
        <v>110480288</v>
      </c>
      <c r="C320" t="s">
        <v>566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76C7-52EC-488D-95C1-C07B8468AE57}">
  <sheetPr codeName="Foglio5"/>
  <dimension ref="A1:O213"/>
  <sheetViews>
    <sheetView tabSelected="1" topLeftCell="J1" workbookViewId="0">
      <selection activeCell="O2" sqref="O2"/>
    </sheetView>
  </sheetViews>
  <sheetFormatPr defaultRowHeight="14.4"/>
  <cols>
    <col min="1" max="1" width="11" bestFit="1" customWidth="1"/>
    <col min="2" max="2" width="17.44140625" style="16" bestFit="1" customWidth="1"/>
    <col min="3" max="3" width="18.44140625" bestFit="1" customWidth="1"/>
    <col min="4" max="4" width="7.44140625" bestFit="1" customWidth="1"/>
    <col min="5" max="5" width="9.33203125" bestFit="1" customWidth="1"/>
    <col min="6" max="6" width="17" bestFit="1" customWidth="1"/>
    <col min="7" max="7" width="35" bestFit="1" customWidth="1"/>
    <col min="8" max="8" width="28" bestFit="1" customWidth="1"/>
    <col min="9" max="9" width="31.109375" bestFit="1" customWidth="1"/>
    <col min="10" max="10" width="14.33203125" bestFit="1" customWidth="1"/>
    <col min="11" max="11" width="17.5546875" bestFit="1" customWidth="1"/>
    <col min="12" max="12" width="23" bestFit="1" customWidth="1"/>
    <col min="13" max="13" width="24.109375" bestFit="1" customWidth="1"/>
  </cols>
  <sheetData>
    <row r="1" spans="1:15">
      <c r="A1" t="s">
        <v>191</v>
      </c>
      <c r="B1" s="16" t="s">
        <v>0</v>
      </c>
      <c r="C1" t="s">
        <v>1</v>
      </c>
      <c r="D1" t="s">
        <v>58</v>
      </c>
      <c r="E1" t="s">
        <v>192</v>
      </c>
      <c r="F1" t="s">
        <v>193</v>
      </c>
      <c r="G1" t="s">
        <v>346</v>
      </c>
      <c r="H1" t="s">
        <v>386</v>
      </c>
      <c r="I1" t="s">
        <v>385</v>
      </c>
      <c r="J1" t="s">
        <v>387</v>
      </c>
      <c r="K1" t="s">
        <v>388</v>
      </c>
      <c r="L1" t="s">
        <v>389</v>
      </c>
      <c r="M1" t="s">
        <v>390</v>
      </c>
      <c r="N1" t="s">
        <v>567</v>
      </c>
      <c r="O1" t="s">
        <v>568</v>
      </c>
    </row>
    <row r="2" spans="1:15">
      <c r="A2" t="s">
        <v>55</v>
      </c>
      <c r="B2" s="16" t="s">
        <v>158</v>
      </c>
      <c r="C2" t="s">
        <v>108</v>
      </c>
      <c r="D2" t="s">
        <v>36</v>
      </c>
      <c r="E2">
        <f>VLOOKUP(Tabella2[[#This Row],[Zona]],Tabella_dei_gradi_giorno__GG[],2,FALSE)</f>
        <v>2101</v>
      </c>
      <c r="F2" t="str">
        <f>VLOOKUP(Tabella2[[#This Row],[Zona]],Tabella_dei_gradi_giorno__GG[],3,FALSE)</f>
        <v>3000</v>
      </c>
      <c r="G2">
        <f>VLOOKUP(Tabella2[[#This Row],[Zona]],'Res kWhmqK per zona climatica'!$A$2:$E$7,3,0)</f>
        <v>222.3</v>
      </c>
      <c r="H2">
        <f>Tabella2[[#This Row],[Fabbisogno_medio_nren '[kWh/mqa']]]/9.8</f>
        <v>22.683673469387756</v>
      </c>
      <c r="I2">
        <f>Tabella2[[#This Row],[Fabbisogno_medio_nren '[kWh/mqa']]]/11.87</f>
        <v>18.727885425442295</v>
      </c>
      <c r="J2">
        <f>Tabella2[[#This Row],[Fabbisogno_medio_Gas]]*1.8</f>
        <v>40.830612244897964</v>
      </c>
      <c r="K2">
        <f>Tabella2[[#This Row],[Fabbisogno_medio_Gasolio]]*2.61</f>
        <v>48.879780960404389</v>
      </c>
      <c r="L2">
        <f>Tabella2[[#This Row],[Fabbisogno_medio_Gas]]*1.2</f>
        <v>27.220408163265308</v>
      </c>
      <c r="M2">
        <f>Tabella2[[#This Row],[Fabbisogno_medio_Gasolio]]*1.75</f>
        <v>32.773799494524013</v>
      </c>
      <c r="N2">
        <f>coord[[#This Row],[_lat]]/10^(LEN(coord[[#This Row],[_lat]])-2)</f>
        <v>44.834953349999999</v>
      </c>
      <c r="O2">
        <f>coord[[#This Row],[_long]]/10^(LEN(coord[[#This Row],[_long]])-IF(_xlfn.FLOOR.MATH(coord[[#This Row],[_long]]/10^(LEN(coord[[#This Row],[_long]])-1))&lt;3,2,1))</f>
        <v>8.7450304186058681</v>
      </c>
    </row>
    <row r="3" spans="1:15">
      <c r="A3" t="s">
        <v>55</v>
      </c>
      <c r="B3" s="16" t="s">
        <v>158</v>
      </c>
      <c r="C3" t="s">
        <v>111</v>
      </c>
      <c r="D3" t="s">
        <v>36</v>
      </c>
      <c r="E3">
        <f>VLOOKUP(Tabella2[[#This Row],[Zona]],Tabella_dei_gradi_giorno__GG[],2,FALSE)</f>
        <v>2101</v>
      </c>
      <c r="F3" t="str">
        <f>VLOOKUP(Tabella2[[#This Row],[Zona]],Tabella_dei_gradi_giorno__GG[],3,FALSE)</f>
        <v>3000</v>
      </c>
      <c r="G3">
        <f>VLOOKUP(Tabella2[[#This Row],[Zona]],'Res kWhmqK per zona climatica'!$A$2:$E$7,3,0)</f>
        <v>222.3</v>
      </c>
      <c r="H3">
        <f>Tabella2[[#This Row],[Fabbisogno_medio_nren '[kWh/mqa']]]/9.8</f>
        <v>22.683673469387756</v>
      </c>
      <c r="I3">
        <f>Tabella2[[#This Row],[Fabbisogno_medio_nren '[kWh/mqa']]]/11.87</f>
        <v>18.727885425442295</v>
      </c>
      <c r="J3">
        <f>Tabella2[[#This Row],[Fabbisogno_medio_Gas]]*1.8</f>
        <v>40.830612244897964</v>
      </c>
      <c r="K3">
        <f>Tabella2[[#This Row],[Fabbisogno_medio_Gasolio]]*2.61</f>
        <v>48.879780960404389</v>
      </c>
      <c r="L3">
        <f>Tabella2[[#This Row],[Fabbisogno_medio_Gas]]*1.2</f>
        <v>27.220408163265308</v>
      </c>
      <c r="M3">
        <f>Tabella2[[#This Row],[Fabbisogno_medio_Gasolio]]*1.75</f>
        <v>32.773799494524013</v>
      </c>
      <c r="N3">
        <f>coord[[#This Row],[_lat]]/10^(LEN(coord[[#This Row],[_lat]])-2)</f>
        <v>44.826012650000003</v>
      </c>
      <c r="O3">
        <f>coord[[#This Row],[_long]]/10^(LEN(coord[[#This Row],[_long]])-IF(_xlfn.FLOOR.MATH(coord[[#This Row],[_long]]/10^(LEN(coord[[#This Row],[_long]])-1))&lt;3,2,1))</f>
        <v>8.2026863289872729</v>
      </c>
    </row>
    <row r="4" spans="1:15">
      <c r="A4" t="s">
        <v>55</v>
      </c>
      <c r="B4" s="16" t="s">
        <v>158</v>
      </c>
      <c r="C4" t="s">
        <v>113</v>
      </c>
      <c r="D4" t="s">
        <v>36</v>
      </c>
      <c r="E4">
        <f>VLOOKUP(Tabella2[[#This Row],[Zona]],Tabella_dei_gradi_giorno__GG[],2,FALSE)</f>
        <v>2101</v>
      </c>
      <c r="F4" t="str">
        <f>VLOOKUP(Tabella2[[#This Row],[Zona]],Tabella_dei_gradi_giorno__GG[],3,FALSE)</f>
        <v>3000</v>
      </c>
      <c r="G4">
        <f>VLOOKUP(Tabella2[[#This Row],[Zona]],'Res kWhmqK per zona climatica'!$A$2:$E$7,3,0)</f>
        <v>222.3</v>
      </c>
      <c r="H4">
        <f>Tabella2[[#This Row],[Fabbisogno_medio_nren '[kWh/mqa']]]/9.8</f>
        <v>22.683673469387756</v>
      </c>
      <c r="I4">
        <f>Tabella2[[#This Row],[Fabbisogno_medio_nren '[kWh/mqa']]]/11.87</f>
        <v>18.727885425442295</v>
      </c>
      <c r="J4">
        <f>Tabella2[[#This Row],[Fabbisogno_medio_Gas]]*1.8</f>
        <v>40.830612244897964</v>
      </c>
      <c r="K4">
        <f>Tabella2[[#This Row],[Fabbisogno_medio_Gasolio]]*2.61</f>
        <v>48.879780960404389</v>
      </c>
      <c r="L4">
        <f>Tabella2[[#This Row],[Fabbisogno_medio_Gas]]*1.2</f>
        <v>27.220408163265308</v>
      </c>
      <c r="M4">
        <f>Tabella2[[#This Row],[Fabbisogno_medio_Gasolio]]*1.75</f>
        <v>32.773799494524013</v>
      </c>
      <c r="N4">
        <f>coord[[#This Row],[_lat]]/10^(LEN(coord[[#This Row],[_lat]])-2)</f>
        <v>45.5669538</v>
      </c>
      <c r="O4">
        <f>coord[[#This Row],[_long]]/10^(LEN(coord[[#This Row],[_long]])-IF(_xlfn.FLOOR.MATH(coord[[#This Row],[_long]]/10^(LEN(coord[[#This Row],[_long]])-1))&lt;3,2,1))</f>
        <v>8.0869120082976362</v>
      </c>
    </row>
    <row r="5" spans="1:15">
      <c r="A5" t="s">
        <v>55</v>
      </c>
      <c r="B5" s="16" t="s">
        <v>158</v>
      </c>
      <c r="C5" t="s">
        <v>154</v>
      </c>
      <c r="D5" t="s">
        <v>40</v>
      </c>
      <c r="E5">
        <f>VLOOKUP(Tabella2[[#This Row],[Zona]],Tabella_dei_gradi_giorno__GG[],2,FALSE)</f>
        <v>3001</v>
      </c>
      <c r="F5" t="str">
        <f>VLOOKUP(Tabella2[[#This Row],[Zona]],Tabella_dei_gradi_giorno__GG[],3,FALSE)</f>
        <v>nessuna limitazione</v>
      </c>
      <c r="G5">
        <f>VLOOKUP(Tabella2[[#This Row],[Zona]],'Res kWhmqK per zona climatica'!$A$2:$E$7,3,0)</f>
        <v>290.3</v>
      </c>
      <c r="H5">
        <f>Tabella2[[#This Row],[Fabbisogno_medio_nren '[kWh/mqa']]]/9.8</f>
        <v>29.622448979591837</v>
      </c>
      <c r="I5">
        <f>Tabella2[[#This Row],[Fabbisogno_medio_nren '[kWh/mqa']]]/11.87</f>
        <v>24.456613310867738</v>
      </c>
      <c r="J5">
        <f>Tabella2[[#This Row],[Fabbisogno_medio_Gas]]*1.8</f>
        <v>53.320408163265306</v>
      </c>
      <c r="K5">
        <f>Tabella2[[#This Row],[Fabbisogno_medio_Gasolio]]*2.61</f>
        <v>63.831760741364789</v>
      </c>
      <c r="L5">
        <f>Tabella2[[#This Row],[Fabbisogno_medio_Gas]]*1.2</f>
        <v>35.546938775510206</v>
      </c>
      <c r="M5">
        <f>Tabella2[[#This Row],[Fabbisogno_medio_Gasolio]]*1.75</f>
        <v>42.799073294018541</v>
      </c>
      <c r="N5">
        <f>coord[[#This Row],[_lat]]/10^(LEN(coord[[#This Row],[_lat]])-2)</f>
        <v>44.45807035</v>
      </c>
      <c r="O5">
        <f>coord[[#This Row],[_long]]/10^(LEN(coord[[#This Row],[_long]])-IF(_xlfn.FLOOR.MATH(coord[[#This Row],[_long]]/10^(LEN(coord[[#This Row],[_long]])-1))&lt;3,2,1))</f>
        <v>7.5581366911516241</v>
      </c>
    </row>
    <row r="6" spans="1:15">
      <c r="A6" t="s">
        <v>55</v>
      </c>
      <c r="B6" s="16" t="s">
        <v>158</v>
      </c>
      <c r="C6" t="s">
        <v>130</v>
      </c>
      <c r="D6" t="s">
        <v>36</v>
      </c>
      <c r="E6">
        <f>VLOOKUP(Tabella2[[#This Row],[Zona]],Tabella_dei_gradi_giorno__GG[],2,FALSE)</f>
        <v>2101</v>
      </c>
      <c r="F6" t="str">
        <f>VLOOKUP(Tabella2[[#This Row],[Zona]],Tabella_dei_gradi_giorno__GG[],3,FALSE)</f>
        <v>3000</v>
      </c>
      <c r="G6">
        <f>VLOOKUP(Tabella2[[#This Row],[Zona]],'Res kWhmqK per zona climatica'!$A$2:$E$7,3,0)</f>
        <v>222.3</v>
      </c>
      <c r="H6">
        <f>Tabella2[[#This Row],[Fabbisogno_medio_nren '[kWh/mqa']]]/9.8</f>
        <v>22.683673469387756</v>
      </c>
      <c r="I6">
        <f>Tabella2[[#This Row],[Fabbisogno_medio_nren '[kWh/mqa']]]/11.87</f>
        <v>18.727885425442295</v>
      </c>
      <c r="J6">
        <f>Tabella2[[#This Row],[Fabbisogno_medio_Gas]]*1.8</f>
        <v>40.830612244897964</v>
      </c>
      <c r="K6">
        <f>Tabella2[[#This Row],[Fabbisogno_medio_Gasolio]]*2.61</f>
        <v>48.879780960404389</v>
      </c>
      <c r="L6">
        <f>Tabella2[[#This Row],[Fabbisogno_medio_Gas]]*1.2</f>
        <v>27.220408163265308</v>
      </c>
      <c r="M6">
        <f>Tabella2[[#This Row],[Fabbisogno_medio_Gasolio]]*1.75</f>
        <v>32.773799494524013</v>
      </c>
      <c r="N6">
        <f>coord[[#This Row],[_lat]]/10^(LEN(coord[[#This Row],[_lat]])-2)</f>
        <v>45.584250049999994</v>
      </c>
      <c r="O6">
        <f>coord[[#This Row],[_long]]/10^(LEN(coord[[#This Row],[_long]])-IF(_xlfn.FLOOR.MATH(coord[[#This Row],[_long]]/10^(LEN(coord[[#This Row],[_long]])-1))&lt;3,2,1))</f>
        <v>8.5459969708945724</v>
      </c>
    </row>
    <row r="7" spans="1:15">
      <c r="A7" t="s">
        <v>55</v>
      </c>
      <c r="B7" s="16" t="s">
        <v>158</v>
      </c>
      <c r="C7" t="s">
        <v>143</v>
      </c>
      <c r="D7" t="s">
        <v>36</v>
      </c>
      <c r="E7">
        <f>VLOOKUP(Tabella2[[#This Row],[Zona]],Tabella_dei_gradi_giorno__GG[],2,FALSE)</f>
        <v>2101</v>
      </c>
      <c r="F7" t="str">
        <f>VLOOKUP(Tabella2[[#This Row],[Zona]],Tabella_dei_gradi_giorno__GG[],3,FALSE)</f>
        <v>3000</v>
      </c>
      <c r="G7">
        <f>VLOOKUP(Tabella2[[#This Row],[Zona]],'Res kWhmqK per zona climatica'!$A$2:$E$7,3,0)</f>
        <v>222.3</v>
      </c>
      <c r="H7">
        <f>Tabella2[[#This Row],[Fabbisogno_medio_nren '[kWh/mqa']]]/9.8</f>
        <v>22.683673469387756</v>
      </c>
      <c r="I7">
        <f>Tabella2[[#This Row],[Fabbisogno_medio_nren '[kWh/mqa']]]/11.87</f>
        <v>18.727885425442295</v>
      </c>
      <c r="J7">
        <f>Tabella2[[#This Row],[Fabbisogno_medio_Gas]]*1.8</f>
        <v>40.830612244897964</v>
      </c>
      <c r="K7">
        <f>Tabella2[[#This Row],[Fabbisogno_medio_Gasolio]]*2.61</f>
        <v>48.879780960404389</v>
      </c>
      <c r="L7">
        <f>Tabella2[[#This Row],[Fabbisogno_medio_Gas]]*1.2</f>
        <v>27.220408163265308</v>
      </c>
      <c r="M7">
        <f>Tabella2[[#This Row],[Fabbisogno_medio_Gasolio]]*1.75</f>
        <v>32.773799494524013</v>
      </c>
      <c r="N7">
        <f>coord[[#This Row],[_lat]]/10^(LEN(coord[[#This Row],[_lat]])-2)</f>
        <v>45.067755099999999</v>
      </c>
      <c r="O7">
        <f>coord[[#This Row],[_long]]/10^(LEN(coord[[#This Row],[_long]])-IF(_xlfn.FLOOR.MATH(coord[[#This Row],[_long]]/10^(LEN(coord[[#This Row],[_long]])-1))&lt;3,2,1))</f>
        <v>7.6824892</v>
      </c>
    </row>
    <row r="8" spans="1:15">
      <c r="A8" t="s">
        <v>55</v>
      </c>
      <c r="B8" s="16" t="s">
        <v>158</v>
      </c>
      <c r="C8" t="s">
        <v>150</v>
      </c>
      <c r="D8" t="s">
        <v>36</v>
      </c>
      <c r="E8">
        <f>VLOOKUP(Tabella2[[#This Row],[Zona]],Tabella_dei_gradi_giorno__GG[],2,FALSE)</f>
        <v>2101</v>
      </c>
      <c r="F8" t="str">
        <f>VLOOKUP(Tabella2[[#This Row],[Zona]],Tabella_dei_gradi_giorno__GG[],3,FALSE)</f>
        <v>3000</v>
      </c>
      <c r="G8">
        <f>VLOOKUP(Tabella2[[#This Row],[Zona]],'Res kWhmqK per zona climatica'!$A$2:$E$7,3,0)</f>
        <v>222.3</v>
      </c>
      <c r="H8">
        <f>Tabella2[[#This Row],[Fabbisogno_medio_nren '[kWh/mqa']]]/9.8</f>
        <v>22.683673469387756</v>
      </c>
      <c r="I8">
        <f>Tabella2[[#This Row],[Fabbisogno_medio_nren '[kWh/mqa']]]/11.87</f>
        <v>18.727885425442295</v>
      </c>
      <c r="J8">
        <f>Tabella2[[#This Row],[Fabbisogno_medio_Gas]]*1.8</f>
        <v>40.830612244897964</v>
      </c>
      <c r="K8">
        <f>Tabella2[[#This Row],[Fabbisogno_medio_Gasolio]]*2.61</f>
        <v>48.879780960404389</v>
      </c>
      <c r="L8">
        <f>Tabella2[[#This Row],[Fabbisogno_medio_Gas]]*1.2</f>
        <v>27.220408163265308</v>
      </c>
      <c r="M8">
        <f>Tabella2[[#This Row],[Fabbisogno_medio_Gasolio]]*1.75</f>
        <v>32.773799494524013</v>
      </c>
      <c r="N8">
        <f>coord[[#This Row],[_lat]]/10^(LEN(coord[[#This Row],[_lat]])-2)</f>
        <v>45.9344082</v>
      </c>
      <c r="O8">
        <f>coord[[#This Row],[_long]]/10^(LEN(coord[[#This Row],[_long]])-IF(_xlfn.FLOOR.MATH(coord[[#This Row],[_long]]/10^(LEN(coord[[#This Row],[_long]])-1))&lt;3,2,1))</f>
        <v>8.5580061999999995</v>
      </c>
    </row>
    <row r="9" spans="1:15">
      <c r="A9" t="s">
        <v>55</v>
      </c>
      <c r="B9" s="16" t="s">
        <v>158</v>
      </c>
      <c r="C9" t="s">
        <v>151</v>
      </c>
      <c r="D9" t="s">
        <v>36</v>
      </c>
      <c r="E9">
        <f>VLOOKUP(Tabella2[[#This Row],[Zona]],Tabella_dei_gradi_giorno__GG[],2,FALSE)</f>
        <v>2101</v>
      </c>
      <c r="F9" t="str">
        <f>VLOOKUP(Tabella2[[#This Row],[Zona]],Tabella_dei_gradi_giorno__GG[],3,FALSE)</f>
        <v>3000</v>
      </c>
      <c r="G9">
        <f>VLOOKUP(Tabella2[[#This Row],[Zona]],'Res kWhmqK per zona climatica'!$A$2:$E$7,3,0)</f>
        <v>222.3</v>
      </c>
      <c r="H9">
        <f>Tabella2[[#This Row],[Fabbisogno_medio_nren '[kWh/mqa']]]/9.8</f>
        <v>22.683673469387756</v>
      </c>
      <c r="I9">
        <f>Tabella2[[#This Row],[Fabbisogno_medio_nren '[kWh/mqa']]]/11.87</f>
        <v>18.727885425442295</v>
      </c>
      <c r="J9">
        <f>Tabella2[[#This Row],[Fabbisogno_medio_Gas]]*1.8</f>
        <v>40.830612244897964</v>
      </c>
      <c r="K9">
        <f>Tabella2[[#This Row],[Fabbisogno_medio_Gasolio]]*2.61</f>
        <v>48.879780960404389</v>
      </c>
      <c r="L9">
        <f>Tabella2[[#This Row],[Fabbisogno_medio_Gas]]*1.2</f>
        <v>27.220408163265308</v>
      </c>
      <c r="M9">
        <f>Tabella2[[#This Row],[Fabbisogno_medio_Gasolio]]*1.75</f>
        <v>32.773799494524013</v>
      </c>
      <c r="N9">
        <f>coord[[#This Row],[_lat]]/10^(LEN(coord[[#This Row],[_lat]])-2)</f>
        <v>45.555382649999999</v>
      </c>
      <c r="O9">
        <f>coord[[#This Row],[_long]]/10^(LEN(coord[[#This Row],[_long]])-IF(_xlfn.FLOOR.MATH(coord[[#This Row],[_long]]/10^(LEN(coord[[#This Row],[_long]])-1))&lt;3,2,1))</f>
        <v>8.3462836783272714</v>
      </c>
    </row>
    <row r="10" spans="1:15">
      <c r="A10" t="s">
        <v>55</v>
      </c>
      <c r="B10" s="16" t="s">
        <v>159</v>
      </c>
      <c r="C10" t="s">
        <v>109</v>
      </c>
      <c r="D10" t="s">
        <v>36</v>
      </c>
      <c r="E10">
        <f>VLOOKUP(Tabella2[[#This Row],[Zona]],Tabella_dei_gradi_giorno__GG[],2,FALSE)</f>
        <v>2101</v>
      </c>
      <c r="F10" t="str">
        <f>VLOOKUP(Tabella2[[#This Row],[Zona]],Tabella_dei_gradi_giorno__GG[],3,FALSE)</f>
        <v>3000</v>
      </c>
      <c r="G10">
        <f>VLOOKUP(Tabella2[[#This Row],[Zona]],'Res kWhmqK per zona climatica'!$A$2:$E$7,3,0)</f>
        <v>222.3</v>
      </c>
      <c r="H10">
        <f>Tabella2[[#This Row],[Fabbisogno_medio_nren '[kWh/mqa']]]/9.8</f>
        <v>22.683673469387756</v>
      </c>
      <c r="I10">
        <f>Tabella2[[#This Row],[Fabbisogno_medio_nren '[kWh/mqa']]]/11.87</f>
        <v>18.727885425442295</v>
      </c>
      <c r="J10">
        <f>Tabella2[[#This Row],[Fabbisogno_medio_Gas]]*1.8</f>
        <v>40.830612244897964</v>
      </c>
      <c r="K10">
        <f>Tabella2[[#This Row],[Fabbisogno_medio_Gasolio]]*2.61</f>
        <v>48.879780960404389</v>
      </c>
      <c r="L10">
        <f>Tabella2[[#This Row],[Fabbisogno_medio_Gas]]*1.2</f>
        <v>27.220408163265308</v>
      </c>
      <c r="M10">
        <f>Tabella2[[#This Row],[Fabbisogno_medio_Gasolio]]*1.75</f>
        <v>32.773799494524013</v>
      </c>
      <c r="N10">
        <f>coord[[#This Row],[_lat]]/10^(LEN(coord[[#This Row],[_lat]])-2)</f>
        <v>45.737088499999999</v>
      </c>
      <c r="O10">
        <f>coord[[#This Row],[_long]]/10^(LEN(coord[[#This Row],[_long]])-IF(_xlfn.FLOOR.MATH(coord[[#This Row],[_long]]/10^(LEN(coord[[#This Row],[_long]])-1))&lt;3,2,1))</f>
        <v>7.3196649000000003</v>
      </c>
    </row>
    <row r="11" spans="1:15">
      <c r="A11" t="s">
        <v>55</v>
      </c>
      <c r="B11" s="16" t="s">
        <v>160</v>
      </c>
      <c r="C11" t="s">
        <v>89</v>
      </c>
      <c r="D11" t="s">
        <v>31</v>
      </c>
      <c r="E11">
        <f>VLOOKUP(Tabella2[[#This Row],[Zona]],Tabella_dei_gradi_giorno__GG[],2,FALSE)</f>
        <v>1401</v>
      </c>
      <c r="F11" t="str">
        <f>VLOOKUP(Tabella2[[#This Row],[Zona]],Tabella_dei_gradi_giorno__GG[],3,FALSE)</f>
        <v>2100</v>
      </c>
      <c r="G11">
        <f>VLOOKUP(Tabella2[[#This Row],[Zona]],'Res kWhmqK per zona climatica'!$A$2:$E$7,3,0)</f>
        <v>175.6</v>
      </c>
      <c r="H11">
        <f>Tabella2[[#This Row],[Fabbisogno_medio_nren '[kWh/mqa']]]/9.8</f>
        <v>17.918367346938773</v>
      </c>
      <c r="I11">
        <f>Tabella2[[#This Row],[Fabbisogno_medio_nren '[kWh/mqa']]]/11.87</f>
        <v>14.793597304128054</v>
      </c>
      <c r="J11">
        <f>Tabella2[[#This Row],[Fabbisogno_medio_Gas]]*1.8</f>
        <v>32.253061224489791</v>
      </c>
      <c r="K11">
        <f>Tabella2[[#This Row],[Fabbisogno_medio_Gasolio]]*2.61</f>
        <v>38.611288963774221</v>
      </c>
      <c r="L11">
        <f>Tabella2[[#This Row],[Fabbisogno_medio_Gas]]*1.2</f>
        <v>21.502040816326527</v>
      </c>
      <c r="M11">
        <f>Tabella2[[#This Row],[Fabbisogno_medio_Gasolio]]*1.75</f>
        <v>25.888795282224095</v>
      </c>
      <c r="N11">
        <f>coord[[#This Row],[_lat]]/10^(LEN(coord[[#This Row],[_lat]])-2)</f>
        <v>44.407260000000001</v>
      </c>
      <c r="O11">
        <f>coord[[#This Row],[_long]]/10^(LEN(coord[[#This Row],[_long]])-IF(_xlfn.FLOOR.MATH(coord[[#This Row],[_long]]/10^(LEN(coord[[#This Row],[_long]])-1))&lt;3,2,1))</f>
        <v>8.9338624000000006</v>
      </c>
    </row>
    <row r="12" spans="1:15">
      <c r="A12" t="s">
        <v>55</v>
      </c>
      <c r="B12" s="16" t="s">
        <v>160</v>
      </c>
      <c r="C12" t="s">
        <v>155</v>
      </c>
      <c r="D12" t="s">
        <v>31</v>
      </c>
      <c r="E12">
        <f>VLOOKUP(Tabella2[[#This Row],[Zona]],Tabella_dei_gradi_giorno__GG[],2,FALSE)</f>
        <v>1401</v>
      </c>
      <c r="F12" t="str">
        <f>VLOOKUP(Tabella2[[#This Row],[Zona]],Tabella_dei_gradi_giorno__GG[],3,FALSE)</f>
        <v>2100</v>
      </c>
      <c r="G12">
        <f>VLOOKUP(Tabella2[[#This Row],[Zona]],'Res kWhmqK per zona climatica'!$A$2:$E$7,3,0)</f>
        <v>175.6</v>
      </c>
      <c r="H12">
        <f>Tabella2[[#This Row],[Fabbisogno_medio_nren '[kWh/mqa']]]/9.8</f>
        <v>17.918367346938773</v>
      </c>
      <c r="I12">
        <f>Tabella2[[#This Row],[Fabbisogno_medio_nren '[kWh/mqa']]]/11.87</f>
        <v>14.793597304128054</v>
      </c>
      <c r="J12">
        <f>Tabella2[[#This Row],[Fabbisogno_medio_Gas]]*1.8</f>
        <v>32.253061224489791</v>
      </c>
      <c r="K12">
        <f>Tabella2[[#This Row],[Fabbisogno_medio_Gasolio]]*2.61</f>
        <v>38.611288963774221</v>
      </c>
      <c r="L12">
        <f>Tabella2[[#This Row],[Fabbisogno_medio_Gas]]*1.2</f>
        <v>21.502040816326527</v>
      </c>
      <c r="M12">
        <f>Tabella2[[#This Row],[Fabbisogno_medio_Gasolio]]*1.75</f>
        <v>25.888795282224095</v>
      </c>
      <c r="N12">
        <f>coord[[#This Row],[_lat]]/10^(LEN(coord[[#This Row],[_lat]])-2)</f>
        <v>44.238365950000002</v>
      </c>
      <c r="O12">
        <f>coord[[#This Row],[_long]]/10^(LEN(coord[[#This Row],[_long]])-IF(_xlfn.FLOOR.MATH(coord[[#This Row],[_long]]/10^(LEN(coord[[#This Row],[_long]])-1))&lt;3,2,1))</f>
        <v>9.6912326345475357</v>
      </c>
    </row>
    <row r="13" spans="1:15">
      <c r="A13" t="s">
        <v>55</v>
      </c>
      <c r="B13" s="16" t="s">
        <v>160</v>
      </c>
      <c r="C13" t="s">
        <v>102</v>
      </c>
      <c r="D13" t="s">
        <v>31</v>
      </c>
      <c r="E13">
        <f>VLOOKUP(Tabella2[[#This Row],[Zona]],Tabella_dei_gradi_giorno__GG[],2,FALSE)</f>
        <v>1401</v>
      </c>
      <c r="F13" t="str">
        <f>VLOOKUP(Tabella2[[#This Row],[Zona]],Tabella_dei_gradi_giorno__GG[],3,FALSE)</f>
        <v>2100</v>
      </c>
      <c r="G13">
        <f>VLOOKUP(Tabella2[[#This Row],[Zona]],'Res kWhmqK per zona climatica'!$A$2:$E$7,3,0)</f>
        <v>175.6</v>
      </c>
      <c r="H13">
        <f>Tabella2[[#This Row],[Fabbisogno_medio_nren '[kWh/mqa']]]/9.8</f>
        <v>17.918367346938773</v>
      </c>
      <c r="I13">
        <f>Tabella2[[#This Row],[Fabbisogno_medio_nren '[kWh/mqa']]]/11.87</f>
        <v>14.793597304128054</v>
      </c>
      <c r="J13">
        <f>Tabella2[[#This Row],[Fabbisogno_medio_Gas]]*1.8</f>
        <v>32.253061224489791</v>
      </c>
      <c r="K13">
        <f>Tabella2[[#This Row],[Fabbisogno_medio_Gasolio]]*2.61</f>
        <v>38.611288963774221</v>
      </c>
      <c r="L13">
        <f>Tabella2[[#This Row],[Fabbisogno_medio_Gas]]*1.2</f>
        <v>21.502040816326527</v>
      </c>
      <c r="M13">
        <f>Tabella2[[#This Row],[Fabbisogno_medio_Gasolio]]*1.75</f>
        <v>25.888795282224095</v>
      </c>
      <c r="N13">
        <f>coord[[#This Row],[_lat]]/10^(LEN(coord[[#This Row],[_lat]])-2)</f>
        <v>44.233423799999997</v>
      </c>
      <c r="O13">
        <f>coord[[#This Row],[_long]]/10^(LEN(coord[[#This Row],[_long]])-IF(_xlfn.FLOOR.MATH(coord[[#This Row],[_long]]/10^(LEN(coord[[#This Row],[_long]])-1))&lt;3,2,1))</f>
        <v>8.2525727370210618</v>
      </c>
    </row>
    <row r="14" spans="1:15">
      <c r="A14" t="s">
        <v>55</v>
      </c>
      <c r="B14" s="16" t="s">
        <v>160</v>
      </c>
      <c r="C14" t="s">
        <v>74</v>
      </c>
      <c r="D14" t="s">
        <v>27</v>
      </c>
      <c r="E14">
        <f>VLOOKUP(Tabella2[[#This Row],[Zona]],Tabella_dei_gradi_giorno__GG[],2,FALSE)</f>
        <v>901</v>
      </c>
      <c r="F14" t="str">
        <f>VLOOKUP(Tabella2[[#This Row],[Zona]],Tabella_dei_gradi_giorno__GG[],3,FALSE)</f>
        <v>1400</v>
      </c>
      <c r="G14">
        <f>VLOOKUP(Tabella2[[#This Row],[Zona]],'Res kWhmqK per zona climatica'!$A$2:$E$7,3,0)</f>
        <v>169.2</v>
      </c>
      <c r="H14">
        <f>Tabella2[[#This Row],[Fabbisogno_medio_nren '[kWh/mqa']]]/9.8</f>
        <v>17.265306122448976</v>
      </c>
      <c r="I14">
        <f>Tabella2[[#This Row],[Fabbisogno_medio_nren '[kWh/mqa']]]/11.87</f>
        <v>14.254422914911542</v>
      </c>
      <c r="J14">
        <f>Tabella2[[#This Row],[Fabbisogno_medio_Gas]]*1.8</f>
        <v>31.077551020408158</v>
      </c>
      <c r="K14">
        <f>Tabella2[[#This Row],[Fabbisogno_medio_Gasolio]]*2.61</f>
        <v>37.20404380791912</v>
      </c>
      <c r="L14">
        <f>Tabella2[[#This Row],[Fabbisogno_medio_Gas]]*1.2</f>
        <v>20.71836734693877</v>
      </c>
      <c r="M14">
        <f>Tabella2[[#This Row],[Fabbisogno_medio_Gasolio]]*1.75</f>
        <v>24.945240101095198</v>
      </c>
      <c r="N14">
        <f>coord[[#This Row],[_lat]]/10^(LEN(coord[[#This Row],[_lat]])-2)</f>
        <v>43.958375250000003</v>
      </c>
      <c r="O14">
        <f>coord[[#This Row],[_long]]/10^(LEN(coord[[#This Row],[_long]])-IF(_xlfn.FLOOR.MATH(coord[[#This Row],[_long]]/10^(LEN(coord[[#This Row],[_long]])-1))&lt;3,2,1))</f>
        <v>7.8667427146742757</v>
      </c>
    </row>
    <row r="15" spans="1:15">
      <c r="A15" t="s">
        <v>55</v>
      </c>
      <c r="B15" s="16" t="s">
        <v>161</v>
      </c>
      <c r="C15" t="s">
        <v>112</v>
      </c>
      <c r="D15" t="s">
        <v>36</v>
      </c>
      <c r="E15">
        <f>VLOOKUP(Tabella2[[#This Row],[Zona]],Tabella_dei_gradi_giorno__GG[],2,FALSE)</f>
        <v>2101</v>
      </c>
      <c r="F15" t="str">
        <f>VLOOKUP(Tabella2[[#This Row],[Zona]],Tabella_dei_gradi_giorno__GG[],3,FALSE)</f>
        <v>3000</v>
      </c>
      <c r="G15">
        <f>VLOOKUP(Tabella2[[#This Row],[Zona]],'Res kWhmqK per zona climatica'!$A$2:$E$7,3,0)</f>
        <v>222.3</v>
      </c>
      <c r="H15">
        <f>Tabella2[[#This Row],[Fabbisogno_medio_nren '[kWh/mqa']]]/9.8</f>
        <v>22.683673469387756</v>
      </c>
      <c r="I15">
        <f>Tabella2[[#This Row],[Fabbisogno_medio_nren '[kWh/mqa']]]/11.87</f>
        <v>18.727885425442295</v>
      </c>
      <c r="J15">
        <f>Tabella2[[#This Row],[Fabbisogno_medio_Gas]]*1.8</f>
        <v>40.830612244897964</v>
      </c>
      <c r="K15">
        <f>Tabella2[[#This Row],[Fabbisogno_medio_Gasolio]]*2.61</f>
        <v>48.879780960404389</v>
      </c>
      <c r="L15">
        <f>Tabella2[[#This Row],[Fabbisogno_medio_Gas]]*1.2</f>
        <v>27.220408163265308</v>
      </c>
      <c r="M15">
        <f>Tabella2[[#This Row],[Fabbisogno_medio_Gasolio]]*1.75</f>
        <v>32.773799494524013</v>
      </c>
      <c r="N15">
        <f>coord[[#This Row],[_lat]]/10^(LEN(coord[[#This Row],[_lat]])-2)</f>
        <v>45.756655700000003</v>
      </c>
      <c r="O15">
        <f>coord[[#This Row],[_long]]/10^(LEN(coord[[#This Row],[_long]])-IF(_xlfn.FLOOR.MATH(coord[[#This Row],[_long]]/10^(LEN(coord[[#This Row],[_long]])-1))&lt;3,2,1))</f>
        <v>9.7542192008622486</v>
      </c>
    </row>
    <row r="16" spans="1:15">
      <c r="A16" t="s">
        <v>55</v>
      </c>
      <c r="B16" s="16" t="s">
        <v>161</v>
      </c>
      <c r="C16" t="s">
        <v>116</v>
      </c>
      <c r="D16" t="s">
        <v>36</v>
      </c>
      <c r="E16">
        <f>VLOOKUP(Tabella2[[#This Row],[Zona]],Tabella_dei_gradi_giorno__GG[],2,FALSE)</f>
        <v>2101</v>
      </c>
      <c r="F16" t="str">
        <f>VLOOKUP(Tabella2[[#This Row],[Zona]],Tabella_dei_gradi_giorno__GG[],3,FALSE)</f>
        <v>3000</v>
      </c>
      <c r="G16">
        <f>VLOOKUP(Tabella2[[#This Row],[Zona]],'Res kWhmqK per zona climatica'!$A$2:$E$7,3,0)</f>
        <v>222.3</v>
      </c>
      <c r="H16">
        <f>Tabella2[[#This Row],[Fabbisogno_medio_nren '[kWh/mqa']]]/9.8</f>
        <v>22.683673469387756</v>
      </c>
      <c r="I16">
        <f>Tabella2[[#This Row],[Fabbisogno_medio_nren '[kWh/mqa']]]/11.87</f>
        <v>18.727885425442295</v>
      </c>
      <c r="J16">
        <f>Tabella2[[#This Row],[Fabbisogno_medio_Gas]]*1.8</f>
        <v>40.830612244897964</v>
      </c>
      <c r="K16">
        <f>Tabella2[[#This Row],[Fabbisogno_medio_Gasolio]]*2.61</f>
        <v>48.879780960404389</v>
      </c>
      <c r="L16">
        <f>Tabella2[[#This Row],[Fabbisogno_medio_Gas]]*1.2</f>
        <v>27.220408163265308</v>
      </c>
      <c r="M16">
        <f>Tabella2[[#This Row],[Fabbisogno_medio_Gasolio]]*1.75</f>
        <v>32.773799494524013</v>
      </c>
      <c r="N16">
        <f>coord[[#This Row],[_lat]]/10^(LEN(coord[[#This Row],[_lat]])-2)</f>
        <v>45.779580449999997</v>
      </c>
      <c r="O16">
        <f>coord[[#This Row],[_long]]/10^(LEN(coord[[#This Row],[_long]])-IF(_xlfn.FLOOR.MATH(coord[[#This Row],[_long]]/10^(LEN(coord[[#This Row],[_long]])-1))&lt;3,2,1))</f>
        <v>10.425872969461199</v>
      </c>
    </row>
    <row r="17" spans="1:15">
      <c r="A17" t="s">
        <v>55</v>
      </c>
      <c r="B17" s="16" t="s">
        <v>161</v>
      </c>
      <c r="C17" t="s">
        <v>118</v>
      </c>
      <c r="D17" t="s">
        <v>36</v>
      </c>
      <c r="E17">
        <f>VLOOKUP(Tabella2[[#This Row],[Zona]],Tabella_dei_gradi_giorno__GG[],2,FALSE)</f>
        <v>2101</v>
      </c>
      <c r="F17" t="str">
        <f>VLOOKUP(Tabella2[[#This Row],[Zona]],Tabella_dei_gradi_giorno__GG[],3,FALSE)</f>
        <v>3000</v>
      </c>
      <c r="G17">
        <f>VLOOKUP(Tabella2[[#This Row],[Zona]],'Res kWhmqK per zona climatica'!$A$2:$E$7,3,0)</f>
        <v>222.3</v>
      </c>
      <c r="H17">
        <f>Tabella2[[#This Row],[Fabbisogno_medio_nren '[kWh/mqa']]]/9.8</f>
        <v>22.683673469387756</v>
      </c>
      <c r="I17">
        <f>Tabella2[[#This Row],[Fabbisogno_medio_nren '[kWh/mqa']]]/11.87</f>
        <v>18.727885425442295</v>
      </c>
      <c r="J17">
        <f>Tabella2[[#This Row],[Fabbisogno_medio_Gas]]*1.8</f>
        <v>40.830612244897964</v>
      </c>
      <c r="K17">
        <f>Tabella2[[#This Row],[Fabbisogno_medio_Gasolio]]*2.61</f>
        <v>48.879780960404389</v>
      </c>
      <c r="L17">
        <f>Tabella2[[#This Row],[Fabbisogno_medio_Gas]]*1.2</f>
        <v>27.220408163265308</v>
      </c>
      <c r="M17">
        <f>Tabella2[[#This Row],[Fabbisogno_medio_Gasolio]]*1.75</f>
        <v>32.773799494524013</v>
      </c>
      <c r="N17">
        <f>coord[[#This Row],[_lat]]/10^(LEN(coord[[#This Row],[_lat]])-2)</f>
        <v>45.939475900000005</v>
      </c>
      <c r="O17">
        <f>coord[[#This Row],[_long]]/10^(LEN(coord[[#This Row],[_long]])-IF(_xlfn.FLOOR.MATH(coord[[#This Row],[_long]]/10^(LEN(coord[[#This Row],[_long]])-1))&lt;3,2,1))</f>
        <v>9.1494101454089485</v>
      </c>
    </row>
    <row r="18" spans="1:15">
      <c r="A18" t="s">
        <v>55</v>
      </c>
      <c r="B18" s="16" t="s">
        <v>161</v>
      </c>
      <c r="C18" t="s">
        <v>119</v>
      </c>
      <c r="D18" t="s">
        <v>36</v>
      </c>
      <c r="E18">
        <f>VLOOKUP(Tabella2[[#This Row],[Zona]],Tabella_dei_gradi_giorno__GG[],2,FALSE)</f>
        <v>2101</v>
      </c>
      <c r="F18" t="str">
        <f>VLOOKUP(Tabella2[[#This Row],[Zona]],Tabella_dei_gradi_giorno__GG[],3,FALSE)</f>
        <v>3000</v>
      </c>
      <c r="G18">
        <f>VLOOKUP(Tabella2[[#This Row],[Zona]],'Res kWhmqK per zona climatica'!$A$2:$E$7,3,0)</f>
        <v>222.3</v>
      </c>
      <c r="H18">
        <f>Tabella2[[#This Row],[Fabbisogno_medio_nren '[kWh/mqa']]]/9.8</f>
        <v>22.683673469387756</v>
      </c>
      <c r="I18">
        <f>Tabella2[[#This Row],[Fabbisogno_medio_nren '[kWh/mqa']]]/11.87</f>
        <v>18.727885425442295</v>
      </c>
      <c r="J18">
        <f>Tabella2[[#This Row],[Fabbisogno_medio_Gas]]*1.8</f>
        <v>40.830612244897964</v>
      </c>
      <c r="K18">
        <f>Tabella2[[#This Row],[Fabbisogno_medio_Gasolio]]*2.61</f>
        <v>48.879780960404389</v>
      </c>
      <c r="L18">
        <f>Tabella2[[#This Row],[Fabbisogno_medio_Gas]]*1.2</f>
        <v>27.220408163265308</v>
      </c>
      <c r="M18">
        <f>Tabella2[[#This Row],[Fabbisogno_medio_Gasolio]]*1.75</f>
        <v>32.773799494524013</v>
      </c>
      <c r="N18">
        <f>coord[[#This Row],[_lat]]/10^(LEN(coord[[#This Row],[_lat]])-2)</f>
        <v>45.220864050000003</v>
      </c>
      <c r="O18">
        <f>coord[[#This Row],[_long]]/10^(LEN(coord[[#This Row],[_long]])-IF(_xlfn.FLOOR.MATH(coord[[#This Row],[_long]]/10^(LEN(coord[[#This Row],[_long]])-1))&lt;3,2,1))</f>
        <v>10.037037979628856</v>
      </c>
    </row>
    <row r="19" spans="1:15">
      <c r="A19" t="s">
        <v>55</v>
      </c>
      <c r="B19" s="16" t="s">
        <v>161</v>
      </c>
      <c r="C19" t="s">
        <v>125</v>
      </c>
      <c r="D19" t="s">
        <v>36</v>
      </c>
      <c r="E19">
        <f>VLOOKUP(Tabella2[[#This Row],[Zona]],Tabella_dei_gradi_giorno__GG[],2,FALSE)</f>
        <v>2101</v>
      </c>
      <c r="F19" t="str">
        <f>VLOOKUP(Tabella2[[#This Row],[Zona]],Tabella_dei_gradi_giorno__GG[],3,FALSE)</f>
        <v>3000</v>
      </c>
      <c r="G19">
        <f>VLOOKUP(Tabella2[[#This Row],[Zona]],'Res kWhmqK per zona climatica'!$A$2:$E$7,3,0)</f>
        <v>222.3</v>
      </c>
      <c r="H19">
        <f>Tabella2[[#This Row],[Fabbisogno_medio_nren '[kWh/mqa']]]/9.8</f>
        <v>22.683673469387756</v>
      </c>
      <c r="I19">
        <f>Tabella2[[#This Row],[Fabbisogno_medio_nren '[kWh/mqa']]]/11.87</f>
        <v>18.727885425442295</v>
      </c>
      <c r="J19">
        <f>Tabella2[[#This Row],[Fabbisogno_medio_Gas]]*1.8</f>
        <v>40.830612244897964</v>
      </c>
      <c r="K19">
        <f>Tabella2[[#This Row],[Fabbisogno_medio_Gasolio]]*2.61</f>
        <v>48.879780960404389</v>
      </c>
      <c r="L19">
        <f>Tabella2[[#This Row],[Fabbisogno_medio_Gas]]*1.2</f>
        <v>27.220408163265308</v>
      </c>
      <c r="M19">
        <f>Tabella2[[#This Row],[Fabbisogno_medio_Gasolio]]*1.75</f>
        <v>32.773799494524013</v>
      </c>
      <c r="N19">
        <f>coord[[#This Row],[_lat]]/10^(LEN(coord[[#This Row],[_lat]])-2)</f>
        <v>45.900548499999999</v>
      </c>
      <c r="O19">
        <f>coord[[#This Row],[_long]]/10^(LEN(coord[[#This Row],[_long]])-IF(_xlfn.FLOOR.MATH(coord[[#This Row],[_long]]/10^(LEN(coord[[#This Row],[_long]])-1))&lt;3,2,1))</f>
        <v>9.4120248214396298</v>
      </c>
    </row>
    <row r="20" spans="1:15">
      <c r="A20" t="s">
        <v>55</v>
      </c>
      <c r="B20" s="16" t="s">
        <v>161</v>
      </c>
      <c r="C20" t="s">
        <v>126</v>
      </c>
      <c r="D20" t="s">
        <v>36</v>
      </c>
      <c r="E20">
        <f>VLOOKUP(Tabella2[[#This Row],[Zona]],Tabella_dei_gradi_giorno__GG[],2,FALSE)</f>
        <v>2101</v>
      </c>
      <c r="F20" t="str">
        <f>VLOOKUP(Tabella2[[#This Row],[Zona]],Tabella_dei_gradi_giorno__GG[],3,FALSE)</f>
        <v>3000</v>
      </c>
      <c r="G20">
        <f>VLOOKUP(Tabella2[[#This Row],[Zona]],'Res kWhmqK per zona climatica'!$A$2:$E$7,3,0)</f>
        <v>222.3</v>
      </c>
      <c r="H20">
        <f>Tabella2[[#This Row],[Fabbisogno_medio_nren '[kWh/mqa']]]/9.8</f>
        <v>22.683673469387756</v>
      </c>
      <c r="I20">
        <f>Tabella2[[#This Row],[Fabbisogno_medio_nren '[kWh/mqa']]]/11.87</f>
        <v>18.727885425442295</v>
      </c>
      <c r="J20">
        <f>Tabella2[[#This Row],[Fabbisogno_medio_Gas]]*1.8</f>
        <v>40.830612244897964</v>
      </c>
      <c r="K20">
        <f>Tabella2[[#This Row],[Fabbisogno_medio_Gasolio]]*2.61</f>
        <v>48.879780960404389</v>
      </c>
      <c r="L20">
        <f>Tabella2[[#This Row],[Fabbisogno_medio_Gas]]*1.2</f>
        <v>27.220408163265308</v>
      </c>
      <c r="M20">
        <f>Tabella2[[#This Row],[Fabbisogno_medio_Gasolio]]*1.75</f>
        <v>32.773799494524013</v>
      </c>
      <c r="N20">
        <f>coord[[#This Row],[_lat]]/10^(LEN(coord[[#This Row],[_lat]])-2)</f>
        <v>45.261310399999999</v>
      </c>
      <c r="O20">
        <f>coord[[#This Row],[_long]]/10^(LEN(coord[[#This Row],[_long]])-IF(_xlfn.FLOOR.MATH(coord[[#This Row],[_long]]/10^(LEN(coord[[#This Row],[_long]])-1))&lt;3,2,1))</f>
        <v>9.4916780600218367</v>
      </c>
    </row>
    <row r="21" spans="1:15">
      <c r="A21" t="s">
        <v>55</v>
      </c>
      <c r="B21" s="16" t="s">
        <v>161</v>
      </c>
      <c r="C21" t="s">
        <v>128</v>
      </c>
      <c r="D21" t="s">
        <v>36</v>
      </c>
      <c r="E21">
        <f>VLOOKUP(Tabella2[[#This Row],[Zona]],Tabella_dei_gradi_giorno__GG[],2,FALSE)</f>
        <v>2101</v>
      </c>
      <c r="F21" t="str">
        <f>VLOOKUP(Tabella2[[#This Row],[Zona]],Tabella_dei_gradi_giorno__GG[],3,FALSE)</f>
        <v>3000</v>
      </c>
      <c r="G21">
        <f>VLOOKUP(Tabella2[[#This Row],[Zona]],'Res kWhmqK per zona climatica'!$A$2:$E$7,3,0)</f>
        <v>222.3</v>
      </c>
      <c r="H21">
        <f>Tabella2[[#This Row],[Fabbisogno_medio_nren '[kWh/mqa']]]/9.8</f>
        <v>22.683673469387756</v>
      </c>
      <c r="I21">
        <f>Tabella2[[#This Row],[Fabbisogno_medio_nren '[kWh/mqa']]]/11.87</f>
        <v>18.727885425442295</v>
      </c>
      <c r="J21">
        <f>Tabella2[[#This Row],[Fabbisogno_medio_Gas]]*1.8</f>
        <v>40.830612244897964</v>
      </c>
      <c r="K21">
        <f>Tabella2[[#This Row],[Fabbisogno_medio_Gasolio]]*2.61</f>
        <v>48.879780960404389</v>
      </c>
      <c r="L21">
        <f>Tabella2[[#This Row],[Fabbisogno_medio_Gas]]*1.2</f>
        <v>27.220408163265308</v>
      </c>
      <c r="M21">
        <f>Tabella2[[#This Row],[Fabbisogno_medio_Gasolio]]*1.75</f>
        <v>32.773799494524013</v>
      </c>
      <c r="N21">
        <f>coord[[#This Row],[_lat]]/10^(LEN(coord[[#This Row],[_lat]])-2)</f>
        <v>45.464194300000003</v>
      </c>
      <c r="O21">
        <f>coord[[#This Row],[_long]]/10^(LEN(coord[[#This Row],[_long]])-IF(_xlfn.FLOOR.MATH(coord[[#This Row],[_long]]/10^(LEN(coord[[#This Row],[_long]])-1))&lt;3,2,1))</f>
        <v>9.1896345999999998</v>
      </c>
    </row>
    <row r="22" spans="1:15">
      <c r="A22" t="s">
        <v>55</v>
      </c>
      <c r="B22" s="16" t="s">
        <v>161</v>
      </c>
      <c r="C22" t="s">
        <v>127</v>
      </c>
      <c r="D22" t="s">
        <v>36</v>
      </c>
      <c r="E22">
        <f>VLOOKUP(Tabella2[[#This Row],[Zona]],Tabella_dei_gradi_giorno__GG[],2,FALSE)</f>
        <v>2101</v>
      </c>
      <c r="F22" t="str">
        <f>VLOOKUP(Tabella2[[#This Row],[Zona]],Tabella_dei_gradi_giorno__GG[],3,FALSE)</f>
        <v>3000</v>
      </c>
      <c r="G22">
        <f>VLOOKUP(Tabella2[[#This Row],[Zona]],'Res kWhmqK per zona climatica'!$A$2:$E$7,3,0)</f>
        <v>222.3</v>
      </c>
      <c r="H22">
        <f>Tabella2[[#This Row],[Fabbisogno_medio_nren '[kWh/mqa']]]/9.8</f>
        <v>22.683673469387756</v>
      </c>
      <c r="I22">
        <f>Tabella2[[#This Row],[Fabbisogno_medio_nren '[kWh/mqa']]]/11.87</f>
        <v>18.727885425442295</v>
      </c>
      <c r="J22">
        <f>Tabella2[[#This Row],[Fabbisogno_medio_Gas]]*1.8</f>
        <v>40.830612244897964</v>
      </c>
      <c r="K22">
        <f>Tabella2[[#This Row],[Fabbisogno_medio_Gasolio]]*2.61</f>
        <v>48.879780960404389</v>
      </c>
      <c r="L22">
        <f>Tabella2[[#This Row],[Fabbisogno_medio_Gas]]*1.2</f>
        <v>27.220408163265308</v>
      </c>
      <c r="M22">
        <f>Tabella2[[#This Row],[Fabbisogno_medio_Gasolio]]*1.75</f>
        <v>32.773799494524013</v>
      </c>
      <c r="N22">
        <f>coord[[#This Row],[_lat]]/10^(LEN(coord[[#This Row],[_lat]])-2)</f>
        <v>45.169262799999998</v>
      </c>
      <c r="O22">
        <f>coord[[#This Row],[_long]]/10^(LEN(coord[[#This Row],[_long]])-IF(_xlfn.FLOOR.MATH(coord[[#This Row],[_long]]/10^(LEN(coord[[#This Row],[_long]])-1))&lt;3,2,1))</f>
        <v>10.670836515673878</v>
      </c>
    </row>
    <row r="23" spans="1:15">
      <c r="A23" t="s">
        <v>55</v>
      </c>
      <c r="B23" s="16" t="s">
        <v>161</v>
      </c>
      <c r="C23" t="s">
        <v>162</v>
      </c>
      <c r="D23" t="s">
        <v>36</v>
      </c>
      <c r="E23">
        <f>VLOOKUP(Tabella2[[#This Row],[Zona]],Tabella_dei_gradi_giorno__GG[],2,FALSE)</f>
        <v>2101</v>
      </c>
      <c r="F23" t="str">
        <f>VLOOKUP(Tabella2[[#This Row],[Zona]],Tabella_dei_gradi_giorno__GG[],3,FALSE)</f>
        <v>3000</v>
      </c>
      <c r="G23">
        <f>VLOOKUP(Tabella2[[#This Row],[Zona]],'Res kWhmqK per zona climatica'!$A$2:$E$7,3,0)</f>
        <v>222.3</v>
      </c>
      <c r="H23">
        <f>Tabella2[[#This Row],[Fabbisogno_medio_nren '[kWh/mqa']]]/9.8</f>
        <v>22.683673469387756</v>
      </c>
      <c r="I23">
        <f>Tabella2[[#This Row],[Fabbisogno_medio_nren '[kWh/mqa']]]/11.87</f>
        <v>18.727885425442295</v>
      </c>
      <c r="J23">
        <f>Tabella2[[#This Row],[Fabbisogno_medio_Gas]]*1.8</f>
        <v>40.830612244897964</v>
      </c>
      <c r="K23">
        <f>Tabella2[[#This Row],[Fabbisogno_medio_Gasolio]]*2.61</f>
        <v>48.879780960404389</v>
      </c>
      <c r="L23">
        <f>Tabella2[[#This Row],[Fabbisogno_medio_Gas]]*1.2</f>
        <v>27.220408163265308</v>
      </c>
      <c r="M23">
        <f>Tabella2[[#This Row],[Fabbisogno_medio_Gasolio]]*1.75</f>
        <v>32.773799494524013</v>
      </c>
      <c r="N23">
        <f>coord[[#This Row],[_lat]]/10^(LEN(coord[[#This Row],[_lat]])-2)</f>
        <v>45.639544000000001</v>
      </c>
      <c r="O23">
        <f>coord[[#This Row],[_long]]/10^(LEN(coord[[#This Row],[_long]])-IF(_xlfn.FLOOR.MATH(coord[[#This Row],[_long]]/10^(LEN(coord[[#This Row],[_long]])-1))&lt;3,2,1))</f>
        <v>9.2788693692250384</v>
      </c>
    </row>
    <row r="24" spans="1:15">
      <c r="A24" t="s">
        <v>55</v>
      </c>
      <c r="B24" s="16" t="s">
        <v>161</v>
      </c>
      <c r="C24" t="s">
        <v>133</v>
      </c>
      <c r="D24" t="s">
        <v>36</v>
      </c>
      <c r="E24">
        <f>VLOOKUP(Tabella2[[#This Row],[Zona]],Tabella_dei_gradi_giorno__GG[],2,FALSE)</f>
        <v>2101</v>
      </c>
      <c r="F24" t="str">
        <f>VLOOKUP(Tabella2[[#This Row],[Zona]],Tabella_dei_gradi_giorno__GG[],3,FALSE)</f>
        <v>3000</v>
      </c>
      <c r="G24">
        <f>VLOOKUP(Tabella2[[#This Row],[Zona]],'Res kWhmqK per zona climatica'!$A$2:$E$7,3,0)</f>
        <v>222.3</v>
      </c>
      <c r="H24">
        <f>Tabella2[[#This Row],[Fabbisogno_medio_nren '[kWh/mqa']]]/9.8</f>
        <v>22.683673469387756</v>
      </c>
      <c r="I24">
        <f>Tabella2[[#This Row],[Fabbisogno_medio_nren '[kWh/mqa']]]/11.87</f>
        <v>18.727885425442295</v>
      </c>
      <c r="J24">
        <f>Tabella2[[#This Row],[Fabbisogno_medio_Gas]]*1.8</f>
        <v>40.830612244897964</v>
      </c>
      <c r="K24">
        <f>Tabella2[[#This Row],[Fabbisogno_medio_Gasolio]]*2.61</f>
        <v>48.879780960404389</v>
      </c>
      <c r="L24">
        <f>Tabella2[[#This Row],[Fabbisogno_medio_Gas]]*1.2</f>
        <v>27.220408163265308</v>
      </c>
      <c r="M24">
        <f>Tabella2[[#This Row],[Fabbisogno_medio_Gasolio]]*1.75</f>
        <v>32.773799494524013</v>
      </c>
      <c r="N24">
        <f>coord[[#This Row],[_lat]]/10^(LEN(coord[[#This Row],[_lat]])-2)</f>
        <v>45.036854649999995</v>
      </c>
      <c r="O24">
        <f>coord[[#This Row],[_long]]/10^(LEN(coord[[#This Row],[_long]])-IF(_xlfn.FLOOR.MATH(coord[[#This Row],[_long]]/10^(LEN(coord[[#This Row],[_long]])-1))&lt;3,2,1))</f>
        <v>9.1378250828260263</v>
      </c>
    </row>
    <row r="25" spans="1:15">
      <c r="A25" t="s">
        <v>55</v>
      </c>
      <c r="B25" s="16" t="s">
        <v>161</v>
      </c>
      <c r="C25" t="s">
        <v>142</v>
      </c>
      <c r="D25" t="s">
        <v>36</v>
      </c>
      <c r="E25">
        <f>VLOOKUP(Tabella2[[#This Row],[Zona]],Tabella_dei_gradi_giorno__GG[],2,FALSE)</f>
        <v>2101</v>
      </c>
      <c r="F25" t="str">
        <f>VLOOKUP(Tabella2[[#This Row],[Zona]],Tabella_dei_gradi_giorno__GG[],3,FALSE)</f>
        <v>3000</v>
      </c>
      <c r="G25">
        <f>VLOOKUP(Tabella2[[#This Row],[Zona]],'Res kWhmqK per zona climatica'!$A$2:$E$7,3,0)</f>
        <v>222.3</v>
      </c>
      <c r="H25">
        <f>Tabella2[[#This Row],[Fabbisogno_medio_nren '[kWh/mqa']]]/9.8</f>
        <v>22.683673469387756</v>
      </c>
      <c r="I25">
        <f>Tabella2[[#This Row],[Fabbisogno_medio_nren '[kWh/mqa']]]/11.87</f>
        <v>18.727885425442295</v>
      </c>
      <c r="J25">
        <f>Tabella2[[#This Row],[Fabbisogno_medio_Gas]]*1.8</f>
        <v>40.830612244897964</v>
      </c>
      <c r="K25">
        <f>Tabella2[[#This Row],[Fabbisogno_medio_Gasolio]]*2.61</f>
        <v>48.879780960404389</v>
      </c>
      <c r="L25">
        <f>Tabella2[[#This Row],[Fabbisogno_medio_Gas]]*1.2</f>
        <v>27.220408163265308</v>
      </c>
      <c r="M25">
        <f>Tabella2[[#This Row],[Fabbisogno_medio_Gasolio]]*1.75</f>
        <v>32.773799494524013</v>
      </c>
      <c r="N25">
        <f>coord[[#This Row],[_lat]]/10^(LEN(coord[[#This Row],[_lat]])-2)</f>
        <v>46.323362349999996</v>
      </c>
      <c r="O25">
        <f>coord[[#This Row],[_long]]/10^(LEN(coord[[#This Row],[_long]])-IF(_xlfn.FLOOR.MATH(coord[[#This Row],[_long]]/10^(LEN(coord[[#This Row],[_long]])-1))&lt;3,2,1))</f>
        <v>10.258413671017705</v>
      </c>
    </row>
    <row r="26" spans="1:15">
      <c r="A26" t="s">
        <v>55</v>
      </c>
      <c r="B26" s="16" t="s">
        <v>161</v>
      </c>
      <c r="C26" t="s">
        <v>148</v>
      </c>
      <c r="D26" t="s">
        <v>36</v>
      </c>
      <c r="E26">
        <f>VLOOKUP(Tabella2[[#This Row],[Zona]],Tabella_dei_gradi_giorno__GG[],2,FALSE)</f>
        <v>2101</v>
      </c>
      <c r="F26" t="str">
        <f>VLOOKUP(Tabella2[[#This Row],[Zona]],Tabella_dei_gradi_giorno__GG[],3,FALSE)</f>
        <v>3000</v>
      </c>
      <c r="G26">
        <f>VLOOKUP(Tabella2[[#This Row],[Zona]],'Res kWhmqK per zona climatica'!$A$2:$E$7,3,0)</f>
        <v>222.3</v>
      </c>
      <c r="H26">
        <f>Tabella2[[#This Row],[Fabbisogno_medio_nren '[kWh/mqa']]]/9.8</f>
        <v>22.683673469387756</v>
      </c>
      <c r="I26">
        <f>Tabella2[[#This Row],[Fabbisogno_medio_nren '[kWh/mqa']]]/11.87</f>
        <v>18.727885425442295</v>
      </c>
      <c r="J26">
        <f>Tabella2[[#This Row],[Fabbisogno_medio_Gas]]*1.8</f>
        <v>40.830612244897964</v>
      </c>
      <c r="K26">
        <f>Tabella2[[#This Row],[Fabbisogno_medio_Gasolio]]*2.61</f>
        <v>48.879780960404389</v>
      </c>
      <c r="L26">
        <f>Tabella2[[#This Row],[Fabbisogno_medio_Gas]]*1.2</f>
        <v>27.220408163265308</v>
      </c>
      <c r="M26">
        <f>Tabella2[[#This Row],[Fabbisogno_medio_Gasolio]]*1.75</f>
        <v>32.773799494524013</v>
      </c>
      <c r="N26">
        <f>coord[[#This Row],[_lat]]/10^(LEN(coord[[#This Row],[_lat]])-2)</f>
        <v>45.839712849999998</v>
      </c>
      <c r="O26">
        <f>coord[[#This Row],[_long]]/10^(LEN(coord[[#This Row],[_long]])-IF(_xlfn.FLOOR.MATH(coord[[#This Row],[_long]]/10^(LEN(coord[[#This Row],[_long]])-1))&lt;3,2,1))</f>
        <v>8.7541575949176647</v>
      </c>
    </row>
    <row r="27" spans="1:15">
      <c r="A27" t="s">
        <v>55</v>
      </c>
      <c r="B27" s="16" t="s">
        <v>163</v>
      </c>
      <c r="C27" t="s">
        <v>115</v>
      </c>
      <c r="D27" t="s">
        <v>36</v>
      </c>
      <c r="E27">
        <f>VLOOKUP(Tabella2[[#This Row],[Zona]],Tabella_dei_gradi_giorno__GG[],2,FALSE)</f>
        <v>2101</v>
      </c>
      <c r="F27" t="str">
        <f>VLOOKUP(Tabella2[[#This Row],[Zona]],Tabella_dei_gradi_giorno__GG[],3,FALSE)</f>
        <v>3000</v>
      </c>
      <c r="G27">
        <f>VLOOKUP(Tabella2[[#This Row],[Zona]],'Res kWhmqK per zona climatica'!$A$2:$E$7,3,0)</f>
        <v>222.3</v>
      </c>
      <c r="H27">
        <f>Tabella2[[#This Row],[Fabbisogno_medio_nren '[kWh/mqa']]]/9.8</f>
        <v>22.683673469387756</v>
      </c>
      <c r="I27">
        <f>Tabella2[[#This Row],[Fabbisogno_medio_nren '[kWh/mqa']]]/11.87</f>
        <v>18.727885425442295</v>
      </c>
      <c r="J27">
        <f>Tabella2[[#This Row],[Fabbisogno_medio_Gas]]*1.8</f>
        <v>40.830612244897964</v>
      </c>
      <c r="K27">
        <f>Tabella2[[#This Row],[Fabbisogno_medio_Gasolio]]*2.61</f>
        <v>48.879780960404389</v>
      </c>
      <c r="L27">
        <f>Tabella2[[#This Row],[Fabbisogno_medio_Gas]]*1.2</f>
        <v>27.220408163265308</v>
      </c>
      <c r="M27">
        <f>Tabella2[[#This Row],[Fabbisogno_medio_Gasolio]]*1.75</f>
        <v>32.773799494524013</v>
      </c>
      <c r="N27">
        <f>coord[[#This Row],[_lat]]/10^(LEN(coord[[#This Row],[_lat]])-2)</f>
        <v>46.655942150000001</v>
      </c>
      <c r="O27">
        <f>coord[[#This Row],[_long]]/10^(LEN(coord[[#This Row],[_long]])-IF(_xlfn.FLOOR.MATH(coord[[#This Row],[_long]]/10^(LEN(coord[[#This Row],[_long]])-1))&lt;3,2,1))</f>
        <v>11.229637264169462</v>
      </c>
    </row>
    <row r="28" spans="1:15">
      <c r="A28" t="s">
        <v>55</v>
      </c>
      <c r="B28" s="16" t="s">
        <v>163</v>
      </c>
      <c r="C28" t="s">
        <v>144</v>
      </c>
      <c r="D28" t="s">
        <v>36</v>
      </c>
      <c r="E28">
        <f>VLOOKUP(Tabella2[[#This Row],[Zona]],Tabella_dei_gradi_giorno__GG[],2,FALSE)</f>
        <v>2101</v>
      </c>
      <c r="F28" t="str">
        <f>VLOOKUP(Tabella2[[#This Row],[Zona]],Tabella_dei_gradi_giorno__GG[],3,FALSE)</f>
        <v>3000</v>
      </c>
      <c r="G28">
        <f>VLOOKUP(Tabella2[[#This Row],[Zona]],'Res kWhmqK per zona climatica'!$A$2:$E$7,3,0)</f>
        <v>222.3</v>
      </c>
      <c r="H28">
        <f>Tabella2[[#This Row],[Fabbisogno_medio_nren '[kWh/mqa']]]/9.8</f>
        <v>22.683673469387756</v>
      </c>
      <c r="I28">
        <f>Tabella2[[#This Row],[Fabbisogno_medio_nren '[kWh/mqa']]]/11.87</f>
        <v>18.727885425442295</v>
      </c>
      <c r="J28">
        <f>Tabella2[[#This Row],[Fabbisogno_medio_Gas]]*1.8</f>
        <v>40.830612244897964</v>
      </c>
      <c r="K28">
        <f>Tabella2[[#This Row],[Fabbisogno_medio_Gasolio]]*2.61</f>
        <v>48.879780960404389</v>
      </c>
      <c r="L28">
        <f>Tabella2[[#This Row],[Fabbisogno_medio_Gas]]*1.2</f>
        <v>27.220408163265308</v>
      </c>
      <c r="M28">
        <f>Tabella2[[#This Row],[Fabbisogno_medio_Gasolio]]*1.75</f>
        <v>32.773799494524013</v>
      </c>
      <c r="N28">
        <f>coord[[#This Row],[_lat]]/10^(LEN(coord[[#This Row],[_lat]])-2)</f>
        <v>46.103044300000001</v>
      </c>
      <c r="O28">
        <f>coord[[#This Row],[_long]]/10^(LEN(coord[[#This Row],[_long]])-IF(_xlfn.FLOOR.MATH(coord[[#This Row],[_long]]/10^(LEN(coord[[#This Row],[_long]])-1))&lt;3,2,1))</f>
        <v>11.129840331695068</v>
      </c>
    </row>
    <row r="29" spans="1:15">
      <c r="A29" t="s">
        <v>55</v>
      </c>
      <c r="B29" s="16" t="s">
        <v>164</v>
      </c>
      <c r="C29" t="s">
        <v>123</v>
      </c>
      <c r="D29" t="s">
        <v>36</v>
      </c>
      <c r="E29">
        <f>VLOOKUP(Tabella2[[#This Row],[Zona]],Tabella_dei_gradi_giorno__GG[],2,FALSE)</f>
        <v>2101</v>
      </c>
      <c r="F29" t="str">
        <f>VLOOKUP(Tabella2[[#This Row],[Zona]],Tabella_dei_gradi_giorno__GG[],3,FALSE)</f>
        <v>3000</v>
      </c>
      <c r="G29">
        <f>VLOOKUP(Tabella2[[#This Row],[Zona]],'Res kWhmqK per zona climatica'!$A$2:$E$7,3,0)</f>
        <v>222.3</v>
      </c>
      <c r="H29">
        <f>Tabella2[[#This Row],[Fabbisogno_medio_nren '[kWh/mqa']]]/9.8</f>
        <v>22.683673469387756</v>
      </c>
      <c r="I29">
        <f>Tabella2[[#This Row],[Fabbisogno_medio_nren '[kWh/mqa']]]/11.87</f>
        <v>18.727885425442295</v>
      </c>
      <c r="J29">
        <f>Tabella2[[#This Row],[Fabbisogno_medio_Gas]]*1.8</f>
        <v>40.830612244897964</v>
      </c>
      <c r="K29">
        <f>Tabella2[[#This Row],[Fabbisogno_medio_Gasolio]]*2.61</f>
        <v>48.879780960404389</v>
      </c>
      <c r="L29">
        <f>Tabella2[[#This Row],[Fabbisogno_medio_Gas]]*1.2</f>
        <v>27.220408163265308</v>
      </c>
      <c r="M29">
        <f>Tabella2[[#This Row],[Fabbisogno_medio_Gasolio]]*1.75</f>
        <v>32.773799494524013</v>
      </c>
      <c r="N29">
        <f>coord[[#This Row],[_lat]]/10^(LEN(coord[[#This Row],[_lat]])-2)</f>
        <v>45.944127799999997</v>
      </c>
      <c r="O29">
        <f>coord[[#This Row],[_long]]/10^(LEN(coord[[#This Row],[_long]])-IF(_xlfn.FLOOR.MATH(coord[[#This Row],[_long]]/10^(LEN(coord[[#This Row],[_long]])-1))&lt;3,2,1))</f>
        <v>13.6252288</v>
      </c>
    </row>
    <row r="30" spans="1:15">
      <c r="A30" t="s">
        <v>55</v>
      </c>
      <c r="B30" s="16" t="s">
        <v>164</v>
      </c>
      <c r="C30" t="s">
        <v>136</v>
      </c>
      <c r="D30" t="s">
        <v>36</v>
      </c>
      <c r="E30">
        <f>VLOOKUP(Tabella2[[#This Row],[Zona]],Tabella_dei_gradi_giorno__GG[],2,FALSE)</f>
        <v>2101</v>
      </c>
      <c r="F30" t="str">
        <f>VLOOKUP(Tabella2[[#This Row],[Zona]],Tabella_dei_gradi_giorno__GG[],3,FALSE)</f>
        <v>3000</v>
      </c>
      <c r="G30">
        <f>VLOOKUP(Tabella2[[#This Row],[Zona]],'Res kWhmqK per zona climatica'!$A$2:$E$7,3,0)</f>
        <v>222.3</v>
      </c>
      <c r="H30">
        <f>Tabella2[[#This Row],[Fabbisogno_medio_nren '[kWh/mqa']]]/9.8</f>
        <v>22.683673469387756</v>
      </c>
      <c r="I30">
        <f>Tabella2[[#This Row],[Fabbisogno_medio_nren '[kWh/mqa']]]/11.87</f>
        <v>18.727885425442295</v>
      </c>
      <c r="J30">
        <f>Tabella2[[#This Row],[Fabbisogno_medio_Gas]]*1.8</f>
        <v>40.830612244897964</v>
      </c>
      <c r="K30">
        <f>Tabella2[[#This Row],[Fabbisogno_medio_Gasolio]]*2.61</f>
        <v>48.879780960404389</v>
      </c>
      <c r="L30">
        <f>Tabella2[[#This Row],[Fabbisogno_medio_Gas]]*1.2</f>
        <v>27.220408163265308</v>
      </c>
      <c r="M30">
        <f>Tabella2[[#This Row],[Fabbisogno_medio_Gasolio]]*1.75</f>
        <v>32.773799494524013</v>
      </c>
      <c r="N30">
        <f>coord[[#This Row],[_lat]]/10^(LEN(coord[[#This Row],[_lat]])-2)</f>
        <v>45.956250300000001</v>
      </c>
      <c r="O30">
        <f>coord[[#This Row],[_long]]/10^(LEN(coord[[#This Row],[_long]])-IF(_xlfn.FLOOR.MATH(coord[[#This Row],[_long]]/10^(LEN(coord[[#This Row],[_long]])-1))&lt;3,2,1))</f>
        <v>12.6597197</v>
      </c>
    </row>
    <row r="31" spans="1:15">
      <c r="A31" t="s">
        <v>55</v>
      </c>
      <c r="B31" s="16" t="s">
        <v>164</v>
      </c>
      <c r="C31" t="s">
        <v>146</v>
      </c>
      <c r="D31" t="s">
        <v>36</v>
      </c>
      <c r="E31">
        <f>VLOOKUP(Tabella2[[#This Row],[Zona]],Tabella_dei_gradi_giorno__GG[],2,FALSE)</f>
        <v>2101</v>
      </c>
      <c r="F31" t="str">
        <f>VLOOKUP(Tabella2[[#This Row],[Zona]],Tabella_dei_gradi_giorno__GG[],3,FALSE)</f>
        <v>3000</v>
      </c>
      <c r="G31">
        <f>VLOOKUP(Tabella2[[#This Row],[Zona]],'Res kWhmqK per zona climatica'!$A$2:$E$7,3,0)</f>
        <v>222.3</v>
      </c>
      <c r="H31">
        <f>Tabella2[[#This Row],[Fabbisogno_medio_nren '[kWh/mqa']]]/9.8</f>
        <v>22.683673469387756</v>
      </c>
      <c r="I31">
        <f>Tabella2[[#This Row],[Fabbisogno_medio_nren '[kWh/mqa']]]/11.87</f>
        <v>18.727885425442295</v>
      </c>
      <c r="J31">
        <f>Tabella2[[#This Row],[Fabbisogno_medio_Gas]]*1.8</f>
        <v>40.830612244897964</v>
      </c>
      <c r="K31">
        <f>Tabella2[[#This Row],[Fabbisogno_medio_Gasolio]]*2.61</f>
        <v>48.879780960404389</v>
      </c>
      <c r="L31">
        <f>Tabella2[[#This Row],[Fabbisogno_medio_Gas]]*1.2</f>
        <v>27.220408163265308</v>
      </c>
      <c r="M31">
        <f>Tabella2[[#This Row],[Fabbisogno_medio_Gasolio]]*1.75</f>
        <v>32.773799494524013</v>
      </c>
      <c r="N31">
        <f>coord[[#This Row],[_lat]]/10^(LEN(coord[[#This Row],[_lat]])-2)</f>
        <v>45.649648499999998</v>
      </c>
      <c r="O31">
        <f>coord[[#This Row],[_long]]/10^(LEN(coord[[#This Row],[_long]])-IF(_xlfn.FLOOR.MATH(coord[[#This Row],[_long]]/10^(LEN(coord[[#This Row],[_long]])-1))&lt;3,2,1))</f>
        <v>13.7772781</v>
      </c>
    </row>
    <row r="32" spans="1:15">
      <c r="A32" t="s">
        <v>55</v>
      </c>
      <c r="B32" s="16" t="s">
        <v>164</v>
      </c>
      <c r="C32" t="s">
        <v>147</v>
      </c>
      <c r="D32" t="s">
        <v>36</v>
      </c>
      <c r="E32">
        <f>VLOOKUP(Tabella2[[#This Row],[Zona]],Tabella_dei_gradi_giorno__GG[],2,FALSE)</f>
        <v>2101</v>
      </c>
      <c r="F32" t="str">
        <f>VLOOKUP(Tabella2[[#This Row],[Zona]],Tabella_dei_gradi_giorno__GG[],3,FALSE)</f>
        <v>3000</v>
      </c>
      <c r="G32">
        <f>VLOOKUP(Tabella2[[#This Row],[Zona]],'Res kWhmqK per zona climatica'!$A$2:$E$7,3,0)</f>
        <v>222.3</v>
      </c>
      <c r="H32">
        <f>Tabella2[[#This Row],[Fabbisogno_medio_nren '[kWh/mqa']]]/9.8</f>
        <v>22.683673469387756</v>
      </c>
      <c r="I32">
        <f>Tabella2[[#This Row],[Fabbisogno_medio_nren '[kWh/mqa']]]/11.87</f>
        <v>18.727885425442295</v>
      </c>
      <c r="J32">
        <f>Tabella2[[#This Row],[Fabbisogno_medio_Gas]]*1.8</f>
        <v>40.830612244897964</v>
      </c>
      <c r="K32">
        <f>Tabella2[[#This Row],[Fabbisogno_medio_Gasolio]]*2.61</f>
        <v>48.879780960404389</v>
      </c>
      <c r="L32">
        <f>Tabella2[[#This Row],[Fabbisogno_medio_Gas]]*1.2</f>
        <v>27.220408163265308</v>
      </c>
      <c r="M32">
        <f>Tabella2[[#This Row],[Fabbisogno_medio_Gasolio]]*1.75</f>
        <v>32.773799494524013</v>
      </c>
      <c r="N32">
        <f>coord[[#This Row],[_lat]]/10^(LEN(coord[[#This Row],[_lat]])-2)</f>
        <v>46.063463200000001</v>
      </c>
      <c r="O32">
        <f>coord[[#This Row],[_long]]/10^(LEN(coord[[#This Row],[_long]])-IF(_xlfn.FLOOR.MATH(coord[[#This Row],[_long]]/10^(LEN(coord[[#This Row],[_long]])-1))&lt;3,2,1))</f>
        <v>13.235837699999999</v>
      </c>
    </row>
    <row r="33" spans="1:15">
      <c r="A33" t="s">
        <v>55</v>
      </c>
      <c r="B33" s="16" t="s">
        <v>165</v>
      </c>
      <c r="C33" t="s">
        <v>153</v>
      </c>
      <c r="D33" t="s">
        <v>40</v>
      </c>
      <c r="E33">
        <f>VLOOKUP(Tabella2[[#This Row],[Zona]],Tabella_dei_gradi_giorno__GG[],2,FALSE)</f>
        <v>3001</v>
      </c>
      <c r="F33" t="str">
        <f>VLOOKUP(Tabella2[[#This Row],[Zona]],Tabella_dei_gradi_giorno__GG[],3,FALSE)</f>
        <v>nessuna limitazione</v>
      </c>
      <c r="G33">
        <f>VLOOKUP(Tabella2[[#This Row],[Zona]],'Res kWhmqK per zona climatica'!$A$2:$E$7,3,0)</f>
        <v>290.3</v>
      </c>
      <c r="H33">
        <f>Tabella2[[#This Row],[Fabbisogno_medio_nren '[kWh/mqa']]]/9.8</f>
        <v>29.622448979591837</v>
      </c>
      <c r="I33">
        <f>Tabella2[[#This Row],[Fabbisogno_medio_nren '[kWh/mqa']]]/11.87</f>
        <v>24.456613310867738</v>
      </c>
      <c r="J33">
        <f>Tabella2[[#This Row],[Fabbisogno_medio_Gas]]*1.8</f>
        <v>53.320408163265306</v>
      </c>
      <c r="K33">
        <f>Tabella2[[#This Row],[Fabbisogno_medio_Gasolio]]*2.61</f>
        <v>63.831760741364789</v>
      </c>
      <c r="L33">
        <f>Tabella2[[#This Row],[Fabbisogno_medio_Gas]]*1.2</f>
        <v>35.546938775510206</v>
      </c>
      <c r="M33">
        <f>Tabella2[[#This Row],[Fabbisogno_medio_Gasolio]]*1.75</f>
        <v>42.799073294018541</v>
      </c>
      <c r="N33">
        <f>coord[[#This Row],[_lat]]/10^(LEN(coord[[#This Row],[_lat]])-2)</f>
        <v>46.280540700000003</v>
      </c>
      <c r="O33">
        <f>coord[[#This Row],[_long]]/10^(LEN(coord[[#This Row],[_long]])-IF(_xlfn.FLOOR.MATH(coord[[#This Row],[_long]]/10^(LEN(coord[[#This Row],[_long]])-1))&lt;3,2,1))</f>
        <v>12.078913722504204</v>
      </c>
    </row>
    <row r="34" spans="1:15">
      <c r="A34" t="s">
        <v>55</v>
      </c>
      <c r="B34" s="16" t="s">
        <v>165</v>
      </c>
      <c r="C34" t="s">
        <v>131</v>
      </c>
      <c r="D34" t="s">
        <v>36</v>
      </c>
      <c r="E34">
        <f>VLOOKUP(Tabella2[[#This Row],[Zona]],Tabella_dei_gradi_giorno__GG[],2,FALSE)</f>
        <v>2101</v>
      </c>
      <c r="F34" t="str">
        <f>VLOOKUP(Tabella2[[#This Row],[Zona]],Tabella_dei_gradi_giorno__GG[],3,FALSE)</f>
        <v>3000</v>
      </c>
      <c r="G34">
        <f>VLOOKUP(Tabella2[[#This Row],[Zona]],'Res kWhmqK per zona climatica'!$A$2:$E$7,3,0)</f>
        <v>222.3</v>
      </c>
      <c r="H34">
        <f>Tabella2[[#This Row],[Fabbisogno_medio_nren '[kWh/mqa']]]/9.8</f>
        <v>22.683673469387756</v>
      </c>
      <c r="I34">
        <f>Tabella2[[#This Row],[Fabbisogno_medio_nren '[kWh/mqa']]]/11.87</f>
        <v>18.727885425442295</v>
      </c>
      <c r="J34">
        <f>Tabella2[[#This Row],[Fabbisogno_medio_Gas]]*1.8</f>
        <v>40.830612244897964</v>
      </c>
      <c r="K34">
        <f>Tabella2[[#This Row],[Fabbisogno_medio_Gasolio]]*2.61</f>
        <v>48.879780960404389</v>
      </c>
      <c r="L34">
        <f>Tabella2[[#This Row],[Fabbisogno_medio_Gas]]*1.2</f>
        <v>27.220408163265308</v>
      </c>
      <c r="M34">
        <f>Tabella2[[#This Row],[Fabbisogno_medio_Gasolio]]*1.75</f>
        <v>32.773799494524013</v>
      </c>
      <c r="N34">
        <f>coord[[#This Row],[_lat]]/10^(LEN(coord[[#This Row],[_lat]])-2)</f>
        <v>45.4077172</v>
      </c>
      <c r="O34">
        <f>coord[[#This Row],[_long]]/10^(LEN(coord[[#This Row],[_long]])-IF(_xlfn.FLOOR.MATH(coord[[#This Row],[_long]]/10^(LEN(coord[[#This Row],[_long]])-1))&lt;3,2,1))</f>
        <v>11.873445500000001</v>
      </c>
    </row>
    <row r="35" spans="1:15">
      <c r="A35" t="s">
        <v>55</v>
      </c>
      <c r="B35" s="16" t="s">
        <v>165</v>
      </c>
      <c r="C35" t="s">
        <v>141</v>
      </c>
      <c r="D35" t="s">
        <v>36</v>
      </c>
      <c r="E35">
        <f>VLOOKUP(Tabella2[[#This Row],[Zona]],Tabella_dei_gradi_giorno__GG[],2,FALSE)</f>
        <v>2101</v>
      </c>
      <c r="F35" t="str">
        <f>VLOOKUP(Tabella2[[#This Row],[Zona]],Tabella_dei_gradi_giorno__GG[],3,FALSE)</f>
        <v>3000</v>
      </c>
      <c r="G35">
        <f>VLOOKUP(Tabella2[[#This Row],[Zona]],'Res kWhmqK per zona climatica'!$A$2:$E$7,3,0)</f>
        <v>222.3</v>
      </c>
      <c r="H35">
        <f>Tabella2[[#This Row],[Fabbisogno_medio_nren '[kWh/mqa']]]/9.8</f>
        <v>22.683673469387756</v>
      </c>
      <c r="I35">
        <f>Tabella2[[#This Row],[Fabbisogno_medio_nren '[kWh/mqa']]]/11.87</f>
        <v>18.727885425442295</v>
      </c>
      <c r="J35">
        <f>Tabella2[[#This Row],[Fabbisogno_medio_Gas]]*1.8</f>
        <v>40.830612244897964</v>
      </c>
      <c r="K35">
        <f>Tabella2[[#This Row],[Fabbisogno_medio_Gasolio]]*2.61</f>
        <v>48.879780960404389</v>
      </c>
      <c r="L35">
        <f>Tabella2[[#This Row],[Fabbisogno_medio_Gas]]*1.2</f>
        <v>27.220408163265308</v>
      </c>
      <c r="M35">
        <f>Tabella2[[#This Row],[Fabbisogno_medio_Gasolio]]*1.75</f>
        <v>32.773799494524013</v>
      </c>
      <c r="N35">
        <f>coord[[#This Row],[_lat]]/10^(LEN(coord[[#This Row],[_lat]])-2)</f>
        <v>44.977206150000001</v>
      </c>
      <c r="O35">
        <f>coord[[#This Row],[_long]]/10^(LEN(coord[[#This Row],[_long]])-IF(_xlfn.FLOOR.MATH(coord[[#This Row],[_long]]/10^(LEN(coord[[#This Row],[_long]])-1))&lt;3,2,1))</f>
        <v>12.274190436964233</v>
      </c>
    </row>
    <row r="36" spans="1:15">
      <c r="A36" t="s">
        <v>55</v>
      </c>
      <c r="B36" s="16" t="s">
        <v>165</v>
      </c>
      <c r="C36" t="s">
        <v>145</v>
      </c>
      <c r="D36" t="s">
        <v>36</v>
      </c>
      <c r="E36">
        <f>VLOOKUP(Tabella2[[#This Row],[Zona]],Tabella_dei_gradi_giorno__GG[],2,FALSE)</f>
        <v>2101</v>
      </c>
      <c r="F36" t="str">
        <f>VLOOKUP(Tabella2[[#This Row],[Zona]],Tabella_dei_gradi_giorno__GG[],3,FALSE)</f>
        <v>3000</v>
      </c>
      <c r="G36">
        <f>VLOOKUP(Tabella2[[#This Row],[Zona]],'Res kWhmqK per zona climatica'!$A$2:$E$7,3,0)</f>
        <v>222.3</v>
      </c>
      <c r="H36">
        <f>Tabella2[[#This Row],[Fabbisogno_medio_nren '[kWh/mqa']]]/9.8</f>
        <v>22.683673469387756</v>
      </c>
      <c r="I36">
        <f>Tabella2[[#This Row],[Fabbisogno_medio_nren '[kWh/mqa']]]/11.87</f>
        <v>18.727885425442295</v>
      </c>
      <c r="J36">
        <f>Tabella2[[#This Row],[Fabbisogno_medio_Gas]]*1.8</f>
        <v>40.830612244897964</v>
      </c>
      <c r="K36">
        <f>Tabella2[[#This Row],[Fabbisogno_medio_Gasolio]]*2.61</f>
        <v>48.879780960404389</v>
      </c>
      <c r="L36">
        <f>Tabella2[[#This Row],[Fabbisogno_medio_Gas]]*1.2</f>
        <v>27.220408163265308</v>
      </c>
      <c r="M36">
        <f>Tabella2[[#This Row],[Fabbisogno_medio_Gasolio]]*1.75</f>
        <v>32.773799494524013</v>
      </c>
      <c r="N36">
        <f>coord[[#This Row],[_lat]]/10^(LEN(coord[[#This Row],[_lat]])-2)</f>
        <v>45.806691349999994</v>
      </c>
      <c r="O36">
        <f>coord[[#This Row],[_long]]/10^(LEN(coord[[#This Row],[_long]])-IF(_xlfn.FLOOR.MATH(coord[[#This Row],[_long]]/10^(LEN(coord[[#This Row],[_long]])-1))&lt;3,2,1))</f>
        <v>12.206315763116372</v>
      </c>
    </row>
    <row r="37" spans="1:15">
      <c r="A37" t="s">
        <v>55</v>
      </c>
      <c r="B37" s="16" t="s">
        <v>165</v>
      </c>
      <c r="C37" t="s">
        <v>149</v>
      </c>
      <c r="D37" t="s">
        <v>36</v>
      </c>
      <c r="E37">
        <f>VLOOKUP(Tabella2[[#This Row],[Zona]],Tabella_dei_gradi_giorno__GG[],2,FALSE)</f>
        <v>2101</v>
      </c>
      <c r="F37" t="str">
        <f>VLOOKUP(Tabella2[[#This Row],[Zona]],Tabella_dei_gradi_giorno__GG[],3,FALSE)</f>
        <v>3000</v>
      </c>
      <c r="G37">
        <f>VLOOKUP(Tabella2[[#This Row],[Zona]],'Res kWhmqK per zona climatica'!$A$2:$E$7,3,0)</f>
        <v>222.3</v>
      </c>
      <c r="H37">
        <f>Tabella2[[#This Row],[Fabbisogno_medio_nren '[kWh/mqa']]]/9.8</f>
        <v>22.683673469387756</v>
      </c>
      <c r="I37">
        <f>Tabella2[[#This Row],[Fabbisogno_medio_nren '[kWh/mqa']]]/11.87</f>
        <v>18.727885425442295</v>
      </c>
      <c r="J37">
        <f>Tabella2[[#This Row],[Fabbisogno_medio_Gas]]*1.8</f>
        <v>40.830612244897964</v>
      </c>
      <c r="K37">
        <f>Tabella2[[#This Row],[Fabbisogno_medio_Gasolio]]*2.61</f>
        <v>48.879780960404389</v>
      </c>
      <c r="L37">
        <f>Tabella2[[#This Row],[Fabbisogno_medio_Gas]]*1.2</f>
        <v>27.220408163265308</v>
      </c>
      <c r="M37">
        <f>Tabella2[[#This Row],[Fabbisogno_medio_Gasolio]]*1.75</f>
        <v>32.773799494524013</v>
      </c>
      <c r="N37">
        <f>coord[[#This Row],[_lat]]/10^(LEN(coord[[#This Row],[_lat]])-2)</f>
        <v>45.437190800000003</v>
      </c>
      <c r="O37">
        <f>coord[[#This Row],[_long]]/10^(LEN(coord[[#This Row],[_long]])-IF(_xlfn.FLOOR.MATH(coord[[#This Row],[_long]]/10^(LEN(coord[[#This Row],[_long]])-1))&lt;3,2,1))</f>
        <v>12.3345898</v>
      </c>
    </row>
    <row r="38" spans="1:15">
      <c r="A38" t="s">
        <v>55</v>
      </c>
      <c r="B38" s="16" t="s">
        <v>165</v>
      </c>
      <c r="C38" t="s">
        <v>152</v>
      </c>
      <c r="D38" t="s">
        <v>36</v>
      </c>
      <c r="E38">
        <f>VLOOKUP(Tabella2[[#This Row],[Zona]],Tabella_dei_gradi_giorno__GG[],2,FALSE)</f>
        <v>2101</v>
      </c>
      <c r="F38" t="str">
        <f>VLOOKUP(Tabella2[[#This Row],[Zona]],Tabella_dei_gradi_giorno__GG[],3,FALSE)</f>
        <v>3000</v>
      </c>
      <c r="G38">
        <f>VLOOKUP(Tabella2[[#This Row],[Zona]],'Res kWhmqK per zona climatica'!$A$2:$E$7,3,0)</f>
        <v>222.3</v>
      </c>
      <c r="H38">
        <f>Tabella2[[#This Row],[Fabbisogno_medio_nren '[kWh/mqa']]]/9.8</f>
        <v>22.683673469387756</v>
      </c>
      <c r="I38">
        <f>Tabella2[[#This Row],[Fabbisogno_medio_nren '[kWh/mqa']]]/11.87</f>
        <v>18.727885425442295</v>
      </c>
      <c r="J38">
        <f>Tabella2[[#This Row],[Fabbisogno_medio_Gas]]*1.8</f>
        <v>40.830612244897964</v>
      </c>
      <c r="K38">
        <f>Tabella2[[#This Row],[Fabbisogno_medio_Gasolio]]*2.61</f>
        <v>48.879780960404389</v>
      </c>
      <c r="L38">
        <f>Tabella2[[#This Row],[Fabbisogno_medio_Gas]]*1.2</f>
        <v>27.220408163265308</v>
      </c>
      <c r="M38">
        <f>Tabella2[[#This Row],[Fabbisogno_medio_Gasolio]]*1.75</f>
        <v>32.773799494524013</v>
      </c>
      <c r="N38">
        <f>coord[[#This Row],[_lat]]/10^(LEN(coord[[#This Row],[_lat]])-2)</f>
        <v>45.634859050000003</v>
      </c>
      <c r="O38">
        <f>coord[[#This Row],[_long]]/10^(LEN(coord[[#This Row],[_long]])-IF(_xlfn.FLOOR.MATH(coord[[#This Row],[_long]]/10^(LEN(coord[[#This Row],[_long]])-1))&lt;3,2,1))</f>
        <v>11.406354256602491</v>
      </c>
    </row>
    <row r="39" spans="1:15">
      <c r="A39" t="s">
        <v>55</v>
      </c>
      <c r="B39" s="16" t="s">
        <v>165</v>
      </c>
      <c r="C39" t="s">
        <v>106</v>
      </c>
      <c r="D39" t="s">
        <v>31</v>
      </c>
      <c r="E39">
        <f>VLOOKUP(Tabella2[[#This Row],[Zona]],Tabella_dei_gradi_giorno__GG[],2,FALSE)</f>
        <v>1401</v>
      </c>
      <c r="F39" t="str">
        <f>VLOOKUP(Tabella2[[#This Row],[Zona]],Tabella_dei_gradi_giorno__GG[],3,FALSE)</f>
        <v>2100</v>
      </c>
      <c r="G39">
        <f>VLOOKUP(Tabella2[[#This Row],[Zona]],'Res kWhmqK per zona climatica'!$A$2:$E$7,3,0)</f>
        <v>175.6</v>
      </c>
      <c r="H39">
        <f>Tabella2[[#This Row],[Fabbisogno_medio_nren '[kWh/mqa']]]/9.8</f>
        <v>17.918367346938773</v>
      </c>
      <c r="I39">
        <f>Tabella2[[#This Row],[Fabbisogno_medio_nren '[kWh/mqa']]]/11.87</f>
        <v>14.793597304128054</v>
      </c>
      <c r="J39">
        <f>Tabella2[[#This Row],[Fabbisogno_medio_Gas]]*1.8</f>
        <v>32.253061224489791</v>
      </c>
      <c r="K39">
        <f>Tabella2[[#This Row],[Fabbisogno_medio_Gasolio]]*2.61</f>
        <v>38.611288963774221</v>
      </c>
      <c r="L39">
        <f>Tabella2[[#This Row],[Fabbisogno_medio_Gas]]*1.2</f>
        <v>21.502040816326527</v>
      </c>
      <c r="M39">
        <f>Tabella2[[#This Row],[Fabbisogno_medio_Gasolio]]*1.75</f>
        <v>25.888795282224095</v>
      </c>
      <c r="N39">
        <f>coord[[#This Row],[_lat]]/10^(LEN(coord[[#This Row],[_lat]])-2)</f>
        <v>45.438495799999998</v>
      </c>
      <c r="O39">
        <f>coord[[#This Row],[_long]]/10^(LEN(coord[[#This Row],[_long]])-IF(_xlfn.FLOOR.MATH(coord[[#This Row],[_long]]/10^(LEN(coord[[#This Row],[_long]])-1))&lt;3,2,1))</f>
        <v>10.9924122</v>
      </c>
    </row>
    <row r="40" spans="1:15">
      <c r="A40" t="s">
        <v>55</v>
      </c>
      <c r="B40" s="16" t="s">
        <v>166</v>
      </c>
      <c r="C40" t="s">
        <v>114</v>
      </c>
      <c r="D40" t="s">
        <v>36</v>
      </c>
      <c r="E40">
        <f>VLOOKUP(Tabella2[[#This Row],[Zona]],Tabella_dei_gradi_giorno__GG[],2,FALSE)</f>
        <v>2101</v>
      </c>
      <c r="F40" t="str">
        <f>VLOOKUP(Tabella2[[#This Row],[Zona]],Tabella_dei_gradi_giorno__GG[],3,FALSE)</f>
        <v>3000</v>
      </c>
      <c r="G40">
        <f>VLOOKUP(Tabella2[[#This Row],[Zona]],'Res kWhmqK per zona climatica'!$A$2:$E$7,3,0)</f>
        <v>222.3</v>
      </c>
      <c r="H40">
        <f>Tabella2[[#This Row],[Fabbisogno_medio_nren '[kWh/mqa']]]/9.8</f>
        <v>22.683673469387756</v>
      </c>
      <c r="I40">
        <f>Tabella2[[#This Row],[Fabbisogno_medio_nren '[kWh/mqa']]]/11.87</f>
        <v>18.727885425442295</v>
      </c>
      <c r="J40">
        <f>Tabella2[[#This Row],[Fabbisogno_medio_Gas]]*1.8</f>
        <v>40.830612244897964</v>
      </c>
      <c r="K40">
        <f>Tabella2[[#This Row],[Fabbisogno_medio_Gasolio]]*2.61</f>
        <v>48.879780960404389</v>
      </c>
      <c r="L40">
        <f>Tabella2[[#This Row],[Fabbisogno_medio_Gas]]*1.2</f>
        <v>27.220408163265308</v>
      </c>
      <c r="M40">
        <f>Tabella2[[#This Row],[Fabbisogno_medio_Gasolio]]*1.75</f>
        <v>32.773799494524013</v>
      </c>
      <c r="N40">
        <f>coord[[#This Row],[_lat]]/10^(LEN(coord[[#This Row],[_lat]])-2)</f>
        <v>44.493820300000003</v>
      </c>
      <c r="O40">
        <f>coord[[#This Row],[_long]]/10^(LEN(coord[[#This Row],[_long]])-IF(_xlfn.FLOOR.MATH(coord[[#This Row],[_long]]/10^(LEN(coord[[#This Row],[_long]])-1))&lt;3,2,1))</f>
        <v>11.342632699999999</v>
      </c>
    </row>
    <row r="41" spans="1:15">
      <c r="A41" t="s">
        <v>55</v>
      </c>
      <c r="B41" s="16" t="s">
        <v>166</v>
      </c>
      <c r="C41" t="s">
        <v>121</v>
      </c>
      <c r="D41" t="s">
        <v>36</v>
      </c>
      <c r="E41">
        <f>VLOOKUP(Tabella2[[#This Row],[Zona]],Tabella_dei_gradi_giorno__GG[],2,FALSE)</f>
        <v>2101</v>
      </c>
      <c r="F41" t="str">
        <f>VLOOKUP(Tabella2[[#This Row],[Zona]],Tabella_dei_gradi_giorno__GG[],3,FALSE)</f>
        <v>3000</v>
      </c>
      <c r="G41">
        <f>VLOOKUP(Tabella2[[#This Row],[Zona]],'Res kWhmqK per zona climatica'!$A$2:$E$7,3,0)</f>
        <v>222.3</v>
      </c>
      <c r="H41">
        <f>Tabella2[[#This Row],[Fabbisogno_medio_nren '[kWh/mqa']]]/9.8</f>
        <v>22.683673469387756</v>
      </c>
      <c r="I41">
        <f>Tabella2[[#This Row],[Fabbisogno_medio_nren '[kWh/mqa']]]/11.87</f>
        <v>18.727885425442295</v>
      </c>
      <c r="J41">
        <f>Tabella2[[#This Row],[Fabbisogno_medio_Gas]]*1.8</f>
        <v>40.830612244897964</v>
      </c>
      <c r="K41">
        <f>Tabella2[[#This Row],[Fabbisogno_medio_Gasolio]]*2.61</f>
        <v>48.879780960404389</v>
      </c>
      <c r="L41">
        <f>Tabella2[[#This Row],[Fabbisogno_medio_Gas]]*1.2</f>
        <v>27.220408163265308</v>
      </c>
      <c r="M41">
        <f>Tabella2[[#This Row],[Fabbisogno_medio_Gasolio]]*1.75</f>
        <v>32.773799494524013</v>
      </c>
      <c r="N41">
        <f>coord[[#This Row],[_lat]]/10^(LEN(coord[[#This Row],[_lat]])-2)</f>
        <v>44.766764249999994</v>
      </c>
      <c r="O41">
        <f>coord[[#This Row],[_long]]/10^(LEN(coord[[#This Row],[_long]])-IF(_xlfn.FLOOR.MATH(coord[[#This Row],[_long]]/10^(LEN(coord[[#This Row],[_long]])-1))&lt;3,2,1))</f>
        <v>11.827938995640167</v>
      </c>
    </row>
    <row r="42" spans="1:15">
      <c r="A42" t="s">
        <v>55</v>
      </c>
      <c r="B42" s="16" t="s">
        <v>166</v>
      </c>
      <c r="C42" t="s">
        <v>185</v>
      </c>
      <c r="D42" t="s">
        <v>31</v>
      </c>
      <c r="E42">
        <f>VLOOKUP(Tabella2[[#This Row],[Zona]],Tabella_dei_gradi_giorno__GG[],2,FALSE)</f>
        <v>1401</v>
      </c>
      <c r="F42" t="str">
        <f>VLOOKUP(Tabella2[[#This Row],[Zona]],Tabella_dei_gradi_giorno__GG[],3,FALSE)</f>
        <v>2100</v>
      </c>
      <c r="G42">
        <f>VLOOKUP(Tabella2[[#This Row],[Zona]],'Res kWhmqK per zona climatica'!$A$2:$E$7,3,0)</f>
        <v>175.6</v>
      </c>
      <c r="H42">
        <f>Tabella2[[#This Row],[Fabbisogno_medio_nren '[kWh/mqa']]]/9.8</f>
        <v>17.918367346938773</v>
      </c>
      <c r="I42">
        <f>Tabella2[[#This Row],[Fabbisogno_medio_nren '[kWh/mqa']]]/11.87</f>
        <v>14.793597304128054</v>
      </c>
      <c r="J42">
        <f>Tabella2[[#This Row],[Fabbisogno_medio_Gas]]*1.8</f>
        <v>32.253061224489791</v>
      </c>
      <c r="K42">
        <f>Tabella2[[#This Row],[Fabbisogno_medio_Gasolio]]*2.61</f>
        <v>38.611288963774221</v>
      </c>
      <c r="L42">
        <f>Tabella2[[#This Row],[Fabbisogno_medio_Gas]]*1.2</f>
        <v>21.502040816326527</v>
      </c>
      <c r="M42">
        <f>Tabella2[[#This Row],[Fabbisogno_medio_Gasolio]]*1.75</f>
        <v>25.888795282224095</v>
      </c>
      <c r="N42">
        <f>coord[[#This Row],[_lat]]/10^(LEN(coord[[#This Row],[_lat]])-2)</f>
        <v>44.222727800000001</v>
      </c>
      <c r="O42">
        <f>coord[[#This Row],[_long]]/10^(LEN(coord[[#This Row],[_long]])-IF(_xlfn.FLOOR.MATH(coord[[#This Row],[_long]]/10^(LEN(coord[[#This Row],[_long]])-1))&lt;3,2,1))</f>
        <v>12.041273</v>
      </c>
    </row>
    <row r="43" spans="1:15">
      <c r="A43" t="s">
        <v>55</v>
      </c>
      <c r="B43" s="16" t="s">
        <v>166</v>
      </c>
      <c r="C43" t="s">
        <v>129</v>
      </c>
      <c r="D43" t="s">
        <v>36</v>
      </c>
      <c r="E43">
        <f>VLOOKUP(Tabella2[[#This Row],[Zona]],Tabella_dei_gradi_giorno__GG[],2,FALSE)</f>
        <v>2101</v>
      </c>
      <c r="F43" t="str">
        <f>VLOOKUP(Tabella2[[#This Row],[Zona]],Tabella_dei_gradi_giorno__GG[],3,FALSE)</f>
        <v>3000</v>
      </c>
      <c r="G43">
        <f>VLOOKUP(Tabella2[[#This Row],[Zona]],'Res kWhmqK per zona climatica'!$A$2:$E$7,3,0)</f>
        <v>222.3</v>
      </c>
      <c r="H43">
        <f>Tabella2[[#This Row],[Fabbisogno_medio_nren '[kWh/mqa']]]/9.8</f>
        <v>22.683673469387756</v>
      </c>
      <c r="I43">
        <f>Tabella2[[#This Row],[Fabbisogno_medio_nren '[kWh/mqa']]]/11.87</f>
        <v>18.727885425442295</v>
      </c>
      <c r="J43">
        <f>Tabella2[[#This Row],[Fabbisogno_medio_Gas]]*1.8</f>
        <v>40.830612244897964</v>
      </c>
      <c r="K43">
        <f>Tabella2[[#This Row],[Fabbisogno_medio_Gasolio]]*2.61</f>
        <v>48.879780960404389</v>
      </c>
      <c r="L43">
        <f>Tabella2[[#This Row],[Fabbisogno_medio_Gas]]*1.2</f>
        <v>27.220408163265308</v>
      </c>
      <c r="M43">
        <f>Tabella2[[#This Row],[Fabbisogno_medio_Gasolio]]*1.75</f>
        <v>32.773799494524013</v>
      </c>
      <c r="N43">
        <f>coord[[#This Row],[_lat]]/10^(LEN(coord[[#This Row],[_lat]])-2)</f>
        <v>44.538472800000001</v>
      </c>
      <c r="O43">
        <f>coord[[#This Row],[_long]]/10^(LEN(coord[[#This Row],[_long]])-IF(_xlfn.FLOOR.MATH(coord[[#This Row],[_long]]/10^(LEN(coord[[#This Row],[_long]])-1))&lt;3,2,1))</f>
        <v>10.935960870530741</v>
      </c>
    </row>
    <row r="44" spans="1:15">
      <c r="A44" t="s">
        <v>55</v>
      </c>
      <c r="B44" s="16" t="s">
        <v>166</v>
      </c>
      <c r="C44" t="s">
        <v>135</v>
      </c>
      <c r="D44" t="s">
        <v>36</v>
      </c>
      <c r="E44">
        <f>VLOOKUP(Tabella2[[#This Row],[Zona]],Tabella_dei_gradi_giorno__GG[],2,FALSE)</f>
        <v>2101</v>
      </c>
      <c r="F44" t="str">
        <f>VLOOKUP(Tabella2[[#This Row],[Zona]],Tabella_dei_gradi_giorno__GG[],3,FALSE)</f>
        <v>3000</v>
      </c>
      <c r="G44">
        <f>VLOOKUP(Tabella2[[#This Row],[Zona]],'Res kWhmqK per zona climatica'!$A$2:$E$7,3,0)</f>
        <v>222.3</v>
      </c>
      <c r="H44">
        <f>Tabella2[[#This Row],[Fabbisogno_medio_nren '[kWh/mqa']]]/9.8</f>
        <v>22.683673469387756</v>
      </c>
      <c r="I44">
        <f>Tabella2[[#This Row],[Fabbisogno_medio_nren '[kWh/mqa']]]/11.87</f>
        <v>18.727885425442295</v>
      </c>
      <c r="J44">
        <f>Tabella2[[#This Row],[Fabbisogno_medio_Gas]]*1.8</f>
        <v>40.830612244897964</v>
      </c>
      <c r="K44">
        <f>Tabella2[[#This Row],[Fabbisogno_medio_Gasolio]]*2.61</f>
        <v>48.879780960404389</v>
      </c>
      <c r="L44">
        <f>Tabella2[[#This Row],[Fabbisogno_medio_Gas]]*1.2</f>
        <v>27.220408163265308</v>
      </c>
      <c r="M44">
        <f>Tabella2[[#This Row],[Fabbisogno_medio_Gasolio]]*1.75</f>
        <v>32.773799494524013</v>
      </c>
      <c r="N44">
        <f>coord[[#This Row],[_lat]]/10^(LEN(coord[[#This Row],[_lat]])-2)</f>
        <v>44.847635199999999</v>
      </c>
      <c r="O44">
        <f>coord[[#This Row],[_long]]/10^(LEN(coord[[#This Row],[_long]])-IF(_xlfn.FLOOR.MATH(coord[[#This Row],[_long]]/10^(LEN(coord[[#This Row],[_long]])-1))&lt;3,2,1))</f>
        <v>9.6665312576968958</v>
      </c>
    </row>
    <row r="45" spans="1:15">
      <c r="A45" t="s">
        <v>55</v>
      </c>
      <c r="B45" s="16" t="s">
        <v>166</v>
      </c>
      <c r="C45" t="s">
        <v>132</v>
      </c>
      <c r="D45" t="s">
        <v>36</v>
      </c>
      <c r="E45">
        <f>VLOOKUP(Tabella2[[#This Row],[Zona]],Tabella_dei_gradi_giorno__GG[],2,FALSE)</f>
        <v>2101</v>
      </c>
      <c r="F45" t="str">
        <f>VLOOKUP(Tabella2[[#This Row],[Zona]],Tabella_dei_gradi_giorno__GG[],3,FALSE)</f>
        <v>3000</v>
      </c>
      <c r="G45">
        <f>VLOOKUP(Tabella2[[#This Row],[Zona]],'Res kWhmqK per zona climatica'!$A$2:$E$7,3,0)</f>
        <v>222.3</v>
      </c>
      <c r="H45">
        <f>Tabella2[[#This Row],[Fabbisogno_medio_nren '[kWh/mqa']]]/9.8</f>
        <v>22.683673469387756</v>
      </c>
      <c r="I45">
        <f>Tabella2[[#This Row],[Fabbisogno_medio_nren '[kWh/mqa']]]/11.87</f>
        <v>18.727885425442295</v>
      </c>
      <c r="J45">
        <f>Tabella2[[#This Row],[Fabbisogno_medio_Gas]]*1.8</f>
        <v>40.830612244897964</v>
      </c>
      <c r="K45">
        <f>Tabella2[[#This Row],[Fabbisogno_medio_Gasolio]]*2.61</f>
        <v>48.879780960404389</v>
      </c>
      <c r="L45">
        <f>Tabella2[[#This Row],[Fabbisogno_medio_Gas]]*1.2</f>
        <v>27.220408163265308</v>
      </c>
      <c r="M45">
        <f>Tabella2[[#This Row],[Fabbisogno_medio_Gasolio]]*1.75</f>
        <v>32.773799494524013</v>
      </c>
      <c r="N45">
        <f>coord[[#This Row],[_lat]]/10^(LEN(coord[[#This Row],[_lat]])-2)</f>
        <v>44.801367800000001</v>
      </c>
      <c r="O45">
        <f>coord[[#This Row],[_long]]/10^(LEN(coord[[#This Row],[_long]])-IF(_xlfn.FLOOR.MATH(coord[[#This Row],[_long]]/10^(LEN(coord[[#This Row],[_long]])-1))&lt;3,2,1))</f>
        <v>10.328083299999999</v>
      </c>
    </row>
    <row r="46" spans="1:15">
      <c r="A46" t="s">
        <v>55</v>
      </c>
      <c r="B46" s="16" t="s">
        <v>166</v>
      </c>
      <c r="C46" t="s">
        <v>138</v>
      </c>
      <c r="D46" t="s">
        <v>36</v>
      </c>
      <c r="E46">
        <f>VLOOKUP(Tabella2[[#This Row],[Zona]],Tabella_dei_gradi_giorno__GG[],2,FALSE)</f>
        <v>2101</v>
      </c>
      <c r="F46" t="str">
        <f>VLOOKUP(Tabella2[[#This Row],[Zona]],Tabella_dei_gradi_giorno__GG[],3,FALSE)</f>
        <v>3000</v>
      </c>
      <c r="G46">
        <f>VLOOKUP(Tabella2[[#This Row],[Zona]],'Res kWhmqK per zona climatica'!$A$2:$E$7,3,0)</f>
        <v>222.3</v>
      </c>
      <c r="H46">
        <f>Tabella2[[#This Row],[Fabbisogno_medio_nren '[kWh/mqa']]]/9.8</f>
        <v>22.683673469387756</v>
      </c>
      <c r="I46">
        <f>Tabella2[[#This Row],[Fabbisogno_medio_nren '[kWh/mqa']]]/11.87</f>
        <v>18.727885425442295</v>
      </c>
      <c r="J46">
        <f>Tabella2[[#This Row],[Fabbisogno_medio_Gas]]*1.8</f>
        <v>40.830612244897964</v>
      </c>
      <c r="K46">
        <f>Tabella2[[#This Row],[Fabbisogno_medio_Gasolio]]*2.61</f>
        <v>48.879780960404389</v>
      </c>
      <c r="L46">
        <f>Tabella2[[#This Row],[Fabbisogno_medio_Gas]]*1.2</f>
        <v>27.220408163265308</v>
      </c>
      <c r="M46">
        <f>Tabella2[[#This Row],[Fabbisogno_medio_Gasolio]]*1.75</f>
        <v>32.773799494524013</v>
      </c>
      <c r="N46">
        <f>coord[[#This Row],[_lat]]/10^(LEN(coord[[#This Row],[_lat]])-2)</f>
        <v>44.364060700000003</v>
      </c>
      <c r="O46">
        <f>coord[[#This Row],[_long]]/10^(LEN(coord[[#This Row],[_long]])-IF(_xlfn.FLOOR.MATH(coord[[#This Row],[_long]]/10^(LEN(coord[[#This Row],[_long]])-1))&lt;3,2,1))</f>
        <v>12.059009490863945</v>
      </c>
    </row>
    <row r="47" spans="1:15">
      <c r="A47" t="s">
        <v>55</v>
      </c>
      <c r="B47" s="16" t="s">
        <v>166</v>
      </c>
      <c r="C47" t="s">
        <v>167</v>
      </c>
      <c r="D47" t="s">
        <v>36</v>
      </c>
      <c r="E47">
        <f>VLOOKUP(Tabella2[[#This Row],[Zona]],Tabella_dei_gradi_giorno__GG[],2,FALSE)</f>
        <v>2101</v>
      </c>
      <c r="F47" t="str">
        <f>VLOOKUP(Tabella2[[#This Row],[Zona]],Tabella_dei_gradi_giorno__GG[],3,FALSE)</f>
        <v>3000</v>
      </c>
      <c r="G47">
        <f>VLOOKUP(Tabella2[[#This Row],[Zona]],'Res kWhmqK per zona climatica'!$A$2:$E$7,3,0)</f>
        <v>222.3</v>
      </c>
      <c r="H47">
        <f>Tabella2[[#This Row],[Fabbisogno_medio_nren '[kWh/mqa']]]/9.8</f>
        <v>22.683673469387756</v>
      </c>
      <c r="I47">
        <f>Tabella2[[#This Row],[Fabbisogno_medio_nren '[kWh/mqa']]]/11.87</f>
        <v>18.727885425442295</v>
      </c>
      <c r="J47">
        <f>Tabella2[[#This Row],[Fabbisogno_medio_Gas]]*1.8</f>
        <v>40.830612244897964</v>
      </c>
      <c r="K47">
        <f>Tabella2[[#This Row],[Fabbisogno_medio_Gasolio]]*2.61</f>
        <v>48.879780960404389</v>
      </c>
      <c r="L47">
        <f>Tabella2[[#This Row],[Fabbisogno_medio_Gas]]*1.2</f>
        <v>27.220408163265308</v>
      </c>
      <c r="M47">
        <f>Tabella2[[#This Row],[Fabbisogno_medio_Gasolio]]*1.75</f>
        <v>32.773799494524013</v>
      </c>
      <c r="N47">
        <f>coord[[#This Row],[_lat]]/10^(LEN(coord[[#This Row],[_lat]])-2)</f>
        <v>44.608663999999997</v>
      </c>
      <c r="O47">
        <f>coord[[#This Row],[_long]]/10^(LEN(coord[[#This Row],[_long]])-IF(_xlfn.FLOOR.MATH(coord[[#This Row],[_long]]/10^(LEN(coord[[#This Row],[_long]])-1))&lt;3,2,1))</f>
        <v>10.594796841892734</v>
      </c>
    </row>
    <row r="48" spans="1:15">
      <c r="A48" t="s">
        <v>55</v>
      </c>
      <c r="B48" s="16" t="s">
        <v>166</v>
      </c>
      <c r="C48" t="s">
        <v>140</v>
      </c>
      <c r="D48" t="s">
        <v>36</v>
      </c>
      <c r="E48">
        <f>VLOOKUP(Tabella2[[#This Row],[Zona]],Tabella_dei_gradi_giorno__GG[],2,FALSE)</f>
        <v>2101</v>
      </c>
      <c r="F48" t="str">
        <f>VLOOKUP(Tabella2[[#This Row],[Zona]],Tabella_dei_gradi_giorno__GG[],3,FALSE)</f>
        <v>3000</v>
      </c>
      <c r="G48">
        <f>VLOOKUP(Tabella2[[#This Row],[Zona]],'Res kWhmqK per zona climatica'!$A$2:$E$7,3,0)</f>
        <v>222.3</v>
      </c>
      <c r="H48">
        <f>Tabella2[[#This Row],[Fabbisogno_medio_nren '[kWh/mqa']]]/9.8</f>
        <v>22.683673469387756</v>
      </c>
      <c r="I48">
        <f>Tabella2[[#This Row],[Fabbisogno_medio_nren '[kWh/mqa']]]/11.87</f>
        <v>18.727885425442295</v>
      </c>
      <c r="J48">
        <f>Tabella2[[#This Row],[Fabbisogno_medio_Gas]]*1.8</f>
        <v>40.830612244897964</v>
      </c>
      <c r="K48">
        <f>Tabella2[[#This Row],[Fabbisogno_medio_Gasolio]]*2.61</f>
        <v>48.879780960404389</v>
      </c>
      <c r="L48">
        <f>Tabella2[[#This Row],[Fabbisogno_medio_Gas]]*1.2</f>
        <v>27.220408163265308</v>
      </c>
      <c r="M48">
        <f>Tabella2[[#This Row],[Fabbisogno_medio_Gasolio]]*1.75</f>
        <v>32.773799494524013</v>
      </c>
      <c r="N48">
        <f>coord[[#This Row],[_lat]]/10^(LEN(coord[[#This Row],[_lat]])-2)</f>
        <v>43.947098199999999</v>
      </c>
      <c r="O48">
        <f>coord[[#This Row],[_long]]/10^(LEN(coord[[#This Row],[_long]])-IF(_xlfn.FLOOR.MATH(coord[[#This Row],[_long]]/10^(LEN(coord[[#This Row],[_long]])-1))&lt;3,2,1))</f>
        <v>12.630768610516004</v>
      </c>
    </row>
    <row r="49" spans="1:15">
      <c r="A49" t="s">
        <v>55</v>
      </c>
      <c r="B49" s="16" t="s">
        <v>168</v>
      </c>
      <c r="C49" t="s">
        <v>110</v>
      </c>
      <c r="D49" t="s">
        <v>36</v>
      </c>
      <c r="E49">
        <f>VLOOKUP(Tabella2[[#This Row],[Zona]],Tabella_dei_gradi_giorno__GG[],2,FALSE)</f>
        <v>2101</v>
      </c>
      <c r="F49" t="str">
        <f>VLOOKUP(Tabella2[[#This Row],[Zona]],Tabella_dei_gradi_giorno__GG[],3,FALSE)</f>
        <v>3000</v>
      </c>
      <c r="G49">
        <f>VLOOKUP(Tabella2[[#This Row],[Zona]],'Res kWhmqK per zona climatica'!$A$2:$E$7,3,0)</f>
        <v>222.3</v>
      </c>
      <c r="H49">
        <f>Tabella2[[#This Row],[Fabbisogno_medio_nren '[kWh/mqa']]]/9.8</f>
        <v>22.683673469387756</v>
      </c>
      <c r="I49">
        <f>Tabella2[[#This Row],[Fabbisogno_medio_nren '[kWh/mqa']]]/11.87</f>
        <v>18.727885425442295</v>
      </c>
      <c r="J49">
        <f>Tabella2[[#This Row],[Fabbisogno_medio_Gas]]*1.8</f>
        <v>40.830612244897964</v>
      </c>
      <c r="K49">
        <f>Tabella2[[#This Row],[Fabbisogno_medio_Gasolio]]*2.61</f>
        <v>48.879780960404389</v>
      </c>
      <c r="L49">
        <f>Tabella2[[#This Row],[Fabbisogno_medio_Gas]]*1.2</f>
        <v>27.220408163265308</v>
      </c>
      <c r="M49">
        <f>Tabella2[[#This Row],[Fabbisogno_medio_Gasolio]]*1.75</f>
        <v>32.773799494524013</v>
      </c>
      <c r="N49">
        <f>coord[[#This Row],[_lat]]/10^(LEN(coord[[#This Row],[_lat]])-2)</f>
        <v>43.51720195</v>
      </c>
      <c r="O49">
        <f>coord[[#This Row],[_long]]/10^(LEN(coord[[#This Row],[_long]])-IF(_xlfn.FLOOR.MATH(coord[[#This Row],[_long]]/10^(LEN(coord[[#This Row],[_long]])-1))&lt;3,2,1))</f>
        <v>11.763879181253118</v>
      </c>
    </row>
    <row r="50" spans="1:15">
      <c r="A50" t="s">
        <v>55</v>
      </c>
      <c r="B50" s="16" t="s">
        <v>168</v>
      </c>
      <c r="C50" t="s">
        <v>87</v>
      </c>
      <c r="D50" t="s">
        <v>31</v>
      </c>
      <c r="E50">
        <f>VLOOKUP(Tabella2[[#This Row],[Zona]],Tabella_dei_gradi_giorno__GG[],2,FALSE)</f>
        <v>1401</v>
      </c>
      <c r="F50" t="str">
        <f>VLOOKUP(Tabella2[[#This Row],[Zona]],Tabella_dei_gradi_giorno__GG[],3,FALSE)</f>
        <v>2100</v>
      </c>
      <c r="G50">
        <f>VLOOKUP(Tabella2[[#This Row],[Zona]],'Res kWhmqK per zona climatica'!$A$2:$E$7,3,0)</f>
        <v>175.6</v>
      </c>
      <c r="H50">
        <f>Tabella2[[#This Row],[Fabbisogno_medio_nren '[kWh/mqa']]]/9.8</f>
        <v>17.918367346938773</v>
      </c>
      <c r="I50">
        <f>Tabella2[[#This Row],[Fabbisogno_medio_nren '[kWh/mqa']]]/11.87</f>
        <v>14.793597304128054</v>
      </c>
      <c r="J50">
        <f>Tabella2[[#This Row],[Fabbisogno_medio_Gas]]*1.8</f>
        <v>32.253061224489791</v>
      </c>
      <c r="K50">
        <f>Tabella2[[#This Row],[Fabbisogno_medio_Gasolio]]*2.61</f>
        <v>38.611288963774221</v>
      </c>
      <c r="L50">
        <f>Tabella2[[#This Row],[Fabbisogno_medio_Gas]]*1.2</f>
        <v>21.502040816326527</v>
      </c>
      <c r="M50">
        <f>Tabella2[[#This Row],[Fabbisogno_medio_Gasolio]]*1.75</f>
        <v>25.888795282224095</v>
      </c>
      <c r="N50">
        <f>coord[[#This Row],[_lat]]/10^(LEN(coord[[#This Row],[_lat]])-2)</f>
        <v>43.769871199999997</v>
      </c>
      <c r="O50">
        <f>coord[[#This Row],[_long]]/10^(LEN(coord[[#This Row],[_long]])-IF(_xlfn.FLOOR.MATH(coord[[#This Row],[_long]]/10^(LEN(coord[[#This Row],[_long]])-1))&lt;3,2,1))</f>
        <v>11.2555757</v>
      </c>
    </row>
    <row r="51" spans="1:15">
      <c r="A51" t="s">
        <v>55</v>
      </c>
      <c r="B51" s="16" t="s">
        <v>168</v>
      </c>
      <c r="C51" t="s">
        <v>90</v>
      </c>
      <c r="D51" t="s">
        <v>31</v>
      </c>
      <c r="E51">
        <f>VLOOKUP(Tabella2[[#This Row],[Zona]],Tabella_dei_gradi_giorno__GG[],2,FALSE)</f>
        <v>1401</v>
      </c>
      <c r="F51" t="str">
        <f>VLOOKUP(Tabella2[[#This Row],[Zona]],Tabella_dei_gradi_giorno__GG[],3,FALSE)</f>
        <v>2100</v>
      </c>
      <c r="G51">
        <f>VLOOKUP(Tabella2[[#This Row],[Zona]],'Res kWhmqK per zona climatica'!$A$2:$E$7,3,0)</f>
        <v>175.6</v>
      </c>
      <c r="H51">
        <f>Tabella2[[#This Row],[Fabbisogno_medio_nren '[kWh/mqa']]]/9.8</f>
        <v>17.918367346938773</v>
      </c>
      <c r="I51">
        <f>Tabella2[[#This Row],[Fabbisogno_medio_nren '[kWh/mqa']]]/11.87</f>
        <v>14.793597304128054</v>
      </c>
      <c r="J51">
        <f>Tabella2[[#This Row],[Fabbisogno_medio_Gas]]*1.8</f>
        <v>32.253061224489791</v>
      </c>
      <c r="K51">
        <f>Tabella2[[#This Row],[Fabbisogno_medio_Gasolio]]*2.61</f>
        <v>38.611288963774221</v>
      </c>
      <c r="L51">
        <f>Tabella2[[#This Row],[Fabbisogno_medio_Gas]]*1.2</f>
        <v>21.502040816326527</v>
      </c>
      <c r="M51">
        <f>Tabella2[[#This Row],[Fabbisogno_medio_Gasolio]]*1.75</f>
        <v>25.888795282224095</v>
      </c>
      <c r="N51">
        <f>coord[[#This Row],[_lat]]/10^(LEN(coord[[#This Row],[_lat]])-2)</f>
        <v>42.7751102</v>
      </c>
      <c r="O51">
        <f>coord[[#This Row],[_long]]/10^(LEN(coord[[#This Row],[_long]])-IF(_xlfn.FLOOR.MATH(coord[[#This Row],[_long]]/10^(LEN(coord[[#This Row],[_long]])-1))&lt;3,2,1))</f>
        <v>11.287804427628435</v>
      </c>
    </row>
    <row r="52" spans="1:15">
      <c r="A52" t="s">
        <v>55</v>
      </c>
      <c r="B52" s="16" t="s">
        <v>168</v>
      </c>
      <c r="C52" t="s">
        <v>92</v>
      </c>
      <c r="D52" t="s">
        <v>31</v>
      </c>
      <c r="E52">
        <f>VLOOKUP(Tabella2[[#This Row],[Zona]],Tabella_dei_gradi_giorno__GG[],2,FALSE)</f>
        <v>1401</v>
      </c>
      <c r="F52" t="str">
        <f>VLOOKUP(Tabella2[[#This Row],[Zona]],Tabella_dei_gradi_giorno__GG[],3,FALSE)</f>
        <v>2100</v>
      </c>
      <c r="G52">
        <f>VLOOKUP(Tabella2[[#This Row],[Zona]],'Res kWhmqK per zona climatica'!$A$2:$E$7,3,0)</f>
        <v>175.6</v>
      </c>
      <c r="H52">
        <f>Tabella2[[#This Row],[Fabbisogno_medio_nren '[kWh/mqa']]]/9.8</f>
        <v>17.918367346938773</v>
      </c>
      <c r="I52">
        <f>Tabella2[[#This Row],[Fabbisogno_medio_nren '[kWh/mqa']]]/11.87</f>
        <v>14.793597304128054</v>
      </c>
      <c r="J52">
        <f>Tabella2[[#This Row],[Fabbisogno_medio_Gas]]*1.8</f>
        <v>32.253061224489791</v>
      </c>
      <c r="K52">
        <f>Tabella2[[#This Row],[Fabbisogno_medio_Gasolio]]*2.61</f>
        <v>38.611288963774221</v>
      </c>
      <c r="L52">
        <f>Tabella2[[#This Row],[Fabbisogno_medio_Gas]]*1.2</f>
        <v>21.502040816326527</v>
      </c>
      <c r="M52">
        <f>Tabella2[[#This Row],[Fabbisogno_medio_Gasolio]]*1.75</f>
        <v>25.888795282224095</v>
      </c>
      <c r="N52">
        <f>coord[[#This Row],[_lat]]/10^(LEN(coord[[#This Row],[_lat]])-2)</f>
        <v>42.790216599999994</v>
      </c>
      <c r="O52">
        <f>coord[[#This Row],[_long]]/10^(LEN(coord[[#This Row],[_long]])-IF(_xlfn.FLOOR.MATH(coord[[#This Row],[_long]]/10^(LEN(coord[[#This Row],[_long]])-1))&lt;3,2,1))</f>
        <v>10.340278678735023</v>
      </c>
    </row>
    <row r="53" spans="1:15">
      <c r="A53" t="s">
        <v>55</v>
      </c>
      <c r="B53" s="16" t="s">
        <v>168</v>
      </c>
      <c r="C53" t="s">
        <v>93</v>
      </c>
      <c r="D53" t="s">
        <v>31</v>
      </c>
      <c r="E53">
        <f>VLOOKUP(Tabella2[[#This Row],[Zona]],Tabella_dei_gradi_giorno__GG[],2,FALSE)</f>
        <v>1401</v>
      </c>
      <c r="F53" t="str">
        <f>VLOOKUP(Tabella2[[#This Row],[Zona]],Tabella_dei_gradi_giorno__GG[],3,FALSE)</f>
        <v>2100</v>
      </c>
      <c r="G53">
        <f>VLOOKUP(Tabella2[[#This Row],[Zona]],'Res kWhmqK per zona climatica'!$A$2:$E$7,3,0)</f>
        <v>175.6</v>
      </c>
      <c r="H53">
        <f>Tabella2[[#This Row],[Fabbisogno_medio_nren '[kWh/mqa']]]/9.8</f>
        <v>17.918367346938773</v>
      </c>
      <c r="I53">
        <f>Tabella2[[#This Row],[Fabbisogno_medio_nren '[kWh/mqa']]]/11.87</f>
        <v>14.793597304128054</v>
      </c>
      <c r="J53">
        <f>Tabella2[[#This Row],[Fabbisogno_medio_Gas]]*1.8</f>
        <v>32.253061224489791</v>
      </c>
      <c r="K53">
        <f>Tabella2[[#This Row],[Fabbisogno_medio_Gasolio]]*2.61</f>
        <v>38.611288963774221</v>
      </c>
      <c r="L53">
        <f>Tabella2[[#This Row],[Fabbisogno_medio_Gas]]*1.2</f>
        <v>21.502040816326527</v>
      </c>
      <c r="M53">
        <f>Tabella2[[#This Row],[Fabbisogno_medio_Gasolio]]*1.75</f>
        <v>25.888795282224095</v>
      </c>
      <c r="N53">
        <f>coord[[#This Row],[_lat]]/10^(LEN(coord[[#This Row],[_lat]])-2)</f>
        <v>44.017763900000006</v>
      </c>
      <c r="O53">
        <f>coord[[#This Row],[_long]]/10^(LEN(coord[[#This Row],[_long]])-IF(_xlfn.FLOOR.MATH(coord[[#This Row],[_long]]/10^(LEN(coord[[#This Row],[_long]])-1))&lt;3,2,1))</f>
        <v>10.454430026192636</v>
      </c>
    </row>
    <row r="54" spans="1:15">
      <c r="A54" t="s">
        <v>55</v>
      </c>
      <c r="B54" s="16" t="s">
        <v>168</v>
      </c>
      <c r="C54" t="s">
        <v>169</v>
      </c>
      <c r="D54" t="s">
        <v>31</v>
      </c>
      <c r="E54">
        <f>VLOOKUP(Tabella2[[#This Row],[Zona]],Tabella_dei_gradi_giorno__GG[],2,FALSE)</f>
        <v>1401</v>
      </c>
      <c r="F54" t="str">
        <f>VLOOKUP(Tabella2[[#This Row],[Zona]],Tabella_dei_gradi_giorno__GG[],3,FALSE)</f>
        <v>2100</v>
      </c>
      <c r="G54">
        <f>VLOOKUP(Tabella2[[#This Row],[Zona]],'Res kWhmqK per zona climatica'!$A$2:$E$7,3,0)</f>
        <v>175.6</v>
      </c>
      <c r="H54">
        <f>Tabella2[[#This Row],[Fabbisogno_medio_nren '[kWh/mqa']]]/9.8</f>
        <v>17.918367346938773</v>
      </c>
      <c r="I54">
        <f>Tabella2[[#This Row],[Fabbisogno_medio_nren '[kWh/mqa']]]/11.87</f>
        <v>14.793597304128054</v>
      </c>
      <c r="J54">
        <f>Tabella2[[#This Row],[Fabbisogno_medio_Gas]]*1.8</f>
        <v>32.253061224489791</v>
      </c>
      <c r="K54">
        <f>Tabella2[[#This Row],[Fabbisogno_medio_Gasolio]]*2.61</f>
        <v>38.611288963774221</v>
      </c>
      <c r="L54">
        <f>Tabella2[[#This Row],[Fabbisogno_medio_Gas]]*1.2</f>
        <v>21.502040816326527</v>
      </c>
      <c r="M54">
        <f>Tabella2[[#This Row],[Fabbisogno_medio_Gasolio]]*1.75</f>
        <v>25.888795282224095</v>
      </c>
      <c r="N54">
        <f>coord[[#This Row],[_lat]]/10^(LEN(coord[[#This Row],[_lat]])-2)</f>
        <v>44.213148599999997</v>
      </c>
      <c r="O54">
        <f>coord[[#This Row],[_long]]/10^(LEN(coord[[#This Row],[_long]])-IF(_xlfn.FLOOR.MATH(coord[[#This Row],[_long]]/10^(LEN(coord[[#This Row],[_long]])-1))&lt;3,2,1))</f>
        <v>10.052561499999999</v>
      </c>
    </row>
    <row r="55" spans="1:15">
      <c r="A55" t="s">
        <v>55</v>
      </c>
      <c r="B55" s="16" t="s">
        <v>168</v>
      </c>
      <c r="C55" t="s">
        <v>98</v>
      </c>
      <c r="D55" t="s">
        <v>31</v>
      </c>
      <c r="E55">
        <f>VLOOKUP(Tabella2[[#This Row],[Zona]],Tabella_dei_gradi_giorno__GG[],2,FALSE)</f>
        <v>1401</v>
      </c>
      <c r="F55" t="str">
        <f>VLOOKUP(Tabella2[[#This Row],[Zona]],Tabella_dei_gradi_giorno__GG[],3,FALSE)</f>
        <v>2100</v>
      </c>
      <c r="G55">
        <f>VLOOKUP(Tabella2[[#This Row],[Zona]],'Res kWhmqK per zona climatica'!$A$2:$E$7,3,0)</f>
        <v>175.6</v>
      </c>
      <c r="H55">
        <f>Tabella2[[#This Row],[Fabbisogno_medio_nren '[kWh/mqa']]]/9.8</f>
        <v>17.918367346938773</v>
      </c>
      <c r="I55">
        <f>Tabella2[[#This Row],[Fabbisogno_medio_nren '[kWh/mqa']]]/11.87</f>
        <v>14.793597304128054</v>
      </c>
      <c r="J55">
        <f>Tabella2[[#This Row],[Fabbisogno_medio_Gas]]*1.8</f>
        <v>32.253061224489791</v>
      </c>
      <c r="K55">
        <f>Tabella2[[#This Row],[Fabbisogno_medio_Gasolio]]*2.61</f>
        <v>38.611288963774221</v>
      </c>
      <c r="L55">
        <f>Tabella2[[#This Row],[Fabbisogno_medio_Gas]]*1.2</f>
        <v>21.502040816326527</v>
      </c>
      <c r="M55">
        <f>Tabella2[[#This Row],[Fabbisogno_medio_Gasolio]]*1.75</f>
        <v>25.888795282224095</v>
      </c>
      <c r="N55">
        <f>coord[[#This Row],[_lat]]/10^(LEN(coord[[#This Row],[_lat]])-2)</f>
        <v>43.715939499999998</v>
      </c>
      <c r="O55">
        <f>coord[[#This Row],[_long]]/10^(LEN(coord[[#This Row],[_long]])-IF(_xlfn.FLOOR.MATH(coord[[#This Row],[_long]]/10^(LEN(coord[[#This Row],[_long]])-1))&lt;3,2,1))</f>
        <v>10.401862400000001</v>
      </c>
    </row>
    <row r="56" spans="1:15">
      <c r="A56" t="s">
        <v>55</v>
      </c>
      <c r="B56" s="16" t="s">
        <v>168</v>
      </c>
      <c r="C56" t="s">
        <v>100</v>
      </c>
      <c r="D56" t="s">
        <v>31</v>
      </c>
      <c r="E56">
        <f>VLOOKUP(Tabella2[[#This Row],[Zona]],Tabella_dei_gradi_giorno__GG[],2,FALSE)</f>
        <v>1401</v>
      </c>
      <c r="F56" t="str">
        <f>VLOOKUP(Tabella2[[#This Row],[Zona]],Tabella_dei_gradi_giorno__GG[],3,FALSE)</f>
        <v>2100</v>
      </c>
      <c r="G56">
        <f>VLOOKUP(Tabella2[[#This Row],[Zona]],'Res kWhmqK per zona climatica'!$A$2:$E$7,3,0)</f>
        <v>175.6</v>
      </c>
      <c r="H56">
        <f>Tabella2[[#This Row],[Fabbisogno_medio_nren '[kWh/mqa']]]/9.8</f>
        <v>17.918367346938773</v>
      </c>
      <c r="I56">
        <f>Tabella2[[#This Row],[Fabbisogno_medio_nren '[kWh/mqa']]]/11.87</f>
        <v>14.793597304128054</v>
      </c>
      <c r="J56">
        <f>Tabella2[[#This Row],[Fabbisogno_medio_Gas]]*1.8</f>
        <v>32.253061224489791</v>
      </c>
      <c r="K56">
        <f>Tabella2[[#This Row],[Fabbisogno_medio_Gasolio]]*2.61</f>
        <v>38.611288963774221</v>
      </c>
      <c r="L56">
        <f>Tabella2[[#This Row],[Fabbisogno_medio_Gas]]*1.2</f>
        <v>21.502040816326527</v>
      </c>
      <c r="M56">
        <f>Tabella2[[#This Row],[Fabbisogno_medio_Gasolio]]*1.75</f>
        <v>25.888795282224095</v>
      </c>
      <c r="N56">
        <f>coord[[#This Row],[_lat]]/10^(LEN(coord[[#This Row],[_lat]])-2)</f>
        <v>43.935718050000006</v>
      </c>
      <c r="O56">
        <f>coord[[#This Row],[_long]]/10^(LEN(coord[[#This Row],[_long]])-IF(_xlfn.FLOOR.MATH(coord[[#This Row],[_long]]/10^(LEN(coord[[#This Row],[_long]])-1))&lt;3,2,1))</f>
        <v>11.09414726770089</v>
      </c>
    </row>
    <row r="57" spans="1:15">
      <c r="A57" t="s">
        <v>55</v>
      </c>
      <c r="B57" s="16" t="s">
        <v>168</v>
      </c>
      <c r="C57" t="s">
        <v>99</v>
      </c>
      <c r="D57" t="s">
        <v>31</v>
      </c>
      <c r="E57">
        <f>VLOOKUP(Tabella2[[#This Row],[Zona]],Tabella_dei_gradi_giorno__GG[],2,FALSE)</f>
        <v>1401</v>
      </c>
      <c r="F57" t="str">
        <f>VLOOKUP(Tabella2[[#This Row],[Zona]],Tabella_dei_gradi_giorno__GG[],3,FALSE)</f>
        <v>2100</v>
      </c>
      <c r="G57">
        <f>VLOOKUP(Tabella2[[#This Row],[Zona]],'Res kWhmqK per zona climatica'!$A$2:$E$7,3,0)</f>
        <v>175.6</v>
      </c>
      <c r="H57">
        <f>Tabella2[[#This Row],[Fabbisogno_medio_nren '[kWh/mqa']]]/9.8</f>
        <v>17.918367346938773</v>
      </c>
      <c r="I57">
        <f>Tabella2[[#This Row],[Fabbisogno_medio_nren '[kWh/mqa']]]/11.87</f>
        <v>14.793597304128054</v>
      </c>
      <c r="J57">
        <f>Tabella2[[#This Row],[Fabbisogno_medio_Gas]]*1.8</f>
        <v>32.253061224489791</v>
      </c>
      <c r="K57">
        <f>Tabella2[[#This Row],[Fabbisogno_medio_Gasolio]]*2.61</f>
        <v>38.611288963774221</v>
      </c>
      <c r="L57">
        <f>Tabella2[[#This Row],[Fabbisogno_medio_Gas]]*1.2</f>
        <v>21.502040816326527</v>
      </c>
      <c r="M57">
        <f>Tabella2[[#This Row],[Fabbisogno_medio_Gasolio]]*1.75</f>
        <v>25.888795282224095</v>
      </c>
      <c r="N57">
        <f>coord[[#This Row],[_lat]]/10^(LEN(coord[[#This Row],[_lat]])-2)</f>
        <v>43.974095699999999</v>
      </c>
      <c r="O57">
        <f>coord[[#This Row],[_long]]/10^(LEN(coord[[#This Row],[_long]])-IF(_xlfn.FLOOR.MATH(coord[[#This Row],[_long]]/10^(LEN(coord[[#This Row],[_long]])-1))&lt;3,2,1))</f>
        <v>10.868708114044026</v>
      </c>
    </row>
    <row r="58" spans="1:15">
      <c r="A58" t="s">
        <v>55</v>
      </c>
      <c r="B58" s="16" t="s">
        <v>168</v>
      </c>
      <c r="C58" t="s">
        <v>103</v>
      </c>
      <c r="D58" t="s">
        <v>31</v>
      </c>
      <c r="E58">
        <f>VLOOKUP(Tabella2[[#This Row],[Zona]],Tabella_dei_gradi_giorno__GG[],2,FALSE)</f>
        <v>1401</v>
      </c>
      <c r="F58" t="str">
        <f>VLOOKUP(Tabella2[[#This Row],[Zona]],Tabella_dei_gradi_giorno__GG[],3,FALSE)</f>
        <v>2100</v>
      </c>
      <c r="G58">
        <f>VLOOKUP(Tabella2[[#This Row],[Zona]],'Res kWhmqK per zona climatica'!$A$2:$E$7,3,0)</f>
        <v>175.6</v>
      </c>
      <c r="H58">
        <f>Tabella2[[#This Row],[Fabbisogno_medio_nren '[kWh/mqa']]]/9.8</f>
        <v>17.918367346938773</v>
      </c>
      <c r="I58">
        <f>Tabella2[[#This Row],[Fabbisogno_medio_nren '[kWh/mqa']]]/11.87</f>
        <v>14.793597304128054</v>
      </c>
      <c r="J58">
        <f>Tabella2[[#This Row],[Fabbisogno_medio_Gas]]*1.8</f>
        <v>32.253061224489791</v>
      </c>
      <c r="K58">
        <f>Tabella2[[#This Row],[Fabbisogno_medio_Gasolio]]*2.61</f>
        <v>38.611288963774221</v>
      </c>
      <c r="L58">
        <f>Tabella2[[#This Row],[Fabbisogno_medio_Gas]]*1.2</f>
        <v>21.502040816326527</v>
      </c>
      <c r="M58">
        <f>Tabella2[[#This Row],[Fabbisogno_medio_Gasolio]]*1.75</f>
        <v>25.888795282224095</v>
      </c>
      <c r="N58">
        <f>coord[[#This Row],[_lat]]/10^(LEN(coord[[#This Row],[_lat]])-2)</f>
        <v>43.1672254</v>
      </c>
      <c r="O58">
        <f>coord[[#This Row],[_long]]/10^(LEN(coord[[#This Row],[_long]])-IF(_xlfn.FLOOR.MATH(coord[[#This Row],[_long]]/10^(LEN(coord[[#This Row],[_long]])-1))&lt;3,2,1))</f>
        <v>11.467181161339118</v>
      </c>
    </row>
    <row r="59" spans="1:15">
      <c r="A59" t="s">
        <v>55</v>
      </c>
      <c r="B59" s="16" t="s">
        <v>170</v>
      </c>
      <c r="C59" t="s">
        <v>83</v>
      </c>
      <c r="D59" t="s">
        <v>31</v>
      </c>
      <c r="E59">
        <f>VLOOKUP(Tabella2[[#This Row],[Zona]],Tabella_dei_gradi_giorno__GG[],2,FALSE)</f>
        <v>1401</v>
      </c>
      <c r="F59" t="str">
        <f>VLOOKUP(Tabella2[[#This Row],[Zona]],Tabella_dei_gradi_giorno__GG[],3,FALSE)</f>
        <v>2100</v>
      </c>
      <c r="G59">
        <f>VLOOKUP(Tabella2[[#This Row],[Zona]],'Res kWhmqK per zona climatica'!$A$2:$E$7,3,0)</f>
        <v>175.6</v>
      </c>
      <c r="H59">
        <f>Tabella2[[#This Row],[Fabbisogno_medio_nren '[kWh/mqa']]]/9.8</f>
        <v>17.918367346938773</v>
      </c>
      <c r="I59">
        <f>Tabella2[[#This Row],[Fabbisogno_medio_nren '[kWh/mqa']]]/11.87</f>
        <v>14.793597304128054</v>
      </c>
      <c r="J59">
        <f>Tabella2[[#This Row],[Fabbisogno_medio_Gas]]*1.8</f>
        <v>32.253061224489791</v>
      </c>
      <c r="K59">
        <f>Tabella2[[#This Row],[Fabbisogno_medio_Gasolio]]*2.61</f>
        <v>38.611288963774221</v>
      </c>
      <c r="L59">
        <f>Tabella2[[#This Row],[Fabbisogno_medio_Gas]]*1.2</f>
        <v>21.502040816326527</v>
      </c>
      <c r="M59">
        <f>Tabella2[[#This Row],[Fabbisogno_medio_Gasolio]]*1.75</f>
        <v>25.888795282224095</v>
      </c>
      <c r="N59">
        <f>coord[[#This Row],[_lat]]/10^(LEN(coord[[#This Row],[_lat]])-2)</f>
        <v>43.480120399999997</v>
      </c>
      <c r="O59">
        <f>coord[[#This Row],[_long]]/10^(LEN(coord[[#This Row],[_long]])-IF(_xlfn.FLOOR.MATH(coord[[#This Row],[_long]]/10^(LEN(coord[[#This Row],[_long]])-1))&lt;3,2,1))</f>
        <v>13.218790609151764</v>
      </c>
    </row>
    <row r="60" spans="1:15">
      <c r="A60" t="s">
        <v>55</v>
      </c>
      <c r="B60" s="16" t="s">
        <v>170</v>
      </c>
      <c r="C60" t="s">
        <v>171</v>
      </c>
      <c r="D60" t="s">
        <v>31</v>
      </c>
      <c r="E60">
        <f>VLOOKUP(Tabella2[[#This Row],[Zona]],Tabella_dei_gradi_giorno__GG[],2,FALSE)</f>
        <v>1401</v>
      </c>
      <c r="F60" t="str">
        <f>VLOOKUP(Tabella2[[#This Row],[Zona]],Tabella_dei_gradi_giorno__GG[],3,FALSE)</f>
        <v>2100</v>
      </c>
      <c r="G60">
        <f>VLOOKUP(Tabella2[[#This Row],[Zona]],'Res kWhmqK per zona climatica'!$A$2:$E$7,3,0)</f>
        <v>175.6</v>
      </c>
      <c r="H60">
        <f>Tabella2[[#This Row],[Fabbisogno_medio_nren '[kWh/mqa']]]/9.8</f>
        <v>17.918367346938773</v>
      </c>
      <c r="I60">
        <f>Tabella2[[#This Row],[Fabbisogno_medio_nren '[kWh/mqa']]]/11.87</f>
        <v>14.793597304128054</v>
      </c>
      <c r="J60">
        <f>Tabella2[[#This Row],[Fabbisogno_medio_Gas]]*1.8</f>
        <v>32.253061224489791</v>
      </c>
      <c r="K60">
        <f>Tabella2[[#This Row],[Fabbisogno_medio_Gasolio]]*2.61</f>
        <v>38.611288963774221</v>
      </c>
      <c r="L60">
        <f>Tabella2[[#This Row],[Fabbisogno_medio_Gas]]*1.2</f>
        <v>21.502040816326527</v>
      </c>
      <c r="M60">
        <f>Tabella2[[#This Row],[Fabbisogno_medio_Gasolio]]*1.75</f>
        <v>25.888795282224095</v>
      </c>
      <c r="N60">
        <f>coord[[#This Row],[_lat]]/10^(LEN(coord[[#This Row],[_lat]])-2)</f>
        <v>42.883420399999999</v>
      </c>
      <c r="O60">
        <f>coord[[#This Row],[_long]]/10^(LEN(coord[[#This Row],[_long]])-IF(_xlfn.FLOOR.MATH(coord[[#This Row],[_long]]/10^(LEN(coord[[#This Row],[_long]])-1))&lt;3,2,1))</f>
        <v>13.539593040686007</v>
      </c>
    </row>
    <row r="61" spans="1:15">
      <c r="A61" t="s">
        <v>55</v>
      </c>
      <c r="B61" s="16" t="s">
        <v>170</v>
      </c>
      <c r="C61" t="s">
        <v>94</v>
      </c>
      <c r="D61" t="s">
        <v>31</v>
      </c>
      <c r="E61">
        <f>VLOOKUP(Tabella2[[#This Row],[Zona]],Tabella_dei_gradi_giorno__GG[],2,FALSE)</f>
        <v>1401</v>
      </c>
      <c r="F61" t="str">
        <f>VLOOKUP(Tabella2[[#This Row],[Zona]],Tabella_dei_gradi_giorno__GG[],3,FALSE)</f>
        <v>2100</v>
      </c>
      <c r="G61">
        <f>VLOOKUP(Tabella2[[#This Row],[Zona]],'Res kWhmqK per zona climatica'!$A$2:$E$7,3,0)</f>
        <v>175.6</v>
      </c>
      <c r="H61">
        <f>Tabella2[[#This Row],[Fabbisogno_medio_nren '[kWh/mqa']]]/9.8</f>
        <v>17.918367346938773</v>
      </c>
      <c r="I61">
        <f>Tabella2[[#This Row],[Fabbisogno_medio_nren '[kWh/mqa']]]/11.87</f>
        <v>14.793597304128054</v>
      </c>
      <c r="J61">
        <f>Tabella2[[#This Row],[Fabbisogno_medio_Gas]]*1.8</f>
        <v>32.253061224489791</v>
      </c>
      <c r="K61">
        <f>Tabella2[[#This Row],[Fabbisogno_medio_Gasolio]]*2.61</f>
        <v>38.611288963774221</v>
      </c>
      <c r="L61">
        <f>Tabella2[[#This Row],[Fabbisogno_medio_Gas]]*1.2</f>
        <v>21.502040816326527</v>
      </c>
      <c r="M61">
        <f>Tabella2[[#This Row],[Fabbisogno_medio_Gasolio]]*1.75</f>
        <v>25.888795282224095</v>
      </c>
      <c r="N61">
        <f>coord[[#This Row],[_lat]]/10^(LEN(coord[[#This Row],[_lat]])-2)</f>
        <v>43.152978050000002</v>
      </c>
      <c r="O61">
        <f>coord[[#This Row],[_long]]/10^(LEN(coord[[#This Row],[_long]])-IF(_xlfn.FLOOR.MATH(coord[[#This Row],[_long]]/10^(LEN(coord[[#This Row],[_long]])-1))&lt;3,2,1))</f>
        <v>13.150882217502016</v>
      </c>
    </row>
    <row r="62" spans="1:15">
      <c r="A62" t="s">
        <v>55</v>
      </c>
      <c r="B62" s="16" t="s">
        <v>170</v>
      </c>
      <c r="C62" t="s">
        <v>172</v>
      </c>
      <c r="D62" t="s">
        <v>31</v>
      </c>
      <c r="E62">
        <f>VLOOKUP(Tabella2[[#This Row],[Zona]],Tabella_dei_gradi_giorno__GG[],2,FALSE)</f>
        <v>1401</v>
      </c>
      <c r="F62" t="str">
        <f>VLOOKUP(Tabella2[[#This Row],[Zona]],Tabella_dei_gradi_giorno__GG[],3,FALSE)</f>
        <v>2100</v>
      </c>
      <c r="G62">
        <f>VLOOKUP(Tabella2[[#This Row],[Zona]],'Res kWhmqK per zona climatica'!$A$2:$E$7,3,0)</f>
        <v>175.6</v>
      </c>
      <c r="H62">
        <f>Tabella2[[#This Row],[Fabbisogno_medio_nren '[kWh/mqa']]]/9.8</f>
        <v>17.918367346938773</v>
      </c>
      <c r="I62">
        <f>Tabella2[[#This Row],[Fabbisogno_medio_nren '[kWh/mqa']]]/11.87</f>
        <v>14.793597304128054</v>
      </c>
      <c r="J62">
        <f>Tabella2[[#This Row],[Fabbisogno_medio_Gas]]*1.8</f>
        <v>32.253061224489791</v>
      </c>
      <c r="K62">
        <f>Tabella2[[#This Row],[Fabbisogno_medio_Gasolio]]*2.61</f>
        <v>38.611288963774221</v>
      </c>
      <c r="L62">
        <f>Tabella2[[#This Row],[Fabbisogno_medio_Gas]]*1.2</f>
        <v>21.502040816326527</v>
      </c>
      <c r="M62">
        <f>Tabella2[[#This Row],[Fabbisogno_medio_Gasolio]]*1.75</f>
        <v>25.888795282224095</v>
      </c>
      <c r="N62">
        <f>coord[[#This Row],[_lat]]/10^(LEN(coord[[#This Row],[_lat]])-2)</f>
        <v>43.726260799999999</v>
      </c>
      <c r="O62">
        <f>coord[[#This Row],[_long]]/10^(LEN(coord[[#This Row],[_long]])-IF(_xlfn.FLOOR.MATH(coord[[#This Row],[_long]]/10^(LEN(coord[[#This Row],[_long]])-1))&lt;3,2,1))</f>
        <v>12.6363135</v>
      </c>
    </row>
    <row r="63" spans="1:15">
      <c r="A63" t="s">
        <v>55</v>
      </c>
      <c r="B63" s="16" t="s">
        <v>170</v>
      </c>
      <c r="C63" t="s">
        <v>173</v>
      </c>
      <c r="D63" t="s">
        <v>31</v>
      </c>
      <c r="E63">
        <f>VLOOKUP(Tabella2[[#This Row],[Zona]],Tabella_dei_gradi_giorno__GG[],2,FALSE)</f>
        <v>1401</v>
      </c>
      <c r="F63" t="str">
        <f>VLOOKUP(Tabella2[[#This Row],[Zona]],Tabella_dei_gradi_giorno__GG[],3,FALSE)</f>
        <v>2100</v>
      </c>
      <c r="G63">
        <f>VLOOKUP(Tabella2[[#This Row],[Zona]],'Res kWhmqK per zona climatica'!$A$2:$E$7,3,0)</f>
        <v>175.6</v>
      </c>
      <c r="H63">
        <f>Tabella2[[#This Row],[Fabbisogno_medio_nren '[kWh/mqa']]]/9.8</f>
        <v>17.918367346938773</v>
      </c>
      <c r="I63">
        <f>Tabella2[[#This Row],[Fabbisogno_medio_nren '[kWh/mqa']]]/11.87</f>
        <v>14.793597304128054</v>
      </c>
      <c r="J63">
        <f>Tabella2[[#This Row],[Fabbisogno_medio_Gas]]*1.8</f>
        <v>32.253061224489791</v>
      </c>
      <c r="K63">
        <f>Tabella2[[#This Row],[Fabbisogno_medio_Gasolio]]*2.61</f>
        <v>38.611288963774221</v>
      </c>
      <c r="L63">
        <f>Tabella2[[#This Row],[Fabbisogno_medio_Gas]]*1.2</f>
        <v>21.502040816326527</v>
      </c>
      <c r="M63">
        <f>Tabella2[[#This Row],[Fabbisogno_medio_Gasolio]]*1.75</f>
        <v>25.888795282224095</v>
      </c>
      <c r="N63">
        <f>coord[[#This Row],[_lat]]/10^(LEN(coord[[#This Row],[_lat]])-2)</f>
        <v>43.092248900000001</v>
      </c>
      <c r="O63">
        <f>coord[[#This Row],[_long]]/10^(LEN(coord[[#This Row],[_long]])-IF(_xlfn.FLOOR.MATH(coord[[#This Row],[_long]]/10^(LEN(coord[[#This Row],[_long]])-1))&lt;3,2,1))</f>
        <v>13.638768067263769</v>
      </c>
    </row>
    <row r="64" spans="1:15">
      <c r="A64" t="s">
        <v>55</v>
      </c>
      <c r="B64" s="16" t="s">
        <v>174</v>
      </c>
      <c r="C64" t="s">
        <v>134</v>
      </c>
      <c r="D64" t="s">
        <v>36</v>
      </c>
      <c r="E64">
        <f>VLOOKUP(Tabella2[[#This Row],[Zona]],Tabella_dei_gradi_giorno__GG[],2,FALSE)</f>
        <v>2101</v>
      </c>
      <c r="F64" t="str">
        <f>VLOOKUP(Tabella2[[#This Row],[Zona]],Tabella_dei_gradi_giorno__GG[],3,FALSE)</f>
        <v>3000</v>
      </c>
      <c r="G64">
        <f>VLOOKUP(Tabella2[[#This Row],[Zona]],'Res kWhmqK per zona climatica'!$A$2:$E$7,3,0)</f>
        <v>222.3</v>
      </c>
      <c r="H64">
        <f>Tabella2[[#This Row],[Fabbisogno_medio_nren '[kWh/mqa']]]/9.8</f>
        <v>22.683673469387756</v>
      </c>
      <c r="I64">
        <f>Tabella2[[#This Row],[Fabbisogno_medio_nren '[kWh/mqa']]]/11.87</f>
        <v>18.727885425442295</v>
      </c>
      <c r="J64">
        <f>Tabella2[[#This Row],[Fabbisogno_medio_Gas]]*1.8</f>
        <v>40.830612244897964</v>
      </c>
      <c r="K64">
        <f>Tabella2[[#This Row],[Fabbisogno_medio_Gasolio]]*2.61</f>
        <v>48.879780960404389</v>
      </c>
      <c r="L64">
        <f>Tabella2[[#This Row],[Fabbisogno_medio_Gas]]*1.2</f>
        <v>27.220408163265308</v>
      </c>
      <c r="M64">
        <f>Tabella2[[#This Row],[Fabbisogno_medio_Gasolio]]*1.75</f>
        <v>32.773799494524013</v>
      </c>
      <c r="N64">
        <f>coord[[#This Row],[_lat]]/10^(LEN(coord[[#This Row],[_lat]])-2)</f>
        <v>43.107032099999998</v>
      </c>
      <c r="O64">
        <f>coord[[#This Row],[_long]]/10^(LEN(coord[[#This Row],[_long]])-IF(_xlfn.FLOOR.MATH(coord[[#This Row],[_long]]/10^(LEN(coord[[#This Row],[_long]])-1))&lt;3,2,1))</f>
        <v>12.402996209906489</v>
      </c>
    </row>
    <row r="65" spans="1:15">
      <c r="A65" t="s">
        <v>55</v>
      </c>
      <c r="B65" s="16" t="s">
        <v>174</v>
      </c>
      <c r="C65" t="s">
        <v>105</v>
      </c>
      <c r="D65" t="s">
        <v>31</v>
      </c>
      <c r="E65">
        <f>VLOOKUP(Tabella2[[#This Row],[Zona]],Tabella_dei_gradi_giorno__GG[],2,FALSE)</f>
        <v>1401</v>
      </c>
      <c r="F65" t="str">
        <f>VLOOKUP(Tabella2[[#This Row],[Zona]],Tabella_dei_gradi_giorno__GG[],3,FALSE)</f>
        <v>2100</v>
      </c>
      <c r="G65">
        <f>VLOOKUP(Tabella2[[#This Row],[Zona]],'Res kWhmqK per zona climatica'!$A$2:$E$7,3,0)</f>
        <v>175.6</v>
      </c>
      <c r="H65">
        <f>Tabella2[[#This Row],[Fabbisogno_medio_nren '[kWh/mqa']]]/9.8</f>
        <v>17.918367346938773</v>
      </c>
      <c r="I65">
        <f>Tabella2[[#This Row],[Fabbisogno_medio_nren '[kWh/mqa']]]/11.87</f>
        <v>14.793597304128054</v>
      </c>
      <c r="J65">
        <f>Tabella2[[#This Row],[Fabbisogno_medio_Gas]]*1.8</f>
        <v>32.253061224489791</v>
      </c>
      <c r="K65">
        <f>Tabella2[[#This Row],[Fabbisogno_medio_Gasolio]]*2.61</f>
        <v>38.611288963774221</v>
      </c>
      <c r="L65">
        <f>Tabella2[[#This Row],[Fabbisogno_medio_Gas]]*1.2</f>
        <v>21.502040816326527</v>
      </c>
      <c r="M65">
        <f>Tabella2[[#This Row],[Fabbisogno_medio_Gasolio]]*1.75</f>
        <v>25.888795282224095</v>
      </c>
      <c r="N65">
        <f>coord[[#This Row],[_lat]]/10^(LEN(coord[[#This Row],[_lat]])-2)</f>
        <v>42.6539486</v>
      </c>
      <c r="O65">
        <f>coord[[#This Row],[_long]]/10^(LEN(coord[[#This Row],[_long]])-IF(_xlfn.FLOOR.MATH(coord[[#This Row],[_long]]/10^(LEN(coord[[#This Row],[_long]])-1))&lt;3,2,1))</f>
        <v>12.439657354368808</v>
      </c>
    </row>
    <row r="66" spans="1:15">
      <c r="A66" t="s">
        <v>55</v>
      </c>
      <c r="B66" s="16" t="s">
        <v>175</v>
      </c>
      <c r="C66" t="s">
        <v>122</v>
      </c>
      <c r="D66" t="s">
        <v>36</v>
      </c>
      <c r="E66">
        <f>VLOOKUP(Tabella2[[#This Row],[Zona]],Tabella_dei_gradi_giorno__GG[],2,FALSE)</f>
        <v>2101</v>
      </c>
      <c r="F66" t="str">
        <f>VLOOKUP(Tabella2[[#This Row],[Zona]],Tabella_dei_gradi_giorno__GG[],3,FALSE)</f>
        <v>3000</v>
      </c>
      <c r="G66">
        <f>VLOOKUP(Tabella2[[#This Row],[Zona]],'Res kWhmqK per zona climatica'!$A$2:$E$7,3,0)</f>
        <v>222.3</v>
      </c>
      <c r="H66">
        <f>Tabella2[[#This Row],[Fabbisogno_medio_nren '[kWh/mqa']]]/9.8</f>
        <v>22.683673469387756</v>
      </c>
      <c r="I66">
        <f>Tabella2[[#This Row],[Fabbisogno_medio_nren '[kWh/mqa']]]/11.87</f>
        <v>18.727885425442295</v>
      </c>
      <c r="J66">
        <f>Tabella2[[#This Row],[Fabbisogno_medio_Gas]]*1.8</f>
        <v>40.830612244897964</v>
      </c>
      <c r="K66">
        <f>Tabella2[[#This Row],[Fabbisogno_medio_Gasolio]]*2.61</f>
        <v>48.879780960404389</v>
      </c>
      <c r="L66">
        <f>Tabella2[[#This Row],[Fabbisogno_medio_Gas]]*1.2</f>
        <v>27.220408163265308</v>
      </c>
      <c r="M66">
        <f>Tabella2[[#This Row],[Fabbisogno_medio_Gasolio]]*1.75</f>
        <v>32.773799494524013</v>
      </c>
      <c r="N66">
        <f>coord[[#This Row],[_lat]]/10^(LEN(coord[[#This Row],[_lat]])-2)</f>
        <v>41.628546799999995</v>
      </c>
      <c r="O66">
        <f>coord[[#This Row],[_long]]/10^(LEN(coord[[#This Row],[_long]])-IF(_xlfn.FLOOR.MATH(coord[[#This Row],[_long]]/10^(LEN(coord[[#This Row],[_long]])-1))&lt;3,2,1))</f>
        <v>13.57584977062367</v>
      </c>
    </row>
    <row r="67" spans="1:15">
      <c r="A67" t="s">
        <v>55</v>
      </c>
      <c r="B67" s="16" t="s">
        <v>175</v>
      </c>
      <c r="C67" t="s">
        <v>75</v>
      </c>
      <c r="D67" t="s">
        <v>27</v>
      </c>
      <c r="E67">
        <f>VLOOKUP(Tabella2[[#This Row],[Zona]],Tabella_dei_gradi_giorno__GG[],2,FALSE)</f>
        <v>901</v>
      </c>
      <c r="F67" t="str">
        <f>VLOOKUP(Tabella2[[#This Row],[Zona]],Tabella_dei_gradi_giorno__GG[],3,FALSE)</f>
        <v>1400</v>
      </c>
      <c r="G67">
        <f>VLOOKUP(Tabella2[[#This Row],[Zona]],'Res kWhmqK per zona climatica'!$A$2:$E$7,3,0)</f>
        <v>169.2</v>
      </c>
      <c r="H67">
        <f>Tabella2[[#This Row],[Fabbisogno_medio_nren '[kWh/mqa']]]/9.8</f>
        <v>17.265306122448976</v>
      </c>
      <c r="I67">
        <f>Tabella2[[#This Row],[Fabbisogno_medio_nren '[kWh/mqa']]]/11.87</f>
        <v>14.254422914911542</v>
      </c>
      <c r="J67">
        <f>Tabella2[[#This Row],[Fabbisogno_medio_Gas]]*1.8</f>
        <v>31.077551020408158</v>
      </c>
      <c r="K67">
        <f>Tabella2[[#This Row],[Fabbisogno_medio_Gasolio]]*2.61</f>
        <v>37.20404380791912</v>
      </c>
      <c r="L67">
        <f>Tabella2[[#This Row],[Fabbisogno_medio_Gas]]*1.2</f>
        <v>20.71836734693877</v>
      </c>
      <c r="M67">
        <f>Tabella2[[#This Row],[Fabbisogno_medio_Gasolio]]*1.75</f>
        <v>24.945240101095198</v>
      </c>
      <c r="N67">
        <f>coord[[#This Row],[_lat]]/10^(LEN(coord[[#This Row],[_lat]])-2)</f>
        <v>41.459526050000001</v>
      </c>
      <c r="O67">
        <f>coord[[#This Row],[_long]]/10^(LEN(coord[[#This Row],[_long]])-IF(_xlfn.FLOOR.MATH(coord[[#This Row],[_long]]/10^(LEN(coord[[#This Row],[_long]])-1))&lt;3,2,1))</f>
        <v>13.012591212188894</v>
      </c>
    </row>
    <row r="68" spans="1:15">
      <c r="A68" t="s">
        <v>55</v>
      </c>
      <c r="B68" s="16" t="s">
        <v>175</v>
      </c>
      <c r="C68" t="s">
        <v>139</v>
      </c>
      <c r="D68" t="s">
        <v>36</v>
      </c>
      <c r="E68">
        <f>VLOOKUP(Tabella2[[#This Row],[Zona]],Tabella_dei_gradi_giorno__GG[],2,FALSE)</f>
        <v>2101</v>
      </c>
      <c r="F68" t="str">
        <f>VLOOKUP(Tabella2[[#This Row],[Zona]],Tabella_dei_gradi_giorno__GG[],3,FALSE)</f>
        <v>3000</v>
      </c>
      <c r="G68">
        <f>VLOOKUP(Tabella2[[#This Row],[Zona]],'Res kWhmqK per zona climatica'!$A$2:$E$7,3,0)</f>
        <v>222.3</v>
      </c>
      <c r="H68">
        <f>Tabella2[[#This Row],[Fabbisogno_medio_nren '[kWh/mqa']]]/9.8</f>
        <v>22.683673469387756</v>
      </c>
      <c r="I68">
        <f>Tabella2[[#This Row],[Fabbisogno_medio_nren '[kWh/mqa']]]/11.87</f>
        <v>18.727885425442295</v>
      </c>
      <c r="J68">
        <f>Tabella2[[#This Row],[Fabbisogno_medio_Gas]]*1.8</f>
        <v>40.830612244897964</v>
      </c>
      <c r="K68">
        <f>Tabella2[[#This Row],[Fabbisogno_medio_Gasolio]]*2.61</f>
        <v>48.879780960404389</v>
      </c>
      <c r="L68">
        <f>Tabella2[[#This Row],[Fabbisogno_medio_Gas]]*1.2</f>
        <v>27.220408163265308</v>
      </c>
      <c r="M68">
        <f>Tabella2[[#This Row],[Fabbisogno_medio_Gasolio]]*1.75</f>
        <v>32.773799494524013</v>
      </c>
      <c r="N68">
        <f>coord[[#This Row],[_lat]]/10^(LEN(coord[[#This Row],[_lat]])-2)</f>
        <v>42.414736349999998</v>
      </c>
      <c r="O68">
        <f>coord[[#This Row],[_long]]/10^(LEN(coord[[#This Row],[_long]])-IF(_xlfn.FLOOR.MATH(coord[[#This Row],[_long]]/10^(LEN(coord[[#This Row],[_long]])-1))&lt;3,2,1))</f>
        <v>12.885888076510067</v>
      </c>
    </row>
    <row r="69" spans="1:15">
      <c r="A69" t="s">
        <v>55</v>
      </c>
      <c r="B69" s="16" t="s">
        <v>175</v>
      </c>
      <c r="C69" t="s">
        <v>101</v>
      </c>
      <c r="D69" t="s">
        <v>31</v>
      </c>
      <c r="E69">
        <f>VLOOKUP(Tabella2[[#This Row],[Zona]],Tabella_dei_gradi_giorno__GG[],2,FALSE)</f>
        <v>1401</v>
      </c>
      <c r="F69" t="str">
        <f>VLOOKUP(Tabella2[[#This Row],[Zona]],Tabella_dei_gradi_giorno__GG[],3,FALSE)</f>
        <v>2100</v>
      </c>
      <c r="G69">
        <f>VLOOKUP(Tabella2[[#This Row],[Zona]],'Res kWhmqK per zona climatica'!$A$2:$E$7,3,0)</f>
        <v>175.6</v>
      </c>
      <c r="H69">
        <f>Tabella2[[#This Row],[Fabbisogno_medio_nren '[kWh/mqa']]]/9.8</f>
        <v>17.918367346938773</v>
      </c>
      <c r="I69">
        <f>Tabella2[[#This Row],[Fabbisogno_medio_nren '[kWh/mqa']]]/11.87</f>
        <v>14.793597304128054</v>
      </c>
      <c r="J69">
        <f>Tabella2[[#This Row],[Fabbisogno_medio_Gas]]*1.8</f>
        <v>32.253061224489791</v>
      </c>
      <c r="K69">
        <f>Tabella2[[#This Row],[Fabbisogno_medio_Gasolio]]*2.61</f>
        <v>38.611288963774221</v>
      </c>
      <c r="L69">
        <f>Tabella2[[#This Row],[Fabbisogno_medio_Gas]]*1.2</f>
        <v>21.502040816326527</v>
      </c>
      <c r="M69">
        <f>Tabella2[[#This Row],[Fabbisogno_medio_Gasolio]]*1.75</f>
        <v>25.888795282224095</v>
      </c>
      <c r="N69">
        <f>coord[[#This Row],[_lat]]/10^(LEN(coord[[#This Row],[_lat]])-2)</f>
        <v>41.893320299999999</v>
      </c>
      <c r="O69">
        <f>coord[[#This Row],[_long]]/10^(LEN(coord[[#This Row],[_long]])-IF(_xlfn.FLOOR.MATH(coord[[#This Row],[_long]]/10^(LEN(coord[[#This Row],[_long]])-1))&lt;3,2,1))</f>
        <v>12.482932099999999</v>
      </c>
    </row>
    <row r="70" spans="1:15">
      <c r="A70" t="s">
        <v>55</v>
      </c>
      <c r="B70" s="16" t="s">
        <v>175</v>
      </c>
      <c r="C70" t="s">
        <v>107</v>
      </c>
      <c r="D70" t="s">
        <v>31</v>
      </c>
      <c r="E70">
        <f>VLOOKUP(Tabella2[[#This Row],[Zona]],Tabella_dei_gradi_giorno__GG[],2,FALSE)</f>
        <v>1401</v>
      </c>
      <c r="F70" t="str">
        <f>VLOOKUP(Tabella2[[#This Row],[Zona]],Tabella_dei_gradi_giorno__GG[],3,FALSE)</f>
        <v>2100</v>
      </c>
      <c r="G70">
        <f>VLOOKUP(Tabella2[[#This Row],[Zona]],'Res kWhmqK per zona climatica'!$A$2:$E$7,3,0)</f>
        <v>175.6</v>
      </c>
      <c r="H70">
        <f>Tabella2[[#This Row],[Fabbisogno_medio_nren '[kWh/mqa']]]/9.8</f>
        <v>17.918367346938773</v>
      </c>
      <c r="I70">
        <f>Tabella2[[#This Row],[Fabbisogno_medio_nren '[kWh/mqa']]]/11.87</f>
        <v>14.793597304128054</v>
      </c>
      <c r="J70">
        <f>Tabella2[[#This Row],[Fabbisogno_medio_Gas]]*1.8</f>
        <v>32.253061224489791</v>
      </c>
      <c r="K70">
        <f>Tabella2[[#This Row],[Fabbisogno_medio_Gasolio]]*2.61</f>
        <v>38.611288963774221</v>
      </c>
      <c r="L70">
        <f>Tabella2[[#This Row],[Fabbisogno_medio_Gas]]*1.2</f>
        <v>21.502040816326527</v>
      </c>
      <c r="M70">
        <f>Tabella2[[#This Row],[Fabbisogno_medio_Gasolio]]*1.75</f>
        <v>25.888795282224095</v>
      </c>
      <c r="N70">
        <f>coord[[#This Row],[_lat]]/10^(LEN(coord[[#This Row],[_lat]])-2)</f>
        <v>42.493688849999998</v>
      </c>
      <c r="O70">
        <f>coord[[#This Row],[_long]]/10^(LEN(coord[[#This Row],[_long]])-IF(_xlfn.FLOOR.MATH(coord[[#This Row],[_long]]/10^(LEN(coord[[#This Row],[_long]])-1))&lt;3,2,1))</f>
        <v>11.945067829807687</v>
      </c>
    </row>
    <row r="71" spans="1:15">
      <c r="A71" t="s">
        <v>55</v>
      </c>
      <c r="B71" s="16" t="s">
        <v>176</v>
      </c>
      <c r="C71" t="s">
        <v>117</v>
      </c>
      <c r="D71" t="s">
        <v>36</v>
      </c>
      <c r="E71">
        <f>VLOOKUP(Tabella2[[#This Row],[Zona]],Tabella_dei_gradi_giorno__GG[],2,FALSE)</f>
        <v>2101</v>
      </c>
      <c r="F71" t="str">
        <f>VLOOKUP(Tabella2[[#This Row],[Zona]],Tabella_dei_gradi_giorno__GG[],3,FALSE)</f>
        <v>3000</v>
      </c>
      <c r="G71">
        <f>VLOOKUP(Tabella2[[#This Row],[Zona]],'Res kWhmqK per zona climatica'!$A$2:$E$7,3,0)</f>
        <v>222.3</v>
      </c>
      <c r="H71">
        <f>Tabella2[[#This Row],[Fabbisogno_medio_nren '[kWh/mqa']]]/9.8</f>
        <v>22.683673469387756</v>
      </c>
      <c r="I71">
        <f>Tabella2[[#This Row],[Fabbisogno_medio_nren '[kWh/mqa']]]/11.87</f>
        <v>18.727885425442295</v>
      </c>
      <c r="J71">
        <f>Tabella2[[#This Row],[Fabbisogno_medio_Gas]]*1.8</f>
        <v>40.830612244897964</v>
      </c>
      <c r="K71">
        <f>Tabella2[[#This Row],[Fabbisogno_medio_Gasolio]]*2.61</f>
        <v>48.879780960404389</v>
      </c>
      <c r="L71">
        <f>Tabella2[[#This Row],[Fabbisogno_medio_Gas]]*1.2</f>
        <v>27.220408163265308</v>
      </c>
      <c r="M71">
        <f>Tabella2[[#This Row],[Fabbisogno_medio_Gasolio]]*1.75</f>
        <v>32.773799494524013</v>
      </c>
      <c r="N71">
        <f>coord[[#This Row],[_lat]]/10^(LEN(coord[[#This Row],[_lat]])-2)</f>
        <v>41.717264799999995</v>
      </c>
      <c r="O71">
        <f>coord[[#This Row],[_long]]/10^(LEN(coord[[#This Row],[_long]])-IF(_xlfn.FLOOR.MATH(coord[[#This Row],[_long]]/10^(LEN(coord[[#This Row],[_long]])-1))&lt;3,2,1))</f>
        <v>14.826226697820021</v>
      </c>
    </row>
    <row r="72" spans="1:15">
      <c r="A72" t="s">
        <v>55</v>
      </c>
      <c r="B72" s="16" t="s">
        <v>176</v>
      </c>
      <c r="C72" t="s">
        <v>91</v>
      </c>
      <c r="D72" t="s">
        <v>31</v>
      </c>
      <c r="E72">
        <f>VLOOKUP(Tabella2[[#This Row],[Zona]],Tabella_dei_gradi_giorno__GG[],2,FALSE)</f>
        <v>1401</v>
      </c>
      <c r="F72" t="str">
        <f>VLOOKUP(Tabella2[[#This Row],[Zona]],Tabella_dei_gradi_giorno__GG[],3,FALSE)</f>
        <v>2100</v>
      </c>
      <c r="G72">
        <f>VLOOKUP(Tabella2[[#This Row],[Zona]],'Res kWhmqK per zona climatica'!$A$2:$E$7,3,0)</f>
        <v>175.6</v>
      </c>
      <c r="H72">
        <f>Tabella2[[#This Row],[Fabbisogno_medio_nren '[kWh/mqa']]]/9.8</f>
        <v>17.918367346938773</v>
      </c>
      <c r="I72">
        <f>Tabella2[[#This Row],[Fabbisogno_medio_nren '[kWh/mqa']]]/11.87</f>
        <v>14.793597304128054</v>
      </c>
      <c r="J72">
        <f>Tabella2[[#This Row],[Fabbisogno_medio_Gas]]*1.8</f>
        <v>32.253061224489791</v>
      </c>
      <c r="K72">
        <f>Tabella2[[#This Row],[Fabbisogno_medio_Gasolio]]*2.61</f>
        <v>38.611288963774221</v>
      </c>
      <c r="L72">
        <f>Tabella2[[#This Row],[Fabbisogno_medio_Gas]]*1.2</f>
        <v>21.502040816326527</v>
      </c>
      <c r="M72">
        <f>Tabella2[[#This Row],[Fabbisogno_medio_Gasolio]]*1.75</f>
        <v>25.888795282224095</v>
      </c>
      <c r="N72">
        <f>coord[[#This Row],[_lat]]/10^(LEN(coord[[#This Row],[_lat]])-2)</f>
        <v>41.64950915</v>
      </c>
      <c r="O72">
        <f>coord[[#This Row],[_long]]/10^(LEN(coord[[#This Row],[_long]])-IF(_xlfn.FLOOR.MATH(coord[[#This Row],[_long]]/10^(LEN(coord[[#This Row],[_long]])-1))&lt;3,2,1))</f>
        <v>14.208061831039291</v>
      </c>
    </row>
    <row r="73" spans="1:15">
      <c r="A73" t="s">
        <v>55</v>
      </c>
      <c r="B73" s="16" t="s">
        <v>157</v>
      </c>
      <c r="C73" t="s">
        <v>124</v>
      </c>
      <c r="D73" t="s">
        <v>36</v>
      </c>
      <c r="E73">
        <f>VLOOKUP(Tabella2[[#This Row],[Zona]],Tabella_dei_gradi_giorno__GG[],2,FALSE)</f>
        <v>2101</v>
      </c>
      <c r="F73" t="str">
        <f>VLOOKUP(Tabella2[[#This Row],[Zona]],Tabella_dei_gradi_giorno__GG[],3,FALSE)</f>
        <v>3000</v>
      </c>
      <c r="G73">
        <f>VLOOKUP(Tabella2[[#This Row],[Zona]],'Res kWhmqK per zona climatica'!$A$2:$E$7,3,0)</f>
        <v>222.3</v>
      </c>
      <c r="H73">
        <f>Tabella2[[#This Row],[Fabbisogno_medio_nren '[kWh/mqa']]]/9.8</f>
        <v>22.683673469387756</v>
      </c>
      <c r="I73">
        <f>Tabella2[[#This Row],[Fabbisogno_medio_nren '[kWh/mqa']]]/11.87</f>
        <v>18.727885425442295</v>
      </c>
      <c r="J73">
        <f>Tabella2[[#This Row],[Fabbisogno_medio_Gas]]*1.8</f>
        <v>40.830612244897964</v>
      </c>
      <c r="K73">
        <f>Tabella2[[#This Row],[Fabbisogno_medio_Gasolio]]*2.61</f>
        <v>48.879780960404389</v>
      </c>
      <c r="L73">
        <f>Tabella2[[#This Row],[Fabbisogno_medio_Gas]]*1.2</f>
        <v>27.220408163265308</v>
      </c>
      <c r="M73">
        <f>Tabella2[[#This Row],[Fabbisogno_medio_Gasolio]]*1.75</f>
        <v>32.773799494524013</v>
      </c>
      <c r="N73">
        <f>coord[[#This Row],[_lat]]/10^(LEN(coord[[#This Row],[_lat]])-2)</f>
        <v>42.136885300000003</v>
      </c>
      <c r="O73">
        <f>coord[[#This Row],[_long]]/10^(LEN(coord[[#This Row],[_long]])-IF(_xlfn.FLOOR.MATH(coord[[#This Row],[_long]]/10^(LEN(coord[[#This Row],[_long]])-1))&lt;3,2,1))</f>
        <v>13.610341022538911</v>
      </c>
    </row>
    <row r="74" spans="1:15">
      <c r="A74" t="s">
        <v>55</v>
      </c>
      <c r="B74" s="16" t="s">
        <v>157</v>
      </c>
      <c r="C74" t="s">
        <v>86</v>
      </c>
      <c r="D74" t="s">
        <v>31</v>
      </c>
      <c r="E74">
        <f>VLOOKUP(Tabella2[[#This Row],[Zona]],Tabella_dei_gradi_giorno__GG[],2,FALSE)</f>
        <v>1401</v>
      </c>
      <c r="F74" t="str">
        <f>VLOOKUP(Tabella2[[#This Row],[Zona]],Tabella_dei_gradi_giorno__GG[],3,FALSE)</f>
        <v>2100</v>
      </c>
      <c r="G74">
        <f>VLOOKUP(Tabella2[[#This Row],[Zona]],'Res kWhmqK per zona climatica'!$A$2:$E$7,3,0)</f>
        <v>175.6</v>
      </c>
      <c r="H74">
        <f>Tabella2[[#This Row],[Fabbisogno_medio_nren '[kWh/mqa']]]/9.8</f>
        <v>17.918367346938773</v>
      </c>
      <c r="I74">
        <f>Tabella2[[#This Row],[Fabbisogno_medio_nren '[kWh/mqa']]]/11.87</f>
        <v>14.793597304128054</v>
      </c>
      <c r="J74">
        <f>Tabella2[[#This Row],[Fabbisogno_medio_Gas]]*1.8</f>
        <v>32.253061224489791</v>
      </c>
      <c r="K74">
        <f>Tabella2[[#This Row],[Fabbisogno_medio_Gasolio]]*2.61</f>
        <v>38.611288963774221</v>
      </c>
      <c r="L74">
        <f>Tabella2[[#This Row],[Fabbisogno_medio_Gas]]*1.2</f>
        <v>21.502040816326527</v>
      </c>
      <c r="M74">
        <f>Tabella2[[#This Row],[Fabbisogno_medio_Gasolio]]*1.75</f>
        <v>25.888795282224095</v>
      </c>
      <c r="N74">
        <f>coord[[#This Row],[_lat]]/10^(LEN(coord[[#This Row],[_lat]])-2)</f>
        <v>42.102717550000001</v>
      </c>
      <c r="O74">
        <f>coord[[#This Row],[_long]]/10^(LEN(coord[[#This Row],[_long]])-IF(_xlfn.FLOOR.MATH(coord[[#This Row],[_long]]/10^(LEN(coord[[#This Row],[_long]])-1))&lt;3,2,1))</f>
        <v>14.415935252272542</v>
      </c>
    </row>
    <row r="75" spans="1:15">
      <c r="A75" t="s">
        <v>55</v>
      </c>
      <c r="B75" s="16" t="s">
        <v>157</v>
      </c>
      <c r="C75" t="s">
        <v>97</v>
      </c>
      <c r="D75" t="s">
        <v>31</v>
      </c>
      <c r="E75">
        <f>VLOOKUP(Tabella2[[#This Row],[Zona]],Tabella_dei_gradi_giorno__GG[],2,FALSE)</f>
        <v>1401</v>
      </c>
      <c r="F75" t="str">
        <f>VLOOKUP(Tabella2[[#This Row],[Zona]],Tabella_dei_gradi_giorno__GG[],3,FALSE)</f>
        <v>2100</v>
      </c>
      <c r="G75">
        <f>VLOOKUP(Tabella2[[#This Row],[Zona]],'Res kWhmqK per zona climatica'!$A$2:$E$7,3,0)</f>
        <v>175.6</v>
      </c>
      <c r="H75">
        <f>Tabella2[[#This Row],[Fabbisogno_medio_nren '[kWh/mqa']]]/9.8</f>
        <v>17.918367346938773</v>
      </c>
      <c r="I75">
        <f>Tabella2[[#This Row],[Fabbisogno_medio_nren '[kWh/mqa']]]/11.87</f>
        <v>14.793597304128054</v>
      </c>
      <c r="J75">
        <f>Tabella2[[#This Row],[Fabbisogno_medio_Gas]]*1.8</f>
        <v>32.253061224489791</v>
      </c>
      <c r="K75">
        <f>Tabella2[[#This Row],[Fabbisogno_medio_Gasolio]]*2.61</f>
        <v>38.611288963774221</v>
      </c>
      <c r="L75">
        <f>Tabella2[[#This Row],[Fabbisogno_medio_Gas]]*1.2</f>
        <v>21.502040816326527</v>
      </c>
      <c r="M75">
        <f>Tabella2[[#This Row],[Fabbisogno_medio_Gasolio]]*1.75</f>
        <v>25.888795282224095</v>
      </c>
      <c r="N75">
        <f>coord[[#This Row],[_lat]]/10^(LEN(coord[[#This Row],[_lat]])-2)</f>
        <v>42.3102619</v>
      </c>
      <c r="O75">
        <f>coord[[#This Row],[_long]]/10^(LEN(coord[[#This Row],[_long]])-IF(_xlfn.FLOOR.MATH(coord[[#This Row],[_long]]/10^(LEN(coord[[#This Row],[_long]])-1))&lt;3,2,1))</f>
        <v>13.95759010584892</v>
      </c>
    </row>
    <row r="76" spans="1:15">
      <c r="A76" t="s">
        <v>55</v>
      </c>
      <c r="B76" s="16" t="s">
        <v>157</v>
      </c>
      <c r="C76" t="s">
        <v>104</v>
      </c>
      <c r="D76" t="s">
        <v>31</v>
      </c>
      <c r="E76">
        <f>VLOOKUP(Tabella2[[#This Row],[Zona]],Tabella_dei_gradi_giorno__GG[],2,FALSE)</f>
        <v>1401</v>
      </c>
      <c r="F76" t="str">
        <f>VLOOKUP(Tabella2[[#This Row],[Zona]],Tabella_dei_gradi_giorno__GG[],3,FALSE)</f>
        <v>2100</v>
      </c>
      <c r="G76">
        <f>VLOOKUP(Tabella2[[#This Row],[Zona]],'Res kWhmqK per zona climatica'!$A$2:$E$7,3,0)</f>
        <v>175.6</v>
      </c>
      <c r="H76">
        <f>Tabella2[[#This Row],[Fabbisogno_medio_nren '[kWh/mqa']]]/9.8</f>
        <v>17.918367346938773</v>
      </c>
      <c r="I76">
        <f>Tabella2[[#This Row],[Fabbisogno_medio_nren '[kWh/mqa']]]/11.87</f>
        <v>14.793597304128054</v>
      </c>
      <c r="J76">
        <f>Tabella2[[#This Row],[Fabbisogno_medio_Gas]]*1.8</f>
        <v>32.253061224489791</v>
      </c>
      <c r="K76">
        <f>Tabella2[[#This Row],[Fabbisogno_medio_Gasolio]]*2.61</f>
        <v>38.611288963774221</v>
      </c>
      <c r="L76">
        <f>Tabella2[[#This Row],[Fabbisogno_medio_Gas]]*1.2</f>
        <v>21.502040816326527</v>
      </c>
      <c r="M76">
        <f>Tabella2[[#This Row],[Fabbisogno_medio_Gasolio]]*1.75</f>
        <v>25.888795282224095</v>
      </c>
      <c r="N76">
        <f>coord[[#This Row],[_lat]]/10^(LEN(coord[[#This Row],[_lat]])-2)</f>
        <v>42.658117949999998</v>
      </c>
      <c r="O76">
        <f>coord[[#This Row],[_long]]/10^(LEN(coord[[#This Row],[_long]])-IF(_xlfn.FLOOR.MATH(coord[[#This Row],[_long]]/10^(LEN(coord[[#This Row],[_long]])-1))&lt;3,2,1))</f>
        <v>13.69787458752063</v>
      </c>
    </row>
    <row r="77" spans="1:15">
      <c r="A77" t="s">
        <v>55</v>
      </c>
      <c r="B77" s="16" t="s">
        <v>177</v>
      </c>
      <c r="C77" t="s">
        <v>84</v>
      </c>
      <c r="D77" t="s">
        <v>31</v>
      </c>
      <c r="E77">
        <f>VLOOKUP(Tabella2[[#This Row],[Zona]],Tabella_dei_gradi_giorno__GG[],2,FALSE)</f>
        <v>1401</v>
      </c>
      <c r="F77" t="str">
        <f>VLOOKUP(Tabella2[[#This Row],[Zona]],Tabella_dei_gradi_giorno__GG[],3,FALSE)</f>
        <v>2100</v>
      </c>
      <c r="G77">
        <f>VLOOKUP(Tabella2[[#This Row],[Zona]],'Res kWhmqK per zona climatica'!$A$2:$E$7,3,0)</f>
        <v>175.6</v>
      </c>
      <c r="H77">
        <f>Tabella2[[#This Row],[Fabbisogno_medio_nren '[kWh/mqa']]]/9.8</f>
        <v>17.918367346938773</v>
      </c>
      <c r="I77">
        <f>Tabella2[[#This Row],[Fabbisogno_medio_nren '[kWh/mqa']]]/11.87</f>
        <v>14.793597304128054</v>
      </c>
      <c r="J77">
        <f>Tabella2[[#This Row],[Fabbisogno_medio_Gas]]*1.8</f>
        <v>32.253061224489791</v>
      </c>
      <c r="K77">
        <f>Tabella2[[#This Row],[Fabbisogno_medio_Gasolio]]*2.61</f>
        <v>38.611288963774221</v>
      </c>
      <c r="L77">
        <f>Tabella2[[#This Row],[Fabbisogno_medio_Gas]]*1.2</f>
        <v>21.502040816326527</v>
      </c>
      <c r="M77">
        <f>Tabella2[[#This Row],[Fabbisogno_medio_Gasolio]]*1.75</f>
        <v>25.888795282224095</v>
      </c>
      <c r="N77">
        <f>coord[[#This Row],[_lat]]/10^(LEN(coord[[#This Row],[_lat]])-2)</f>
        <v>40.9965446</v>
      </c>
      <c r="O77">
        <f>coord[[#This Row],[_long]]/10^(LEN(coord[[#This Row],[_long]])-IF(_xlfn.FLOOR.MATH(coord[[#This Row],[_long]]/10^(LEN(coord[[#This Row],[_long]])-1))&lt;3,2,1))</f>
        <v>15.1405690365004</v>
      </c>
    </row>
    <row r="78" spans="1:15">
      <c r="A78" t="s">
        <v>55</v>
      </c>
      <c r="B78" s="16" t="s">
        <v>177</v>
      </c>
      <c r="C78" t="s">
        <v>68</v>
      </c>
      <c r="D78" t="s">
        <v>27</v>
      </c>
      <c r="E78">
        <f>VLOOKUP(Tabella2[[#This Row],[Zona]],Tabella_dei_gradi_giorno__GG[],2,FALSE)</f>
        <v>901</v>
      </c>
      <c r="F78" t="str">
        <f>VLOOKUP(Tabella2[[#This Row],[Zona]],Tabella_dei_gradi_giorno__GG[],3,FALSE)</f>
        <v>1400</v>
      </c>
      <c r="G78">
        <f>VLOOKUP(Tabella2[[#This Row],[Zona]],'Res kWhmqK per zona climatica'!$A$2:$E$7,3,0)</f>
        <v>169.2</v>
      </c>
      <c r="H78">
        <f>Tabella2[[#This Row],[Fabbisogno_medio_nren '[kWh/mqa']]]/9.8</f>
        <v>17.265306122448976</v>
      </c>
      <c r="I78">
        <f>Tabella2[[#This Row],[Fabbisogno_medio_nren '[kWh/mqa']]]/11.87</f>
        <v>14.254422914911542</v>
      </c>
      <c r="J78">
        <f>Tabella2[[#This Row],[Fabbisogno_medio_Gas]]*1.8</f>
        <v>31.077551020408158</v>
      </c>
      <c r="K78">
        <f>Tabella2[[#This Row],[Fabbisogno_medio_Gasolio]]*2.61</f>
        <v>37.20404380791912</v>
      </c>
      <c r="L78">
        <f>Tabella2[[#This Row],[Fabbisogno_medio_Gas]]*1.2</f>
        <v>20.71836734693877</v>
      </c>
      <c r="M78">
        <f>Tabella2[[#This Row],[Fabbisogno_medio_Gasolio]]*1.75</f>
        <v>24.945240101095198</v>
      </c>
      <c r="N78">
        <f>coord[[#This Row],[_lat]]/10^(LEN(coord[[#This Row],[_lat]])-2)</f>
        <v>41.247688400000001</v>
      </c>
      <c r="O78">
        <f>coord[[#This Row],[_long]]/10^(LEN(coord[[#This Row],[_long]])-IF(_xlfn.FLOOR.MATH(coord[[#This Row],[_long]]/10^(LEN(coord[[#This Row],[_long]])-1))&lt;3,2,1))</f>
        <v>14.705941329939767</v>
      </c>
    </row>
    <row r="79" spans="1:15">
      <c r="A79" t="s">
        <v>55</v>
      </c>
      <c r="B79" s="16" t="s">
        <v>177</v>
      </c>
      <c r="C79" t="s">
        <v>71</v>
      </c>
      <c r="D79" t="s">
        <v>27</v>
      </c>
      <c r="E79">
        <f>VLOOKUP(Tabella2[[#This Row],[Zona]],Tabella_dei_gradi_giorno__GG[],2,FALSE)</f>
        <v>901</v>
      </c>
      <c r="F79" t="str">
        <f>VLOOKUP(Tabella2[[#This Row],[Zona]],Tabella_dei_gradi_giorno__GG[],3,FALSE)</f>
        <v>1400</v>
      </c>
      <c r="G79">
        <f>VLOOKUP(Tabella2[[#This Row],[Zona]],'Res kWhmqK per zona climatica'!$A$2:$E$7,3,0)</f>
        <v>169.2</v>
      </c>
      <c r="H79">
        <f>Tabella2[[#This Row],[Fabbisogno_medio_nren '[kWh/mqa']]]/9.8</f>
        <v>17.265306122448976</v>
      </c>
      <c r="I79">
        <f>Tabella2[[#This Row],[Fabbisogno_medio_nren '[kWh/mqa']]]/11.87</f>
        <v>14.254422914911542</v>
      </c>
      <c r="J79">
        <f>Tabella2[[#This Row],[Fabbisogno_medio_Gas]]*1.8</f>
        <v>31.077551020408158</v>
      </c>
      <c r="K79">
        <f>Tabella2[[#This Row],[Fabbisogno_medio_Gasolio]]*2.61</f>
        <v>37.20404380791912</v>
      </c>
      <c r="L79">
        <f>Tabella2[[#This Row],[Fabbisogno_medio_Gas]]*1.2</f>
        <v>20.71836734693877</v>
      </c>
      <c r="M79">
        <f>Tabella2[[#This Row],[Fabbisogno_medio_Gasolio]]*1.75</f>
        <v>24.945240101095198</v>
      </c>
      <c r="N79">
        <f>coord[[#This Row],[_lat]]/10^(LEN(coord[[#This Row],[_lat]])-2)</f>
        <v>41.20348345</v>
      </c>
      <c r="O79">
        <f>coord[[#This Row],[_long]]/10^(LEN(coord[[#This Row],[_long]])-IF(_xlfn.FLOOR.MATH(coord[[#This Row],[_long]]/10^(LEN(coord[[#This Row],[_long]])-1))&lt;3,2,1))</f>
        <v>14.117057688141852</v>
      </c>
    </row>
    <row r="80" spans="1:15">
      <c r="A80" t="s">
        <v>55</v>
      </c>
      <c r="B80" s="16" t="s">
        <v>177</v>
      </c>
      <c r="C80" t="s">
        <v>77</v>
      </c>
      <c r="D80" t="s">
        <v>27</v>
      </c>
      <c r="E80">
        <f>VLOOKUP(Tabella2[[#This Row],[Zona]],Tabella_dei_gradi_giorno__GG[],2,FALSE)</f>
        <v>901</v>
      </c>
      <c r="F80" t="str">
        <f>VLOOKUP(Tabella2[[#This Row],[Zona]],Tabella_dei_gradi_giorno__GG[],3,FALSE)</f>
        <v>1400</v>
      </c>
      <c r="G80">
        <f>VLOOKUP(Tabella2[[#This Row],[Zona]],'Res kWhmqK per zona climatica'!$A$2:$E$7,3,0)</f>
        <v>169.2</v>
      </c>
      <c r="H80">
        <f>Tabella2[[#This Row],[Fabbisogno_medio_nren '[kWh/mqa']]]/9.8</f>
        <v>17.265306122448976</v>
      </c>
      <c r="I80">
        <f>Tabella2[[#This Row],[Fabbisogno_medio_nren '[kWh/mqa']]]/11.87</f>
        <v>14.254422914911542</v>
      </c>
      <c r="J80">
        <f>Tabella2[[#This Row],[Fabbisogno_medio_Gas]]*1.8</f>
        <v>31.077551020408158</v>
      </c>
      <c r="K80">
        <f>Tabella2[[#This Row],[Fabbisogno_medio_Gasolio]]*2.61</f>
        <v>37.20404380791912</v>
      </c>
      <c r="L80">
        <f>Tabella2[[#This Row],[Fabbisogno_medio_Gas]]*1.2</f>
        <v>20.71836734693877</v>
      </c>
      <c r="M80">
        <f>Tabella2[[#This Row],[Fabbisogno_medio_Gasolio]]*1.75</f>
        <v>24.945240101095198</v>
      </c>
      <c r="N80">
        <f>coord[[#This Row],[_lat]]/10^(LEN(coord[[#This Row],[_lat]])-2)</f>
        <v>40.8358846</v>
      </c>
      <c r="O80">
        <f>coord[[#This Row],[_long]]/10^(LEN(coord[[#This Row],[_long]])-IF(_xlfn.FLOOR.MATH(coord[[#This Row],[_long]]/10^(LEN(coord[[#This Row],[_long]])-1))&lt;3,2,1))</f>
        <v>14.248767900000001</v>
      </c>
    </row>
    <row r="81" spans="1:15">
      <c r="A81" t="s">
        <v>55</v>
      </c>
      <c r="B81" s="16" t="s">
        <v>177</v>
      </c>
      <c r="C81" t="s">
        <v>80</v>
      </c>
      <c r="D81" t="s">
        <v>27</v>
      </c>
      <c r="E81">
        <f>VLOOKUP(Tabella2[[#This Row],[Zona]],Tabella_dei_gradi_giorno__GG[],2,FALSE)</f>
        <v>901</v>
      </c>
      <c r="F81" t="str">
        <f>VLOOKUP(Tabella2[[#This Row],[Zona]],Tabella_dei_gradi_giorno__GG[],3,FALSE)</f>
        <v>1400</v>
      </c>
      <c r="G81">
        <f>VLOOKUP(Tabella2[[#This Row],[Zona]],'Res kWhmqK per zona climatica'!$A$2:$E$7,3,0)</f>
        <v>169.2</v>
      </c>
      <c r="H81">
        <f>Tabella2[[#This Row],[Fabbisogno_medio_nren '[kWh/mqa']]]/9.8</f>
        <v>17.265306122448976</v>
      </c>
      <c r="I81">
        <f>Tabella2[[#This Row],[Fabbisogno_medio_nren '[kWh/mqa']]]/11.87</f>
        <v>14.254422914911542</v>
      </c>
      <c r="J81">
        <f>Tabella2[[#This Row],[Fabbisogno_medio_Gas]]*1.8</f>
        <v>31.077551020408158</v>
      </c>
      <c r="K81">
        <f>Tabella2[[#This Row],[Fabbisogno_medio_Gasolio]]*2.61</f>
        <v>37.20404380791912</v>
      </c>
      <c r="L81">
        <f>Tabella2[[#This Row],[Fabbisogno_medio_Gas]]*1.2</f>
        <v>20.71836734693877</v>
      </c>
      <c r="M81">
        <f>Tabella2[[#This Row],[Fabbisogno_medio_Gasolio]]*1.75</f>
        <v>24.945240101095198</v>
      </c>
      <c r="N81">
        <f>coord[[#This Row],[_lat]]/10^(LEN(coord[[#This Row],[_lat]])-2)</f>
        <v>40.419441650000003</v>
      </c>
      <c r="O81">
        <f>coord[[#This Row],[_long]]/10^(LEN(coord[[#This Row],[_long]])-IF(_xlfn.FLOOR.MATH(coord[[#This Row],[_long]]/10^(LEN(coord[[#This Row],[_long]])-1))&lt;3,2,1))</f>
        <v>15.310756230322482</v>
      </c>
    </row>
    <row r="82" spans="1:15">
      <c r="A82" t="s">
        <v>55</v>
      </c>
      <c r="B82" s="16" t="s">
        <v>178</v>
      </c>
      <c r="C82" t="s">
        <v>67</v>
      </c>
      <c r="D82" t="s">
        <v>27</v>
      </c>
      <c r="E82">
        <f>VLOOKUP(Tabella2[[#This Row],[Zona]],Tabella_dei_gradi_giorno__GG[],2,FALSE)</f>
        <v>901</v>
      </c>
      <c r="F82" t="str">
        <f>VLOOKUP(Tabella2[[#This Row],[Zona]],Tabella_dei_gradi_giorno__GG[],3,FALSE)</f>
        <v>1400</v>
      </c>
      <c r="G82">
        <f>VLOOKUP(Tabella2[[#This Row],[Zona]],'Res kWhmqK per zona climatica'!$A$2:$E$7,3,0)</f>
        <v>169.2</v>
      </c>
      <c r="H82">
        <f>Tabella2[[#This Row],[Fabbisogno_medio_nren '[kWh/mqa']]]/9.8</f>
        <v>17.265306122448976</v>
      </c>
      <c r="I82">
        <f>Tabella2[[#This Row],[Fabbisogno_medio_nren '[kWh/mqa']]]/11.87</f>
        <v>14.254422914911542</v>
      </c>
      <c r="J82">
        <f>Tabella2[[#This Row],[Fabbisogno_medio_Gas]]*1.8</f>
        <v>31.077551020408158</v>
      </c>
      <c r="K82">
        <f>Tabella2[[#This Row],[Fabbisogno_medio_Gasolio]]*2.61</f>
        <v>37.20404380791912</v>
      </c>
      <c r="L82">
        <f>Tabella2[[#This Row],[Fabbisogno_medio_Gas]]*1.2</f>
        <v>20.71836734693877</v>
      </c>
      <c r="M82">
        <f>Tabella2[[#This Row],[Fabbisogno_medio_Gasolio]]*1.75</f>
        <v>24.945240101095198</v>
      </c>
      <c r="N82">
        <f>coord[[#This Row],[_lat]]/10^(LEN(coord[[#This Row],[_lat]])-2)</f>
        <v>41.125784299999999</v>
      </c>
      <c r="O82">
        <f>coord[[#This Row],[_long]]/10^(LEN(coord[[#This Row],[_long]])-IF(_xlfn.FLOOR.MATH(coord[[#This Row],[_long]]/10^(LEN(coord[[#This Row],[_long]])-1))&lt;3,2,1))</f>
        <v>16.8620293</v>
      </c>
    </row>
    <row r="83" spans="1:15">
      <c r="A83" t="s">
        <v>55</v>
      </c>
      <c r="B83" s="16" t="s">
        <v>178</v>
      </c>
      <c r="C83" t="s">
        <v>69</v>
      </c>
      <c r="D83" t="s">
        <v>27</v>
      </c>
      <c r="E83">
        <f>VLOOKUP(Tabella2[[#This Row],[Zona]],Tabella_dei_gradi_giorno__GG[],2,FALSE)</f>
        <v>901</v>
      </c>
      <c r="F83" t="str">
        <f>VLOOKUP(Tabella2[[#This Row],[Zona]],Tabella_dei_gradi_giorno__GG[],3,FALSE)</f>
        <v>1400</v>
      </c>
      <c r="G83">
        <f>VLOOKUP(Tabella2[[#This Row],[Zona]],'Res kWhmqK per zona climatica'!$A$2:$E$7,3,0)</f>
        <v>169.2</v>
      </c>
      <c r="H83">
        <f>Tabella2[[#This Row],[Fabbisogno_medio_nren '[kWh/mqa']]]/9.8</f>
        <v>17.265306122448976</v>
      </c>
      <c r="I83">
        <f>Tabella2[[#This Row],[Fabbisogno_medio_nren '[kWh/mqa']]]/11.87</f>
        <v>14.254422914911542</v>
      </c>
      <c r="J83">
        <f>Tabella2[[#This Row],[Fabbisogno_medio_Gas]]*1.8</f>
        <v>31.077551020408158</v>
      </c>
      <c r="K83">
        <f>Tabella2[[#This Row],[Fabbisogno_medio_Gasolio]]*2.61</f>
        <v>37.20404380791912</v>
      </c>
      <c r="L83">
        <f>Tabella2[[#This Row],[Fabbisogno_medio_Gas]]*1.2</f>
        <v>20.71836734693877</v>
      </c>
      <c r="M83">
        <f>Tabella2[[#This Row],[Fabbisogno_medio_Gasolio]]*1.75</f>
        <v>24.945240101095198</v>
      </c>
      <c r="N83">
        <f>coord[[#This Row],[_lat]]/10^(LEN(coord[[#This Row],[_lat]])-2)</f>
        <v>40.635919749999999</v>
      </c>
      <c r="O83">
        <f>coord[[#This Row],[_long]]/10^(LEN(coord[[#This Row],[_long]])-IF(_xlfn.FLOOR.MATH(coord[[#This Row],[_long]]/10^(LEN(coord[[#This Row],[_long]])-1))&lt;3,2,1))</f>
        <v>17.688443357842537</v>
      </c>
    </row>
    <row r="84" spans="1:15">
      <c r="A84" t="s">
        <v>55</v>
      </c>
      <c r="B84" s="16" t="s">
        <v>178</v>
      </c>
      <c r="C84" t="s">
        <v>179</v>
      </c>
      <c r="D84" t="s">
        <v>31</v>
      </c>
      <c r="E84">
        <f>VLOOKUP(Tabella2[[#This Row],[Zona]],Tabella_dei_gradi_giorno__GG[],2,FALSE)</f>
        <v>1401</v>
      </c>
      <c r="F84" t="str">
        <f>VLOOKUP(Tabella2[[#This Row],[Zona]],Tabella_dei_gradi_giorno__GG[],3,FALSE)</f>
        <v>2100</v>
      </c>
      <c r="G84">
        <f>VLOOKUP(Tabella2[[#This Row],[Zona]],'Res kWhmqK per zona climatica'!$A$2:$E$7,3,0)</f>
        <v>175.6</v>
      </c>
      <c r="H84">
        <f>Tabella2[[#This Row],[Fabbisogno_medio_nren '[kWh/mqa']]]/9.8</f>
        <v>17.918367346938773</v>
      </c>
      <c r="I84">
        <f>Tabella2[[#This Row],[Fabbisogno_medio_nren '[kWh/mqa']]]/11.87</f>
        <v>14.793597304128054</v>
      </c>
      <c r="J84">
        <f>Tabella2[[#This Row],[Fabbisogno_medio_Gas]]*1.8</f>
        <v>32.253061224489791</v>
      </c>
      <c r="K84">
        <f>Tabella2[[#This Row],[Fabbisogno_medio_Gasolio]]*2.61</f>
        <v>38.611288963774221</v>
      </c>
      <c r="L84">
        <f>Tabella2[[#This Row],[Fabbisogno_medio_Gas]]*1.2</f>
        <v>21.502040816326527</v>
      </c>
      <c r="M84">
        <f>Tabella2[[#This Row],[Fabbisogno_medio_Gasolio]]*1.75</f>
        <v>25.888795282224095</v>
      </c>
      <c r="N84">
        <f>coord[[#This Row],[_lat]]/10^(LEN(coord[[#This Row],[_lat]])-2)</f>
        <v>41.180171999999999</v>
      </c>
      <c r="O84">
        <f>coord[[#This Row],[_long]]/10^(LEN(coord[[#This Row],[_long]])-IF(_xlfn.FLOOR.MATH(coord[[#This Row],[_long]]/10^(LEN(coord[[#This Row],[_long]])-1))&lt;3,2,1))</f>
        <v>16.1466408</v>
      </c>
    </row>
    <row r="85" spans="1:15">
      <c r="A85" t="s">
        <v>55</v>
      </c>
      <c r="B85" s="16" t="s">
        <v>178</v>
      </c>
      <c r="C85" t="s">
        <v>88</v>
      </c>
      <c r="D85" t="s">
        <v>31</v>
      </c>
      <c r="E85">
        <f>VLOOKUP(Tabella2[[#This Row],[Zona]],Tabella_dei_gradi_giorno__GG[],2,FALSE)</f>
        <v>1401</v>
      </c>
      <c r="F85" t="str">
        <f>VLOOKUP(Tabella2[[#This Row],[Zona]],Tabella_dei_gradi_giorno__GG[],3,FALSE)</f>
        <v>2100</v>
      </c>
      <c r="G85">
        <f>VLOOKUP(Tabella2[[#This Row],[Zona]],'Res kWhmqK per zona climatica'!$A$2:$E$7,3,0)</f>
        <v>175.6</v>
      </c>
      <c r="H85">
        <f>Tabella2[[#This Row],[Fabbisogno_medio_nren '[kWh/mqa']]]/9.8</f>
        <v>17.918367346938773</v>
      </c>
      <c r="I85">
        <f>Tabella2[[#This Row],[Fabbisogno_medio_nren '[kWh/mqa']]]/11.87</f>
        <v>14.793597304128054</v>
      </c>
      <c r="J85">
        <f>Tabella2[[#This Row],[Fabbisogno_medio_Gas]]*1.8</f>
        <v>32.253061224489791</v>
      </c>
      <c r="K85">
        <f>Tabella2[[#This Row],[Fabbisogno_medio_Gasolio]]*2.61</f>
        <v>38.611288963774221</v>
      </c>
      <c r="L85">
        <f>Tabella2[[#This Row],[Fabbisogno_medio_Gas]]*1.2</f>
        <v>21.502040816326527</v>
      </c>
      <c r="M85">
        <f>Tabella2[[#This Row],[Fabbisogno_medio_Gasolio]]*1.75</f>
        <v>25.888795282224095</v>
      </c>
      <c r="N85">
        <f>coord[[#This Row],[_lat]]/10^(LEN(coord[[#This Row],[_lat]])-2)</f>
        <v>41.50281055</v>
      </c>
      <c r="O85">
        <f>coord[[#This Row],[_long]]/10^(LEN(coord[[#This Row],[_long]])-IF(_xlfn.FLOOR.MATH(coord[[#This Row],[_long]]/10^(LEN(coord[[#This Row],[_long]])-1))&lt;3,2,1))</f>
        <v>15.452899609627728</v>
      </c>
    </row>
    <row r="86" spans="1:15">
      <c r="A86" t="s">
        <v>55</v>
      </c>
      <c r="B86" s="16" t="s">
        <v>178</v>
      </c>
      <c r="C86" t="s">
        <v>76</v>
      </c>
      <c r="D86" t="s">
        <v>27</v>
      </c>
      <c r="E86">
        <f>VLOOKUP(Tabella2[[#This Row],[Zona]],Tabella_dei_gradi_giorno__GG[],2,FALSE)</f>
        <v>901</v>
      </c>
      <c r="F86" t="str">
        <f>VLOOKUP(Tabella2[[#This Row],[Zona]],Tabella_dei_gradi_giorno__GG[],3,FALSE)</f>
        <v>1400</v>
      </c>
      <c r="G86">
        <f>VLOOKUP(Tabella2[[#This Row],[Zona]],'Res kWhmqK per zona climatica'!$A$2:$E$7,3,0)</f>
        <v>169.2</v>
      </c>
      <c r="H86">
        <f>Tabella2[[#This Row],[Fabbisogno_medio_nren '[kWh/mqa']]]/9.8</f>
        <v>17.265306122448976</v>
      </c>
      <c r="I86">
        <f>Tabella2[[#This Row],[Fabbisogno_medio_nren '[kWh/mqa']]]/11.87</f>
        <v>14.254422914911542</v>
      </c>
      <c r="J86">
        <f>Tabella2[[#This Row],[Fabbisogno_medio_Gas]]*1.8</f>
        <v>31.077551020408158</v>
      </c>
      <c r="K86">
        <f>Tabella2[[#This Row],[Fabbisogno_medio_Gasolio]]*2.61</f>
        <v>37.20404380791912</v>
      </c>
      <c r="L86">
        <f>Tabella2[[#This Row],[Fabbisogno_medio_Gas]]*1.2</f>
        <v>20.71836734693877</v>
      </c>
      <c r="M86">
        <f>Tabella2[[#This Row],[Fabbisogno_medio_Gasolio]]*1.75</f>
        <v>24.945240101095198</v>
      </c>
      <c r="N86">
        <f>coord[[#This Row],[_lat]]/10^(LEN(coord[[#This Row],[_lat]])-2)</f>
        <v>40.152217299999997</v>
      </c>
      <c r="O86">
        <f>coord[[#This Row],[_long]]/10^(LEN(coord[[#This Row],[_long]])-IF(_xlfn.FLOOR.MATH(coord[[#This Row],[_long]]/10^(LEN(coord[[#This Row],[_long]])-1))&lt;3,2,1))</f>
        <v>18.226062833822901</v>
      </c>
    </row>
    <row r="87" spans="1:15">
      <c r="A87" t="s">
        <v>55</v>
      </c>
      <c r="B87" s="16" t="s">
        <v>178</v>
      </c>
      <c r="C87" t="s">
        <v>82</v>
      </c>
      <c r="D87" t="s">
        <v>27</v>
      </c>
      <c r="E87">
        <f>VLOOKUP(Tabella2[[#This Row],[Zona]],Tabella_dei_gradi_giorno__GG[],2,FALSE)</f>
        <v>901</v>
      </c>
      <c r="F87" t="str">
        <f>VLOOKUP(Tabella2[[#This Row],[Zona]],Tabella_dei_gradi_giorno__GG[],3,FALSE)</f>
        <v>1400</v>
      </c>
      <c r="G87">
        <f>VLOOKUP(Tabella2[[#This Row],[Zona]],'Res kWhmqK per zona climatica'!$A$2:$E$7,3,0)</f>
        <v>169.2</v>
      </c>
      <c r="H87">
        <f>Tabella2[[#This Row],[Fabbisogno_medio_nren '[kWh/mqa']]]/9.8</f>
        <v>17.265306122448976</v>
      </c>
      <c r="I87">
        <f>Tabella2[[#This Row],[Fabbisogno_medio_nren '[kWh/mqa']]]/11.87</f>
        <v>14.254422914911542</v>
      </c>
      <c r="J87">
        <f>Tabella2[[#This Row],[Fabbisogno_medio_Gas]]*1.8</f>
        <v>31.077551020408158</v>
      </c>
      <c r="K87">
        <f>Tabella2[[#This Row],[Fabbisogno_medio_Gasolio]]*2.61</f>
        <v>37.20404380791912</v>
      </c>
      <c r="L87">
        <f>Tabella2[[#This Row],[Fabbisogno_medio_Gas]]*1.2</f>
        <v>20.71836734693877</v>
      </c>
      <c r="M87">
        <f>Tabella2[[#This Row],[Fabbisogno_medio_Gasolio]]*1.75</f>
        <v>24.945240101095198</v>
      </c>
      <c r="N87">
        <f>coord[[#This Row],[_lat]]/10^(LEN(coord[[#This Row],[_lat]])-2)</f>
        <v>40.54881555</v>
      </c>
      <c r="O87">
        <f>coord[[#This Row],[_long]]/10^(LEN(coord[[#This Row],[_long]])-IF(_xlfn.FLOOR.MATH(coord[[#This Row],[_long]]/10^(LEN(coord[[#This Row],[_long]])-1))&lt;3,2,1))</f>
        <v>17.080580124547431</v>
      </c>
    </row>
    <row r="88" spans="1:15">
      <c r="A88" t="s">
        <v>55</v>
      </c>
      <c r="B88" s="16" t="s">
        <v>180</v>
      </c>
      <c r="C88" t="s">
        <v>95</v>
      </c>
      <c r="D88" t="s">
        <v>31</v>
      </c>
      <c r="E88">
        <f>VLOOKUP(Tabella2[[#This Row],[Zona]],Tabella_dei_gradi_giorno__GG[],2,FALSE)</f>
        <v>1401</v>
      </c>
      <c r="F88" t="str">
        <f>VLOOKUP(Tabella2[[#This Row],[Zona]],Tabella_dei_gradi_giorno__GG[],3,FALSE)</f>
        <v>2100</v>
      </c>
      <c r="G88">
        <f>VLOOKUP(Tabella2[[#This Row],[Zona]],'Res kWhmqK per zona climatica'!$A$2:$E$7,3,0)</f>
        <v>175.6</v>
      </c>
      <c r="H88">
        <f>Tabella2[[#This Row],[Fabbisogno_medio_nren '[kWh/mqa']]]/9.8</f>
        <v>17.918367346938773</v>
      </c>
      <c r="I88">
        <f>Tabella2[[#This Row],[Fabbisogno_medio_nren '[kWh/mqa']]]/11.87</f>
        <v>14.793597304128054</v>
      </c>
      <c r="J88">
        <f>Tabella2[[#This Row],[Fabbisogno_medio_Gas]]*1.8</f>
        <v>32.253061224489791</v>
      </c>
      <c r="K88">
        <f>Tabella2[[#This Row],[Fabbisogno_medio_Gasolio]]*2.61</f>
        <v>38.611288963774221</v>
      </c>
      <c r="L88">
        <f>Tabella2[[#This Row],[Fabbisogno_medio_Gas]]*1.2</f>
        <v>21.502040816326527</v>
      </c>
      <c r="M88">
        <f>Tabella2[[#This Row],[Fabbisogno_medio_Gasolio]]*1.75</f>
        <v>25.888795282224095</v>
      </c>
      <c r="N88">
        <f>coord[[#This Row],[_lat]]/10^(LEN(coord[[#This Row],[_lat]])-2)</f>
        <v>40.447641899999994</v>
      </c>
      <c r="O88">
        <f>coord[[#This Row],[_long]]/10^(LEN(coord[[#This Row],[_long]])-IF(_xlfn.FLOOR.MATH(coord[[#This Row],[_long]]/10^(LEN(coord[[#This Row],[_long]])-1))&lt;3,2,1))</f>
        <v>16.47357384028852</v>
      </c>
    </row>
    <row r="89" spans="1:15">
      <c r="A89" t="s">
        <v>55</v>
      </c>
      <c r="B89" s="16" t="s">
        <v>180</v>
      </c>
      <c r="C89" t="s">
        <v>137</v>
      </c>
      <c r="D89" t="s">
        <v>36</v>
      </c>
      <c r="E89">
        <f>VLOOKUP(Tabella2[[#This Row],[Zona]],Tabella_dei_gradi_giorno__GG[],2,FALSE)</f>
        <v>2101</v>
      </c>
      <c r="F89" t="str">
        <f>VLOOKUP(Tabella2[[#This Row],[Zona]],Tabella_dei_gradi_giorno__GG[],3,FALSE)</f>
        <v>3000</v>
      </c>
      <c r="G89">
        <f>VLOOKUP(Tabella2[[#This Row],[Zona]],'Res kWhmqK per zona climatica'!$A$2:$E$7,3,0)</f>
        <v>222.3</v>
      </c>
      <c r="H89">
        <f>Tabella2[[#This Row],[Fabbisogno_medio_nren '[kWh/mqa']]]/9.8</f>
        <v>22.683673469387756</v>
      </c>
      <c r="I89">
        <f>Tabella2[[#This Row],[Fabbisogno_medio_nren '[kWh/mqa']]]/11.87</f>
        <v>18.727885425442295</v>
      </c>
      <c r="J89">
        <f>Tabella2[[#This Row],[Fabbisogno_medio_Gas]]*1.8</f>
        <v>40.830612244897964</v>
      </c>
      <c r="K89">
        <f>Tabella2[[#This Row],[Fabbisogno_medio_Gasolio]]*2.61</f>
        <v>48.879780960404389</v>
      </c>
      <c r="L89">
        <f>Tabella2[[#This Row],[Fabbisogno_medio_Gas]]*1.2</f>
        <v>27.220408163265308</v>
      </c>
      <c r="M89">
        <f>Tabella2[[#This Row],[Fabbisogno_medio_Gasolio]]*1.75</f>
        <v>32.773799494524013</v>
      </c>
      <c r="N89">
        <f>coord[[#This Row],[_lat]]/10^(LEN(coord[[#This Row],[_lat]])-2)</f>
        <v>40.518318800000003</v>
      </c>
      <c r="O89">
        <f>coord[[#This Row],[_long]]/10^(LEN(coord[[#This Row],[_long]])-IF(_xlfn.FLOOR.MATH(coord[[#This Row],[_long]]/10^(LEN(coord[[#This Row],[_long]])-1))&lt;3,2,1))</f>
        <v>15.820959990219951</v>
      </c>
    </row>
    <row r="90" spans="1:15">
      <c r="A90" t="s">
        <v>55</v>
      </c>
      <c r="B90" s="16" t="s">
        <v>64</v>
      </c>
      <c r="C90" t="s">
        <v>73</v>
      </c>
      <c r="D90" t="s">
        <v>27</v>
      </c>
      <c r="E90">
        <f>VLOOKUP(Tabella2[[#This Row],[Zona]],Tabella_dei_gradi_giorno__GG[],2,FALSE)</f>
        <v>901</v>
      </c>
      <c r="F90" t="str">
        <f>VLOOKUP(Tabella2[[#This Row],[Zona]],Tabella_dei_gradi_giorno__GG[],3,FALSE)</f>
        <v>1400</v>
      </c>
      <c r="G90">
        <f>VLOOKUP(Tabella2[[#This Row],[Zona]],'Res kWhmqK per zona climatica'!$A$2:$E$7,3,0)</f>
        <v>169.2</v>
      </c>
      <c r="H90">
        <f>Tabella2[[#This Row],[Fabbisogno_medio_nren '[kWh/mqa']]]/9.8</f>
        <v>17.265306122448976</v>
      </c>
      <c r="I90">
        <f>Tabella2[[#This Row],[Fabbisogno_medio_nren '[kWh/mqa']]]/11.87</f>
        <v>14.254422914911542</v>
      </c>
      <c r="J90">
        <f>Tabella2[[#This Row],[Fabbisogno_medio_Gas]]*1.8</f>
        <v>31.077551020408158</v>
      </c>
      <c r="K90">
        <f>Tabella2[[#This Row],[Fabbisogno_medio_Gasolio]]*2.61</f>
        <v>37.20404380791912</v>
      </c>
      <c r="L90">
        <f>Tabella2[[#This Row],[Fabbisogno_medio_Gas]]*1.2</f>
        <v>20.71836734693877</v>
      </c>
      <c r="M90">
        <f>Tabella2[[#This Row],[Fabbisogno_medio_Gasolio]]*1.75</f>
        <v>24.945240101095198</v>
      </c>
      <c r="N90">
        <f>coord[[#This Row],[_lat]]/10^(LEN(coord[[#This Row],[_lat]])-2)</f>
        <v>39.596685299999997</v>
      </c>
      <c r="O90">
        <f>coord[[#This Row],[_long]]/10^(LEN(coord[[#This Row],[_long]])-IF(_xlfn.FLOOR.MATH(coord[[#This Row],[_long]]/10^(LEN(coord[[#This Row],[_long]])-1))&lt;3,2,1))</f>
        <v>16.333055599019605</v>
      </c>
    </row>
    <row r="91" spans="1:15">
      <c r="A91" t="s">
        <v>55</v>
      </c>
      <c r="B91" s="16" t="s">
        <v>64</v>
      </c>
      <c r="C91" t="s">
        <v>72</v>
      </c>
      <c r="D91" t="s">
        <v>27</v>
      </c>
      <c r="E91">
        <f>VLOOKUP(Tabella2[[#This Row],[Zona]],Tabella_dei_gradi_giorno__GG[],2,FALSE)</f>
        <v>901</v>
      </c>
      <c r="F91" t="str">
        <f>VLOOKUP(Tabella2[[#This Row],[Zona]],Tabella_dei_gradi_giorno__GG[],3,FALSE)</f>
        <v>1400</v>
      </c>
      <c r="G91">
        <f>VLOOKUP(Tabella2[[#This Row],[Zona]],'Res kWhmqK per zona climatica'!$A$2:$E$7,3,0)</f>
        <v>169.2</v>
      </c>
      <c r="H91">
        <f>Tabella2[[#This Row],[Fabbisogno_medio_nren '[kWh/mqa']]]/9.8</f>
        <v>17.265306122448976</v>
      </c>
      <c r="I91">
        <f>Tabella2[[#This Row],[Fabbisogno_medio_nren '[kWh/mqa']]]/11.87</f>
        <v>14.254422914911542</v>
      </c>
      <c r="J91">
        <f>Tabella2[[#This Row],[Fabbisogno_medio_Gas]]*1.8</f>
        <v>31.077551020408158</v>
      </c>
      <c r="K91">
        <f>Tabella2[[#This Row],[Fabbisogno_medio_Gasolio]]*2.61</f>
        <v>37.20404380791912</v>
      </c>
      <c r="L91">
        <f>Tabella2[[#This Row],[Fabbisogno_medio_Gas]]*1.2</f>
        <v>20.71836734693877</v>
      </c>
      <c r="M91">
        <f>Tabella2[[#This Row],[Fabbisogno_medio_Gasolio]]*1.75</f>
        <v>24.945240101095198</v>
      </c>
      <c r="N91">
        <f>coord[[#This Row],[_lat]]/10^(LEN(coord[[#This Row],[_lat]])-2)</f>
        <v>38.829960349999993</v>
      </c>
      <c r="O91">
        <f>coord[[#This Row],[_long]]/10^(LEN(coord[[#This Row],[_long]])-IF(_xlfn.FLOOR.MATH(coord[[#This Row],[_long]]/10^(LEN(coord[[#This Row],[_long]])-1))&lt;3,2,1))</f>
        <v>16.431556876278329</v>
      </c>
    </row>
    <row r="92" spans="1:15">
      <c r="A92" t="s">
        <v>55</v>
      </c>
      <c r="B92" s="16" t="s">
        <v>64</v>
      </c>
      <c r="C92" t="s">
        <v>61</v>
      </c>
      <c r="D92" t="s">
        <v>23</v>
      </c>
      <c r="E92">
        <f>VLOOKUP(Tabella2[[#This Row],[Zona]],Tabella_dei_gradi_giorno__GG[],2,FALSE)</f>
        <v>601</v>
      </c>
      <c r="F92" t="str">
        <f>VLOOKUP(Tabella2[[#This Row],[Zona]],Tabella_dei_gradi_giorno__GG[],3,FALSE)</f>
        <v>900</v>
      </c>
      <c r="G92">
        <f>VLOOKUP(Tabella2[[#This Row],[Zona]],'Res kWhmqK per zona climatica'!$A$2:$E$7,3,0)</f>
        <v>164.9</v>
      </c>
      <c r="H92">
        <f>Tabella2[[#This Row],[Fabbisogno_medio_nren '[kWh/mqa']]]/9.8</f>
        <v>16.826530612244898</v>
      </c>
      <c r="I92">
        <f>Tabella2[[#This Row],[Fabbisogno_medio_nren '[kWh/mqa']]]/11.87</f>
        <v>13.892165122156699</v>
      </c>
      <c r="J92">
        <f>Tabella2[[#This Row],[Fabbisogno_medio_Gas]]*1.8</f>
        <v>30.287755102040819</v>
      </c>
      <c r="K92">
        <f>Tabella2[[#This Row],[Fabbisogno_medio_Gasolio]]*2.61</f>
        <v>36.258550968828985</v>
      </c>
      <c r="L92">
        <f>Tabella2[[#This Row],[Fabbisogno_medio_Gas]]*1.2</f>
        <v>20.191836734693876</v>
      </c>
      <c r="M92">
        <f>Tabella2[[#This Row],[Fabbisogno_medio_Gasolio]]*1.75</f>
        <v>24.311288963774224</v>
      </c>
      <c r="N92">
        <f>coord[[#This Row],[_lat]]/10^(LEN(coord[[#This Row],[_lat]])-2)</f>
        <v>39.187389400000001</v>
      </c>
      <c r="O92">
        <f>coord[[#This Row],[_long]]/10^(LEN(coord[[#This Row],[_long]])-IF(_xlfn.FLOOR.MATH(coord[[#This Row],[_long]]/10^(LEN(coord[[#This Row],[_long]])-1))&lt;3,2,1))</f>
        <v>16.878281888953069</v>
      </c>
    </row>
    <row r="93" spans="1:15">
      <c r="A93" t="s">
        <v>55</v>
      </c>
      <c r="B93" s="16" t="s">
        <v>64</v>
      </c>
      <c r="C93" t="s">
        <v>181</v>
      </c>
      <c r="D93" t="s">
        <v>23</v>
      </c>
      <c r="E93">
        <f>VLOOKUP(Tabella2[[#This Row],[Zona]],Tabella_dei_gradi_giorno__GG[],2,FALSE)</f>
        <v>601</v>
      </c>
      <c r="F93" t="str">
        <f>VLOOKUP(Tabella2[[#This Row],[Zona]],Tabella_dei_gradi_giorno__GG[],3,FALSE)</f>
        <v>900</v>
      </c>
      <c r="G93">
        <f>VLOOKUP(Tabella2[[#This Row],[Zona]],'Res kWhmqK per zona climatica'!$A$2:$E$7,3,0)</f>
        <v>164.9</v>
      </c>
      <c r="H93">
        <f>Tabella2[[#This Row],[Fabbisogno_medio_nren '[kWh/mqa']]]/9.8</f>
        <v>16.826530612244898</v>
      </c>
      <c r="I93">
        <f>Tabella2[[#This Row],[Fabbisogno_medio_nren '[kWh/mqa']]]/11.87</f>
        <v>13.892165122156699</v>
      </c>
      <c r="J93">
        <f>Tabella2[[#This Row],[Fabbisogno_medio_Gas]]*1.8</f>
        <v>30.287755102040819</v>
      </c>
      <c r="K93">
        <f>Tabella2[[#This Row],[Fabbisogno_medio_Gasolio]]*2.61</f>
        <v>36.258550968828985</v>
      </c>
      <c r="L93">
        <f>Tabella2[[#This Row],[Fabbisogno_medio_Gas]]*1.2</f>
        <v>20.191836734693876</v>
      </c>
      <c r="M93">
        <f>Tabella2[[#This Row],[Fabbisogno_medio_Gasolio]]*1.75</f>
        <v>24.311288963774224</v>
      </c>
      <c r="N93">
        <f>coord[[#This Row],[_lat]]/10^(LEN(coord[[#This Row],[_lat]])-2)</f>
        <v>38.103538899999997</v>
      </c>
      <c r="O93">
        <f>coord[[#This Row],[_long]]/10^(LEN(coord[[#This Row],[_long]])-IF(_xlfn.FLOOR.MATH(coord[[#This Row],[_long]]/10^(LEN(coord[[#This Row],[_long]])-1))&lt;3,2,1))</f>
        <v>15.639755600000001</v>
      </c>
    </row>
    <row r="94" spans="1:15">
      <c r="A94" t="s">
        <v>55</v>
      </c>
      <c r="B94" s="16" t="s">
        <v>64</v>
      </c>
      <c r="C94" t="s">
        <v>182</v>
      </c>
      <c r="D94" t="s">
        <v>31</v>
      </c>
      <c r="E94">
        <f>VLOOKUP(Tabella2[[#This Row],[Zona]],Tabella_dei_gradi_giorno__GG[],2,FALSE)</f>
        <v>1401</v>
      </c>
      <c r="F94" t="str">
        <f>VLOOKUP(Tabella2[[#This Row],[Zona]],Tabella_dei_gradi_giorno__GG[],3,FALSE)</f>
        <v>2100</v>
      </c>
      <c r="G94">
        <f>VLOOKUP(Tabella2[[#This Row],[Zona]],'Res kWhmqK per zona climatica'!$A$2:$E$7,3,0)</f>
        <v>175.6</v>
      </c>
      <c r="H94">
        <f>Tabella2[[#This Row],[Fabbisogno_medio_nren '[kWh/mqa']]]/9.8</f>
        <v>17.918367346938773</v>
      </c>
      <c r="I94">
        <f>Tabella2[[#This Row],[Fabbisogno_medio_nren '[kWh/mqa']]]/11.87</f>
        <v>14.793597304128054</v>
      </c>
      <c r="J94">
        <f>Tabella2[[#This Row],[Fabbisogno_medio_Gas]]*1.8</f>
        <v>32.253061224489791</v>
      </c>
      <c r="K94">
        <f>Tabella2[[#This Row],[Fabbisogno_medio_Gasolio]]*2.61</f>
        <v>38.611288963774221</v>
      </c>
      <c r="L94">
        <f>Tabella2[[#This Row],[Fabbisogno_medio_Gas]]*1.2</f>
        <v>21.502040816326527</v>
      </c>
      <c r="M94">
        <f>Tabella2[[#This Row],[Fabbisogno_medio_Gasolio]]*1.75</f>
        <v>25.888795282224095</v>
      </c>
      <c r="N94">
        <f>coord[[#This Row],[_lat]]/10^(LEN(coord[[#This Row],[_lat]])-2)</f>
        <v>38.626655599999999</v>
      </c>
      <c r="O94">
        <f>coord[[#This Row],[_long]]/10^(LEN(coord[[#This Row],[_long]])-IF(_xlfn.FLOOR.MATH(coord[[#This Row],[_long]]/10^(LEN(coord[[#This Row],[_long]])-1))&lt;3,2,1))</f>
        <v>16.098693458946357</v>
      </c>
    </row>
    <row r="95" spans="1:15">
      <c r="A95" t="s">
        <v>55</v>
      </c>
      <c r="B95" s="16" t="s">
        <v>183</v>
      </c>
      <c r="C95" t="s">
        <v>59</v>
      </c>
      <c r="D95" t="s">
        <v>23</v>
      </c>
      <c r="E95">
        <f>VLOOKUP(Tabella2[[#This Row],[Zona]],Tabella_dei_gradi_giorno__GG[],2,FALSE)</f>
        <v>601</v>
      </c>
      <c r="F95" t="str">
        <f>VLOOKUP(Tabella2[[#This Row],[Zona]],Tabella_dei_gradi_giorno__GG[],3,FALSE)</f>
        <v>900</v>
      </c>
      <c r="G95">
        <f>VLOOKUP(Tabella2[[#This Row],[Zona]],'Res kWhmqK per zona climatica'!$A$2:$E$7,3,0)</f>
        <v>164.9</v>
      </c>
      <c r="H95">
        <f>Tabella2[[#This Row],[Fabbisogno_medio_nren '[kWh/mqa']]]/9.8</f>
        <v>16.826530612244898</v>
      </c>
      <c r="I95">
        <f>Tabella2[[#This Row],[Fabbisogno_medio_nren '[kWh/mqa']]]/11.87</f>
        <v>13.892165122156699</v>
      </c>
      <c r="J95">
        <f>Tabella2[[#This Row],[Fabbisogno_medio_Gas]]*1.8</f>
        <v>30.287755102040819</v>
      </c>
      <c r="K95">
        <f>Tabella2[[#This Row],[Fabbisogno_medio_Gasolio]]*2.61</f>
        <v>36.258550968828985</v>
      </c>
      <c r="L95">
        <f>Tabella2[[#This Row],[Fabbisogno_medio_Gas]]*1.2</f>
        <v>20.191836734693876</v>
      </c>
      <c r="M95">
        <f>Tabella2[[#This Row],[Fabbisogno_medio_Gasolio]]*1.75</f>
        <v>24.311288963774224</v>
      </c>
      <c r="N95">
        <f>coord[[#This Row],[_lat]]/10^(LEN(coord[[#This Row],[_lat]])-2)</f>
        <v>37.312299099999997</v>
      </c>
      <c r="O95">
        <f>coord[[#This Row],[_long]]/10^(LEN(coord[[#This Row],[_long]])-IF(_xlfn.FLOOR.MATH(coord[[#This Row],[_long]]/10^(LEN(coord[[#This Row],[_long]])-1))&lt;3,2,1))</f>
        <v>13.57465</v>
      </c>
    </row>
    <row r="96" spans="1:15">
      <c r="A96" t="s">
        <v>55</v>
      </c>
      <c r="B96" s="16" t="s">
        <v>183</v>
      </c>
      <c r="C96" t="s">
        <v>85</v>
      </c>
      <c r="D96" t="s">
        <v>31</v>
      </c>
      <c r="E96">
        <f>VLOOKUP(Tabella2[[#This Row],[Zona]],Tabella_dei_gradi_giorno__GG[],2,FALSE)</f>
        <v>1401</v>
      </c>
      <c r="F96" t="str">
        <f>VLOOKUP(Tabella2[[#This Row],[Zona]],Tabella_dei_gradi_giorno__GG[],3,FALSE)</f>
        <v>2100</v>
      </c>
      <c r="G96">
        <f>VLOOKUP(Tabella2[[#This Row],[Zona]],'Res kWhmqK per zona climatica'!$A$2:$E$7,3,0)</f>
        <v>175.6</v>
      </c>
      <c r="H96">
        <f>Tabella2[[#This Row],[Fabbisogno_medio_nren '[kWh/mqa']]]/9.8</f>
        <v>17.918367346938773</v>
      </c>
      <c r="I96">
        <f>Tabella2[[#This Row],[Fabbisogno_medio_nren '[kWh/mqa']]]/11.87</f>
        <v>14.793597304128054</v>
      </c>
      <c r="J96">
        <f>Tabella2[[#This Row],[Fabbisogno_medio_Gas]]*1.8</f>
        <v>32.253061224489791</v>
      </c>
      <c r="K96">
        <f>Tabella2[[#This Row],[Fabbisogno_medio_Gasolio]]*2.61</f>
        <v>38.611288963774221</v>
      </c>
      <c r="L96">
        <f>Tabella2[[#This Row],[Fabbisogno_medio_Gas]]*1.2</f>
        <v>21.502040816326527</v>
      </c>
      <c r="M96">
        <f>Tabella2[[#This Row],[Fabbisogno_medio_Gasolio]]*1.75</f>
        <v>25.888795282224095</v>
      </c>
      <c r="N96">
        <f>coord[[#This Row],[_lat]]/10^(LEN(coord[[#This Row],[_lat]])-2)</f>
        <v>37.489941199999997</v>
      </c>
      <c r="O96">
        <f>coord[[#This Row],[_long]]/10^(LEN(coord[[#This Row],[_long]])-IF(_xlfn.FLOOR.MATH(coord[[#This Row],[_long]]/10^(LEN(coord[[#This Row],[_long]])-1))&lt;3,2,1))</f>
        <v>14.0631618</v>
      </c>
    </row>
    <row r="97" spans="1:15">
      <c r="A97" t="s">
        <v>55</v>
      </c>
      <c r="B97" s="16" t="s">
        <v>183</v>
      </c>
      <c r="C97" t="s">
        <v>60</v>
      </c>
      <c r="D97" t="s">
        <v>23</v>
      </c>
      <c r="E97">
        <f>VLOOKUP(Tabella2[[#This Row],[Zona]],Tabella_dei_gradi_giorno__GG[],2,FALSE)</f>
        <v>601</v>
      </c>
      <c r="F97" t="str">
        <f>VLOOKUP(Tabella2[[#This Row],[Zona]],Tabella_dei_gradi_giorno__GG[],3,FALSE)</f>
        <v>900</v>
      </c>
      <c r="G97">
        <f>VLOOKUP(Tabella2[[#This Row],[Zona]],'Res kWhmqK per zona climatica'!$A$2:$E$7,3,0)</f>
        <v>164.9</v>
      </c>
      <c r="H97">
        <f>Tabella2[[#This Row],[Fabbisogno_medio_nren '[kWh/mqa']]]/9.8</f>
        <v>16.826530612244898</v>
      </c>
      <c r="I97">
        <f>Tabella2[[#This Row],[Fabbisogno_medio_nren '[kWh/mqa']]]/11.87</f>
        <v>13.892165122156699</v>
      </c>
      <c r="J97">
        <f>Tabella2[[#This Row],[Fabbisogno_medio_Gas]]*1.8</f>
        <v>30.287755102040819</v>
      </c>
      <c r="K97">
        <f>Tabella2[[#This Row],[Fabbisogno_medio_Gasolio]]*2.61</f>
        <v>36.258550968828985</v>
      </c>
      <c r="L97">
        <f>Tabella2[[#This Row],[Fabbisogno_medio_Gas]]*1.2</f>
        <v>20.191836734693876</v>
      </c>
      <c r="M97">
        <f>Tabella2[[#This Row],[Fabbisogno_medio_Gasolio]]*1.75</f>
        <v>24.311288963774224</v>
      </c>
      <c r="N97">
        <f>coord[[#This Row],[_lat]]/10^(LEN(coord[[#This Row],[_lat]])-2)</f>
        <v>37.502361200000003</v>
      </c>
      <c r="O97">
        <f>coord[[#This Row],[_long]]/10^(LEN(coord[[#This Row],[_long]])-IF(_xlfn.FLOOR.MATH(coord[[#This Row],[_long]]/10^(LEN(coord[[#This Row],[_long]])-1))&lt;3,2,1))</f>
        <v>15.0873718</v>
      </c>
    </row>
    <row r="98" spans="1:15">
      <c r="A98" t="s">
        <v>55</v>
      </c>
      <c r="B98" s="16" t="s">
        <v>183</v>
      </c>
      <c r="C98" t="s">
        <v>120</v>
      </c>
      <c r="D98" t="s">
        <v>36</v>
      </c>
      <c r="E98">
        <f>VLOOKUP(Tabella2[[#This Row],[Zona]],Tabella_dei_gradi_giorno__GG[],2,FALSE)</f>
        <v>2101</v>
      </c>
      <c r="F98" t="str">
        <f>VLOOKUP(Tabella2[[#This Row],[Zona]],Tabella_dei_gradi_giorno__GG[],3,FALSE)</f>
        <v>3000</v>
      </c>
      <c r="G98">
        <f>VLOOKUP(Tabella2[[#This Row],[Zona]],'Res kWhmqK per zona climatica'!$A$2:$E$7,3,0)</f>
        <v>222.3</v>
      </c>
      <c r="H98">
        <f>Tabella2[[#This Row],[Fabbisogno_medio_nren '[kWh/mqa']]]/9.8</f>
        <v>22.683673469387756</v>
      </c>
      <c r="I98">
        <f>Tabella2[[#This Row],[Fabbisogno_medio_nren '[kWh/mqa']]]/11.87</f>
        <v>18.727885425442295</v>
      </c>
      <c r="J98">
        <f>Tabella2[[#This Row],[Fabbisogno_medio_Gas]]*1.8</f>
        <v>40.830612244897964</v>
      </c>
      <c r="K98">
        <f>Tabella2[[#This Row],[Fabbisogno_medio_Gasolio]]*2.61</f>
        <v>48.879780960404389</v>
      </c>
      <c r="L98">
        <f>Tabella2[[#This Row],[Fabbisogno_medio_Gas]]*1.2</f>
        <v>27.220408163265308</v>
      </c>
      <c r="M98">
        <f>Tabella2[[#This Row],[Fabbisogno_medio_Gasolio]]*1.75</f>
        <v>32.773799494524013</v>
      </c>
      <c r="N98">
        <f>coord[[#This Row],[_lat]]/10^(LEN(coord[[#This Row],[_lat]])-2)</f>
        <v>37.566757299999999</v>
      </c>
      <c r="O98">
        <f>coord[[#This Row],[_long]]/10^(LEN(coord[[#This Row],[_long]])-IF(_xlfn.FLOOR.MATH(coord[[#This Row],[_long]]/10^(LEN(coord[[#This Row],[_long]])-1))&lt;3,2,1))</f>
        <v>14.2807473</v>
      </c>
    </row>
    <row r="99" spans="1:15">
      <c r="A99" t="s">
        <v>55</v>
      </c>
      <c r="B99" s="16" t="s">
        <v>183</v>
      </c>
      <c r="C99" t="s">
        <v>62</v>
      </c>
      <c r="D99" t="s">
        <v>23</v>
      </c>
      <c r="E99">
        <f>VLOOKUP(Tabella2[[#This Row],[Zona]],Tabella_dei_gradi_giorno__GG[],2,FALSE)</f>
        <v>601</v>
      </c>
      <c r="F99" t="str">
        <f>VLOOKUP(Tabella2[[#This Row],[Zona]],Tabella_dei_gradi_giorno__GG[],3,FALSE)</f>
        <v>900</v>
      </c>
      <c r="G99">
        <f>VLOOKUP(Tabella2[[#This Row],[Zona]],'Res kWhmqK per zona climatica'!$A$2:$E$7,3,0)</f>
        <v>164.9</v>
      </c>
      <c r="H99">
        <f>Tabella2[[#This Row],[Fabbisogno_medio_nren '[kWh/mqa']]]/9.8</f>
        <v>16.826530612244898</v>
      </c>
      <c r="I99">
        <f>Tabella2[[#This Row],[Fabbisogno_medio_nren '[kWh/mqa']]]/11.87</f>
        <v>13.892165122156699</v>
      </c>
      <c r="J99">
        <f>Tabella2[[#This Row],[Fabbisogno_medio_Gas]]*1.8</f>
        <v>30.287755102040819</v>
      </c>
      <c r="K99">
        <f>Tabella2[[#This Row],[Fabbisogno_medio_Gasolio]]*2.61</f>
        <v>36.258550968828985</v>
      </c>
      <c r="L99">
        <f>Tabella2[[#This Row],[Fabbisogno_medio_Gas]]*1.2</f>
        <v>20.191836734693876</v>
      </c>
      <c r="M99">
        <f>Tabella2[[#This Row],[Fabbisogno_medio_Gasolio]]*1.75</f>
        <v>24.311288963774224</v>
      </c>
      <c r="N99">
        <f>coord[[#This Row],[_lat]]/10^(LEN(coord[[#This Row],[_lat]])-2)</f>
        <v>38.193757099999999</v>
      </c>
      <c r="O99">
        <f>coord[[#This Row],[_long]]/10^(LEN(coord[[#This Row],[_long]])-IF(_xlfn.FLOOR.MATH(coord[[#This Row],[_long]]/10^(LEN(coord[[#This Row],[_long]])-1))&lt;3,2,1))</f>
        <v>15.5542082</v>
      </c>
    </row>
    <row r="100" spans="1:15">
      <c r="A100" t="s">
        <v>55</v>
      </c>
      <c r="B100" s="16" t="s">
        <v>183</v>
      </c>
      <c r="C100" t="s">
        <v>63</v>
      </c>
      <c r="D100" t="s">
        <v>23</v>
      </c>
      <c r="E100">
        <f>VLOOKUP(Tabella2[[#This Row],[Zona]],Tabella_dei_gradi_giorno__GG[],2,FALSE)</f>
        <v>601</v>
      </c>
      <c r="F100" t="str">
        <f>VLOOKUP(Tabella2[[#This Row],[Zona]],Tabella_dei_gradi_giorno__GG[],3,FALSE)</f>
        <v>900</v>
      </c>
      <c r="G100">
        <f>VLOOKUP(Tabella2[[#This Row],[Zona]],'Res kWhmqK per zona climatica'!$A$2:$E$7,3,0)</f>
        <v>164.9</v>
      </c>
      <c r="H100">
        <f>Tabella2[[#This Row],[Fabbisogno_medio_nren '[kWh/mqa']]]/9.8</f>
        <v>16.826530612244898</v>
      </c>
      <c r="I100">
        <f>Tabella2[[#This Row],[Fabbisogno_medio_nren '[kWh/mqa']]]/11.87</f>
        <v>13.892165122156699</v>
      </c>
      <c r="J100">
        <f>Tabella2[[#This Row],[Fabbisogno_medio_Gas]]*1.8</f>
        <v>30.287755102040819</v>
      </c>
      <c r="K100">
        <f>Tabella2[[#This Row],[Fabbisogno_medio_Gasolio]]*2.61</f>
        <v>36.258550968828985</v>
      </c>
      <c r="L100">
        <f>Tabella2[[#This Row],[Fabbisogno_medio_Gas]]*1.2</f>
        <v>20.191836734693876</v>
      </c>
      <c r="M100">
        <f>Tabella2[[#This Row],[Fabbisogno_medio_Gasolio]]*1.75</f>
        <v>24.311288963774224</v>
      </c>
      <c r="N100">
        <f>coord[[#This Row],[_lat]]/10^(LEN(coord[[#This Row],[_lat]])-2)</f>
        <v>38.111226799999997</v>
      </c>
      <c r="O100">
        <f>coord[[#This Row],[_long]]/10^(LEN(coord[[#This Row],[_long]])-IF(_xlfn.FLOOR.MATH(coord[[#This Row],[_long]]/10^(LEN(coord[[#This Row],[_long]])-1))&lt;3,2,1))</f>
        <v>13.3524434</v>
      </c>
    </row>
    <row r="101" spans="1:15">
      <c r="A101" t="s">
        <v>55</v>
      </c>
      <c r="B101" s="16" t="s">
        <v>183</v>
      </c>
      <c r="C101" t="s">
        <v>79</v>
      </c>
      <c r="D101" t="s">
        <v>27</v>
      </c>
      <c r="E101">
        <f>VLOOKUP(Tabella2[[#This Row],[Zona]],Tabella_dei_gradi_giorno__GG[],2,FALSE)</f>
        <v>901</v>
      </c>
      <c r="F101" t="str">
        <f>VLOOKUP(Tabella2[[#This Row],[Zona]],Tabella_dei_gradi_giorno__GG[],3,FALSE)</f>
        <v>1400</v>
      </c>
      <c r="G101">
        <f>VLOOKUP(Tabella2[[#This Row],[Zona]],'Res kWhmqK per zona climatica'!$A$2:$E$7,3,0)</f>
        <v>169.2</v>
      </c>
      <c r="H101">
        <f>Tabella2[[#This Row],[Fabbisogno_medio_nren '[kWh/mqa']]]/9.8</f>
        <v>17.265306122448976</v>
      </c>
      <c r="I101">
        <f>Tabella2[[#This Row],[Fabbisogno_medio_nren '[kWh/mqa']]]/11.87</f>
        <v>14.254422914911542</v>
      </c>
      <c r="J101">
        <f>Tabella2[[#This Row],[Fabbisogno_medio_Gas]]*1.8</f>
        <v>31.077551020408158</v>
      </c>
      <c r="K101">
        <f>Tabella2[[#This Row],[Fabbisogno_medio_Gasolio]]*2.61</f>
        <v>37.20404380791912</v>
      </c>
      <c r="L101">
        <f>Tabella2[[#This Row],[Fabbisogno_medio_Gas]]*1.2</f>
        <v>20.71836734693877</v>
      </c>
      <c r="M101">
        <f>Tabella2[[#This Row],[Fabbisogno_medio_Gasolio]]*1.75</f>
        <v>24.945240101095198</v>
      </c>
      <c r="N101">
        <f>coord[[#This Row],[_lat]]/10^(LEN(coord[[#This Row],[_lat]])-2)</f>
        <v>36.921982800000002</v>
      </c>
      <c r="O101">
        <f>coord[[#This Row],[_long]]/10^(LEN(coord[[#This Row],[_long]])-IF(_xlfn.FLOOR.MATH(coord[[#This Row],[_long]]/10^(LEN(coord[[#This Row],[_long]])-1))&lt;3,2,1))</f>
        <v>14.7213455</v>
      </c>
    </row>
    <row r="102" spans="1:15">
      <c r="A102" t="s">
        <v>55</v>
      </c>
      <c r="B102" s="16" t="s">
        <v>183</v>
      </c>
      <c r="C102" t="s">
        <v>65</v>
      </c>
      <c r="D102" t="s">
        <v>23</v>
      </c>
      <c r="E102">
        <f>VLOOKUP(Tabella2[[#This Row],[Zona]],Tabella_dei_gradi_giorno__GG[],2,FALSE)</f>
        <v>601</v>
      </c>
      <c r="F102" t="str">
        <f>VLOOKUP(Tabella2[[#This Row],[Zona]],Tabella_dei_gradi_giorno__GG[],3,FALSE)</f>
        <v>900</v>
      </c>
      <c r="G102">
        <f>VLOOKUP(Tabella2[[#This Row],[Zona]],'Res kWhmqK per zona climatica'!$A$2:$E$7,3,0)</f>
        <v>164.9</v>
      </c>
      <c r="H102">
        <f>Tabella2[[#This Row],[Fabbisogno_medio_nren '[kWh/mqa']]]/9.8</f>
        <v>16.826530612244898</v>
      </c>
      <c r="I102">
        <f>Tabella2[[#This Row],[Fabbisogno_medio_nren '[kWh/mqa']]]/11.87</f>
        <v>13.892165122156699</v>
      </c>
      <c r="J102">
        <f>Tabella2[[#This Row],[Fabbisogno_medio_Gas]]*1.8</f>
        <v>30.287755102040819</v>
      </c>
      <c r="K102">
        <f>Tabella2[[#This Row],[Fabbisogno_medio_Gasolio]]*2.61</f>
        <v>36.258550968828985</v>
      </c>
      <c r="L102">
        <f>Tabella2[[#This Row],[Fabbisogno_medio_Gas]]*1.2</f>
        <v>20.191836734693876</v>
      </c>
      <c r="M102">
        <f>Tabella2[[#This Row],[Fabbisogno_medio_Gasolio]]*1.75</f>
        <v>24.311288963774224</v>
      </c>
      <c r="N102">
        <f>coord[[#This Row],[_lat]]/10^(LEN(coord[[#This Row],[_lat]])-2)</f>
        <v>37.064613899999998</v>
      </c>
      <c r="O102">
        <f>coord[[#This Row],[_long]]/10^(LEN(coord[[#This Row],[_long]])-IF(_xlfn.FLOOR.MATH(coord[[#This Row],[_long]]/10^(LEN(coord[[#This Row],[_long]])-1))&lt;3,2,1))</f>
        <v>15.290719599999999</v>
      </c>
    </row>
    <row r="103" spans="1:15">
      <c r="A103" t="s">
        <v>55</v>
      </c>
      <c r="B103" s="16" t="s">
        <v>183</v>
      </c>
      <c r="C103" t="s">
        <v>66</v>
      </c>
      <c r="D103" t="s">
        <v>23</v>
      </c>
      <c r="E103">
        <f>VLOOKUP(Tabella2[[#This Row],[Zona]],Tabella_dei_gradi_giorno__GG[],2,FALSE)</f>
        <v>601</v>
      </c>
      <c r="F103" t="str">
        <f>VLOOKUP(Tabella2[[#This Row],[Zona]],Tabella_dei_gradi_giorno__GG[],3,FALSE)</f>
        <v>900</v>
      </c>
      <c r="G103">
        <f>VLOOKUP(Tabella2[[#This Row],[Zona]],'Res kWhmqK per zona climatica'!$A$2:$E$7,3,0)</f>
        <v>164.9</v>
      </c>
      <c r="H103">
        <f>Tabella2[[#This Row],[Fabbisogno_medio_nren '[kWh/mqa']]]/9.8</f>
        <v>16.826530612244898</v>
      </c>
      <c r="I103">
        <f>Tabella2[[#This Row],[Fabbisogno_medio_nren '[kWh/mqa']]]/11.87</f>
        <v>13.892165122156699</v>
      </c>
      <c r="J103">
        <f>Tabella2[[#This Row],[Fabbisogno_medio_Gas]]*1.8</f>
        <v>30.287755102040819</v>
      </c>
      <c r="K103">
        <f>Tabella2[[#This Row],[Fabbisogno_medio_Gasolio]]*2.61</f>
        <v>36.258550968828985</v>
      </c>
      <c r="L103">
        <f>Tabella2[[#This Row],[Fabbisogno_medio_Gas]]*1.2</f>
        <v>20.191836734693876</v>
      </c>
      <c r="M103">
        <f>Tabella2[[#This Row],[Fabbisogno_medio_Gasolio]]*1.75</f>
        <v>24.311288963774224</v>
      </c>
      <c r="N103">
        <f>coord[[#This Row],[_lat]]/10^(LEN(coord[[#This Row],[_lat]])-2)</f>
        <v>38.017432100000001</v>
      </c>
      <c r="O103">
        <f>coord[[#This Row],[_long]]/10^(LEN(coord[[#This Row],[_long]])-IF(_xlfn.FLOOR.MATH(coord[[#This Row],[_long]]/10^(LEN(coord[[#This Row],[_long]])-1))&lt;3,2,1))</f>
        <v>12.515992000000001</v>
      </c>
    </row>
    <row r="104" spans="1:15">
      <c r="A104" t="s">
        <v>55</v>
      </c>
      <c r="B104" s="16" t="s">
        <v>184</v>
      </c>
      <c r="C104" t="s">
        <v>70</v>
      </c>
      <c r="D104" t="s">
        <v>27</v>
      </c>
      <c r="E104">
        <f>VLOOKUP(Tabella2[[#This Row],[Zona]],Tabella_dei_gradi_giorno__GG[],2,FALSE)</f>
        <v>901</v>
      </c>
      <c r="F104" t="str">
        <f>VLOOKUP(Tabella2[[#This Row],[Zona]],Tabella_dei_gradi_giorno__GG[],3,FALSE)</f>
        <v>1400</v>
      </c>
      <c r="G104">
        <f>VLOOKUP(Tabella2[[#This Row],[Zona]],'Res kWhmqK per zona climatica'!$A$2:$E$7,3,0)</f>
        <v>169.2</v>
      </c>
      <c r="H104">
        <f>Tabella2[[#This Row],[Fabbisogno_medio_nren '[kWh/mqa']]]/9.8</f>
        <v>17.265306122448976</v>
      </c>
      <c r="I104">
        <f>Tabella2[[#This Row],[Fabbisogno_medio_nren '[kWh/mqa']]]/11.87</f>
        <v>14.254422914911542</v>
      </c>
      <c r="J104">
        <f>Tabella2[[#This Row],[Fabbisogno_medio_Gas]]*1.8</f>
        <v>31.077551020408158</v>
      </c>
      <c r="K104">
        <f>Tabella2[[#This Row],[Fabbisogno_medio_Gasolio]]*2.61</f>
        <v>37.20404380791912</v>
      </c>
      <c r="L104">
        <f>Tabella2[[#This Row],[Fabbisogno_medio_Gas]]*1.2</f>
        <v>20.71836734693877</v>
      </c>
      <c r="M104">
        <f>Tabella2[[#This Row],[Fabbisogno_medio_Gasolio]]*1.75</f>
        <v>24.945240101095198</v>
      </c>
      <c r="N104">
        <f>coord[[#This Row],[_lat]]/10^(LEN(coord[[#This Row],[_lat]])-2)</f>
        <v>39.217199399999998</v>
      </c>
      <c r="O104">
        <f>coord[[#This Row],[_long]]/10^(LEN(coord[[#This Row],[_long]])-IF(_xlfn.FLOOR.MATH(coord[[#This Row],[_long]]/10^(LEN(coord[[#This Row],[_long]])-1))&lt;3,2,1))</f>
        <v>9.1133109999999995</v>
      </c>
    </row>
    <row r="105" spans="1:15">
      <c r="A105" t="s">
        <v>55</v>
      </c>
      <c r="B105" s="16" t="s">
        <v>184</v>
      </c>
      <c r="C105" t="s">
        <v>96</v>
      </c>
      <c r="D105" t="s">
        <v>31</v>
      </c>
      <c r="E105">
        <f>VLOOKUP(Tabella2[[#This Row],[Zona]],Tabella_dei_gradi_giorno__GG[],2,FALSE)</f>
        <v>1401</v>
      </c>
      <c r="F105" t="str">
        <f>VLOOKUP(Tabella2[[#This Row],[Zona]],Tabella_dei_gradi_giorno__GG[],3,FALSE)</f>
        <v>2100</v>
      </c>
      <c r="G105">
        <f>VLOOKUP(Tabella2[[#This Row],[Zona]],'Res kWhmqK per zona climatica'!$A$2:$E$7,3,0)</f>
        <v>175.6</v>
      </c>
      <c r="H105">
        <f>Tabella2[[#This Row],[Fabbisogno_medio_nren '[kWh/mqa']]]/9.8</f>
        <v>17.918367346938773</v>
      </c>
      <c r="I105">
        <f>Tabella2[[#This Row],[Fabbisogno_medio_nren '[kWh/mqa']]]/11.87</f>
        <v>14.793597304128054</v>
      </c>
      <c r="J105">
        <f>Tabella2[[#This Row],[Fabbisogno_medio_Gas]]*1.8</f>
        <v>32.253061224489791</v>
      </c>
      <c r="K105">
        <f>Tabella2[[#This Row],[Fabbisogno_medio_Gasolio]]*2.61</f>
        <v>38.611288963774221</v>
      </c>
      <c r="L105">
        <f>Tabella2[[#This Row],[Fabbisogno_medio_Gas]]*1.2</f>
        <v>21.502040816326527</v>
      </c>
      <c r="M105">
        <f>Tabella2[[#This Row],[Fabbisogno_medio_Gasolio]]*1.75</f>
        <v>25.888795282224095</v>
      </c>
      <c r="N105">
        <f>coord[[#This Row],[_lat]]/10^(LEN(coord[[#This Row],[_lat]])-2)</f>
        <v>40.263970550000003</v>
      </c>
      <c r="O105">
        <f>coord[[#This Row],[_long]]/10^(LEN(coord[[#This Row],[_long]])-IF(_xlfn.FLOOR.MATH(coord[[#This Row],[_long]]/10^(LEN(coord[[#This Row],[_long]])-1))&lt;3,2,1))</f>
        <v>9.1272200978174602</v>
      </c>
    </row>
    <row r="106" spans="1:15">
      <c r="A106" t="s">
        <v>55</v>
      </c>
      <c r="B106" s="16" t="s">
        <v>184</v>
      </c>
      <c r="C106" t="s">
        <v>78</v>
      </c>
      <c r="D106" t="s">
        <v>27</v>
      </c>
      <c r="E106">
        <f>VLOOKUP(Tabella2[[#This Row],[Zona]],Tabella_dei_gradi_giorno__GG[],2,FALSE)</f>
        <v>901</v>
      </c>
      <c r="F106" t="str">
        <f>VLOOKUP(Tabella2[[#This Row],[Zona]],Tabella_dei_gradi_giorno__GG[],3,FALSE)</f>
        <v>1400</v>
      </c>
      <c r="G106">
        <f>VLOOKUP(Tabella2[[#This Row],[Zona]],'Res kWhmqK per zona climatica'!$A$2:$E$7,3,0)</f>
        <v>169.2</v>
      </c>
      <c r="H106">
        <f>Tabella2[[#This Row],[Fabbisogno_medio_nren '[kWh/mqa']]]/9.8</f>
        <v>17.265306122448976</v>
      </c>
      <c r="I106">
        <f>Tabella2[[#This Row],[Fabbisogno_medio_nren '[kWh/mqa']]]/11.87</f>
        <v>14.254422914911542</v>
      </c>
      <c r="J106">
        <f>Tabella2[[#This Row],[Fabbisogno_medio_Gas]]*1.8</f>
        <v>31.077551020408158</v>
      </c>
      <c r="K106">
        <f>Tabella2[[#This Row],[Fabbisogno_medio_Gasolio]]*2.61</f>
        <v>37.20404380791912</v>
      </c>
      <c r="L106">
        <f>Tabella2[[#This Row],[Fabbisogno_medio_Gas]]*1.2</f>
        <v>20.71836734693877</v>
      </c>
      <c r="M106">
        <f>Tabella2[[#This Row],[Fabbisogno_medio_Gasolio]]*1.75</f>
        <v>24.945240101095198</v>
      </c>
      <c r="N106">
        <f>coord[[#This Row],[_lat]]/10^(LEN(coord[[#This Row],[_lat]])-2)</f>
        <v>40.026567649999997</v>
      </c>
      <c r="O106">
        <f>coord[[#This Row],[_long]]/10^(LEN(coord[[#This Row],[_long]])-IF(_xlfn.FLOOR.MATH(coord[[#This Row],[_long]]/10^(LEN(coord[[#This Row],[_long]])-1))&lt;3,2,1))</f>
        <v>8.6796416474357159</v>
      </c>
    </row>
    <row r="107" spans="1:15">
      <c r="A107" t="s">
        <v>55</v>
      </c>
      <c r="B107" s="16" t="s">
        <v>184</v>
      </c>
      <c r="C107" t="s">
        <v>81</v>
      </c>
      <c r="D107" t="s">
        <v>27</v>
      </c>
      <c r="E107">
        <f>VLOOKUP(Tabella2[[#This Row],[Zona]],Tabella_dei_gradi_giorno__GG[],2,FALSE)</f>
        <v>901</v>
      </c>
      <c r="F107" t="str">
        <f>VLOOKUP(Tabella2[[#This Row],[Zona]],Tabella_dei_gradi_giorno__GG[],3,FALSE)</f>
        <v>1400</v>
      </c>
      <c r="G107">
        <f>VLOOKUP(Tabella2[[#This Row],[Zona]],'Res kWhmqK per zona climatica'!$A$2:$E$7,3,0)</f>
        <v>169.2</v>
      </c>
      <c r="H107">
        <f>Tabella2[[#This Row],[Fabbisogno_medio_nren '[kWh/mqa']]]/9.8</f>
        <v>17.265306122448976</v>
      </c>
      <c r="I107">
        <f>Tabella2[[#This Row],[Fabbisogno_medio_nren '[kWh/mqa']]]/11.87</f>
        <v>14.254422914911542</v>
      </c>
      <c r="J107">
        <f>Tabella2[[#This Row],[Fabbisogno_medio_Gas]]*1.8</f>
        <v>31.077551020408158</v>
      </c>
      <c r="K107">
        <f>Tabella2[[#This Row],[Fabbisogno_medio_Gasolio]]*2.61</f>
        <v>37.20404380791912</v>
      </c>
      <c r="L107">
        <f>Tabella2[[#This Row],[Fabbisogno_medio_Gas]]*1.2</f>
        <v>20.71836734693877</v>
      </c>
      <c r="M107">
        <f>Tabella2[[#This Row],[Fabbisogno_medio_Gasolio]]*1.75</f>
        <v>24.945240101095198</v>
      </c>
      <c r="N107">
        <f>coord[[#This Row],[_lat]]/10^(LEN(coord[[#This Row],[_lat]])-2)</f>
        <v>40.723264299999997</v>
      </c>
      <c r="O107">
        <f>coord[[#This Row],[_long]]/10^(LEN(coord[[#This Row],[_long]])-IF(_xlfn.FLOOR.MATH(coord[[#This Row],[_long]]/10^(LEN(coord[[#This Row],[_long]])-1))&lt;3,2,1))</f>
        <v>8.5610073999999994</v>
      </c>
    </row>
    <row r="108" spans="1:15">
      <c r="A108" t="s">
        <v>194</v>
      </c>
      <c r="B108" s="16" t="s">
        <v>158</v>
      </c>
      <c r="C108" t="s">
        <v>108</v>
      </c>
      <c r="D108" t="s">
        <v>36</v>
      </c>
      <c r="E108">
        <f>VLOOKUP(Tabella2[[#This Row],[Zona]],Tabella_dei_gradi_giorno__GG[],2,FALSE)</f>
        <v>2101</v>
      </c>
      <c r="F108" t="str">
        <f>VLOOKUP(Tabella2[[#This Row],[Zona]],Tabella_dei_gradi_giorno__GG[],3,FALSE)</f>
        <v>3000</v>
      </c>
      <c r="G108">
        <f>VLOOKUP(Tabella2[[#This Row],[Zona]],'Ind kWhmqK per zona climatica'!$A$2:$E$7,3,0)</f>
        <v>368.9</v>
      </c>
      <c r="H108">
        <f>Tabella2[[#This Row],[Fabbisogno_medio_nren '[kWh/mqa']]]/9.8</f>
        <v>37.642857142857139</v>
      </c>
      <c r="I108">
        <f>Tabella2[[#This Row],[Fabbisogno_medio_nren '[kWh/mqa']]]/11.87</f>
        <v>31.078348778433025</v>
      </c>
      <c r="J108">
        <f>Tabella2[[#This Row],[Fabbisogno_medio_Gas]]*1.8</f>
        <v>67.757142857142853</v>
      </c>
      <c r="K108">
        <f>Tabella2[[#This Row],[Fabbisogno_medio_Gasolio]]*2.61</f>
        <v>81.114490311710185</v>
      </c>
      <c r="L108">
        <f>Tabella2[[#This Row],[Fabbisogno_medio_Gas]]*1.2</f>
        <v>45.171428571428564</v>
      </c>
      <c r="M108">
        <f>Tabella2[[#This Row],[Fabbisogno_medio_Gasolio]]*1.75</f>
        <v>54.387110362257793</v>
      </c>
      <c r="N108">
        <f>coord[[#This Row],[_lat]]/10^(LEN(coord[[#This Row],[_lat]])-2)</f>
        <v>44.834953349999999</v>
      </c>
      <c r="O108">
        <f>coord[[#This Row],[_long]]/10^(LEN(coord[[#This Row],[_long]])-IF(_xlfn.FLOOR.MATH(coord[[#This Row],[_long]]/10^(LEN(coord[[#This Row],[_long]])-1))&lt;3,2,1))</f>
        <v>8.7450304186058681</v>
      </c>
    </row>
    <row r="109" spans="1:15">
      <c r="A109" t="s">
        <v>194</v>
      </c>
      <c r="B109" s="16" t="s">
        <v>158</v>
      </c>
      <c r="C109" t="s">
        <v>111</v>
      </c>
      <c r="D109" t="s">
        <v>36</v>
      </c>
      <c r="E109">
        <f>VLOOKUP(Tabella2[[#This Row],[Zona]],Tabella_dei_gradi_giorno__GG[],2,FALSE)</f>
        <v>2101</v>
      </c>
      <c r="F109" t="str">
        <f>VLOOKUP(Tabella2[[#This Row],[Zona]],Tabella_dei_gradi_giorno__GG[],3,FALSE)</f>
        <v>3000</v>
      </c>
      <c r="G109">
        <f>VLOOKUP(Tabella2[[#This Row],[Zona]],'Ind kWhmqK per zona climatica'!$A$2:$E$7,3,0)</f>
        <v>368.9</v>
      </c>
      <c r="H109">
        <f>Tabella2[[#This Row],[Fabbisogno_medio_nren '[kWh/mqa']]]/9.8</f>
        <v>37.642857142857139</v>
      </c>
      <c r="I109">
        <f>Tabella2[[#This Row],[Fabbisogno_medio_nren '[kWh/mqa']]]/11.87</f>
        <v>31.078348778433025</v>
      </c>
      <c r="J109">
        <f>Tabella2[[#This Row],[Fabbisogno_medio_Gas]]*1.8</f>
        <v>67.757142857142853</v>
      </c>
      <c r="K109">
        <f>Tabella2[[#This Row],[Fabbisogno_medio_Gasolio]]*2.61</f>
        <v>81.114490311710185</v>
      </c>
      <c r="L109">
        <f>Tabella2[[#This Row],[Fabbisogno_medio_Gas]]*1.2</f>
        <v>45.171428571428564</v>
      </c>
      <c r="M109">
        <f>Tabella2[[#This Row],[Fabbisogno_medio_Gasolio]]*1.75</f>
        <v>54.387110362257793</v>
      </c>
      <c r="N109">
        <f>coord[[#This Row],[_lat]]/10^(LEN(coord[[#This Row],[_lat]])-2)</f>
        <v>44.826012650000003</v>
      </c>
      <c r="O109">
        <f>coord[[#This Row],[_long]]/10^(LEN(coord[[#This Row],[_long]])-IF(_xlfn.FLOOR.MATH(coord[[#This Row],[_long]]/10^(LEN(coord[[#This Row],[_long]])-1))&lt;3,2,1))</f>
        <v>8.2026863289872729</v>
      </c>
    </row>
    <row r="110" spans="1:15">
      <c r="A110" t="s">
        <v>194</v>
      </c>
      <c r="B110" s="16" t="s">
        <v>158</v>
      </c>
      <c r="C110" t="s">
        <v>113</v>
      </c>
      <c r="D110" t="s">
        <v>36</v>
      </c>
      <c r="E110">
        <f>VLOOKUP(Tabella2[[#This Row],[Zona]],Tabella_dei_gradi_giorno__GG[],2,FALSE)</f>
        <v>2101</v>
      </c>
      <c r="F110" t="str">
        <f>VLOOKUP(Tabella2[[#This Row],[Zona]],Tabella_dei_gradi_giorno__GG[],3,FALSE)</f>
        <v>3000</v>
      </c>
      <c r="G110">
        <f>VLOOKUP(Tabella2[[#This Row],[Zona]],'Ind kWhmqK per zona climatica'!$A$2:$E$7,3,0)</f>
        <v>368.9</v>
      </c>
      <c r="H110">
        <f>Tabella2[[#This Row],[Fabbisogno_medio_nren '[kWh/mqa']]]/9.8</f>
        <v>37.642857142857139</v>
      </c>
      <c r="I110">
        <f>Tabella2[[#This Row],[Fabbisogno_medio_nren '[kWh/mqa']]]/11.87</f>
        <v>31.078348778433025</v>
      </c>
      <c r="J110">
        <f>Tabella2[[#This Row],[Fabbisogno_medio_Gas]]*1.8</f>
        <v>67.757142857142853</v>
      </c>
      <c r="K110">
        <f>Tabella2[[#This Row],[Fabbisogno_medio_Gasolio]]*2.61</f>
        <v>81.114490311710185</v>
      </c>
      <c r="L110">
        <f>Tabella2[[#This Row],[Fabbisogno_medio_Gas]]*1.2</f>
        <v>45.171428571428564</v>
      </c>
      <c r="M110">
        <f>Tabella2[[#This Row],[Fabbisogno_medio_Gasolio]]*1.75</f>
        <v>54.387110362257793</v>
      </c>
      <c r="N110">
        <f>coord[[#This Row],[_lat]]/10^(LEN(coord[[#This Row],[_lat]])-2)</f>
        <v>45.5669538</v>
      </c>
      <c r="O110">
        <f>coord[[#This Row],[_long]]/10^(LEN(coord[[#This Row],[_long]])-IF(_xlfn.FLOOR.MATH(coord[[#This Row],[_long]]/10^(LEN(coord[[#This Row],[_long]])-1))&lt;3,2,1))</f>
        <v>8.0869120082976362</v>
      </c>
    </row>
    <row r="111" spans="1:15">
      <c r="A111" t="s">
        <v>194</v>
      </c>
      <c r="B111" s="16" t="s">
        <v>158</v>
      </c>
      <c r="C111" t="s">
        <v>154</v>
      </c>
      <c r="D111" t="s">
        <v>40</v>
      </c>
      <c r="E111">
        <f>VLOOKUP(Tabella2[[#This Row],[Zona]],Tabella_dei_gradi_giorno__GG[],2,FALSE)</f>
        <v>3001</v>
      </c>
      <c r="F111" t="str">
        <f>VLOOKUP(Tabella2[[#This Row],[Zona]],Tabella_dei_gradi_giorno__GG[],3,FALSE)</f>
        <v>nessuna limitazione</v>
      </c>
      <c r="G111">
        <f>VLOOKUP(Tabella2[[#This Row],[Zona]],'Ind kWhmqK per zona climatica'!$A$2:$E$7,3,0)</f>
        <v>398.4</v>
      </c>
      <c r="H111">
        <f>Tabella2[[#This Row],[Fabbisogno_medio_nren '[kWh/mqa']]]/9.8</f>
        <v>40.65306122448979</v>
      </c>
      <c r="I111">
        <f>Tabella2[[#This Row],[Fabbisogno_medio_nren '[kWh/mqa']]]/11.87</f>
        <v>33.563605728727886</v>
      </c>
      <c r="J111">
        <f>Tabella2[[#This Row],[Fabbisogno_medio_Gas]]*1.8</f>
        <v>73.175510204081618</v>
      </c>
      <c r="K111">
        <f>Tabella2[[#This Row],[Fabbisogno_medio_Gasolio]]*2.61</f>
        <v>87.601010951979774</v>
      </c>
      <c r="L111">
        <f>Tabella2[[#This Row],[Fabbisogno_medio_Gas]]*1.2</f>
        <v>48.783673469387743</v>
      </c>
      <c r="M111">
        <f>Tabella2[[#This Row],[Fabbisogno_medio_Gasolio]]*1.75</f>
        <v>58.736310025273802</v>
      </c>
      <c r="N111">
        <f>coord[[#This Row],[_lat]]/10^(LEN(coord[[#This Row],[_lat]])-2)</f>
        <v>44.45807035</v>
      </c>
      <c r="O111">
        <f>coord[[#This Row],[_long]]/10^(LEN(coord[[#This Row],[_long]])-IF(_xlfn.FLOOR.MATH(coord[[#This Row],[_long]]/10^(LEN(coord[[#This Row],[_long]])-1))&lt;3,2,1))</f>
        <v>7.5581366911516241</v>
      </c>
    </row>
    <row r="112" spans="1:15">
      <c r="A112" t="s">
        <v>194</v>
      </c>
      <c r="B112" s="16" t="s">
        <v>158</v>
      </c>
      <c r="C112" t="s">
        <v>130</v>
      </c>
      <c r="D112" t="s">
        <v>36</v>
      </c>
      <c r="E112">
        <f>VLOOKUP(Tabella2[[#This Row],[Zona]],Tabella_dei_gradi_giorno__GG[],2,FALSE)</f>
        <v>2101</v>
      </c>
      <c r="F112" t="str">
        <f>VLOOKUP(Tabella2[[#This Row],[Zona]],Tabella_dei_gradi_giorno__GG[],3,FALSE)</f>
        <v>3000</v>
      </c>
      <c r="G112">
        <f>VLOOKUP(Tabella2[[#This Row],[Zona]],'Ind kWhmqK per zona climatica'!$A$2:$E$7,3,0)</f>
        <v>368.9</v>
      </c>
      <c r="H112">
        <f>Tabella2[[#This Row],[Fabbisogno_medio_nren '[kWh/mqa']]]/9.8</f>
        <v>37.642857142857139</v>
      </c>
      <c r="I112">
        <f>Tabella2[[#This Row],[Fabbisogno_medio_nren '[kWh/mqa']]]/11.87</f>
        <v>31.078348778433025</v>
      </c>
      <c r="J112">
        <f>Tabella2[[#This Row],[Fabbisogno_medio_Gas]]*1.8</f>
        <v>67.757142857142853</v>
      </c>
      <c r="K112">
        <f>Tabella2[[#This Row],[Fabbisogno_medio_Gasolio]]*2.61</f>
        <v>81.114490311710185</v>
      </c>
      <c r="L112">
        <f>Tabella2[[#This Row],[Fabbisogno_medio_Gas]]*1.2</f>
        <v>45.171428571428564</v>
      </c>
      <c r="M112">
        <f>Tabella2[[#This Row],[Fabbisogno_medio_Gasolio]]*1.75</f>
        <v>54.387110362257793</v>
      </c>
      <c r="N112">
        <f>coord[[#This Row],[_lat]]/10^(LEN(coord[[#This Row],[_lat]])-2)</f>
        <v>45.584250049999994</v>
      </c>
      <c r="O112">
        <f>coord[[#This Row],[_long]]/10^(LEN(coord[[#This Row],[_long]])-IF(_xlfn.FLOOR.MATH(coord[[#This Row],[_long]]/10^(LEN(coord[[#This Row],[_long]])-1))&lt;3,2,1))</f>
        <v>8.5459969708945724</v>
      </c>
    </row>
    <row r="113" spans="1:15">
      <c r="A113" t="s">
        <v>194</v>
      </c>
      <c r="B113" s="16" t="s">
        <v>158</v>
      </c>
      <c r="C113" t="s">
        <v>143</v>
      </c>
      <c r="D113" t="s">
        <v>36</v>
      </c>
      <c r="E113">
        <f>VLOOKUP(Tabella2[[#This Row],[Zona]],Tabella_dei_gradi_giorno__GG[],2,FALSE)</f>
        <v>2101</v>
      </c>
      <c r="F113" t="str">
        <f>VLOOKUP(Tabella2[[#This Row],[Zona]],Tabella_dei_gradi_giorno__GG[],3,FALSE)</f>
        <v>3000</v>
      </c>
      <c r="G113">
        <f>VLOOKUP(Tabella2[[#This Row],[Zona]],'Ind kWhmqK per zona climatica'!$A$2:$E$7,3,0)</f>
        <v>368.9</v>
      </c>
      <c r="H113">
        <f>Tabella2[[#This Row],[Fabbisogno_medio_nren '[kWh/mqa']]]/9.8</f>
        <v>37.642857142857139</v>
      </c>
      <c r="I113">
        <f>Tabella2[[#This Row],[Fabbisogno_medio_nren '[kWh/mqa']]]/11.87</f>
        <v>31.078348778433025</v>
      </c>
      <c r="J113">
        <f>Tabella2[[#This Row],[Fabbisogno_medio_Gas]]*1.8</f>
        <v>67.757142857142853</v>
      </c>
      <c r="K113">
        <f>Tabella2[[#This Row],[Fabbisogno_medio_Gasolio]]*2.61</f>
        <v>81.114490311710185</v>
      </c>
      <c r="L113">
        <f>Tabella2[[#This Row],[Fabbisogno_medio_Gas]]*1.2</f>
        <v>45.171428571428564</v>
      </c>
      <c r="M113">
        <f>Tabella2[[#This Row],[Fabbisogno_medio_Gasolio]]*1.75</f>
        <v>54.387110362257793</v>
      </c>
      <c r="N113">
        <f>coord[[#This Row],[_lat]]/10^(LEN(coord[[#This Row],[_lat]])-2)</f>
        <v>45.067755099999999</v>
      </c>
      <c r="O113">
        <f>coord[[#This Row],[_long]]/10^(LEN(coord[[#This Row],[_long]])-IF(_xlfn.FLOOR.MATH(coord[[#This Row],[_long]]/10^(LEN(coord[[#This Row],[_long]])-1))&lt;3,2,1))</f>
        <v>7.6824892</v>
      </c>
    </row>
    <row r="114" spans="1:15">
      <c r="A114" t="s">
        <v>194</v>
      </c>
      <c r="B114" s="16" t="s">
        <v>158</v>
      </c>
      <c r="C114" t="s">
        <v>150</v>
      </c>
      <c r="D114" t="s">
        <v>36</v>
      </c>
      <c r="E114">
        <f>VLOOKUP(Tabella2[[#This Row],[Zona]],Tabella_dei_gradi_giorno__GG[],2,FALSE)</f>
        <v>2101</v>
      </c>
      <c r="F114" t="str">
        <f>VLOOKUP(Tabella2[[#This Row],[Zona]],Tabella_dei_gradi_giorno__GG[],3,FALSE)</f>
        <v>3000</v>
      </c>
      <c r="G114">
        <f>VLOOKUP(Tabella2[[#This Row],[Zona]],'Ind kWhmqK per zona climatica'!$A$2:$E$7,3,0)</f>
        <v>368.9</v>
      </c>
      <c r="H114">
        <f>Tabella2[[#This Row],[Fabbisogno_medio_nren '[kWh/mqa']]]/9.8</f>
        <v>37.642857142857139</v>
      </c>
      <c r="I114">
        <f>Tabella2[[#This Row],[Fabbisogno_medio_nren '[kWh/mqa']]]/11.87</f>
        <v>31.078348778433025</v>
      </c>
      <c r="J114">
        <f>Tabella2[[#This Row],[Fabbisogno_medio_Gas]]*1.8</f>
        <v>67.757142857142853</v>
      </c>
      <c r="K114">
        <f>Tabella2[[#This Row],[Fabbisogno_medio_Gasolio]]*2.61</f>
        <v>81.114490311710185</v>
      </c>
      <c r="L114">
        <f>Tabella2[[#This Row],[Fabbisogno_medio_Gas]]*1.2</f>
        <v>45.171428571428564</v>
      </c>
      <c r="M114">
        <f>Tabella2[[#This Row],[Fabbisogno_medio_Gasolio]]*1.75</f>
        <v>54.387110362257793</v>
      </c>
      <c r="N114">
        <f>coord[[#This Row],[_lat]]/10^(LEN(coord[[#This Row],[_lat]])-2)</f>
        <v>45.9344082</v>
      </c>
      <c r="O114">
        <f>coord[[#This Row],[_long]]/10^(LEN(coord[[#This Row],[_long]])-IF(_xlfn.FLOOR.MATH(coord[[#This Row],[_long]]/10^(LEN(coord[[#This Row],[_long]])-1))&lt;3,2,1))</f>
        <v>8.5580061999999995</v>
      </c>
    </row>
    <row r="115" spans="1:15">
      <c r="A115" t="s">
        <v>194</v>
      </c>
      <c r="B115" s="16" t="s">
        <v>158</v>
      </c>
      <c r="C115" t="s">
        <v>151</v>
      </c>
      <c r="D115" t="s">
        <v>36</v>
      </c>
      <c r="E115">
        <f>VLOOKUP(Tabella2[[#This Row],[Zona]],Tabella_dei_gradi_giorno__GG[],2,FALSE)</f>
        <v>2101</v>
      </c>
      <c r="F115" t="str">
        <f>VLOOKUP(Tabella2[[#This Row],[Zona]],Tabella_dei_gradi_giorno__GG[],3,FALSE)</f>
        <v>3000</v>
      </c>
      <c r="G115">
        <f>VLOOKUP(Tabella2[[#This Row],[Zona]],'Ind kWhmqK per zona climatica'!$A$2:$E$7,3,0)</f>
        <v>368.9</v>
      </c>
      <c r="H115">
        <f>Tabella2[[#This Row],[Fabbisogno_medio_nren '[kWh/mqa']]]/9.8</f>
        <v>37.642857142857139</v>
      </c>
      <c r="I115">
        <f>Tabella2[[#This Row],[Fabbisogno_medio_nren '[kWh/mqa']]]/11.87</f>
        <v>31.078348778433025</v>
      </c>
      <c r="J115">
        <f>Tabella2[[#This Row],[Fabbisogno_medio_Gas]]*1.8</f>
        <v>67.757142857142853</v>
      </c>
      <c r="K115">
        <f>Tabella2[[#This Row],[Fabbisogno_medio_Gasolio]]*2.61</f>
        <v>81.114490311710185</v>
      </c>
      <c r="L115">
        <f>Tabella2[[#This Row],[Fabbisogno_medio_Gas]]*1.2</f>
        <v>45.171428571428564</v>
      </c>
      <c r="M115">
        <f>Tabella2[[#This Row],[Fabbisogno_medio_Gasolio]]*1.75</f>
        <v>54.387110362257793</v>
      </c>
      <c r="N115">
        <f>coord[[#This Row],[_lat]]/10^(LEN(coord[[#This Row],[_lat]])-2)</f>
        <v>45.555382649999999</v>
      </c>
      <c r="O115">
        <f>coord[[#This Row],[_long]]/10^(LEN(coord[[#This Row],[_long]])-IF(_xlfn.FLOOR.MATH(coord[[#This Row],[_long]]/10^(LEN(coord[[#This Row],[_long]])-1))&lt;3,2,1))</f>
        <v>8.3462836783272714</v>
      </c>
    </row>
    <row r="116" spans="1:15">
      <c r="A116" t="s">
        <v>194</v>
      </c>
      <c r="B116" s="16" t="s">
        <v>159</v>
      </c>
      <c r="C116" t="s">
        <v>109</v>
      </c>
      <c r="D116" t="s">
        <v>36</v>
      </c>
      <c r="E116">
        <f>VLOOKUP(Tabella2[[#This Row],[Zona]],Tabella_dei_gradi_giorno__GG[],2,FALSE)</f>
        <v>2101</v>
      </c>
      <c r="F116" t="str">
        <f>VLOOKUP(Tabella2[[#This Row],[Zona]],Tabella_dei_gradi_giorno__GG[],3,FALSE)</f>
        <v>3000</v>
      </c>
      <c r="G116">
        <f>VLOOKUP(Tabella2[[#This Row],[Zona]],'Ind kWhmqK per zona climatica'!$A$2:$E$7,3,0)</f>
        <v>368.9</v>
      </c>
      <c r="H116">
        <f>Tabella2[[#This Row],[Fabbisogno_medio_nren '[kWh/mqa']]]/9.8</f>
        <v>37.642857142857139</v>
      </c>
      <c r="I116">
        <f>Tabella2[[#This Row],[Fabbisogno_medio_nren '[kWh/mqa']]]/11.87</f>
        <v>31.078348778433025</v>
      </c>
      <c r="J116">
        <f>Tabella2[[#This Row],[Fabbisogno_medio_Gas]]*1.8</f>
        <v>67.757142857142853</v>
      </c>
      <c r="K116">
        <f>Tabella2[[#This Row],[Fabbisogno_medio_Gasolio]]*2.61</f>
        <v>81.114490311710185</v>
      </c>
      <c r="L116">
        <f>Tabella2[[#This Row],[Fabbisogno_medio_Gas]]*1.2</f>
        <v>45.171428571428564</v>
      </c>
      <c r="M116">
        <f>Tabella2[[#This Row],[Fabbisogno_medio_Gasolio]]*1.75</f>
        <v>54.387110362257793</v>
      </c>
      <c r="N116">
        <f>coord[[#This Row],[_lat]]/10^(LEN(coord[[#This Row],[_lat]])-2)</f>
        <v>45.737088499999999</v>
      </c>
      <c r="O116">
        <f>coord[[#This Row],[_long]]/10^(LEN(coord[[#This Row],[_long]])-IF(_xlfn.FLOOR.MATH(coord[[#This Row],[_long]]/10^(LEN(coord[[#This Row],[_long]])-1))&lt;3,2,1))</f>
        <v>7.3196649000000003</v>
      </c>
    </row>
    <row r="117" spans="1:15">
      <c r="A117" t="s">
        <v>194</v>
      </c>
      <c r="B117" s="16" t="s">
        <v>160</v>
      </c>
      <c r="C117" t="s">
        <v>89</v>
      </c>
      <c r="D117" t="s">
        <v>31</v>
      </c>
      <c r="E117">
        <f>VLOOKUP(Tabella2[[#This Row],[Zona]],Tabella_dei_gradi_giorno__GG[],2,FALSE)</f>
        <v>1401</v>
      </c>
      <c r="F117" t="str">
        <f>VLOOKUP(Tabella2[[#This Row],[Zona]],Tabella_dei_gradi_giorno__GG[],3,FALSE)</f>
        <v>2100</v>
      </c>
      <c r="G117">
        <f>VLOOKUP(Tabella2[[#This Row],[Zona]],'Ind kWhmqK per zona climatica'!$A$2:$E$7,3,0)</f>
        <v>268.2</v>
      </c>
      <c r="H117">
        <f>Tabella2[[#This Row],[Fabbisogno_medio_nren '[kWh/mqa']]]/9.8</f>
        <v>27.367346938775508</v>
      </c>
      <c r="I117">
        <f>Tabella2[[#This Row],[Fabbisogno_medio_nren '[kWh/mqa']]]/11.87</f>
        <v>22.594776748104465</v>
      </c>
      <c r="J117">
        <f>Tabella2[[#This Row],[Fabbisogno_medio_Gas]]*1.8</f>
        <v>49.261224489795914</v>
      </c>
      <c r="K117">
        <f>Tabella2[[#This Row],[Fabbisogno_medio_Gasolio]]*2.61</f>
        <v>58.972367312552649</v>
      </c>
      <c r="L117">
        <f>Tabella2[[#This Row],[Fabbisogno_medio_Gas]]*1.2</f>
        <v>32.840816326530607</v>
      </c>
      <c r="M117">
        <f>Tabella2[[#This Row],[Fabbisogno_medio_Gasolio]]*1.75</f>
        <v>39.540859309182814</v>
      </c>
      <c r="N117">
        <f>coord[[#This Row],[_lat]]/10^(LEN(coord[[#This Row],[_lat]])-2)</f>
        <v>44.407260000000001</v>
      </c>
      <c r="O117">
        <f>coord[[#This Row],[_long]]/10^(LEN(coord[[#This Row],[_long]])-IF(_xlfn.FLOOR.MATH(coord[[#This Row],[_long]]/10^(LEN(coord[[#This Row],[_long]])-1))&lt;3,2,1))</f>
        <v>8.9338624000000006</v>
      </c>
    </row>
    <row r="118" spans="1:15">
      <c r="A118" t="s">
        <v>194</v>
      </c>
      <c r="B118" s="16" t="s">
        <v>160</v>
      </c>
      <c r="C118" t="s">
        <v>155</v>
      </c>
      <c r="D118" t="s">
        <v>31</v>
      </c>
      <c r="E118">
        <f>VLOOKUP(Tabella2[[#This Row],[Zona]],Tabella_dei_gradi_giorno__GG[],2,FALSE)</f>
        <v>1401</v>
      </c>
      <c r="F118" t="str">
        <f>VLOOKUP(Tabella2[[#This Row],[Zona]],Tabella_dei_gradi_giorno__GG[],3,FALSE)</f>
        <v>2100</v>
      </c>
      <c r="G118">
        <f>VLOOKUP(Tabella2[[#This Row],[Zona]],'Ind kWhmqK per zona climatica'!$A$2:$E$7,3,0)</f>
        <v>268.2</v>
      </c>
      <c r="H118">
        <f>Tabella2[[#This Row],[Fabbisogno_medio_nren '[kWh/mqa']]]/9.8</f>
        <v>27.367346938775508</v>
      </c>
      <c r="I118">
        <f>Tabella2[[#This Row],[Fabbisogno_medio_nren '[kWh/mqa']]]/11.87</f>
        <v>22.594776748104465</v>
      </c>
      <c r="J118">
        <f>Tabella2[[#This Row],[Fabbisogno_medio_Gas]]*1.8</f>
        <v>49.261224489795914</v>
      </c>
      <c r="K118">
        <f>Tabella2[[#This Row],[Fabbisogno_medio_Gasolio]]*2.61</f>
        <v>58.972367312552649</v>
      </c>
      <c r="L118">
        <f>Tabella2[[#This Row],[Fabbisogno_medio_Gas]]*1.2</f>
        <v>32.840816326530607</v>
      </c>
      <c r="M118">
        <f>Tabella2[[#This Row],[Fabbisogno_medio_Gasolio]]*1.75</f>
        <v>39.540859309182814</v>
      </c>
      <c r="N118">
        <f>coord[[#This Row],[_lat]]/10^(LEN(coord[[#This Row],[_lat]])-2)</f>
        <v>44.238365950000002</v>
      </c>
      <c r="O118">
        <f>coord[[#This Row],[_long]]/10^(LEN(coord[[#This Row],[_long]])-IF(_xlfn.FLOOR.MATH(coord[[#This Row],[_long]]/10^(LEN(coord[[#This Row],[_long]])-1))&lt;3,2,1))</f>
        <v>9.6912326345475357</v>
      </c>
    </row>
    <row r="119" spans="1:15">
      <c r="A119" t="s">
        <v>194</v>
      </c>
      <c r="B119" s="16" t="s">
        <v>160</v>
      </c>
      <c r="C119" t="s">
        <v>102</v>
      </c>
      <c r="D119" t="s">
        <v>31</v>
      </c>
      <c r="E119">
        <f>VLOOKUP(Tabella2[[#This Row],[Zona]],Tabella_dei_gradi_giorno__GG[],2,FALSE)</f>
        <v>1401</v>
      </c>
      <c r="F119" t="str">
        <f>VLOOKUP(Tabella2[[#This Row],[Zona]],Tabella_dei_gradi_giorno__GG[],3,FALSE)</f>
        <v>2100</v>
      </c>
      <c r="G119">
        <f>VLOOKUP(Tabella2[[#This Row],[Zona]],'Ind kWhmqK per zona climatica'!$A$2:$E$7,3,0)</f>
        <v>268.2</v>
      </c>
      <c r="H119">
        <f>Tabella2[[#This Row],[Fabbisogno_medio_nren '[kWh/mqa']]]/9.8</f>
        <v>27.367346938775508</v>
      </c>
      <c r="I119">
        <f>Tabella2[[#This Row],[Fabbisogno_medio_nren '[kWh/mqa']]]/11.87</f>
        <v>22.594776748104465</v>
      </c>
      <c r="J119">
        <f>Tabella2[[#This Row],[Fabbisogno_medio_Gas]]*1.8</f>
        <v>49.261224489795914</v>
      </c>
      <c r="K119">
        <f>Tabella2[[#This Row],[Fabbisogno_medio_Gasolio]]*2.61</f>
        <v>58.972367312552649</v>
      </c>
      <c r="L119">
        <f>Tabella2[[#This Row],[Fabbisogno_medio_Gas]]*1.2</f>
        <v>32.840816326530607</v>
      </c>
      <c r="M119">
        <f>Tabella2[[#This Row],[Fabbisogno_medio_Gasolio]]*1.75</f>
        <v>39.540859309182814</v>
      </c>
      <c r="N119">
        <f>coord[[#This Row],[_lat]]/10^(LEN(coord[[#This Row],[_lat]])-2)</f>
        <v>44.233423799999997</v>
      </c>
      <c r="O119">
        <f>coord[[#This Row],[_long]]/10^(LEN(coord[[#This Row],[_long]])-IF(_xlfn.FLOOR.MATH(coord[[#This Row],[_long]]/10^(LEN(coord[[#This Row],[_long]])-1))&lt;3,2,1))</f>
        <v>8.2525727370210618</v>
      </c>
    </row>
    <row r="120" spans="1:15">
      <c r="A120" t="s">
        <v>194</v>
      </c>
      <c r="B120" s="16" t="s">
        <v>160</v>
      </c>
      <c r="C120" t="s">
        <v>74</v>
      </c>
      <c r="D120" t="s">
        <v>27</v>
      </c>
      <c r="E120">
        <f>VLOOKUP(Tabella2[[#This Row],[Zona]],Tabella_dei_gradi_giorno__GG[],2,FALSE)</f>
        <v>901</v>
      </c>
      <c r="F120" t="str">
        <f>VLOOKUP(Tabella2[[#This Row],[Zona]],Tabella_dei_gradi_giorno__GG[],3,FALSE)</f>
        <v>1400</v>
      </c>
      <c r="G120">
        <f>VLOOKUP(Tabella2[[#This Row],[Zona]],'Ind kWhmqK per zona climatica'!$A$2:$E$7,3,0)</f>
        <v>228.8</v>
      </c>
      <c r="H120">
        <f>Tabella2[[#This Row],[Fabbisogno_medio_nren '[kWh/mqa']]]/9.8</f>
        <v>23.346938775510203</v>
      </c>
      <c r="I120">
        <f>Tabella2[[#This Row],[Fabbisogno_medio_nren '[kWh/mqa']]]/11.87</f>
        <v>19.275484414490315</v>
      </c>
      <c r="J120">
        <f>Tabella2[[#This Row],[Fabbisogno_medio_Gas]]*1.8</f>
        <v>42.02448979591837</v>
      </c>
      <c r="K120">
        <f>Tabella2[[#This Row],[Fabbisogno_medio_Gasolio]]*2.61</f>
        <v>50.309014321819717</v>
      </c>
      <c r="L120">
        <f>Tabella2[[#This Row],[Fabbisogno_medio_Gas]]*1.2</f>
        <v>28.016326530612243</v>
      </c>
      <c r="M120">
        <f>Tabella2[[#This Row],[Fabbisogno_medio_Gasolio]]*1.75</f>
        <v>33.732097725358052</v>
      </c>
      <c r="N120">
        <f>coord[[#This Row],[_lat]]/10^(LEN(coord[[#This Row],[_lat]])-2)</f>
        <v>43.958375250000003</v>
      </c>
      <c r="O120">
        <f>coord[[#This Row],[_long]]/10^(LEN(coord[[#This Row],[_long]])-IF(_xlfn.FLOOR.MATH(coord[[#This Row],[_long]]/10^(LEN(coord[[#This Row],[_long]])-1))&lt;3,2,1))</f>
        <v>7.8667427146742757</v>
      </c>
    </row>
    <row r="121" spans="1:15">
      <c r="A121" t="s">
        <v>194</v>
      </c>
      <c r="B121" s="16" t="s">
        <v>161</v>
      </c>
      <c r="C121" t="s">
        <v>112</v>
      </c>
      <c r="D121" t="s">
        <v>36</v>
      </c>
      <c r="E121">
        <f>VLOOKUP(Tabella2[[#This Row],[Zona]],Tabella_dei_gradi_giorno__GG[],2,FALSE)</f>
        <v>2101</v>
      </c>
      <c r="F121" t="str">
        <f>VLOOKUP(Tabella2[[#This Row],[Zona]],Tabella_dei_gradi_giorno__GG[],3,FALSE)</f>
        <v>3000</v>
      </c>
      <c r="G121">
        <f>VLOOKUP(Tabella2[[#This Row],[Zona]],'Ind kWhmqK per zona climatica'!$A$2:$E$7,3,0)</f>
        <v>368.9</v>
      </c>
      <c r="H121">
        <f>Tabella2[[#This Row],[Fabbisogno_medio_nren '[kWh/mqa']]]/9.8</f>
        <v>37.642857142857139</v>
      </c>
      <c r="I121">
        <f>Tabella2[[#This Row],[Fabbisogno_medio_nren '[kWh/mqa']]]/11.87</f>
        <v>31.078348778433025</v>
      </c>
      <c r="J121">
        <f>Tabella2[[#This Row],[Fabbisogno_medio_Gas]]*1.8</f>
        <v>67.757142857142853</v>
      </c>
      <c r="K121">
        <f>Tabella2[[#This Row],[Fabbisogno_medio_Gasolio]]*2.61</f>
        <v>81.114490311710185</v>
      </c>
      <c r="L121">
        <f>Tabella2[[#This Row],[Fabbisogno_medio_Gas]]*1.2</f>
        <v>45.171428571428564</v>
      </c>
      <c r="M121">
        <f>Tabella2[[#This Row],[Fabbisogno_medio_Gasolio]]*1.75</f>
        <v>54.387110362257793</v>
      </c>
      <c r="N121">
        <f>coord[[#This Row],[_lat]]/10^(LEN(coord[[#This Row],[_lat]])-2)</f>
        <v>45.756655700000003</v>
      </c>
      <c r="O121">
        <f>coord[[#This Row],[_long]]/10^(LEN(coord[[#This Row],[_long]])-IF(_xlfn.FLOOR.MATH(coord[[#This Row],[_long]]/10^(LEN(coord[[#This Row],[_long]])-1))&lt;3,2,1))</f>
        <v>9.7542192008622486</v>
      </c>
    </row>
    <row r="122" spans="1:15">
      <c r="A122" t="s">
        <v>194</v>
      </c>
      <c r="B122" s="16" t="s">
        <v>161</v>
      </c>
      <c r="C122" t="s">
        <v>116</v>
      </c>
      <c r="D122" t="s">
        <v>36</v>
      </c>
      <c r="E122">
        <f>VLOOKUP(Tabella2[[#This Row],[Zona]],Tabella_dei_gradi_giorno__GG[],2,FALSE)</f>
        <v>2101</v>
      </c>
      <c r="F122" t="str">
        <f>VLOOKUP(Tabella2[[#This Row],[Zona]],Tabella_dei_gradi_giorno__GG[],3,FALSE)</f>
        <v>3000</v>
      </c>
      <c r="G122">
        <f>VLOOKUP(Tabella2[[#This Row],[Zona]],'Ind kWhmqK per zona climatica'!$A$2:$E$7,3,0)</f>
        <v>368.9</v>
      </c>
      <c r="H122">
        <f>Tabella2[[#This Row],[Fabbisogno_medio_nren '[kWh/mqa']]]/9.8</f>
        <v>37.642857142857139</v>
      </c>
      <c r="I122">
        <f>Tabella2[[#This Row],[Fabbisogno_medio_nren '[kWh/mqa']]]/11.87</f>
        <v>31.078348778433025</v>
      </c>
      <c r="J122">
        <f>Tabella2[[#This Row],[Fabbisogno_medio_Gas]]*1.8</f>
        <v>67.757142857142853</v>
      </c>
      <c r="K122">
        <f>Tabella2[[#This Row],[Fabbisogno_medio_Gasolio]]*2.61</f>
        <v>81.114490311710185</v>
      </c>
      <c r="L122">
        <f>Tabella2[[#This Row],[Fabbisogno_medio_Gas]]*1.2</f>
        <v>45.171428571428564</v>
      </c>
      <c r="M122">
        <f>Tabella2[[#This Row],[Fabbisogno_medio_Gasolio]]*1.75</f>
        <v>54.387110362257793</v>
      </c>
      <c r="N122">
        <f>coord[[#This Row],[_lat]]/10^(LEN(coord[[#This Row],[_lat]])-2)</f>
        <v>45.779580449999997</v>
      </c>
      <c r="O122">
        <f>coord[[#This Row],[_long]]/10^(LEN(coord[[#This Row],[_long]])-IF(_xlfn.FLOOR.MATH(coord[[#This Row],[_long]]/10^(LEN(coord[[#This Row],[_long]])-1))&lt;3,2,1))</f>
        <v>10.425872969461199</v>
      </c>
    </row>
    <row r="123" spans="1:15">
      <c r="A123" t="s">
        <v>194</v>
      </c>
      <c r="B123" s="16" t="s">
        <v>161</v>
      </c>
      <c r="C123" t="s">
        <v>118</v>
      </c>
      <c r="D123" t="s">
        <v>36</v>
      </c>
      <c r="E123">
        <f>VLOOKUP(Tabella2[[#This Row],[Zona]],Tabella_dei_gradi_giorno__GG[],2,FALSE)</f>
        <v>2101</v>
      </c>
      <c r="F123" t="str">
        <f>VLOOKUP(Tabella2[[#This Row],[Zona]],Tabella_dei_gradi_giorno__GG[],3,FALSE)</f>
        <v>3000</v>
      </c>
      <c r="G123">
        <f>VLOOKUP(Tabella2[[#This Row],[Zona]],'Ind kWhmqK per zona climatica'!$A$2:$E$7,3,0)</f>
        <v>368.9</v>
      </c>
      <c r="H123">
        <f>Tabella2[[#This Row],[Fabbisogno_medio_nren '[kWh/mqa']]]/9.8</f>
        <v>37.642857142857139</v>
      </c>
      <c r="I123">
        <f>Tabella2[[#This Row],[Fabbisogno_medio_nren '[kWh/mqa']]]/11.87</f>
        <v>31.078348778433025</v>
      </c>
      <c r="J123">
        <f>Tabella2[[#This Row],[Fabbisogno_medio_Gas]]*1.8</f>
        <v>67.757142857142853</v>
      </c>
      <c r="K123">
        <f>Tabella2[[#This Row],[Fabbisogno_medio_Gasolio]]*2.61</f>
        <v>81.114490311710185</v>
      </c>
      <c r="L123">
        <f>Tabella2[[#This Row],[Fabbisogno_medio_Gas]]*1.2</f>
        <v>45.171428571428564</v>
      </c>
      <c r="M123">
        <f>Tabella2[[#This Row],[Fabbisogno_medio_Gasolio]]*1.75</f>
        <v>54.387110362257793</v>
      </c>
      <c r="N123">
        <f>coord[[#This Row],[_lat]]/10^(LEN(coord[[#This Row],[_lat]])-2)</f>
        <v>45.939475900000005</v>
      </c>
      <c r="O123">
        <f>coord[[#This Row],[_long]]/10^(LEN(coord[[#This Row],[_long]])-IF(_xlfn.FLOOR.MATH(coord[[#This Row],[_long]]/10^(LEN(coord[[#This Row],[_long]])-1))&lt;3,2,1))</f>
        <v>9.1494101454089485</v>
      </c>
    </row>
    <row r="124" spans="1:15">
      <c r="A124" t="s">
        <v>194</v>
      </c>
      <c r="B124" s="16" t="s">
        <v>161</v>
      </c>
      <c r="C124" t="s">
        <v>119</v>
      </c>
      <c r="D124" t="s">
        <v>36</v>
      </c>
      <c r="E124">
        <f>VLOOKUP(Tabella2[[#This Row],[Zona]],Tabella_dei_gradi_giorno__GG[],2,FALSE)</f>
        <v>2101</v>
      </c>
      <c r="F124" t="str">
        <f>VLOOKUP(Tabella2[[#This Row],[Zona]],Tabella_dei_gradi_giorno__GG[],3,FALSE)</f>
        <v>3000</v>
      </c>
      <c r="G124">
        <f>VLOOKUP(Tabella2[[#This Row],[Zona]],'Ind kWhmqK per zona climatica'!$A$2:$E$7,3,0)</f>
        <v>368.9</v>
      </c>
      <c r="H124">
        <f>Tabella2[[#This Row],[Fabbisogno_medio_nren '[kWh/mqa']]]/9.8</f>
        <v>37.642857142857139</v>
      </c>
      <c r="I124">
        <f>Tabella2[[#This Row],[Fabbisogno_medio_nren '[kWh/mqa']]]/11.87</f>
        <v>31.078348778433025</v>
      </c>
      <c r="J124">
        <f>Tabella2[[#This Row],[Fabbisogno_medio_Gas]]*1.8</f>
        <v>67.757142857142853</v>
      </c>
      <c r="K124">
        <f>Tabella2[[#This Row],[Fabbisogno_medio_Gasolio]]*2.61</f>
        <v>81.114490311710185</v>
      </c>
      <c r="L124">
        <f>Tabella2[[#This Row],[Fabbisogno_medio_Gas]]*1.2</f>
        <v>45.171428571428564</v>
      </c>
      <c r="M124">
        <f>Tabella2[[#This Row],[Fabbisogno_medio_Gasolio]]*1.75</f>
        <v>54.387110362257793</v>
      </c>
      <c r="N124">
        <f>coord[[#This Row],[_lat]]/10^(LEN(coord[[#This Row],[_lat]])-2)</f>
        <v>45.220864050000003</v>
      </c>
      <c r="O124">
        <f>coord[[#This Row],[_long]]/10^(LEN(coord[[#This Row],[_long]])-IF(_xlfn.FLOOR.MATH(coord[[#This Row],[_long]]/10^(LEN(coord[[#This Row],[_long]])-1))&lt;3,2,1))</f>
        <v>10.037037979628856</v>
      </c>
    </row>
    <row r="125" spans="1:15">
      <c r="A125" t="s">
        <v>194</v>
      </c>
      <c r="B125" s="16" t="s">
        <v>161</v>
      </c>
      <c r="C125" t="s">
        <v>125</v>
      </c>
      <c r="D125" t="s">
        <v>36</v>
      </c>
      <c r="E125">
        <f>VLOOKUP(Tabella2[[#This Row],[Zona]],Tabella_dei_gradi_giorno__GG[],2,FALSE)</f>
        <v>2101</v>
      </c>
      <c r="F125" t="str">
        <f>VLOOKUP(Tabella2[[#This Row],[Zona]],Tabella_dei_gradi_giorno__GG[],3,FALSE)</f>
        <v>3000</v>
      </c>
      <c r="G125">
        <f>VLOOKUP(Tabella2[[#This Row],[Zona]],'Ind kWhmqK per zona climatica'!$A$2:$E$7,3,0)</f>
        <v>368.9</v>
      </c>
      <c r="H125">
        <f>Tabella2[[#This Row],[Fabbisogno_medio_nren '[kWh/mqa']]]/9.8</f>
        <v>37.642857142857139</v>
      </c>
      <c r="I125">
        <f>Tabella2[[#This Row],[Fabbisogno_medio_nren '[kWh/mqa']]]/11.87</f>
        <v>31.078348778433025</v>
      </c>
      <c r="J125">
        <f>Tabella2[[#This Row],[Fabbisogno_medio_Gas]]*1.8</f>
        <v>67.757142857142853</v>
      </c>
      <c r="K125">
        <f>Tabella2[[#This Row],[Fabbisogno_medio_Gasolio]]*2.61</f>
        <v>81.114490311710185</v>
      </c>
      <c r="L125">
        <f>Tabella2[[#This Row],[Fabbisogno_medio_Gas]]*1.2</f>
        <v>45.171428571428564</v>
      </c>
      <c r="M125">
        <f>Tabella2[[#This Row],[Fabbisogno_medio_Gasolio]]*1.75</f>
        <v>54.387110362257793</v>
      </c>
      <c r="N125">
        <f>coord[[#This Row],[_lat]]/10^(LEN(coord[[#This Row],[_lat]])-2)</f>
        <v>45.900548499999999</v>
      </c>
      <c r="O125">
        <f>coord[[#This Row],[_long]]/10^(LEN(coord[[#This Row],[_long]])-IF(_xlfn.FLOOR.MATH(coord[[#This Row],[_long]]/10^(LEN(coord[[#This Row],[_long]])-1))&lt;3,2,1))</f>
        <v>9.4120248214396298</v>
      </c>
    </row>
    <row r="126" spans="1:15">
      <c r="A126" t="s">
        <v>194</v>
      </c>
      <c r="B126" s="16" t="s">
        <v>161</v>
      </c>
      <c r="C126" t="s">
        <v>126</v>
      </c>
      <c r="D126" t="s">
        <v>36</v>
      </c>
      <c r="E126">
        <f>VLOOKUP(Tabella2[[#This Row],[Zona]],Tabella_dei_gradi_giorno__GG[],2,FALSE)</f>
        <v>2101</v>
      </c>
      <c r="F126" t="str">
        <f>VLOOKUP(Tabella2[[#This Row],[Zona]],Tabella_dei_gradi_giorno__GG[],3,FALSE)</f>
        <v>3000</v>
      </c>
      <c r="G126">
        <f>VLOOKUP(Tabella2[[#This Row],[Zona]],'Ind kWhmqK per zona climatica'!$A$2:$E$7,3,0)</f>
        <v>368.9</v>
      </c>
      <c r="H126">
        <f>Tabella2[[#This Row],[Fabbisogno_medio_nren '[kWh/mqa']]]/9.8</f>
        <v>37.642857142857139</v>
      </c>
      <c r="I126">
        <f>Tabella2[[#This Row],[Fabbisogno_medio_nren '[kWh/mqa']]]/11.87</f>
        <v>31.078348778433025</v>
      </c>
      <c r="J126">
        <f>Tabella2[[#This Row],[Fabbisogno_medio_Gas]]*1.8</f>
        <v>67.757142857142853</v>
      </c>
      <c r="K126">
        <f>Tabella2[[#This Row],[Fabbisogno_medio_Gasolio]]*2.61</f>
        <v>81.114490311710185</v>
      </c>
      <c r="L126">
        <f>Tabella2[[#This Row],[Fabbisogno_medio_Gas]]*1.2</f>
        <v>45.171428571428564</v>
      </c>
      <c r="M126">
        <f>Tabella2[[#This Row],[Fabbisogno_medio_Gasolio]]*1.75</f>
        <v>54.387110362257793</v>
      </c>
      <c r="N126">
        <f>coord[[#This Row],[_lat]]/10^(LEN(coord[[#This Row],[_lat]])-2)</f>
        <v>45.261310399999999</v>
      </c>
      <c r="O126">
        <f>coord[[#This Row],[_long]]/10^(LEN(coord[[#This Row],[_long]])-IF(_xlfn.FLOOR.MATH(coord[[#This Row],[_long]]/10^(LEN(coord[[#This Row],[_long]])-1))&lt;3,2,1))</f>
        <v>9.4916780600218367</v>
      </c>
    </row>
    <row r="127" spans="1:15">
      <c r="A127" t="s">
        <v>194</v>
      </c>
      <c r="B127" s="16" t="s">
        <v>161</v>
      </c>
      <c r="C127" t="s">
        <v>128</v>
      </c>
      <c r="D127" t="s">
        <v>36</v>
      </c>
      <c r="E127">
        <f>VLOOKUP(Tabella2[[#This Row],[Zona]],Tabella_dei_gradi_giorno__GG[],2,FALSE)</f>
        <v>2101</v>
      </c>
      <c r="F127" t="str">
        <f>VLOOKUP(Tabella2[[#This Row],[Zona]],Tabella_dei_gradi_giorno__GG[],3,FALSE)</f>
        <v>3000</v>
      </c>
      <c r="G127">
        <f>VLOOKUP(Tabella2[[#This Row],[Zona]],'Ind kWhmqK per zona climatica'!$A$2:$E$7,3,0)</f>
        <v>368.9</v>
      </c>
      <c r="H127">
        <f>Tabella2[[#This Row],[Fabbisogno_medio_nren '[kWh/mqa']]]/9.8</f>
        <v>37.642857142857139</v>
      </c>
      <c r="I127">
        <f>Tabella2[[#This Row],[Fabbisogno_medio_nren '[kWh/mqa']]]/11.87</f>
        <v>31.078348778433025</v>
      </c>
      <c r="J127">
        <f>Tabella2[[#This Row],[Fabbisogno_medio_Gas]]*1.8</f>
        <v>67.757142857142853</v>
      </c>
      <c r="K127">
        <f>Tabella2[[#This Row],[Fabbisogno_medio_Gasolio]]*2.61</f>
        <v>81.114490311710185</v>
      </c>
      <c r="L127">
        <f>Tabella2[[#This Row],[Fabbisogno_medio_Gas]]*1.2</f>
        <v>45.171428571428564</v>
      </c>
      <c r="M127">
        <f>Tabella2[[#This Row],[Fabbisogno_medio_Gasolio]]*1.75</f>
        <v>54.387110362257793</v>
      </c>
      <c r="N127">
        <f>coord[[#This Row],[_lat]]/10^(LEN(coord[[#This Row],[_lat]])-2)</f>
        <v>45.464194300000003</v>
      </c>
      <c r="O127">
        <f>coord[[#This Row],[_long]]/10^(LEN(coord[[#This Row],[_long]])-IF(_xlfn.FLOOR.MATH(coord[[#This Row],[_long]]/10^(LEN(coord[[#This Row],[_long]])-1))&lt;3,2,1))</f>
        <v>9.1896345999999998</v>
      </c>
    </row>
    <row r="128" spans="1:15">
      <c r="A128" t="s">
        <v>194</v>
      </c>
      <c r="B128" s="16" t="s">
        <v>161</v>
      </c>
      <c r="C128" t="s">
        <v>127</v>
      </c>
      <c r="D128" t="s">
        <v>36</v>
      </c>
      <c r="E128">
        <f>VLOOKUP(Tabella2[[#This Row],[Zona]],Tabella_dei_gradi_giorno__GG[],2,FALSE)</f>
        <v>2101</v>
      </c>
      <c r="F128" t="str">
        <f>VLOOKUP(Tabella2[[#This Row],[Zona]],Tabella_dei_gradi_giorno__GG[],3,FALSE)</f>
        <v>3000</v>
      </c>
      <c r="G128">
        <f>VLOOKUP(Tabella2[[#This Row],[Zona]],'Ind kWhmqK per zona climatica'!$A$2:$E$7,3,0)</f>
        <v>368.9</v>
      </c>
      <c r="H128">
        <f>Tabella2[[#This Row],[Fabbisogno_medio_nren '[kWh/mqa']]]/9.8</f>
        <v>37.642857142857139</v>
      </c>
      <c r="I128">
        <f>Tabella2[[#This Row],[Fabbisogno_medio_nren '[kWh/mqa']]]/11.87</f>
        <v>31.078348778433025</v>
      </c>
      <c r="J128">
        <f>Tabella2[[#This Row],[Fabbisogno_medio_Gas]]*1.8</f>
        <v>67.757142857142853</v>
      </c>
      <c r="K128">
        <f>Tabella2[[#This Row],[Fabbisogno_medio_Gasolio]]*2.61</f>
        <v>81.114490311710185</v>
      </c>
      <c r="L128">
        <f>Tabella2[[#This Row],[Fabbisogno_medio_Gas]]*1.2</f>
        <v>45.171428571428564</v>
      </c>
      <c r="M128">
        <f>Tabella2[[#This Row],[Fabbisogno_medio_Gasolio]]*1.75</f>
        <v>54.387110362257793</v>
      </c>
      <c r="N128">
        <f>coord[[#This Row],[_lat]]/10^(LEN(coord[[#This Row],[_lat]])-2)</f>
        <v>45.169262799999998</v>
      </c>
      <c r="O128">
        <f>coord[[#This Row],[_long]]/10^(LEN(coord[[#This Row],[_long]])-IF(_xlfn.FLOOR.MATH(coord[[#This Row],[_long]]/10^(LEN(coord[[#This Row],[_long]])-1))&lt;3,2,1))</f>
        <v>10.670836515673878</v>
      </c>
    </row>
    <row r="129" spans="1:15">
      <c r="A129" t="s">
        <v>194</v>
      </c>
      <c r="B129" s="16" t="s">
        <v>161</v>
      </c>
      <c r="C129" t="s">
        <v>162</v>
      </c>
      <c r="D129" t="s">
        <v>36</v>
      </c>
      <c r="E129">
        <f>VLOOKUP(Tabella2[[#This Row],[Zona]],Tabella_dei_gradi_giorno__GG[],2,FALSE)</f>
        <v>2101</v>
      </c>
      <c r="F129" t="str">
        <f>VLOOKUP(Tabella2[[#This Row],[Zona]],Tabella_dei_gradi_giorno__GG[],3,FALSE)</f>
        <v>3000</v>
      </c>
      <c r="G129">
        <f>VLOOKUP(Tabella2[[#This Row],[Zona]],'Ind kWhmqK per zona climatica'!$A$2:$E$7,3,0)</f>
        <v>368.9</v>
      </c>
      <c r="H129">
        <f>Tabella2[[#This Row],[Fabbisogno_medio_nren '[kWh/mqa']]]/9.8</f>
        <v>37.642857142857139</v>
      </c>
      <c r="I129">
        <f>Tabella2[[#This Row],[Fabbisogno_medio_nren '[kWh/mqa']]]/11.87</f>
        <v>31.078348778433025</v>
      </c>
      <c r="J129">
        <f>Tabella2[[#This Row],[Fabbisogno_medio_Gas]]*1.8</f>
        <v>67.757142857142853</v>
      </c>
      <c r="K129">
        <f>Tabella2[[#This Row],[Fabbisogno_medio_Gasolio]]*2.61</f>
        <v>81.114490311710185</v>
      </c>
      <c r="L129">
        <f>Tabella2[[#This Row],[Fabbisogno_medio_Gas]]*1.2</f>
        <v>45.171428571428564</v>
      </c>
      <c r="M129">
        <f>Tabella2[[#This Row],[Fabbisogno_medio_Gasolio]]*1.75</f>
        <v>54.387110362257793</v>
      </c>
      <c r="N129">
        <f>coord[[#This Row],[_lat]]/10^(LEN(coord[[#This Row],[_lat]])-2)</f>
        <v>45.639544000000001</v>
      </c>
      <c r="O129">
        <f>coord[[#This Row],[_long]]/10^(LEN(coord[[#This Row],[_long]])-IF(_xlfn.FLOOR.MATH(coord[[#This Row],[_long]]/10^(LEN(coord[[#This Row],[_long]])-1))&lt;3,2,1))</f>
        <v>9.2788693692250384</v>
      </c>
    </row>
    <row r="130" spans="1:15">
      <c r="A130" t="s">
        <v>194</v>
      </c>
      <c r="B130" s="16" t="s">
        <v>161</v>
      </c>
      <c r="C130" t="s">
        <v>133</v>
      </c>
      <c r="D130" t="s">
        <v>36</v>
      </c>
      <c r="E130">
        <f>VLOOKUP(Tabella2[[#This Row],[Zona]],Tabella_dei_gradi_giorno__GG[],2,FALSE)</f>
        <v>2101</v>
      </c>
      <c r="F130" t="str">
        <f>VLOOKUP(Tabella2[[#This Row],[Zona]],Tabella_dei_gradi_giorno__GG[],3,FALSE)</f>
        <v>3000</v>
      </c>
      <c r="G130">
        <f>VLOOKUP(Tabella2[[#This Row],[Zona]],'Ind kWhmqK per zona climatica'!$A$2:$E$7,3,0)</f>
        <v>368.9</v>
      </c>
      <c r="H130">
        <f>Tabella2[[#This Row],[Fabbisogno_medio_nren '[kWh/mqa']]]/9.8</f>
        <v>37.642857142857139</v>
      </c>
      <c r="I130">
        <f>Tabella2[[#This Row],[Fabbisogno_medio_nren '[kWh/mqa']]]/11.87</f>
        <v>31.078348778433025</v>
      </c>
      <c r="J130">
        <f>Tabella2[[#This Row],[Fabbisogno_medio_Gas]]*1.8</f>
        <v>67.757142857142853</v>
      </c>
      <c r="K130">
        <f>Tabella2[[#This Row],[Fabbisogno_medio_Gasolio]]*2.61</f>
        <v>81.114490311710185</v>
      </c>
      <c r="L130">
        <f>Tabella2[[#This Row],[Fabbisogno_medio_Gas]]*1.2</f>
        <v>45.171428571428564</v>
      </c>
      <c r="M130">
        <f>Tabella2[[#This Row],[Fabbisogno_medio_Gasolio]]*1.75</f>
        <v>54.387110362257793</v>
      </c>
      <c r="N130">
        <f>coord[[#This Row],[_lat]]/10^(LEN(coord[[#This Row],[_lat]])-2)</f>
        <v>45.036854649999995</v>
      </c>
      <c r="O130">
        <f>coord[[#This Row],[_long]]/10^(LEN(coord[[#This Row],[_long]])-IF(_xlfn.FLOOR.MATH(coord[[#This Row],[_long]]/10^(LEN(coord[[#This Row],[_long]])-1))&lt;3,2,1))</f>
        <v>9.1378250828260263</v>
      </c>
    </row>
    <row r="131" spans="1:15">
      <c r="A131" t="s">
        <v>194</v>
      </c>
      <c r="B131" s="16" t="s">
        <v>161</v>
      </c>
      <c r="C131" t="s">
        <v>142</v>
      </c>
      <c r="D131" t="s">
        <v>36</v>
      </c>
      <c r="E131">
        <f>VLOOKUP(Tabella2[[#This Row],[Zona]],Tabella_dei_gradi_giorno__GG[],2,FALSE)</f>
        <v>2101</v>
      </c>
      <c r="F131" t="str">
        <f>VLOOKUP(Tabella2[[#This Row],[Zona]],Tabella_dei_gradi_giorno__GG[],3,FALSE)</f>
        <v>3000</v>
      </c>
      <c r="G131">
        <f>VLOOKUP(Tabella2[[#This Row],[Zona]],'Ind kWhmqK per zona climatica'!$A$2:$E$7,3,0)</f>
        <v>368.9</v>
      </c>
      <c r="H131">
        <f>Tabella2[[#This Row],[Fabbisogno_medio_nren '[kWh/mqa']]]/9.8</f>
        <v>37.642857142857139</v>
      </c>
      <c r="I131">
        <f>Tabella2[[#This Row],[Fabbisogno_medio_nren '[kWh/mqa']]]/11.87</f>
        <v>31.078348778433025</v>
      </c>
      <c r="J131">
        <f>Tabella2[[#This Row],[Fabbisogno_medio_Gas]]*1.8</f>
        <v>67.757142857142853</v>
      </c>
      <c r="K131">
        <f>Tabella2[[#This Row],[Fabbisogno_medio_Gasolio]]*2.61</f>
        <v>81.114490311710185</v>
      </c>
      <c r="L131">
        <f>Tabella2[[#This Row],[Fabbisogno_medio_Gas]]*1.2</f>
        <v>45.171428571428564</v>
      </c>
      <c r="M131">
        <f>Tabella2[[#This Row],[Fabbisogno_medio_Gasolio]]*1.75</f>
        <v>54.387110362257793</v>
      </c>
      <c r="N131">
        <f>coord[[#This Row],[_lat]]/10^(LEN(coord[[#This Row],[_lat]])-2)</f>
        <v>46.323362349999996</v>
      </c>
      <c r="O131">
        <f>coord[[#This Row],[_long]]/10^(LEN(coord[[#This Row],[_long]])-IF(_xlfn.FLOOR.MATH(coord[[#This Row],[_long]]/10^(LEN(coord[[#This Row],[_long]])-1))&lt;3,2,1))</f>
        <v>10.258413671017705</v>
      </c>
    </row>
    <row r="132" spans="1:15">
      <c r="A132" t="s">
        <v>194</v>
      </c>
      <c r="B132" s="16" t="s">
        <v>161</v>
      </c>
      <c r="C132" t="s">
        <v>148</v>
      </c>
      <c r="D132" t="s">
        <v>36</v>
      </c>
      <c r="E132">
        <f>VLOOKUP(Tabella2[[#This Row],[Zona]],Tabella_dei_gradi_giorno__GG[],2,FALSE)</f>
        <v>2101</v>
      </c>
      <c r="F132" t="str">
        <f>VLOOKUP(Tabella2[[#This Row],[Zona]],Tabella_dei_gradi_giorno__GG[],3,FALSE)</f>
        <v>3000</v>
      </c>
      <c r="G132">
        <f>VLOOKUP(Tabella2[[#This Row],[Zona]],'Ind kWhmqK per zona climatica'!$A$2:$E$7,3,0)</f>
        <v>368.9</v>
      </c>
      <c r="H132">
        <f>Tabella2[[#This Row],[Fabbisogno_medio_nren '[kWh/mqa']]]/9.8</f>
        <v>37.642857142857139</v>
      </c>
      <c r="I132">
        <f>Tabella2[[#This Row],[Fabbisogno_medio_nren '[kWh/mqa']]]/11.87</f>
        <v>31.078348778433025</v>
      </c>
      <c r="J132">
        <f>Tabella2[[#This Row],[Fabbisogno_medio_Gas]]*1.8</f>
        <v>67.757142857142853</v>
      </c>
      <c r="K132">
        <f>Tabella2[[#This Row],[Fabbisogno_medio_Gasolio]]*2.61</f>
        <v>81.114490311710185</v>
      </c>
      <c r="L132">
        <f>Tabella2[[#This Row],[Fabbisogno_medio_Gas]]*1.2</f>
        <v>45.171428571428564</v>
      </c>
      <c r="M132">
        <f>Tabella2[[#This Row],[Fabbisogno_medio_Gasolio]]*1.75</f>
        <v>54.387110362257793</v>
      </c>
      <c r="N132">
        <f>coord[[#This Row],[_lat]]/10^(LEN(coord[[#This Row],[_lat]])-2)</f>
        <v>45.839712849999998</v>
      </c>
      <c r="O132">
        <f>coord[[#This Row],[_long]]/10^(LEN(coord[[#This Row],[_long]])-IF(_xlfn.FLOOR.MATH(coord[[#This Row],[_long]]/10^(LEN(coord[[#This Row],[_long]])-1))&lt;3,2,1))</f>
        <v>8.7541575949176647</v>
      </c>
    </row>
    <row r="133" spans="1:15">
      <c r="A133" t="s">
        <v>194</v>
      </c>
      <c r="B133" s="16" t="s">
        <v>163</v>
      </c>
      <c r="C133" t="s">
        <v>115</v>
      </c>
      <c r="D133" t="s">
        <v>36</v>
      </c>
      <c r="E133">
        <f>VLOOKUP(Tabella2[[#This Row],[Zona]],Tabella_dei_gradi_giorno__GG[],2,FALSE)</f>
        <v>2101</v>
      </c>
      <c r="F133" t="str">
        <f>VLOOKUP(Tabella2[[#This Row],[Zona]],Tabella_dei_gradi_giorno__GG[],3,FALSE)</f>
        <v>3000</v>
      </c>
      <c r="G133">
        <f>VLOOKUP(Tabella2[[#This Row],[Zona]],'Ind kWhmqK per zona climatica'!$A$2:$E$7,3,0)</f>
        <v>368.9</v>
      </c>
      <c r="H133">
        <f>Tabella2[[#This Row],[Fabbisogno_medio_nren '[kWh/mqa']]]/9.8</f>
        <v>37.642857142857139</v>
      </c>
      <c r="I133">
        <f>Tabella2[[#This Row],[Fabbisogno_medio_nren '[kWh/mqa']]]/11.87</f>
        <v>31.078348778433025</v>
      </c>
      <c r="J133">
        <f>Tabella2[[#This Row],[Fabbisogno_medio_Gas]]*1.8</f>
        <v>67.757142857142853</v>
      </c>
      <c r="K133">
        <f>Tabella2[[#This Row],[Fabbisogno_medio_Gasolio]]*2.61</f>
        <v>81.114490311710185</v>
      </c>
      <c r="L133">
        <f>Tabella2[[#This Row],[Fabbisogno_medio_Gas]]*1.2</f>
        <v>45.171428571428564</v>
      </c>
      <c r="M133">
        <f>Tabella2[[#This Row],[Fabbisogno_medio_Gasolio]]*1.75</f>
        <v>54.387110362257793</v>
      </c>
      <c r="N133">
        <f>coord[[#This Row],[_lat]]/10^(LEN(coord[[#This Row],[_lat]])-2)</f>
        <v>46.655942150000001</v>
      </c>
      <c r="O133">
        <f>coord[[#This Row],[_long]]/10^(LEN(coord[[#This Row],[_long]])-IF(_xlfn.FLOOR.MATH(coord[[#This Row],[_long]]/10^(LEN(coord[[#This Row],[_long]])-1))&lt;3,2,1))</f>
        <v>11.229637264169462</v>
      </c>
    </row>
    <row r="134" spans="1:15">
      <c r="A134" t="s">
        <v>194</v>
      </c>
      <c r="B134" s="16" t="s">
        <v>163</v>
      </c>
      <c r="C134" t="s">
        <v>144</v>
      </c>
      <c r="D134" t="s">
        <v>36</v>
      </c>
      <c r="E134">
        <f>VLOOKUP(Tabella2[[#This Row],[Zona]],Tabella_dei_gradi_giorno__GG[],2,FALSE)</f>
        <v>2101</v>
      </c>
      <c r="F134" t="str">
        <f>VLOOKUP(Tabella2[[#This Row],[Zona]],Tabella_dei_gradi_giorno__GG[],3,FALSE)</f>
        <v>3000</v>
      </c>
      <c r="G134">
        <f>VLOOKUP(Tabella2[[#This Row],[Zona]],'Ind kWhmqK per zona climatica'!$A$2:$E$7,3,0)</f>
        <v>368.9</v>
      </c>
      <c r="H134">
        <f>Tabella2[[#This Row],[Fabbisogno_medio_nren '[kWh/mqa']]]/9.8</f>
        <v>37.642857142857139</v>
      </c>
      <c r="I134">
        <f>Tabella2[[#This Row],[Fabbisogno_medio_nren '[kWh/mqa']]]/11.87</f>
        <v>31.078348778433025</v>
      </c>
      <c r="J134">
        <f>Tabella2[[#This Row],[Fabbisogno_medio_Gas]]*1.8</f>
        <v>67.757142857142853</v>
      </c>
      <c r="K134">
        <f>Tabella2[[#This Row],[Fabbisogno_medio_Gasolio]]*2.61</f>
        <v>81.114490311710185</v>
      </c>
      <c r="L134">
        <f>Tabella2[[#This Row],[Fabbisogno_medio_Gas]]*1.2</f>
        <v>45.171428571428564</v>
      </c>
      <c r="M134">
        <f>Tabella2[[#This Row],[Fabbisogno_medio_Gasolio]]*1.75</f>
        <v>54.387110362257793</v>
      </c>
      <c r="N134">
        <f>coord[[#This Row],[_lat]]/10^(LEN(coord[[#This Row],[_lat]])-2)</f>
        <v>46.103044300000001</v>
      </c>
      <c r="O134">
        <f>coord[[#This Row],[_long]]/10^(LEN(coord[[#This Row],[_long]])-IF(_xlfn.FLOOR.MATH(coord[[#This Row],[_long]]/10^(LEN(coord[[#This Row],[_long]])-1))&lt;3,2,1))</f>
        <v>11.129840331695068</v>
      </c>
    </row>
    <row r="135" spans="1:15">
      <c r="A135" t="s">
        <v>194</v>
      </c>
      <c r="B135" s="16" t="s">
        <v>164</v>
      </c>
      <c r="C135" t="s">
        <v>123</v>
      </c>
      <c r="D135" t="s">
        <v>36</v>
      </c>
      <c r="E135">
        <f>VLOOKUP(Tabella2[[#This Row],[Zona]],Tabella_dei_gradi_giorno__GG[],2,FALSE)</f>
        <v>2101</v>
      </c>
      <c r="F135" t="str">
        <f>VLOOKUP(Tabella2[[#This Row],[Zona]],Tabella_dei_gradi_giorno__GG[],3,FALSE)</f>
        <v>3000</v>
      </c>
      <c r="G135">
        <f>VLOOKUP(Tabella2[[#This Row],[Zona]],'Ind kWhmqK per zona climatica'!$A$2:$E$7,3,0)</f>
        <v>368.9</v>
      </c>
      <c r="H135">
        <f>Tabella2[[#This Row],[Fabbisogno_medio_nren '[kWh/mqa']]]/9.8</f>
        <v>37.642857142857139</v>
      </c>
      <c r="I135">
        <f>Tabella2[[#This Row],[Fabbisogno_medio_nren '[kWh/mqa']]]/11.87</f>
        <v>31.078348778433025</v>
      </c>
      <c r="J135">
        <f>Tabella2[[#This Row],[Fabbisogno_medio_Gas]]*1.8</f>
        <v>67.757142857142853</v>
      </c>
      <c r="K135">
        <f>Tabella2[[#This Row],[Fabbisogno_medio_Gasolio]]*2.61</f>
        <v>81.114490311710185</v>
      </c>
      <c r="L135">
        <f>Tabella2[[#This Row],[Fabbisogno_medio_Gas]]*1.2</f>
        <v>45.171428571428564</v>
      </c>
      <c r="M135">
        <f>Tabella2[[#This Row],[Fabbisogno_medio_Gasolio]]*1.75</f>
        <v>54.387110362257793</v>
      </c>
      <c r="N135">
        <f>coord[[#This Row],[_lat]]/10^(LEN(coord[[#This Row],[_lat]])-2)</f>
        <v>45.944127799999997</v>
      </c>
      <c r="O135">
        <f>coord[[#This Row],[_long]]/10^(LEN(coord[[#This Row],[_long]])-IF(_xlfn.FLOOR.MATH(coord[[#This Row],[_long]]/10^(LEN(coord[[#This Row],[_long]])-1))&lt;3,2,1))</f>
        <v>13.6252288</v>
      </c>
    </row>
    <row r="136" spans="1:15">
      <c r="A136" t="s">
        <v>194</v>
      </c>
      <c r="B136" s="16" t="s">
        <v>164</v>
      </c>
      <c r="C136" t="s">
        <v>136</v>
      </c>
      <c r="D136" t="s">
        <v>36</v>
      </c>
      <c r="E136">
        <f>VLOOKUP(Tabella2[[#This Row],[Zona]],Tabella_dei_gradi_giorno__GG[],2,FALSE)</f>
        <v>2101</v>
      </c>
      <c r="F136" t="str">
        <f>VLOOKUP(Tabella2[[#This Row],[Zona]],Tabella_dei_gradi_giorno__GG[],3,FALSE)</f>
        <v>3000</v>
      </c>
      <c r="G136">
        <f>VLOOKUP(Tabella2[[#This Row],[Zona]],'Ind kWhmqK per zona climatica'!$A$2:$E$7,3,0)</f>
        <v>368.9</v>
      </c>
      <c r="H136">
        <f>Tabella2[[#This Row],[Fabbisogno_medio_nren '[kWh/mqa']]]/9.8</f>
        <v>37.642857142857139</v>
      </c>
      <c r="I136">
        <f>Tabella2[[#This Row],[Fabbisogno_medio_nren '[kWh/mqa']]]/11.87</f>
        <v>31.078348778433025</v>
      </c>
      <c r="J136">
        <f>Tabella2[[#This Row],[Fabbisogno_medio_Gas]]*1.8</f>
        <v>67.757142857142853</v>
      </c>
      <c r="K136">
        <f>Tabella2[[#This Row],[Fabbisogno_medio_Gasolio]]*2.61</f>
        <v>81.114490311710185</v>
      </c>
      <c r="L136">
        <f>Tabella2[[#This Row],[Fabbisogno_medio_Gas]]*1.2</f>
        <v>45.171428571428564</v>
      </c>
      <c r="M136">
        <f>Tabella2[[#This Row],[Fabbisogno_medio_Gasolio]]*1.75</f>
        <v>54.387110362257793</v>
      </c>
      <c r="N136">
        <f>coord[[#This Row],[_lat]]/10^(LEN(coord[[#This Row],[_lat]])-2)</f>
        <v>45.956250300000001</v>
      </c>
      <c r="O136">
        <f>coord[[#This Row],[_long]]/10^(LEN(coord[[#This Row],[_long]])-IF(_xlfn.FLOOR.MATH(coord[[#This Row],[_long]]/10^(LEN(coord[[#This Row],[_long]])-1))&lt;3,2,1))</f>
        <v>12.6597197</v>
      </c>
    </row>
    <row r="137" spans="1:15">
      <c r="A137" t="s">
        <v>194</v>
      </c>
      <c r="B137" s="16" t="s">
        <v>164</v>
      </c>
      <c r="C137" t="s">
        <v>146</v>
      </c>
      <c r="D137" t="s">
        <v>36</v>
      </c>
      <c r="E137">
        <f>VLOOKUP(Tabella2[[#This Row],[Zona]],Tabella_dei_gradi_giorno__GG[],2,FALSE)</f>
        <v>2101</v>
      </c>
      <c r="F137" t="str">
        <f>VLOOKUP(Tabella2[[#This Row],[Zona]],Tabella_dei_gradi_giorno__GG[],3,FALSE)</f>
        <v>3000</v>
      </c>
      <c r="G137">
        <f>VLOOKUP(Tabella2[[#This Row],[Zona]],'Ind kWhmqK per zona climatica'!$A$2:$E$7,3,0)</f>
        <v>368.9</v>
      </c>
      <c r="H137">
        <f>Tabella2[[#This Row],[Fabbisogno_medio_nren '[kWh/mqa']]]/9.8</f>
        <v>37.642857142857139</v>
      </c>
      <c r="I137">
        <f>Tabella2[[#This Row],[Fabbisogno_medio_nren '[kWh/mqa']]]/11.87</f>
        <v>31.078348778433025</v>
      </c>
      <c r="J137">
        <f>Tabella2[[#This Row],[Fabbisogno_medio_Gas]]*1.8</f>
        <v>67.757142857142853</v>
      </c>
      <c r="K137">
        <f>Tabella2[[#This Row],[Fabbisogno_medio_Gasolio]]*2.61</f>
        <v>81.114490311710185</v>
      </c>
      <c r="L137">
        <f>Tabella2[[#This Row],[Fabbisogno_medio_Gas]]*1.2</f>
        <v>45.171428571428564</v>
      </c>
      <c r="M137">
        <f>Tabella2[[#This Row],[Fabbisogno_medio_Gasolio]]*1.75</f>
        <v>54.387110362257793</v>
      </c>
      <c r="N137">
        <f>coord[[#This Row],[_lat]]/10^(LEN(coord[[#This Row],[_lat]])-2)</f>
        <v>45.649648499999998</v>
      </c>
      <c r="O137">
        <f>coord[[#This Row],[_long]]/10^(LEN(coord[[#This Row],[_long]])-IF(_xlfn.FLOOR.MATH(coord[[#This Row],[_long]]/10^(LEN(coord[[#This Row],[_long]])-1))&lt;3,2,1))</f>
        <v>13.7772781</v>
      </c>
    </row>
    <row r="138" spans="1:15">
      <c r="A138" t="s">
        <v>194</v>
      </c>
      <c r="B138" s="16" t="s">
        <v>164</v>
      </c>
      <c r="C138" t="s">
        <v>147</v>
      </c>
      <c r="D138" t="s">
        <v>36</v>
      </c>
      <c r="E138">
        <f>VLOOKUP(Tabella2[[#This Row],[Zona]],Tabella_dei_gradi_giorno__GG[],2,FALSE)</f>
        <v>2101</v>
      </c>
      <c r="F138" t="str">
        <f>VLOOKUP(Tabella2[[#This Row],[Zona]],Tabella_dei_gradi_giorno__GG[],3,FALSE)</f>
        <v>3000</v>
      </c>
      <c r="G138">
        <f>VLOOKUP(Tabella2[[#This Row],[Zona]],'Ind kWhmqK per zona climatica'!$A$2:$E$7,3,0)</f>
        <v>368.9</v>
      </c>
      <c r="H138">
        <f>Tabella2[[#This Row],[Fabbisogno_medio_nren '[kWh/mqa']]]/9.8</f>
        <v>37.642857142857139</v>
      </c>
      <c r="I138">
        <f>Tabella2[[#This Row],[Fabbisogno_medio_nren '[kWh/mqa']]]/11.87</f>
        <v>31.078348778433025</v>
      </c>
      <c r="J138">
        <f>Tabella2[[#This Row],[Fabbisogno_medio_Gas]]*1.8</f>
        <v>67.757142857142853</v>
      </c>
      <c r="K138">
        <f>Tabella2[[#This Row],[Fabbisogno_medio_Gasolio]]*2.61</f>
        <v>81.114490311710185</v>
      </c>
      <c r="L138">
        <f>Tabella2[[#This Row],[Fabbisogno_medio_Gas]]*1.2</f>
        <v>45.171428571428564</v>
      </c>
      <c r="M138">
        <f>Tabella2[[#This Row],[Fabbisogno_medio_Gasolio]]*1.75</f>
        <v>54.387110362257793</v>
      </c>
      <c r="N138">
        <f>coord[[#This Row],[_lat]]/10^(LEN(coord[[#This Row],[_lat]])-2)</f>
        <v>46.063463200000001</v>
      </c>
      <c r="O138">
        <f>coord[[#This Row],[_long]]/10^(LEN(coord[[#This Row],[_long]])-IF(_xlfn.FLOOR.MATH(coord[[#This Row],[_long]]/10^(LEN(coord[[#This Row],[_long]])-1))&lt;3,2,1))</f>
        <v>13.235837699999999</v>
      </c>
    </row>
    <row r="139" spans="1:15">
      <c r="A139" t="s">
        <v>194</v>
      </c>
      <c r="B139" s="16" t="s">
        <v>165</v>
      </c>
      <c r="C139" t="s">
        <v>153</v>
      </c>
      <c r="D139" t="s">
        <v>40</v>
      </c>
      <c r="E139">
        <f>VLOOKUP(Tabella2[[#This Row],[Zona]],Tabella_dei_gradi_giorno__GG[],2,FALSE)</f>
        <v>3001</v>
      </c>
      <c r="F139" t="str">
        <f>VLOOKUP(Tabella2[[#This Row],[Zona]],Tabella_dei_gradi_giorno__GG[],3,FALSE)</f>
        <v>nessuna limitazione</v>
      </c>
      <c r="G139">
        <f>VLOOKUP(Tabella2[[#This Row],[Zona]],'Ind kWhmqK per zona climatica'!$A$2:$E$7,3,0)</f>
        <v>398.4</v>
      </c>
      <c r="H139">
        <f>Tabella2[[#This Row],[Fabbisogno_medio_nren '[kWh/mqa']]]/9.8</f>
        <v>40.65306122448979</v>
      </c>
      <c r="I139">
        <f>Tabella2[[#This Row],[Fabbisogno_medio_nren '[kWh/mqa']]]/11.87</f>
        <v>33.563605728727886</v>
      </c>
      <c r="J139">
        <f>Tabella2[[#This Row],[Fabbisogno_medio_Gas]]*1.8</f>
        <v>73.175510204081618</v>
      </c>
      <c r="K139">
        <f>Tabella2[[#This Row],[Fabbisogno_medio_Gasolio]]*2.61</f>
        <v>87.601010951979774</v>
      </c>
      <c r="L139">
        <f>Tabella2[[#This Row],[Fabbisogno_medio_Gas]]*1.2</f>
        <v>48.783673469387743</v>
      </c>
      <c r="M139">
        <f>Tabella2[[#This Row],[Fabbisogno_medio_Gasolio]]*1.75</f>
        <v>58.736310025273802</v>
      </c>
      <c r="N139">
        <f>coord[[#This Row],[_lat]]/10^(LEN(coord[[#This Row],[_lat]])-2)</f>
        <v>46.280540700000003</v>
      </c>
      <c r="O139">
        <f>coord[[#This Row],[_long]]/10^(LEN(coord[[#This Row],[_long]])-IF(_xlfn.FLOOR.MATH(coord[[#This Row],[_long]]/10^(LEN(coord[[#This Row],[_long]])-1))&lt;3,2,1))</f>
        <v>12.078913722504204</v>
      </c>
    </row>
    <row r="140" spans="1:15">
      <c r="A140" t="s">
        <v>194</v>
      </c>
      <c r="B140" s="16" t="s">
        <v>165</v>
      </c>
      <c r="C140" t="s">
        <v>131</v>
      </c>
      <c r="D140" t="s">
        <v>36</v>
      </c>
      <c r="E140">
        <f>VLOOKUP(Tabella2[[#This Row],[Zona]],Tabella_dei_gradi_giorno__GG[],2,FALSE)</f>
        <v>2101</v>
      </c>
      <c r="F140" t="str">
        <f>VLOOKUP(Tabella2[[#This Row],[Zona]],Tabella_dei_gradi_giorno__GG[],3,FALSE)</f>
        <v>3000</v>
      </c>
      <c r="G140">
        <f>VLOOKUP(Tabella2[[#This Row],[Zona]],'Ind kWhmqK per zona climatica'!$A$2:$E$7,3,0)</f>
        <v>368.9</v>
      </c>
      <c r="H140">
        <f>Tabella2[[#This Row],[Fabbisogno_medio_nren '[kWh/mqa']]]/9.8</f>
        <v>37.642857142857139</v>
      </c>
      <c r="I140">
        <f>Tabella2[[#This Row],[Fabbisogno_medio_nren '[kWh/mqa']]]/11.87</f>
        <v>31.078348778433025</v>
      </c>
      <c r="J140">
        <f>Tabella2[[#This Row],[Fabbisogno_medio_Gas]]*1.8</f>
        <v>67.757142857142853</v>
      </c>
      <c r="K140">
        <f>Tabella2[[#This Row],[Fabbisogno_medio_Gasolio]]*2.61</f>
        <v>81.114490311710185</v>
      </c>
      <c r="L140">
        <f>Tabella2[[#This Row],[Fabbisogno_medio_Gas]]*1.2</f>
        <v>45.171428571428564</v>
      </c>
      <c r="M140">
        <f>Tabella2[[#This Row],[Fabbisogno_medio_Gasolio]]*1.75</f>
        <v>54.387110362257793</v>
      </c>
      <c r="N140">
        <f>coord[[#This Row],[_lat]]/10^(LEN(coord[[#This Row],[_lat]])-2)</f>
        <v>45.4077172</v>
      </c>
      <c r="O140">
        <f>coord[[#This Row],[_long]]/10^(LEN(coord[[#This Row],[_long]])-IF(_xlfn.FLOOR.MATH(coord[[#This Row],[_long]]/10^(LEN(coord[[#This Row],[_long]])-1))&lt;3,2,1))</f>
        <v>11.873445500000001</v>
      </c>
    </row>
    <row r="141" spans="1:15">
      <c r="A141" t="s">
        <v>194</v>
      </c>
      <c r="B141" s="16" t="s">
        <v>165</v>
      </c>
      <c r="C141" t="s">
        <v>141</v>
      </c>
      <c r="D141" t="s">
        <v>36</v>
      </c>
      <c r="E141">
        <f>VLOOKUP(Tabella2[[#This Row],[Zona]],Tabella_dei_gradi_giorno__GG[],2,FALSE)</f>
        <v>2101</v>
      </c>
      <c r="F141" t="str">
        <f>VLOOKUP(Tabella2[[#This Row],[Zona]],Tabella_dei_gradi_giorno__GG[],3,FALSE)</f>
        <v>3000</v>
      </c>
      <c r="G141">
        <f>VLOOKUP(Tabella2[[#This Row],[Zona]],'Ind kWhmqK per zona climatica'!$A$2:$E$7,3,0)</f>
        <v>368.9</v>
      </c>
      <c r="H141">
        <f>Tabella2[[#This Row],[Fabbisogno_medio_nren '[kWh/mqa']]]/9.8</f>
        <v>37.642857142857139</v>
      </c>
      <c r="I141">
        <f>Tabella2[[#This Row],[Fabbisogno_medio_nren '[kWh/mqa']]]/11.87</f>
        <v>31.078348778433025</v>
      </c>
      <c r="J141">
        <f>Tabella2[[#This Row],[Fabbisogno_medio_Gas]]*1.8</f>
        <v>67.757142857142853</v>
      </c>
      <c r="K141">
        <f>Tabella2[[#This Row],[Fabbisogno_medio_Gasolio]]*2.61</f>
        <v>81.114490311710185</v>
      </c>
      <c r="L141">
        <f>Tabella2[[#This Row],[Fabbisogno_medio_Gas]]*1.2</f>
        <v>45.171428571428564</v>
      </c>
      <c r="M141">
        <f>Tabella2[[#This Row],[Fabbisogno_medio_Gasolio]]*1.75</f>
        <v>54.387110362257793</v>
      </c>
      <c r="N141">
        <f>coord[[#This Row],[_lat]]/10^(LEN(coord[[#This Row],[_lat]])-2)</f>
        <v>44.977206150000001</v>
      </c>
      <c r="O141">
        <f>coord[[#This Row],[_long]]/10^(LEN(coord[[#This Row],[_long]])-IF(_xlfn.FLOOR.MATH(coord[[#This Row],[_long]]/10^(LEN(coord[[#This Row],[_long]])-1))&lt;3,2,1))</f>
        <v>12.274190436964233</v>
      </c>
    </row>
    <row r="142" spans="1:15">
      <c r="A142" t="s">
        <v>194</v>
      </c>
      <c r="B142" s="16" t="s">
        <v>165</v>
      </c>
      <c r="C142" t="s">
        <v>145</v>
      </c>
      <c r="D142" t="s">
        <v>36</v>
      </c>
      <c r="E142">
        <f>VLOOKUP(Tabella2[[#This Row],[Zona]],Tabella_dei_gradi_giorno__GG[],2,FALSE)</f>
        <v>2101</v>
      </c>
      <c r="F142" t="str">
        <f>VLOOKUP(Tabella2[[#This Row],[Zona]],Tabella_dei_gradi_giorno__GG[],3,FALSE)</f>
        <v>3000</v>
      </c>
      <c r="G142">
        <f>VLOOKUP(Tabella2[[#This Row],[Zona]],'Ind kWhmqK per zona climatica'!$A$2:$E$7,3,0)</f>
        <v>368.9</v>
      </c>
      <c r="H142">
        <f>Tabella2[[#This Row],[Fabbisogno_medio_nren '[kWh/mqa']]]/9.8</f>
        <v>37.642857142857139</v>
      </c>
      <c r="I142">
        <f>Tabella2[[#This Row],[Fabbisogno_medio_nren '[kWh/mqa']]]/11.87</f>
        <v>31.078348778433025</v>
      </c>
      <c r="J142">
        <f>Tabella2[[#This Row],[Fabbisogno_medio_Gas]]*1.8</f>
        <v>67.757142857142853</v>
      </c>
      <c r="K142">
        <f>Tabella2[[#This Row],[Fabbisogno_medio_Gasolio]]*2.61</f>
        <v>81.114490311710185</v>
      </c>
      <c r="L142">
        <f>Tabella2[[#This Row],[Fabbisogno_medio_Gas]]*1.2</f>
        <v>45.171428571428564</v>
      </c>
      <c r="M142">
        <f>Tabella2[[#This Row],[Fabbisogno_medio_Gasolio]]*1.75</f>
        <v>54.387110362257793</v>
      </c>
      <c r="N142">
        <f>coord[[#This Row],[_lat]]/10^(LEN(coord[[#This Row],[_lat]])-2)</f>
        <v>45.806691349999994</v>
      </c>
      <c r="O142">
        <f>coord[[#This Row],[_long]]/10^(LEN(coord[[#This Row],[_long]])-IF(_xlfn.FLOOR.MATH(coord[[#This Row],[_long]]/10^(LEN(coord[[#This Row],[_long]])-1))&lt;3,2,1))</f>
        <v>12.206315763116372</v>
      </c>
    </row>
    <row r="143" spans="1:15">
      <c r="A143" t="s">
        <v>194</v>
      </c>
      <c r="B143" s="16" t="s">
        <v>165</v>
      </c>
      <c r="C143" t="s">
        <v>149</v>
      </c>
      <c r="D143" t="s">
        <v>36</v>
      </c>
      <c r="E143">
        <f>VLOOKUP(Tabella2[[#This Row],[Zona]],Tabella_dei_gradi_giorno__GG[],2,FALSE)</f>
        <v>2101</v>
      </c>
      <c r="F143" t="str">
        <f>VLOOKUP(Tabella2[[#This Row],[Zona]],Tabella_dei_gradi_giorno__GG[],3,FALSE)</f>
        <v>3000</v>
      </c>
      <c r="G143">
        <f>VLOOKUP(Tabella2[[#This Row],[Zona]],'Ind kWhmqK per zona climatica'!$A$2:$E$7,3,0)</f>
        <v>368.9</v>
      </c>
      <c r="H143">
        <f>Tabella2[[#This Row],[Fabbisogno_medio_nren '[kWh/mqa']]]/9.8</f>
        <v>37.642857142857139</v>
      </c>
      <c r="I143">
        <f>Tabella2[[#This Row],[Fabbisogno_medio_nren '[kWh/mqa']]]/11.87</f>
        <v>31.078348778433025</v>
      </c>
      <c r="J143">
        <f>Tabella2[[#This Row],[Fabbisogno_medio_Gas]]*1.8</f>
        <v>67.757142857142853</v>
      </c>
      <c r="K143">
        <f>Tabella2[[#This Row],[Fabbisogno_medio_Gasolio]]*2.61</f>
        <v>81.114490311710185</v>
      </c>
      <c r="L143">
        <f>Tabella2[[#This Row],[Fabbisogno_medio_Gas]]*1.2</f>
        <v>45.171428571428564</v>
      </c>
      <c r="M143">
        <f>Tabella2[[#This Row],[Fabbisogno_medio_Gasolio]]*1.75</f>
        <v>54.387110362257793</v>
      </c>
      <c r="N143">
        <f>coord[[#This Row],[_lat]]/10^(LEN(coord[[#This Row],[_lat]])-2)</f>
        <v>45.437190800000003</v>
      </c>
      <c r="O143">
        <f>coord[[#This Row],[_long]]/10^(LEN(coord[[#This Row],[_long]])-IF(_xlfn.FLOOR.MATH(coord[[#This Row],[_long]]/10^(LEN(coord[[#This Row],[_long]])-1))&lt;3,2,1))</f>
        <v>12.3345898</v>
      </c>
    </row>
    <row r="144" spans="1:15">
      <c r="A144" t="s">
        <v>194</v>
      </c>
      <c r="B144" s="16" t="s">
        <v>165</v>
      </c>
      <c r="C144" t="s">
        <v>152</v>
      </c>
      <c r="D144" t="s">
        <v>36</v>
      </c>
      <c r="E144">
        <f>VLOOKUP(Tabella2[[#This Row],[Zona]],Tabella_dei_gradi_giorno__GG[],2,FALSE)</f>
        <v>2101</v>
      </c>
      <c r="F144" t="str">
        <f>VLOOKUP(Tabella2[[#This Row],[Zona]],Tabella_dei_gradi_giorno__GG[],3,FALSE)</f>
        <v>3000</v>
      </c>
      <c r="G144">
        <f>VLOOKUP(Tabella2[[#This Row],[Zona]],'Ind kWhmqK per zona climatica'!$A$2:$E$7,3,0)</f>
        <v>368.9</v>
      </c>
      <c r="H144">
        <f>Tabella2[[#This Row],[Fabbisogno_medio_nren '[kWh/mqa']]]/9.8</f>
        <v>37.642857142857139</v>
      </c>
      <c r="I144">
        <f>Tabella2[[#This Row],[Fabbisogno_medio_nren '[kWh/mqa']]]/11.87</f>
        <v>31.078348778433025</v>
      </c>
      <c r="J144">
        <f>Tabella2[[#This Row],[Fabbisogno_medio_Gas]]*1.8</f>
        <v>67.757142857142853</v>
      </c>
      <c r="K144">
        <f>Tabella2[[#This Row],[Fabbisogno_medio_Gasolio]]*2.61</f>
        <v>81.114490311710185</v>
      </c>
      <c r="L144">
        <f>Tabella2[[#This Row],[Fabbisogno_medio_Gas]]*1.2</f>
        <v>45.171428571428564</v>
      </c>
      <c r="M144">
        <f>Tabella2[[#This Row],[Fabbisogno_medio_Gasolio]]*1.75</f>
        <v>54.387110362257793</v>
      </c>
      <c r="N144">
        <f>coord[[#This Row],[_lat]]/10^(LEN(coord[[#This Row],[_lat]])-2)</f>
        <v>45.634859050000003</v>
      </c>
      <c r="O144">
        <f>coord[[#This Row],[_long]]/10^(LEN(coord[[#This Row],[_long]])-IF(_xlfn.FLOOR.MATH(coord[[#This Row],[_long]]/10^(LEN(coord[[#This Row],[_long]])-1))&lt;3,2,1))</f>
        <v>11.406354256602491</v>
      </c>
    </row>
    <row r="145" spans="1:15">
      <c r="A145" t="s">
        <v>194</v>
      </c>
      <c r="B145" s="16" t="s">
        <v>165</v>
      </c>
      <c r="C145" t="s">
        <v>106</v>
      </c>
      <c r="D145" t="s">
        <v>31</v>
      </c>
      <c r="E145">
        <f>VLOOKUP(Tabella2[[#This Row],[Zona]],Tabella_dei_gradi_giorno__GG[],2,FALSE)</f>
        <v>1401</v>
      </c>
      <c r="F145" t="str">
        <f>VLOOKUP(Tabella2[[#This Row],[Zona]],Tabella_dei_gradi_giorno__GG[],3,FALSE)</f>
        <v>2100</v>
      </c>
      <c r="G145">
        <f>VLOOKUP(Tabella2[[#This Row],[Zona]],'Ind kWhmqK per zona climatica'!$A$2:$E$7,3,0)</f>
        <v>268.2</v>
      </c>
      <c r="H145">
        <f>Tabella2[[#This Row],[Fabbisogno_medio_nren '[kWh/mqa']]]/9.8</f>
        <v>27.367346938775508</v>
      </c>
      <c r="I145">
        <f>Tabella2[[#This Row],[Fabbisogno_medio_nren '[kWh/mqa']]]/11.87</f>
        <v>22.594776748104465</v>
      </c>
      <c r="J145">
        <f>Tabella2[[#This Row],[Fabbisogno_medio_Gas]]*1.8</f>
        <v>49.261224489795914</v>
      </c>
      <c r="K145">
        <f>Tabella2[[#This Row],[Fabbisogno_medio_Gasolio]]*2.61</f>
        <v>58.972367312552649</v>
      </c>
      <c r="L145">
        <f>Tabella2[[#This Row],[Fabbisogno_medio_Gas]]*1.2</f>
        <v>32.840816326530607</v>
      </c>
      <c r="M145">
        <f>Tabella2[[#This Row],[Fabbisogno_medio_Gasolio]]*1.75</f>
        <v>39.540859309182814</v>
      </c>
      <c r="N145">
        <f>coord[[#This Row],[_lat]]/10^(LEN(coord[[#This Row],[_lat]])-2)</f>
        <v>45.438495799999998</v>
      </c>
      <c r="O145">
        <f>coord[[#This Row],[_long]]/10^(LEN(coord[[#This Row],[_long]])-IF(_xlfn.FLOOR.MATH(coord[[#This Row],[_long]]/10^(LEN(coord[[#This Row],[_long]])-1))&lt;3,2,1))</f>
        <v>10.9924122</v>
      </c>
    </row>
    <row r="146" spans="1:15">
      <c r="A146" t="s">
        <v>194</v>
      </c>
      <c r="B146" s="16" t="s">
        <v>166</v>
      </c>
      <c r="C146" t="s">
        <v>114</v>
      </c>
      <c r="D146" t="s">
        <v>36</v>
      </c>
      <c r="E146">
        <f>VLOOKUP(Tabella2[[#This Row],[Zona]],Tabella_dei_gradi_giorno__GG[],2,FALSE)</f>
        <v>2101</v>
      </c>
      <c r="F146" t="str">
        <f>VLOOKUP(Tabella2[[#This Row],[Zona]],Tabella_dei_gradi_giorno__GG[],3,FALSE)</f>
        <v>3000</v>
      </c>
      <c r="G146">
        <f>VLOOKUP(Tabella2[[#This Row],[Zona]],'Ind kWhmqK per zona climatica'!$A$2:$E$7,3,0)</f>
        <v>368.9</v>
      </c>
      <c r="H146">
        <f>Tabella2[[#This Row],[Fabbisogno_medio_nren '[kWh/mqa']]]/9.8</f>
        <v>37.642857142857139</v>
      </c>
      <c r="I146">
        <f>Tabella2[[#This Row],[Fabbisogno_medio_nren '[kWh/mqa']]]/11.87</f>
        <v>31.078348778433025</v>
      </c>
      <c r="J146">
        <f>Tabella2[[#This Row],[Fabbisogno_medio_Gas]]*1.8</f>
        <v>67.757142857142853</v>
      </c>
      <c r="K146">
        <f>Tabella2[[#This Row],[Fabbisogno_medio_Gasolio]]*2.61</f>
        <v>81.114490311710185</v>
      </c>
      <c r="L146">
        <f>Tabella2[[#This Row],[Fabbisogno_medio_Gas]]*1.2</f>
        <v>45.171428571428564</v>
      </c>
      <c r="M146">
        <f>Tabella2[[#This Row],[Fabbisogno_medio_Gasolio]]*1.75</f>
        <v>54.387110362257793</v>
      </c>
      <c r="N146">
        <f>coord[[#This Row],[_lat]]/10^(LEN(coord[[#This Row],[_lat]])-2)</f>
        <v>44.493820300000003</v>
      </c>
      <c r="O146">
        <f>coord[[#This Row],[_long]]/10^(LEN(coord[[#This Row],[_long]])-IF(_xlfn.FLOOR.MATH(coord[[#This Row],[_long]]/10^(LEN(coord[[#This Row],[_long]])-1))&lt;3,2,1))</f>
        <v>11.342632699999999</v>
      </c>
    </row>
    <row r="147" spans="1:15">
      <c r="A147" t="s">
        <v>194</v>
      </c>
      <c r="B147" s="16" t="s">
        <v>166</v>
      </c>
      <c r="C147" t="s">
        <v>121</v>
      </c>
      <c r="D147" t="s">
        <v>36</v>
      </c>
      <c r="E147">
        <f>VLOOKUP(Tabella2[[#This Row],[Zona]],Tabella_dei_gradi_giorno__GG[],2,FALSE)</f>
        <v>2101</v>
      </c>
      <c r="F147" t="str">
        <f>VLOOKUP(Tabella2[[#This Row],[Zona]],Tabella_dei_gradi_giorno__GG[],3,FALSE)</f>
        <v>3000</v>
      </c>
      <c r="G147">
        <f>VLOOKUP(Tabella2[[#This Row],[Zona]],'Ind kWhmqK per zona climatica'!$A$2:$E$7,3,0)</f>
        <v>368.9</v>
      </c>
      <c r="H147">
        <f>Tabella2[[#This Row],[Fabbisogno_medio_nren '[kWh/mqa']]]/9.8</f>
        <v>37.642857142857139</v>
      </c>
      <c r="I147">
        <f>Tabella2[[#This Row],[Fabbisogno_medio_nren '[kWh/mqa']]]/11.87</f>
        <v>31.078348778433025</v>
      </c>
      <c r="J147">
        <f>Tabella2[[#This Row],[Fabbisogno_medio_Gas]]*1.8</f>
        <v>67.757142857142853</v>
      </c>
      <c r="K147">
        <f>Tabella2[[#This Row],[Fabbisogno_medio_Gasolio]]*2.61</f>
        <v>81.114490311710185</v>
      </c>
      <c r="L147">
        <f>Tabella2[[#This Row],[Fabbisogno_medio_Gas]]*1.2</f>
        <v>45.171428571428564</v>
      </c>
      <c r="M147">
        <f>Tabella2[[#This Row],[Fabbisogno_medio_Gasolio]]*1.75</f>
        <v>54.387110362257793</v>
      </c>
      <c r="N147">
        <f>coord[[#This Row],[_lat]]/10^(LEN(coord[[#This Row],[_lat]])-2)</f>
        <v>44.766764249999994</v>
      </c>
      <c r="O147">
        <f>coord[[#This Row],[_long]]/10^(LEN(coord[[#This Row],[_long]])-IF(_xlfn.FLOOR.MATH(coord[[#This Row],[_long]]/10^(LEN(coord[[#This Row],[_long]])-1))&lt;3,2,1))</f>
        <v>11.827938995640167</v>
      </c>
    </row>
    <row r="148" spans="1:15">
      <c r="A148" t="s">
        <v>194</v>
      </c>
      <c r="B148" s="16" t="s">
        <v>166</v>
      </c>
      <c r="C148" t="s">
        <v>185</v>
      </c>
      <c r="D148" t="s">
        <v>31</v>
      </c>
      <c r="E148">
        <f>VLOOKUP(Tabella2[[#This Row],[Zona]],Tabella_dei_gradi_giorno__GG[],2,FALSE)</f>
        <v>1401</v>
      </c>
      <c r="F148" t="str">
        <f>VLOOKUP(Tabella2[[#This Row],[Zona]],Tabella_dei_gradi_giorno__GG[],3,FALSE)</f>
        <v>2100</v>
      </c>
      <c r="G148">
        <f>VLOOKUP(Tabella2[[#This Row],[Zona]],'Ind kWhmqK per zona climatica'!$A$2:$E$7,3,0)</f>
        <v>268.2</v>
      </c>
      <c r="H148">
        <f>Tabella2[[#This Row],[Fabbisogno_medio_nren '[kWh/mqa']]]/9.8</f>
        <v>27.367346938775508</v>
      </c>
      <c r="I148">
        <f>Tabella2[[#This Row],[Fabbisogno_medio_nren '[kWh/mqa']]]/11.87</f>
        <v>22.594776748104465</v>
      </c>
      <c r="J148">
        <f>Tabella2[[#This Row],[Fabbisogno_medio_Gas]]*1.8</f>
        <v>49.261224489795914</v>
      </c>
      <c r="K148">
        <f>Tabella2[[#This Row],[Fabbisogno_medio_Gasolio]]*2.61</f>
        <v>58.972367312552649</v>
      </c>
      <c r="L148">
        <f>Tabella2[[#This Row],[Fabbisogno_medio_Gas]]*1.2</f>
        <v>32.840816326530607</v>
      </c>
      <c r="M148">
        <f>Tabella2[[#This Row],[Fabbisogno_medio_Gasolio]]*1.75</f>
        <v>39.540859309182814</v>
      </c>
      <c r="N148">
        <f>coord[[#This Row],[_lat]]/10^(LEN(coord[[#This Row],[_lat]])-2)</f>
        <v>44.222727800000001</v>
      </c>
      <c r="O148">
        <f>coord[[#This Row],[_long]]/10^(LEN(coord[[#This Row],[_long]])-IF(_xlfn.FLOOR.MATH(coord[[#This Row],[_long]]/10^(LEN(coord[[#This Row],[_long]])-1))&lt;3,2,1))</f>
        <v>12.041273</v>
      </c>
    </row>
    <row r="149" spans="1:15">
      <c r="A149" t="s">
        <v>194</v>
      </c>
      <c r="B149" s="16" t="s">
        <v>166</v>
      </c>
      <c r="C149" t="s">
        <v>129</v>
      </c>
      <c r="D149" t="s">
        <v>36</v>
      </c>
      <c r="E149">
        <f>VLOOKUP(Tabella2[[#This Row],[Zona]],Tabella_dei_gradi_giorno__GG[],2,FALSE)</f>
        <v>2101</v>
      </c>
      <c r="F149" t="str">
        <f>VLOOKUP(Tabella2[[#This Row],[Zona]],Tabella_dei_gradi_giorno__GG[],3,FALSE)</f>
        <v>3000</v>
      </c>
      <c r="G149">
        <f>VLOOKUP(Tabella2[[#This Row],[Zona]],'Ind kWhmqK per zona climatica'!$A$2:$E$7,3,0)</f>
        <v>368.9</v>
      </c>
      <c r="H149">
        <f>Tabella2[[#This Row],[Fabbisogno_medio_nren '[kWh/mqa']]]/9.8</f>
        <v>37.642857142857139</v>
      </c>
      <c r="I149">
        <f>Tabella2[[#This Row],[Fabbisogno_medio_nren '[kWh/mqa']]]/11.87</f>
        <v>31.078348778433025</v>
      </c>
      <c r="J149">
        <f>Tabella2[[#This Row],[Fabbisogno_medio_Gas]]*1.8</f>
        <v>67.757142857142853</v>
      </c>
      <c r="K149">
        <f>Tabella2[[#This Row],[Fabbisogno_medio_Gasolio]]*2.61</f>
        <v>81.114490311710185</v>
      </c>
      <c r="L149">
        <f>Tabella2[[#This Row],[Fabbisogno_medio_Gas]]*1.2</f>
        <v>45.171428571428564</v>
      </c>
      <c r="M149">
        <f>Tabella2[[#This Row],[Fabbisogno_medio_Gasolio]]*1.75</f>
        <v>54.387110362257793</v>
      </c>
      <c r="N149">
        <f>coord[[#This Row],[_lat]]/10^(LEN(coord[[#This Row],[_lat]])-2)</f>
        <v>44.538472800000001</v>
      </c>
      <c r="O149">
        <f>coord[[#This Row],[_long]]/10^(LEN(coord[[#This Row],[_long]])-IF(_xlfn.FLOOR.MATH(coord[[#This Row],[_long]]/10^(LEN(coord[[#This Row],[_long]])-1))&lt;3,2,1))</f>
        <v>10.935960870530741</v>
      </c>
    </row>
    <row r="150" spans="1:15">
      <c r="A150" t="s">
        <v>194</v>
      </c>
      <c r="B150" s="16" t="s">
        <v>166</v>
      </c>
      <c r="C150" t="s">
        <v>135</v>
      </c>
      <c r="D150" t="s">
        <v>36</v>
      </c>
      <c r="E150">
        <f>VLOOKUP(Tabella2[[#This Row],[Zona]],Tabella_dei_gradi_giorno__GG[],2,FALSE)</f>
        <v>2101</v>
      </c>
      <c r="F150" t="str">
        <f>VLOOKUP(Tabella2[[#This Row],[Zona]],Tabella_dei_gradi_giorno__GG[],3,FALSE)</f>
        <v>3000</v>
      </c>
      <c r="G150">
        <f>VLOOKUP(Tabella2[[#This Row],[Zona]],'Ind kWhmqK per zona climatica'!$A$2:$E$7,3,0)</f>
        <v>368.9</v>
      </c>
      <c r="H150">
        <f>Tabella2[[#This Row],[Fabbisogno_medio_nren '[kWh/mqa']]]/9.8</f>
        <v>37.642857142857139</v>
      </c>
      <c r="I150">
        <f>Tabella2[[#This Row],[Fabbisogno_medio_nren '[kWh/mqa']]]/11.87</f>
        <v>31.078348778433025</v>
      </c>
      <c r="J150">
        <f>Tabella2[[#This Row],[Fabbisogno_medio_Gas]]*1.8</f>
        <v>67.757142857142853</v>
      </c>
      <c r="K150">
        <f>Tabella2[[#This Row],[Fabbisogno_medio_Gasolio]]*2.61</f>
        <v>81.114490311710185</v>
      </c>
      <c r="L150">
        <f>Tabella2[[#This Row],[Fabbisogno_medio_Gas]]*1.2</f>
        <v>45.171428571428564</v>
      </c>
      <c r="M150">
        <f>Tabella2[[#This Row],[Fabbisogno_medio_Gasolio]]*1.75</f>
        <v>54.387110362257793</v>
      </c>
      <c r="N150">
        <f>coord[[#This Row],[_lat]]/10^(LEN(coord[[#This Row],[_lat]])-2)</f>
        <v>44.847635199999999</v>
      </c>
      <c r="O150">
        <f>coord[[#This Row],[_long]]/10^(LEN(coord[[#This Row],[_long]])-IF(_xlfn.FLOOR.MATH(coord[[#This Row],[_long]]/10^(LEN(coord[[#This Row],[_long]])-1))&lt;3,2,1))</f>
        <v>9.6665312576968958</v>
      </c>
    </row>
    <row r="151" spans="1:15">
      <c r="A151" t="s">
        <v>194</v>
      </c>
      <c r="B151" s="16" t="s">
        <v>166</v>
      </c>
      <c r="C151" t="s">
        <v>132</v>
      </c>
      <c r="D151" t="s">
        <v>36</v>
      </c>
      <c r="E151">
        <f>VLOOKUP(Tabella2[[#This Row],[Zona]],Tabella_dei_gradi_giorno__GG[],2,FALSE)</f>
        <v>2101</v>
      </c>
      <c r="F151" t="str">
        <f>VLOOKUP(Tabella2[[#This Row],[Zona]],Tabella_dei_gradi_giorno__GG[],3,FALSE)</f>
        <v>3000</v>
      </c>
      <c r="G151">
        <f>VLOOKUP(Tabella2[[#This Row],[Zona]],'Ind kWhmqK per zona climatica'!$A$2:$E$7,3,0)</f>
        <v>368.9</v>
      </c>
      <c r="H151">
        <f>Tabella2[[#This Row],[Fabbisogno_medio_nren '[kWh/mqa']]]/9.8</f>
        <v>37.642857142857139</v>
      </c>
      <c r="I151">
        <f>Tabella2[[#This Row],[Fabbisogno_medio_nren '[kWh/mqa']]]/11.87</f>
        <v>31.078348778433025</v>
      </c>
      <c r="J151">
        <f>Tabella2[[#This Row],[Fabbisogno_medio_Gas]]*1.8</f>
        <v>67.757142857142853</v>
      </c>
      <c r="K151">
        <f>Tabella2[[#This Row],[Fabbisogno_medio_Gasolio]]*2.61</f>
        <v>81.114490311710185</v>
      </c>
      <c r="L151">
        <f>Tabella2[[#This Row],[Fabbisogno_medio_Gas]]*1.2</f>
        <v>45.171428571428564</v>
      </c>
      <c r="M151">
        <f>Tabella2[[#This Row],[Fabbisogno_medio_Gasolio]]*1.75</f>
        <v>54.387110362257793</v>
      </c>
      <c r="N151">
        <f>coord[[#This Row],[_lat]]/10^(LEN(coord[[#This Row],[_lat]])-2)</f>
        <v>44.801367800000001</v>
      </c>
      <c r="O151">
        <f>coord[[#This Row],[_long]]/10^(LEN(coord[[#This Row],[_long]])-IF(_xlfn.FLOOR.MATH(coord[[#This Row],[_long]]/10^(LEN(coord[[#This Row],[_long]])-1))&lt;3,2,1))</f>
        <v>10.328083299999999</v>
      </c>
    </row>
    <row r="152" spans="1:15">
      <c r="A152" t="s">
        <v>194</v>
      </c>
      <c r="B152" s="16" t="s">
        <v>166</v>
      </c>
      <c r="C152" t="s">
        <v>138</v>
      </c>
      <c r="D152" t="s">
        <v>36</v>
      </c>
      <c r="E152">
        <f>VLOOKUP(Tabella2[[#This Row],[Zona]],Tabella_dei_gradi_giorno__GG[],2,FALSE)</f>
        <v>2101</v>
      </c>
      <c r="F152" t="str">
        <f>VLOOKUP(Tabella2[[#This Row],[Zona]],Tabella_dei_gradi_giorno__GG[],3,FALSE)</f>
        <v>3000</v>
      </c>
      <c r="G152">
        <f>VLOOKUP(Tabella2[[#This Row],[Zona]],'Ind kWhmqK per zona climatica'!$A$2:$E$7,3,0)</f>
        <v>368.9</v>
      </c>
      <c r="H152">
        <f>Tabella2[[#This Row],[Fabbisogno_medio_nren '[kWh/mqa']]]/9.8</f>
        <v>37.642857142857139</v>
      </c>
      <c r="I152">
        <f>Tabella2[[#This Row],[Fabbisogno_medio_nren '[kWh/mqa']]]/11.87</f>
        <v>31.078348778433025</v>
      </c>
      <c r="J152">
        <f>Tabella2[[#This Row],[Fabbisogno_medio_Gas]]*1.8</f>
        <v>67.757142857142853</v>
      </c>
      <c r="K152">
        <f>Tabella2[[#This Row],[Fabbisogno_medio_Gasolio]]*2.61</f>
        <v>81.114490311710185</v>
      </c>
      <c r="L152">
        <f>Tabella2[[#This Row],[Fabbisogno_medio_Gas]]*1.2</f>
        <v>45.171428571428564</v>
      </c>
      <c r="M152">
        <f>Tabella2[[#This Row],[Fabbisogno_medio_Gasolio]]*1.75</f>
        <v>54.387110362257793</v>
      </c>
      <c r="N152">
        <f>coord[[#This Row],[_lat]]/10^(LEN(coord[[#This Row],[_lat]])-2)</f>
        <v>44.364060700000003</v>
      </c>
      <c r="O152">
        <f>coord[[#This Row],[_long]]/10^(LEN(coord[[#This Row],[_long]])-IF(_xlfn.FLOOR.MATH(coord[[#This Row],[_long]]/10^(LEN(coord[[#This Row],[_long]])-1))&lt;3,2,1))</f>
        <v>12.059009490863945</v>
      </c>
    </row>
    <row r="153" spans="1:15">
      <c r="A153" t="s">
        <v>194</v>
      </c>
      <c r="B153" s="16" t="s">
        <v>166</v>
      </c>
      <c r="C153" t="s">
        <v>167</v>
      </c>
      <c r="D153" t="s">
        <v>36</v>
      </c>
      <c r="E153">
        <f>VLOOKUP(Tabella2[[#This Row],[Zona]],Tabella_dei_gradi_giorno__GG[],2,FALSE)</f>
        <v>2101</v>
      </c>
      <c r="F153" t="str">
        <f>VLOOKUP(Tabella2[[#This Row],[Zona]],Tabella_dei_gradi_giorno__GG[],3,FALSE)</f>
        <v>3000</v>
      </c>
      <c r="G153">
        <f>VLOOKUP(Tabella2[[#This Row],[Zona]],'Ind kWhmqK per zona climatica'!$A$2:$E$7,3,0)</f>
        <v>368.9</v>
      </c>
      <c r="H153">
        <f>Tabella2[[#This Row],[Fabbisogno_medio_nren '[kWh/mqa']]]/9.8</f>
        <v>37.642857142857139</v>
      </c>
      <c r="I153">
        <f>Tabella2[[#This Row],[Fabbisogno_medio_nren '[kWh/mqa']]]/11.87</f>
        <v>31.078348778433025</v>
      </c>
      <c r="J153">
        <f>Tabella2[[#This Row],[Fabbisogno_medio_Gas]]*1.8</f>
        <v>67.757142857142853</v>
      </c>
      <c r="K153">
        <f>Tabella2[[#This Row],[Fabbisogno_medio_Gasolio]]*2.61</f>
        <v>81.114490311710185</v>
      </c>
      <c r="L153">
        <f>Tabella2[[#This Row],[Fabbisogno_medio_Gas]]*1.2</f>
        <v>45.171428571428564</v>
      </c>
      <c r="M153">
        <f>Tabella2[[#This Row],[Fabbisogno_medio_Gasolio]]*1.75</f>
        <v>54.387110362257793</v>
      </c>
      <c r="N153">
        <f>coord[[#This Row],[_lat]]/10^(LEN(coord[[#This Row],[_lat]])-2)</f>
        <v>44.608663999999997</v>
      </c>
      <c r="O153">
        <f>coord[[#This Row],[_long]]/10^(LEN(coord[[#This Row],[_long]])-IF(_xlfn.FLOOR.MATH(coord[[#This Row],[_long]]/10^(LEN(coord[[#This Row],[_long]])-1))&lt;3,2,1))</f>
        <v>10.594796841892734</v>
      </c>
    </row>
    <row r="154" spans="1:15">
      <c r="A154" t="s">
        <v>194</v>
      </c>
      <c r="B154" s="16" t="s">
        <v>166</v>
      </c>
      <c r="C154" t="s">
        <v>140</v>
      </c>
      <c r="D154" t="s">
        <v>36</v>
      </c>
      <c r="E154">
        <f>VLOOKUP(Tabella2[[#This Row],[Zona]],Tabella_dei_gradi_giorno__GG[],2,FALSE)</f>
        <v>2101</v>
      </c>
      <c r="F154" t="str">
        <f>VLOOKUP(Tabella2[[#This Row],[Zona]],Tabella_dei_gradi_giorno__GG[],3,FALSE)</f>
        <v>3000</v>
      </c>
      <c r="G154">
        <f>VLOOKUP(Tabella2[[#This Row],[Zona]],'Ind kWhmqK per zona climatica'!$A$2:$E$7,3,0)</f>
        <v>368.9</v>
      </c>
      <c r="H154">
        <f>Tabella2[[#This Row],[Fabbisogno_medio_nren '[kWh/mqa']]]/9.8</f>
        <v>37.642857142857139</v>
      </c>
      <c r="I154">
        <f>Tabella2[[#This Row],[Fabbisogno_medio_nren '[kWh/mqa']]]/11.87</f>
        <v>31.078348778433025</v>
      </c>
      <c r="J154">
        <f>Tabella2[[#This Row],[Fabbisogno_medio_Gas]]*1.8</f>
        <v>67.757142857142853</v>
      </c>
      <c r="K154">
        <f>Tabella2[[#This Row],[Fabbisogno_medio_Gasolio]]*2.61</f>
        <v>81.114490311710185</v>
      </c>
      <c r="L154">
        <f>Tabella2[[#This Row],[Fabbisogno_medio_Gas]]*1.2</f>
        <v>45.171428571428564</v>
      </c>
      <c r="M154">
        <f>Tabella2[[#This Row],[Fabbisogno_medio_Gasolio]]*1.75</f>
        <v>54.387110362257793</v>
      </c>
      <c r="N154">
        <f>coord[[#This Row],[_lat]]/10^(LEN(coord[[#This Row],[_lat]])-2)</f>
        <v>43.947098199999999</v>
      </c>
      <c r="O154">
        <f>coord[[#This Row],[_long]]/10^(LEN(coord[[#This Row],[_long]])-IF(_xlfn.FLOOR.MATH(coord[[#This Row],[_long]]/10^(LEN(coord[[#This Row],[_long]])-1))&lt;3,2,1))</f>
        <v>12.630768610516004</v>
      </c>
    </row>
    <row r="155" spans="1:15">
      <c r="A155" t="s">
        <v>194</v>
      </c>
      <c r="B155" s="16" t="s">
        <v>168</v>
      </c>
      <c r="C155" t="s">
        <v>110</v>
      </c>
      <c r="D155" t="s">
        <v>36</v>
      </c>
      <c r="E155">
        <f>VLOOKUP(Tabella2[[#This Row],[Zona]],Tabella_dei_gradi_giorno__GG[],2,FALSE)</f>
        <v>2101</v>
      </c>
      <c r="F155" t="str">
        <f>VLOOKUP(Tabella2[[#This Row],[Zona]],Tabella_dei_gradi_giorno__GG[],3,FALSE)</f>
        <v>3000</v>
      </c>
      <c r="G155">
        <f>VLOOKUP(Tabella2[[#This Row],[Zona]],'Ind kWhmqK per zona climatica'!$A$2:$E$7,3,0)</f>
        <v>368.9</v>
      </c>
      <c r="H155">
        <f>Tabella2[[#This Row],[Fabbisogno_medio_nren '[kWh/mqa']]]/9.8</f>
        <v>37.642857142857139</v>
      </c>
      <c r="I155">
        <f>Tabella2[[#This Row],[Fabbisogno_medio_nren '[kWh/mqa']]]/11.87</f>
        <v>31.078348778433025</v>
      </c>
      <c r="J155">
        <f>Tabella2[[#This Row],[Fabbisogno_medio_Gas]]*1.8</f>
        <v>67.757142857142853</v>
      </c>
      <c r="K155">
        <f>Tabella2[[#This Row],[Fabbisogno_medio_Gasolio]]*2.61</f>
        <v>81.114490311710185</v>
      </c>
      <c r="L155">
        <f>Tabella2[[#This Row],[Fabbisogno_medio_Gas]]*1.2</f>
        <v>45.171428571428564</v>
      </c>
      <c r="M155">
        <f>Tabella2[[#This Row],[Fabbisogno_medio_Gasolio]]*1.75</f>
        <v>54.387110362257793</v>
      </c>
      <c r="N155">
        <f>coord[[#This Row],[_lat]]/10^(LEN(coord[[#This Row],[_lat]])-2)</f>
        <v>43.51720195</v>
      </c>
      <c r="O155">
        <f>coord[[#This Row],[_long]]/10^(LEN(coord[[#This Row],[_long]])-IF(_xlfn.FLOOR.MATH(coord[[#This Row],[_long]]/10^(LEN(coord[[#This Row],[_long]])-1))&lt;3,2,1))</f>
        <v>11.763879181253118</v>
      </c>
    </row>
    <row r="156" spans="1:15">
      <c r="A156" t="s">
        <v>194</v>
      </c>
      <c r="B156" s="16" t="s">
        <v>168</v>
      </c>
      <c r="C156" t="s">
        <v>87</v>
      </c>
      <c r="D156" t="s">
        <v>31</v>
      </c>
      <c r="E156">
        <f>VLOOKUP(Tabella2[[#This Row],[Zona]],Tabella_dei_gradi_giorno__GG[],2,FALSE)</f>
        <v>1401</v>
      </c>
      <c r="F156" t="str">
        <f>VLOOKUP(Tabella2[[#This Row],[Zona]],Tabella_dei_gradi_giorno__GG[],3,FALSE)</f>
        <v>2100</v>
      </c>
      <c r="G156">
        <f>VLOOKUP(Tabella2[[#This Row],[Zona]],'Ind kWhmqK per zona climatica'!$A$2:$E$7,3,0)</f>
        <v>268.2</v>
      </c>
      <c r="H156">
        <f>Tabella2[[#This Row],[Fabbisogno_medio_nren '[kWh/mqa']]]/9.8</f>
        <v>27.367346938775508</v>
      </c>
      <c r="I156">
        <f>Tabella2[[#This Row],[Fabbisogno_medio_nren '[kWh/mqa']]]/11.87</f>
        <v>22.594776748104465</v>
      </c>
      <c r="J156">
        <f>Tabella2[[#This Row],[Fabbisogno_medio_Gas]]*1.8</f>
        <v>49.261224489795914</v>
      </c>
      <c r="K156">
        <f>Tabella2[[#This Row],[Fabbisogno_medio_Gasolio]]*2.61</f>
        <v>58.972367312552649</v>
      </c>
      <c r="L156">
        <f>Tabella2[[#This Row],[Fabbisogno_medio_Gas]]*1.2</f>
        <v>32.840816326530607</v>
      </c>
      <c r="M156">
        <f>Tabella2[[#This Row],[Fabbisogno_medio_Gasolio]]*1.75</f>
        <v>39.540859309182814</v>
      </c>
      <c r="N156">
        <f>coord[[#This Row],[_lat]]/10^(LEN(coord[[#This Row],[_lat]])-2)</f>
        <v>43.769871199999997</v>
      </c>
      <c r="O156">
        <f>coord[[#This Row],[_long]]/10^(LEN(coord[[#This Row],[_long]])-IF(_xlfn.FLOOR.MATH(coord[[#This Row],[_long]]/10^(LEN(coord[[#This Row],[_long]])-1))&lt;3,2,1))</f>
        <v>11.2555757</v>
      </c>
    </row>
    <row r="157" spans="1:15">
      <c r="A157" t="s">
        <v>194</v>
      </c>
      <c r="B157" s="16" t="s">
        <v>168</v>
      </c>
      <c r="C157" t="s">
        <v>90</v>
      </c>
      <c r="D157" t="s">
        <v>31</v>
      </c>
      <c r="E157">
        <f>VLOOKUP(Tabella2[[#This Row],[Zona]],Tabella_dei_gradi_giorno__GG[],2,FALSE)</f>
        <v>1401</v>
      </c>
      <c r="F157" t="str">
        <f>VLOOKUP(Tabella2[[#This Row],[Zona]],Tabella_dei_gradi_giorno__GG[],3,FALSE)</f>
        <v>2100</v>
      </c>
      <c r="G157">
        <f>VLOOKUP(Tabella2[[#This Row],[Zona]],'Ind kWhmqK per zona climatica'!$A$2:$E$7,3,0)</f>
        <v>268.2</v>
      </c>
      <c r="H157">
        <f>Tabella2[[#This Row],[Fabbisogno_medio_nren '[kWh/mqa']]]/9.8</f>
        <v>27.367346938775508</v>
      </c>
      <c r="I157">
        <f>Tabella2[[#This Row],[Fabbisogno_medio_nren '[kWh/mqa']]]/11.87</f>
        <v>22.594776748104465</v>
      </c>
      <c r="J157">
        <f>Tabella2[[#This Row],[Fabbisogno_medio_Gas]]*1.8</f>
        <v>49.261224489795914</v>
      </c>
      <c r="K157">
        <f>Tabella2[[#This Row],[Fabbisogno_medio_Gasolio]]*2.61</f>
        <v>58.972367312552649</v>
      </c>
      <c r="L157">
        <f>Tabella2[[#This Row],[Fabbisogno_medio_Gas]]*1.2</f>
        <v>32.840816326530607</v>
      </c>
      <c r="M157">
        <f>Tabella2[[#This Row],[Fabbisogno_medio_Gasolio]]*1.75</f>
        <v>39.540859309182814</v>
      </c>
      <c r="N157">
        <f>coord[[#This Row],[_lat]]/10^(LEN(coord[[#This Row],[_lat]])-2)</f>
        <v>42.7751102</v>
      </c>
      <c r="O157">
        <f>coord[[#This Row],[_long]]/10^(LEN(coord[[#This Row],[_long]])-IF(_xlfn.FLOOR.MATH(coord[[#This Row],[_long]]/10^(LEN(coord[[#This Row],[_long]])-1))&lt;3,2,1))</f>
        <v>11.287804427628435</v>
      </c>
    </row>
    <row r="158" spans="1:15">
      <c r="A158" t="s">
        <v>194</v>
      </c>
      <c r="B158" s="16" t="s">
        <v>168</v>
      </c>
      <c r="C158" t="s">
        <v>92</v>
      </c>
      <c r="D158" t="s">
        <v>31</v>
      </c>
      <c r="E158">
        <f>VLOOKUP(Tabella2[[#This Row],[Zona]],Tabella_dei_gradi_giorno__GG[],2,FALSE)</f>
        <v>1401</v>
      </c>
      <c r="F158" t="str">
        <f>VLOOKUP(Tabella2[[#This Row],[Zona]],Tabella_dei_gradi_giorno__GG[],3,FALSE)</f>
        <v>2100</v>
      </c>
      <c r="G158">
        <f>VLOOKUP(Tabella2[[#This Row],[Zona]],'Ind kWhmqK per zona climatica'!$A$2:$E$7,3,0)</f>
        <v>268.2</v>
      </c>
      <c r="H158">
        <f>Tabella2[[#This Row],[Fabbisogno_medio_nren '[kWh/mqa']]]/9.8</f>
        <v>27.367346938775508</v>
      </c>
      <c r="I158">
        <f>Tabella2[[#This Row],[Fabbisogno_medio_nren '[kWh/mqa']]]/11.87</f>
        <v>22.594776748104465</v>
      </c>
      <c r="J158">
        <f>Tabella2[[#This Row],[Fabbisogno_medio_Gas]]*1.8</f>
        <v>49.261224489795914</v>
      </c>
      <c r="K158">
        <f>Tabella2[[#This Row],[Fabbisogno_medio_Gasolio]]*2.61</f>
        <v>58.972367312552649</v>
      </c>
      <c r="L158">
        <f>Tabella2[[#This Row],[Fabbisogno_medio_Gas]]*1.2</f>
        <v>32.840816326530607</v>
      </c>
      <c r="M158">
        <f>Tabella2[[#This Row],[Fabbisogno_medio_Gasolio]]*1.75</f>
        <v>39.540859309182814</v>
      </c>
      <c r="N158">
        <f>coord[[#This Row],[_lat]]/10^(LEN(coord[[#This Row],[_lat]])-2)</f>
        <v>42.790216599999994</v>
      </c>
      <c r="O158">
        <f>coord[[#This Row],[_long]]/10^(LEN(coord[[#This Row],[_long]])-IF(_xlfn.FLOOR.MATH(coord[[#This Row],[_long]]/10^(LEN(coord[[#This Row],[_long]])-1))&lt;3,2,1))</f>
        <v>10.340278678735023</v>
      </c>
    </row>
    <row r="159" spans="1:15">
      <c r="A159" t="s">
        <v>194</v>
      </c>
      <c r="B159" s="16" t="s">
        <v>168</v>
      </c>
      <c r="C159" t="s">
        <v>93</v>
      </c>
      <c r="D159" t="s">
        <v>31</v>
      </c>
      <c r="E159">
        <f>VLOOKUP(Tabella2[[#This Row],[Zona]],Tabella_dei_gradi_giorno__GG[],2,FALSE)</f>
        <v>1401</v>
      </c>
      <c r="F159" t="str">
        <f>VLOOKUP(Tabella2[[#This Row],[Zona]],Tabella_dei_gradi_giorno__GG[],3,FALSE)</f>
        <v>2100</v>
      </c>
      <c r="G159">
        <f>VLOOKUP(Tabella2[[#This Row],[Zona]],'Ind kWhmqK per zona climatica'!$A$2:$E$7,3,0)</f>
        <v>268.2</v>
      </c>
      <c r="H159">
        <f>Tabella2[[#This Row],[Fabbisogno_medio_nren '[kWh/mqa']]]/9.8</f>
        <v>27.367346938775508</v>
      </c>
      <c r="I159">
        <f>Tabella2[[#This Row],[Fabbisogno_medio_nren '[kWh/mqa']]]/11.87</f>
        <v>22.594776748104465</v>
      </c>
      <c r="J159">
        <f>Tabella2[[#This Row],[Fabbisogno_medio_Gas]]*1.8</f>
        <v>49.261224489795914</v>
      </c>
      <c r="K159">
        <f>Tabella2[[#This Row],[Fabbisogno_medio_Gasolio]]*2.61</f>
        <v>58.972367312552649</v>
      </c>
      <c r="L159">
        <f>Tabella2[[#This Row],[Fabbisogno_medio_Gas]]*1.2</f>
        <v>32.840816326530607</v>
      </c>
      <c r="M159">
        <f>Tabella2[[#This Row],[Fabbisogno_medio_Gasolio]]*1.75</f>
        <v>39.540859309182814</v>
      </c>
      <c r="N159">
        <f>coord[[#This Row],[_lat]]/10^(LEN(coord[[#This Row],[_lat]])-2)</f>
        <v>44.017763900000006</v>
      </c>
      <c r="O159">
        <f>coord[[#This Row],[_long]]/10^(LEN(coord[[#This Row],[_long]])-IF(_xlfn.FLOOR.MATH(coord[[#This Row],[_long]]/10^(LEN(coord[[#This Row],[_long]])-1))&lt;3,2,1))</f>
        <v>10.454430026192636</v>
      </c>
    </row>
    <row r="160" spans="1:15">
      <c r="A160" t="s">
        <v>194</v>
      </c>
      <c r="B160" s="16" t="s">
        <v>168</v>
      </c>
      <c r="C160" t="s">
        <v>169</v>
      </c>
      <c r="D160" t="s">
        <v>31</v>
      </c>
      <c r="E160">
        <f>VLOOKUP(Tabella2[[#This Row],[Zona]],Tabella_dei_gradi_giorno__GG[],2,FALSE)</f>
        <v>1401</v>
      </c>
      <c r="F160" t="str">
        <f>VLOOKUP(Tabella2[[#This Row],[Zona]],Tabella_dei_gradi_giorno__GG[],3,FALSE)</f>
        <v>2100</v>
      </c>
      <c r="G160">
        <f>VLOOKUP(Tabella2[[#This Row],[Zona]],'Ind kWhmqK per zona climatica'!$A$2:$E$7,3,0)</f>
        <v>268.2</v>
      </c>
      <c r="H160">
        <f>Tabella2[[#This Row],[Fabbisogno_medio_nren '[kWh/mqa']]]/9.8</f>
        <v>27.367346938775508</v>
      </c>
      <c r="I160">
        <f>Tabella2[[#This Row],[Fabbisogno_medio_nren '[kWh/mqa']]]/11.87</f>
        <v>22.594776748104465</v>
      </c>
      <c r="J160">
        <f>Tabella2[[#This Row],[Fabbisogno_medio_Gas]]*1.8</f>
        <v>49.261224489795914</v>
      </c>
      <c r="K160">
        <f>Tabella2[[#This Row],[Fabbisogno_medio_Gasolio]]*2.61</f>
        <v>58.972367312552649</v>
      </c>
      <c r="L160">
        <f>Tabella2[[#This Row],[Fabbisogno_medio_Gas]]*1.2</f>
        <v>32.840816326530607</v>
      </c>
      <c r="M160">
        <f>Tabella2[[#This Row],[Fabbisogno_medio_Gasolio]]*1.75</f>
        <v>39.540859309182814</v>
      </c>
      <c r="N160">
        <f>coord[[#This Row],[_lat]]/10^(LEN(coord[[#This Row],[_lat]])-2)</f>
        <v>44.213148599999997</v>
      </c>
      <c r="O160">
        <f>coord[[#This Row],[_long]]/10^(LEN(coord[[#This Row],[_long]])-IF(_xlfn.FLOOR.MATH(coord[[#This Row],[_long]]/10^(LEN(coord[[#This Row],[_long]])-1))&lt;3,2,1))</f>
        <v>10.052561499999999</v>
      </c>
    </row>
    <row r="161" spans="1:15">
      <c r="A161" t="s">
        <v>194</v>
      </c>
      <c r="B161" s="16" t="s">
        <v>168</v>
      </c>
      <c r="C161" t="s">
        <v>98</v>
      </c>
      <c r="D161" t="s">
        <v>31</v>
      </c>
      <c r="E161">
        <f>VLOOKUP(Tabella2[[#This Row],[Zona]],Tabella_dei_gradi_giorno__GG[],2,FALSE)</f>
        <v>1401</v>
      </c>
      <c r="F161" t="str">
        <f>VLOOKUP(Tabella2[[#This Row],[Zona]],Tabella_dei_gradi_giorno__GG[],3,FALSE)</f>
        <v>2100</v>
      </c>
      <c r="G161">
        <f>VLOOKUP(Tabella2[[#This Row],[Zona]],'Ind kWhmqK per zona climatica'!$A$2:$E$7,3,0)</f>
        <v>268.2</v>
      </c>
      <c r="H161">
        <f>Tabella2[[#This Row],[Fabbisogno_medio_nren '[kWh/mqa']]]/9.8</f>
        <v>27.367346938775508</v>
      </c>
      <c r="I161">
        <f>Tabella2[[#This Row],[Fabbisogno_medio_nren '[kWh/mqa']]]/11.87</f>
        <v>22.594776748104465</v>
      </c>
      <c r="J161">
        <f>Tabella2[[#This Row],[Fabbisogno_medio_Gas]]*1.8</f>
        <v>49.261224489795914</v>
      </c>
      <c r="K161">
        <f>Tabella2[[#This Row],[Fabbisogno_medio_Gasolio]]*2.61</f>
        <v>58.972367312552649</v>
      </c>
      <c r="L161">
        <f>Tabella2[[#This Row],[Fabbisogno_medio_Gas]]*1.2</f>
        <v>32.840816326530607</v>
      </c>
      <c r="M161">
        <f>Tabella2[[#This Row],[Fabbisogno_medio_Gasolio]]*1.75</f>
        <v>39.540859309182814</v>
      </c>
      <c r="N161">
        <f>coord[[#This Row],[_lat]]/10^(LEN(coord[[#This Row],[_lat]])-2)</f>
        <v>43.715939499999998</v>
      </c>
      <c r="O161">
        <f>coord[[#This Row],[_long]]/10^(LEN(coord[[#This Row],[_long]])-IF(_xlfn.FLOOR.MATH(coord[[#This Row],[_long]]/10^(LEN(coord[[#This Row],[_long]])-1))&lt;3,2,1))</f>
        <v>10.401862400000001</v>
      </c>
    </row>
    <row r="162" spans="1:15">
      <c r="A162" t="s">
        <v>194</v>
      </c>
      <c r="B162" s="16" t="s">
        <v>168</v>
      </c>
      <c r="C162" t="s">
        <v>100</v>
      </c>
      <c r="D162" t="s">
        <v>31</v>
      </c>
      <c r="E162">
        <f>VLOOKUP(Tabella2[[#This Row],[Zona]],Tabella_dei_gradi_giorno__GG[],2,FALSE)</f>
        <v>1401</v>
      </c>
      <c r="F162" t="str">
        <f>VLOOKUP(Tabella2[[#This Row],[Zona]],Tabella_dei_gradi_giorno__GG[],3,FALSE)</f>
        <v>2100</v>
      </c>
      <c r="G162">
        <f>VLOOKUP(Tabella2[[#This Row],[Zona]],'Ind kWhmqK per zona climatica'!$A$2:$E$7,3,0)</f>
        <v>268.2</v>
      </c>
      <c r="H162">
        <f>Tabella2[[#This Row],[Fabbisogno_medio_nren '[kWh/mqa']]]/9.8</f>
        <v>27.367346938775508</v>
      </c>
      <c r="I162">
        <f>Tabella2[[#This Row],[Fabbisogno_medio_nren '[kWh/mqa']]]/11.87</f>
        <v>22.594776748104465</v>
      </c>
      <c r="J162">
        <f>Tabella2[[#This Row],[Fabbisogno_medio_Gas]]*1.8</f>
        <v>49.261224489795914</v>
      </c>
      <c r="K162">
        <f>Tabella2[[#This Row],[Fabbisogno_medio_Gasolio]]*2.61</f>
        <v>58.972367312552649</v>
      </c>
      <c r="L162">
        <f>Tabella2[[#This Row],[Fabbisogno_medio_Gas]]*1.2</f>
        <v>32.840816326530607</v>
      </c>
      <c r="M162">
        <f>Tabella2[[#This Row],[Fabbisogno_medio_Gasolio]]*1.75</f>
        <v>39.540859309182814</v>
      </c>
      <c r="N162">
        <f>coord[[#This Row],[_lat]]/10^(LEN(coord[[#This Row],[_lat]])-2)</f>
        <v>43.935718050000006</v>
      </c>
      <c r="O162">
        <f>coord[[#This Row],[_long]]/10^(LEN(coord[[#This Row],[_long]])-IF(_xlfn.FLOOR.MATH(coord[[#This Row],[_long]]/10^(LEN(coord[[#This Row],[_long]])-1))&lt;3,2,1))</f>
        <v>11.09414726770089</v>
      </c>
    </row>
    <row r="163" spans="1:15">
      <c r="A163" t="s">
        <v>194</v>
      </c>
      <c r="B163" s="16" t="s">
        <v>168</v>
      </c>
      <c r="C163" t="s">
        <v>99</v>
      </c>
      <c r="D163" t="s">
        <v>31</v>
      </c>
      <c r="E163">
        <f>VLOOKUP(Tabella2[[#This Row],[Zona]],Tabella_dei_gradi_giorno__GG[],2,FALSE)</f>
        <v>1401</v>
      </c>
      <c r="F163" t="str">
        <f>VLOOKUP(Tabella2[[#This Row],[Zona]],Tabella_dei_gradi_giorno__GG[],3,FALSE)</f>
        <v>2100</v>
      </c>
      <c r="G163">
        <f>VLOOKUP(Tabella2[[#This Row],[Zona]],'Ind kWhmqK per zona climatica'!$A$2:$E$7,3,0)</f>
        <v>268.2</v>
      </c>
      <c r="H163">
        <f>Tabella2[[#This Row],[Fabbisogno_medio_nren '[kWh/mqa']]]/9.8</f>
        <v>27.367346938775508</v>
      </c>
      <c r="I163">
        <f>Tabella2[[#This Row],[Fabbisogno_medio_nren '[kWh/mqa']]]/11.87</f>
        <v>22.594776748104465</v>
      </c>
      <c r="J163">
        <f>Tabella2[[#This Row],[Fabbisogno_medio_Gas]]*1.8</f>
        <v>49.261224489795914</v>
      </c>
      <c r="K163">
        <f>Tabella2[[#This Row],[Fabbisogno_medio_Gasolio]]*2.61</f>
        <v>58.972367312552649</v>
      </c>
      <c r="L163">
        <f>Tabella2[[#This Row],[Fabbisogno_medio_Gas]]*1.2</f>
        <v>32.840816326530607</v>
      </c>
      <c r="M163">
        <f>Tabella2[[#This Row],[Fabbisogno_medio_Gasolio]]*1.75</f>
        <v>39.540859309182814</v>
      </c>
      <c r="N163">
        <f>coord[[#This Row],[_lat]]/10^(LEN(coord[[#This Row],[_lat]])-2)</f>
        <v>43.974095699999999</v>
      </c>
      <c r="O163">
        <f>coord[[#This Row],[_long]]/10^(LEN(coord[[#This Row],[_long]])-IF(_xlfn.FLOOR.MATH(coord[[#This Row],[_long]]/10^(LEN(coord[[#This Row],[_long]])-1))&lt;3,2,1))</f>
        <v>10.868708114044026</v>
      </c>
    </row>
    <row r="164" spans="1:15">
      <c r="A164" t="s">
        <v>194</v>
      </c>
      <c r="B164" s="16" t="s">
        <v>168</v>
      </c>
      <c r="C164" t="s">
        <v>103</v>
      </c>
      <c r="D164" t="s">
        <v>31</v>
      </c>
      <c r="E164">
        <f>VLOOKUP(Tabella2[[#This Row],[Zona]],Tabella_dei_gradi_giorno__GG[],2,FALSE)</f>
        <v>1401</v>
      </c>
      <c r="F164" t="str">
        <f>VLOOKUP(Tabella2[[#This Row],[Zona]],Tabella_dei_gradi_giorno__GG[],3,FALSE)</f>
        <v>2100</v>
      </c>
      <c r="G164">
        <f>VLOOKUP(Tabella2[[#This Row],[Zona]],'Ind kWhmqK per zona climatica'!$A$2:$E$7,3,0)</f>
        <v>268.2</v>
      </c>
      <c r="H164">
        <f>Tabella2[[#This Row],[Fabbisogno_medio_nren '[kWh/mqa']]]/9.8</f>
        <v>27.367346938775508</v>
      </c>
      <c r="I164">
        <f>Tabella2[[#This Row],[Fabbisogno_medio_nren '[kWh/mqa']]]/11.87</f>
        <v>22.594776748104465</v>
      </c>
      <c r="J164">
        <f>Tabella2[[#This Row],[Fabbisogno_medio_Gas]]*1.8</f>
        <v>49.261224489795914</v>
      </c>
      <c r="K164">
        <f>Tabella2[[#This Row],[Fabbisogno_medio_Gasolio]]*2.61</f>
        <v>58.972367312552649</v>
      </c>
      <c r="L164">
        <f>Tabella2[[#This Row],[Fabbisogno_medio_Gas]]*1.2</f>
        <v>32.840816326530607</v>
      </c>
      <c r="M164">
        <f>Tabella2[[#This Row],[Fabbisogno_medio_Gasolio]]*1.75</f>
        <v>39.540859309182814</v>
      </c>
      <c r="N164">
        <f>coord[[#This Row],[_lat]]/10^(LEN(coord[[#This Row],[_lat]])-2)</f>
        <v>43.1672254</v>
      </c>
      <c r="O164">
        <f>coord[[#This Row],[_long]]/10^(LEN(coord[[#This Row],[_long]])-IF(_xlfn.FLOOR.MATH(coord[[#This Row],[_long]]/10^(LEN(coord[[#This Row],[_long]])-1))&lt;3,2,1))</f>
        <v>11.467181161339118</v>
      </c>
    </row>
    <row r="165" spans="1:15">
      <c r="A165" t="s">
        <v>194</v>
      </c>
      <c r="B165" s="16" t="s">
        <v>170</v>
      </c>
      <c r="C165" t="s">
        <v>83</v>
      </c>
      <c r="D165" t="s">
        <v>31</v>
      </c>
      <c r="E165">
        <f>VLOOKUP(Tabella2[[#This Row],[Zona]],Tabella_dei_gradi_giorno__GG[],2,FALSE)</f>
        <v>1401</v>
      </c>
      <c r="F165" t="str">
        <f>VLOOKUP(Tabella2[[#This Row],[Zona]],Tabella_dei_gradi_giorno__GG[],3,FALSE)</f>
        <v>2100</v>
      </c>
      <c r="G165">
        <f>VLOOKUP(Tabella2[[#This Row],[Zona]],'Ind kWhmqK per zona climatica'!$A$2:$E$7,3,0)</f>
        <v>268.2</v>
      </c>
      <c r="H165">
        <f>Tabella2[[#This Row],[Fabbisogno_medio_nren '[kWh/mqa']]]/9.8</f>
        <v>27.367346938775508</v>
      </c>
      <c r="I165">
        <f>Tabella2[[#This Row],[Fabbisogno_medio_nren '[kWh/mqa']]]/11.87</f>
        <v>22.594776748104465</v>
      </c>
      <c r="J165">
        <f>Tabella2[[#This Row],[Fabbisogno_medio_Gas]]*1.8</f>
        <v>49.261224489795914</v>
      </c>
      <c r="K165">
        <f>Tabella2[[#This Row],[Fabbisogno_medio_Gasolio]]*2.61</f>
        <v>58.972367312552649</v>
      </c>
      <c r="L165">
        <f>Tabella2[[#This Row],[Fabbisogno_medio_Gas]]*1.2</f>
        <v>32.840816326530607</v>
      </c>
      <c r="M165">
        <f>Tabella2[[#This Row],[Fabbisogno_medio_Gasolio]]*1.75</f>
        <v>39.540859309182814</v>
      </c>
      <c r="N165">
        <f>coord[[#This Row],[_lat]]/10^(LEN(coord[[#This Row],[_lat]])-2)</f>
        <v>43.480120399999997</v>
      </c>
      <c r="O165">
        <f>coord[[#This Row],[_long]]/10^(LEN(coord[[#This Row],[_long]])-IF(_xlfn.FLOOR.MATH(coord[[#This Row],[_long]]/10^(LEN(coord[[#This Row],[_long]])-1))&lt;3,2,1))</f>
        <v>13.218790609151764</v>
      </c>
    </row>
    <row r="166" spans="1:15">
      <c r="A166" t="s">
        <v>194</v>
      </c>
      <c r="B166" s="16" t="s">
        <v>170</v>
      </c>
      <c r="C166" t="s">
        <v>171</v>
      </c>
      <c r="D166" t="s">
        <v>31</v>
      </c>
      <c r="E166">
        <f>VLOOKUP(Tabella2[[#This Row],[Zona]],Tabella_dei_gradi_giorno__GG[],2,FALSE)</f>
        <v>1401</v>
      </c>
      <c r="F166" t="str">
        <f>VLOOKUP(Tabella2[[#This Row],[Zona]],Tabella_dei_gradi_giorno__GG[],3,FALSE)</f>
        <v>2100</v>
      </c>
      <c r="G166">
        <f>VLOOKUP(Tabella2[[#This Row],[Zona]],'Ind kWhmqK per zona climatica'!$A$2:$E$7,3,0)</f>
        <v>268.2</v>
      </c>
      <c r="H166">
        <f>Tabella2[[#This Row],[Fabbisogno_medio_nren '[kWh/mqa']]]/9.8</f>
        <v>27.367346938775508</v>
      </c>
      <c r="I166">
        <f>Tabella2[[#This Row],[Fabbisogno_medio_nren '[kWh/mqa']]]/11.87</f>
        <v>22.594776748104465</v>
      </c>
      <c r="J166">
        <f>Tabella2[[#This Row],[Fabbisogno_medio_Gas]]*1.8</f>
        <v>49.261224489795914</v>
      </c>
      <c r="K166">
        <f>Tabella2[[#This Row],[Fabbisogno_medio_Gasolio]]*2.61</f>
        <v>58.972367312552649</v>
      </c>
      <c r="L166">
        <f>Tabella2[[#This Row],[Fabbisogno_medio_Gas]]*1.2</f>
        <v>32.840816326530607</v>
      </c>
      <c r="M166">
        <f>Tabella2[[#This Row],[Fabbisogno_medio_Gasolio]]*1.75</f>
        <v>39.540859309182814</v>
      </c>
      <c r="N166">
        <f>coord[[#This Row],[_lat]]/10^(LEN(coord[[#This Row],[_lat]])-2)</f>
        <v>42.883420399999999</v>
      </c>
      <c r="O166">
        <f>coord[[#This Row],[_long]]/10^(LEN(coord[[#This Row],[_long]])-IF(_xlfn.FLOOR.MATH(coord[[#This Row],[_long]]/10^(LEN(coord[[#This Row],[_long]])-1))&lt;3,2,1))</f>
        <v>13.539593040686007</v>
      </c>
    </row>
    <row r="167" spans="1:15">
      <c r="A167" t="s">
        <v>194</v>
      </c>
      <c r="B167" s="16" t="s">
        <v>170</v>
      </c>
      <c r="C167" t="s">
        <v>94</v>
      </c>
      <c r="D167" t="s">
        <v>31</v>
      </c>
      <c r="E167">
        <f>VLOOKUP(Tabella2[[#This Row],[Zona]],Tabella_dei_gradi_giorno__GG[],2,FALSE)</f>
        <v>1401</v>
      </c>
      <c r="F167" t="str">
        <f>VLOOKUP(Tabella2[[#This Row],[Zona]],Tabella_dei_gradi_giorno__GG[],3,FALSE)</f>
        <v>2100</v>
      </c>
      <c r="G167">
        <f>VLOOKUP(Tabella2[[#This Row],[Zona]],'Ind kWhmqK per zona climatica'!$A$2:$E$7,3,0)</f>
        <v>268.2</v>
      </c>
      <c r="H167">
        <f>Tabella2[[#This Row],[Fabbisogno_medio_nren '[kWh/mqa']]]/9.8</f>
        <v>27.367346938775508</v>
      </c>
      <c r="I167">
        <f>Tabella2[[#This Row],[Fabbisogno_medio_nren '[kWh/mqa']]]/11.87</f>
        <v>22.594776748104465</v>
      </c>
      <c r="J167">
        <f>Tabella2[[#This Row],[Fabbisogno_medio_Gas]]*1.8</f>
        <v>49.261224489795914</v>
      </c>
      <c r="K167">
        <f>Tabella2[[#This Row],[Fabbisogno_medio_Gasolio]]*2.61</f>
        <v>58.972367312552649</v>
      </c>
      <c r="L167">
        <f>Tabella2[[#This Row],[Fabbisogno_medio_Gas]]*1.2</f>
        <v>32.840816326530607</v>
      </c>
      <c r="M167">
        <f>Tabella2[[#This Row],[Fabbisogno_medio_Gasolio]]*1.75</f>
        <v>39.540859309182814</v>
      </c>
      <c r="N167">
        <f>coord[[#This Row],[_lat]]/10^(LEN(coord[[#This Row],[_lat]])-2)</f>
        <v>43.152978050000002</v>
      </c>
      <c r="O167">
        <f>coord[[#This Row],[_long]]/10^(LEN(coord[[#This Row],[_long]])-IF(_xlfn.FLOOR.MATH(coord[[#This Row],[_long]]/10^(LEN(coord[[#This Row],[_long]])-1))&lt;3,2,1))</f>
        <v>13.150882217502016</v>
      </c>
    </row>
    <row r="168" spans="1:15">
      <c r="A168" t="s">
        <v>194</v>
      </c>
      <c r="B168" s="16" t="s">
        <v>170</v>
      </c>
      <c r="C168" t="s">
        <v>172</v>
      </c>
      <c r="D168" t="s">
        <v>31</v>
      </c>
      <c r="E168">
        <f>VLOOKUP(Tabella2[[#This Row],[Zona]],Tabella_dei_gradi_giorno__GG[],2,FALSE)</f>
        <v>1401</v>
      </c>
      <c r="F168" t="str">
        <f>VLOOKUP(Tabella2[[#This Row],[Zona]],Tabella_dei_gradi_giorno__GG[],3,FALSE)</f>
        <v>2100</v>
      </c>
      <c r="G168">
        <f>VLOOKUP(Tabella2[[#This Row],[Zona]],'Ind kWhmqK per zona climatica'!$A$2:$E$7,3,0)</f>
        <v>268.2</v>
      </c>
      <c r="H168">
        <f>Tabella2[[#This Row],[Fabbisogno_medio_nren '[kWh/mqa']]]/9.8</f>
        <v>27.367346938775508</v>
      </c>
      <c r="I168">
        <f>Tabella2[[#This Row],[Fabbisogno_medio_nren '[kWh/mqa']]]/11.87</f>
        <v>22.594776748104465</v>
      </c>
      <c r="J168">
        <f>Tabella2[[#This Row],[Fabbisogno_medio_Gas]]*1.8</f>
        <v>49.261224489795914</v>
      </c>
      <c r="K168">
        <f>Tabella2[[#This Row],[Fabbisogno_medio_Gasolio]]*2.61</f>
        <v>58.972367312552649</v>
      </c>
      <c r="L168">
        <f>Tabella2[[#This Row],[Fabbisogno_medio_Gas]]*1.2</f>
        <v>32.840816326530607</v>
      </c>
      <c r="M168">
        <f>Tabella2[[#This Row],[Fabbisogno_medio_Gasolio]]*1.75</f>
        <v>39.540859309182814</v>
      </c>
      <c r="N168">
        <f>coord[[#This Row],[_lat]]/10^(LEN(coord[[#This Row],[_lat]])-2)</f>
        <v>43.726260799999999</v>
      </c>
      <c r="O168">
        <f>coord[[#This Row],[_long]]/10^(LEN(coord[[#This Row],[_long]])-IF(_xlfn.FLOOR.MATH(coord[[#This Row],[_long]]/10^(LEN(coord[[#This Row],[_long]])-1))&lt;3,2,1))</f>
        <v>12.6363135</v>
      </c>
    </row>
    <row r="169" spans="1:15">
      <c r="A169" t="s">
        <v>194</v>
      </c>
      <c r="B169" s="16" t="s">
        <v>170</v>
      </c>
      <c r="C169" t="s">
        <v>173</v>
      </c>
      <c r="D169" t="s">
        <v>31</v>
      </c>
      <c r="E169">
        <f>VLOOKUP(Tabella2[[#This Row],[Zona]],Tabella_dei_gradi_giorno__GG[],2,FALSE)</f>
        <v>1401</v>
      </c>
      <c r="F169" t="str">
        <f>VLOOKUP(Tabella2[[#This Row],[Zona]],Tabella_dei_gradi_giorno__GG[],3,FALSE)</f>
        <v>2100</v>
      </c>
      <c r="G169">
        <f>VLOOKUP(Tabella2[[#This Row],[Zona]],'Ind kWhmqK per zona climatica'!$A$2:$E$7,3,0)</f>
        <v>268.2</v>
      </c>
      <c r="H169">
        <f>Tabella2[[#This Row],[Fabbisogno_medio_nren '[kWh/mqa']]]/9.8</f>
        <v>27.367346938775508</v>
      </c>
      <c r="I169">
        <f>Tabella2[[#This Row],[Fabbisogno_medio_nren '[kWh/mqa']]]/11.87</f>
        <v>22.594776748104465</v>
      </c>
      <c r="J169">
        <f>Tabella2[[#This Row],[Fabbisogno_medio_Gas]]*1.8</f>
        <v>49.261224489795914</v>
      </c>
      <c r="K169">
        <f>Tabella2[[#This Row],[Fabbisogno_medio_Gasolio]]*2.61</f>
        <v>58.972367312552649</v>
      </c>
      <c r="L169">
        <f>Tabella2[[#This Row],[Fabbisogno_medio_Gas]]*1.2</f>
        <v>32.840816326530607</v>
      </c>
      <c r="M169">
        <f>Tabella2[[#This Row],[Fabbisogno_medio_Gasolio]]*1.75</f>
        <v>39.540859309182814</v>
      </c>
      <c r="N169">
        <f>coord[[#This Row],[_lat]]/10^(LEN(coord[[#This Row],[_lat]])-2)</f>
        <v>43.092248900000001</v>
      </c>
      <c r="O169">
        <f>coord[[#This Row],[_long]]/10^(LEN(coord[[#This Row],[_long]])-IF(_xlfn.FLOOR.MATH(coord[[#This Row],[_long]]/10^(LEN(coord[[#This Row],[_long]])-1))&lt;3,2,1))</f>
        <v>13.638768067263769</v>
      </c>
    </row>
    <row r="170" spans="1:15">
      <c r="A170" t="s">
        <v>194</v>
      </c>
      <c r="B170" s="16" t="s">
        <v>174</v>
      </c>
      <c r="C170" t="s">
        <v>134</v>
      </c>
      <c r="D170" t="s">
        <v>36</v>
      </c>
      <c r="E170">
        <f>VLOOKUP(Tabella2[[#This Row],[Zona]],Tabella_dei_gradi_giorno__GG[],2,FALSE)</f>
        <v>2101</v>
      </c>
      <c r="F170" t="str">
        <f>VLOOKUP(Tabella2[[#This Row],[Zona]],Tabella_dei_gradi_giorno__GG[],3,FALSE)</f>
        <v>3000</v>
      </c>
      <c r="G170">
        <f>VLOOKUP(Tabella2[[#This Row],[Zona]],'Ind kWhmqK per zona climatica'!$A$2:$E$7,3,0)</f>
        <v>368.9</v>
      </c>
      <c r="H170">
        <f>Tabella2[[#This Row],[Fabbisogno_medio_nren '[kWh/mqa']]]/9.8</f>
        <v>37.642857142857139</v>
      </c>
      <c r="I170">
        <f>Tabella2[[#This Row],[Fabbisogno_medio_nren '[kWh/mqa']]]/11.87</f>
        <v>31.078348778433025</v>
      </c>
      <c r="J170">
        <f>Tabella2[[#This Row],[Fabbisogno_medio_Gas]]*1.8</f>
        <v>67.757142857142853</v>
      </c>
      <c r="K170">
        <f>Tabella2[[#This Row],[Fabbisogno_medio_Gasolio]]*2.61</f>
        <v>81.114490311710185</v>
      </c>
      <c r="L170">
        <f>Tabella2[[#This Row],[Fabbisogno_medio_Gas]]*1.2</f>
        <v>45.171428571428564</v>
      </c>
      <c r="M170">
        <f>Tabella2[[#This Row],[Fabbisogno_medio_Gasolio]]*1.75</f>
        <v>54.387110362257793</v>
      </c>
      <c r="N170">
        <f>coord[[#This Row],[_lat]]/10^(LEN(coord[[#This Row],[_lat]])-2)</f>
        <v>43.107032099999998</v>
      </c>
      <c r="O170">
        <f>coord[[#This Row],[_long]]/10^(LEN(coord[[#This Row],[_long]])-IF(_xlfn.FLOOR.MATH(coord[[#This Row],[_long]]/10^(LEN(coord[[#This Row],[_long]])-1))&lt;3,2,1))</f>
        <v>12.402996209906489</v>
      </c>
    </row>
    <row r="171" spans="1:15">
      <c r="A171" t="s">
        <v>194</v>
      </c>
      <c r="B171" s="16" t="s">
        <v>174</v>
      </c>
      <c r="C171" t="s">
        <v>105</v>
      </c>
      <c r="D171" t="s">
        <v>31</v>
      </c>
      <c r="E171">
        <f>VLOOKUP(Tabella2[[#This Row],[Zona]],Tabella_dei_gradi_giorno__GG[],2,FALSE)</f>
        <v>1401</v>
      </c>
      <c r="F171" t="str">
        <f>VLOOKUP(Tabella2[[#This Row],[Zona]],Tabella_dei_gradi_giorno__GG[],3,FALSE)</f>
        <v>2100</v>
      </c>
      <c r="G171">
        <f>VLOOKUP(Tabella2[[#This Row],[Zona]],'Ind kWhmqK per zona climatica'!$A$2:$E$7,3,0)</f>
        <v>268.2</v>
      </c>
      <c r="H171">
        <f>Tabella2[[#This Row],[Fabbisogno_medio_nren '[kWh/mqa']]]/9.8</f>
        <v>27.367346938775508</v>
      </c>
      <c r="I171">
        <f>Tabella2[[#This Row],[Fabbisogno_medio_nren '[kWh/mqa']]]/11.87</f>
        <v>22.594776748104465</v>
      </c>
      <c r="J171">
        <f>Tabella2[[#This Row],[Fabbisogno_medio_Gas]]*1.8</f>
        <v>49.261224489795914</v>
      </c>
      <c r="K171">
        <f>Tabella2[[#This Row],[Fabbisogno_medio_Gasolio]]*2.61</f>
        <v>58.972367312552649</v>
      </c>
      <c r="L171">
        <f>Tabella2[[#This Row],[Fabbisogno_medio_Gas]]*1.2</f>
        <v>32.840816326530607</v>
      </c>
      <c r="M171">
        <f>Tabella2[[#This Row],[Fabbisogno_medio_Gasolio]]*1.75</f>
        <v>39.540859309182814</v>
      </c>
      <c r="N171">
        <f>coord[[#This Row],[_lat]]/10^(LEN(coord[[#This Row],[_lat]])-2)</f>
        <v>42.6539486</v>
      </c>
      <c r="O171">
        <f>coord[[#This Row],[_long]]/10^(LEN(coord[[#This Row],[_long]])-IF(_xlfn.FLOOR.MATH(coord[[#This Row],[_long]]/10^(LEN(coord[[#This Row],[_long]])-1))&lt;3,2,1))</f>
        <v>12.439657354368808</v>
      </c>
    </row>
    <row r="172" spans="1:15">
      <c r="A172" t="s">
        <v>194</v>
      </c>
      <c r="B172" s="16" t="s">
        <v>175</v>
      </c>
      <c r="C172" t="s">
        <v>122</v>
      </c>
      <c r="D172" t="s">
        <v>36</v>
      </c>
      <c r="E172">
        <f>VLOOKUP(Tabella2[[#This Row],[Zona]],Tabella_dei_gradi_giorno__GG[],2,FALSE)</f>
        <v>2101</v>
      </c>
      <c r="F172" t="str">
        <f>VLOOKUP(Tabella2[[#This Row],[Zona]],Tabella_dei_gradi_giorno__GG[],3,FALSE)</f>
        <v>3000</v>
      </c>
      <c r="G172">
        <f>VLOOKUP(Tabella2[[#This Row],[Zona]],'Ind kWhmqK per zona climatica'!$A$2:$E$7,3,0)</f>
        <v>368.9</v>
      </c>
      <c r="H172">
        <f>Tabella2[[#This Row],[Fabbisogno_medio_nren '[kWh/mqa']]]/9.8</f>
        <v>37.642857142857139</v>
      </c>
      <c r="I172">
        <f>Tabella2[[#This Row],[Fabbisogno_medio_nren '[kWh/mqa']]]/11.87</f>
        <v>31.078348778433025</v>
      </c>
      <c r="J172">
        <f>Tabella2[[#This Row],[Fabbisogno_medio_Gas]]*1.8</f>
        <v>67.757142857142853</v>
      </c>
      <c r="K172">
        <f>Tabella2[[#This Row],[Fabbisogno_medio_Gasolio]]*2.61</f>
        <v>81.114490311710185</v>
      </c>
      <c r="L172">
        <f>Tabella2[[#This Row],[Fabbisogno_medio_Gas]]*1.2</f>
        <v>45.171428571428564</v>
      </c>
      <c r="M172">
        <f>Tabella2[[#This Row],[Fabbisogno_medio_Gasolio]]*1.75</f>
        <v>54.387110362257793</v>
      </c>
      <c r="N172">
        <f>coord[[#This Row],[_lat]]/10^(LEN(coord[[#This Row],[_lat]])-2)</f>
        <v>41.628546799999995</v>
      </c>
      <c r="O172">
        <f>coord[[#This Row],[_long]]/10^(LEN(coord[[#This Row],[_long]])-IF(_xlfn.FLOOR.MATH(coord[[#This Row],[_long]]/10^(LEN(coord[[#This Row],[_long]])-1))&lt;3,2,1))</f>
        <v>13.57584977062367</v>
      </c>
    </row>
    <row r="173" spans="1:15">
      <c r="A173" t="s">
        <v>194</v>
      </c>
      <c r="B173" s="16" t="s">
        <v>175</v>
      </c>
      <c r="C173" t="s">
        <v>75</v>
      </c>
      <c r="D173" t="s">
        <v>27</v>
      </c>
      <c r="E173">
        <f>VLOOKUP(Tabella2[[#This Row],[Zona]],Tabella_dei_gradi_giorno__GG[],2,FALSE)</f>
        <v>901</v>
      </c>
      <c r="F173" t="str">
        <f>VLOOKUP(Tabella2[[#This Row],[Zona]],Tabella_dei_gradi_giorno__GG[],3,FALSE)</f>
        <v>1400</v>
      </c>
      <c r="G173">
        <f>VLOOKUP(Tabella2[[#This Row],[Zona]],'Ind kWhmqK per zona climatica'!$A$2:$E$7,3,0)</f>
        <v>228.8</v>
      </c>
      <c r="H173">
        <f>Tabella2[[#This Row],[Fabbisogno_medio_nren '[kWh/mqa']]]/9.8</f>
        <v>23.346938775510203</v>
      </c>
      <c r="I173">
        <f>Tabella2[[#This Row],[Fabbisogno_medio_nren '[kWh/mqa']]]/11.87</f>
        <v>19.275484414490315</v>
      </c>
      <c r="J173">
        <f>Tabella2[[#This Row],[Fabbisogno_medio_Gas]]*1.8</f>
        <v>42.02448979591837</v>
      </c>
      <c r="K173">
        <f>Tabella2[[#This Row],[Fabbisogno_medio_Gasolio]]*2.61</f>
        <v>50.309014321819717</v>
      </c>
      <c r="L173">
        <f>Tabella2[[#This Row],[Fabbisogno_medio_Gas]]*1.2</f>
        <v>28.016326530612243</v>
      </c>
      <c r="M173">
        <f>Tabella2[[#This Row],[Fabbisogno_medio_Gasolio]]*1.75</f>
        <v>33.732097725358052</v>
      </c>
      <c r="N173">
        <f>coord[[#This Row],[_lat]]/10^(LEN(coord[[#This Row],[_lat]])-2)</f>
        <v>41.459526050000001</v>
      </c>
      <c r="O173">
        <f>coord[[#This Row],[_long]]/10^(LEN(coord[[#This Row],[_long]])-IF(_xlfn.FLOOR.MATH(coord[[#This Row],[_long]]/10^(LEN(coord[[#This Row],[_long]])-1))&lt;3,2,1))</f>
        <v>13.012591212188894</v>
      </c>
    </row>
    <row r="174" spans="1:15">
      <c r="A174" t="s">
        <v>194</v>
      </c>
      <c r="B174" s="16" t="s">
        <v>175</v>
      </c>
      <c r="C174" t="s">
        <v>139</v>
      </c>
      <c r="D174" t="s">
        <v>36</v>
      </c>
      <c r="E174">
        <f>VLOOKUP(Tabella2[[#This Row],[Zona]],Tabella_dei_gradi_giorno__GG[],2,FALSE)</f>
        <v>2101</v>
      </c>
      <c r="F174" t="str">
        <f>VLOOKUP(Tabella2[[#This Row],[Zona]],Tabella_dei_gradi_giorno__GG[],3,FALSE)</f>
        <v>3000</v>
      </c>
      <c r="G174">
        <f>VLOOKUP(Tabella2[[#This Row],[Zona]],'Ind kWhmqK per zona climatica'!$A$2:$E$7,3,0)</f>
        <v>368.9</v>
      </c>
      <c r="H174">
        <f>Tabella2[[#This Row],[Fabbisogno_medio_nren '[kWh/mqa']]]/9.8</f>
        <v>37.642857142857139</v>
      </c>
      <c r="I174">
        <f>Tabella2[[#This Row],[Fabbisogno_medio_nren '[kWh/mqa']]]/11.87</f>
        <v>31.078348778433025</v>
      </c>
      <c r="J174">
        <f>Tabella2[[#This Row],[Fabbisogno_medio_Gas]]*1.8</f>
        <v>67.757142857142853</v>
      </c>
      <c r="K174">
        <f>Tabella2[[#This Row],[Fabbisogno_medio_Gasolio]]*2.61</f>
        <v>81.114490311710185</v>
      </c>
      <c r="L174">
        <f>Tabella2[[#This Row],[Fabbisogno_medio_Gas]]*1.2</f>
        <v>45.171428571428564</v>
      </c>
      <c r="M174">
        <f>Tabella2[[#This Row],[Fabbisogno_medio_Gasolio]]*1.75</f>
        <v>54.387110362257793</v>
      </c>
      <c r="N174">
        <f>coord[[#This Row],[_lat]]/10^(LEN(coord[[#This Row],[_lat]])-2)</f>
        <v>42.414736349999998</v>
      </c>
      <c r="O174">
        <f>coord[[#This Row],[_long]]/10^(LEN(coord[[#This Row],[_long]])-IF(_xlfn.FLOOR.MATH(coord[[#This Row],[_long]]/10^(LEN(coord[[#This Row],[_long]])-1))&lt;3,2,1))</f>
        <v>12.885888076510067</v>
      </c>
    </row>
    <row r="175" spans="1:15">
      <c r="A175" t="s">
        <v>194</v>
      </c>
      <c r="B175" s="16" t="s">
        <v>175</v>
      </c>
      <c r="C175" t="s">
        <v>101</v>
      </c>
      <c r="D175" t="s">
        <v>31</v>
      </c>
      <c r="E175">
        <f>VLOOKUP(Tabella2[[#This Row],[Zona]],Tabella_dei_gradi_giorno__GG[],2,FALSE)</f>
        <v>1401</v>
      </c>
      <c r="F175" t="str">
        <f>VLOOKUP(Tabella2[[#This Row],[Zona]],Tabella_dei_gradi_giorno__GG[],3,FALSE)</f>
        <v>2100</v>
      </c>
      <c r="G175">
        <f>VLOOKUP(Tabella2[[#This Row],[Zona]],'Ind kWhmqK per zona climatica'!$A$2:$E$7,3,0)</f>
        <v>268.2</v>
      </c>
      <c r="H175">
        <f>Tabella2[[#This Row],[Fabbisogno_medio_nren '[kWh/mqa']]]/9.8</f>
        <v>27.367346938775508</v>
      </c>
      <c r="I175">
        <f>Tabella2[[#This Row],[Fabbisogno_medio_nren '[kWh/mqa']]]/11.87</f>
        <v>22.594776748104465</v>
      </c>
      <c r="J175">
        <f>Tabella2[[#This Row],[Fabbisogno_medio_Gas]]*1.8</f>
        <v>49.261224489795914</v>
      </c>
      <c r="K175">
        <f>Tabella2[[#This Row],[Fabbisogno_medio_Gasolio]]*2.61</f>
        <v>58.972367312552649</v>
      </c>
      <c r="L175">
        <f>Tabella2[[#This Row],[Fabbisogno_medio_Gas]]*1.2</f>
        <v>32.840816326530607</v>
      </c>
      <c r="M175">
        <f>Tabella2[[#This Row],[Fabbisogno_medio_Gasolio]]*1.75</f>
        <v>39.540859309182814</v>
      </c>
      <c r="N175">
        <f>coord[[#This Row],[_lat]]/10^(LEN(coord[[#This Row],[_lat]])-2)</f>
        <v>41.893320299999999</v>
      </c>
      <c r="O175">
        <f>coord[[#This Row],[_long]]/10^(LEN(coord[[#This Row],[_long]])-IF(_xlfn.FLOOR.MATH(coord[[#This Row],[_long]]/10^(LEN(coord[[#This Row],[_long]])-1))&lt;3,2,1))</f>
        <v>12.482932099999999</v>
      </c>
    </row>
    <row r="176" spans="1:15">
      <c r="A176" t="s">
        <v>194</v>
      </c>
      <c r="B176" s="16" t="s">
        <v>175</v>
      </c>
      <c r="C176" t="s">
        <v>107</v>
      </c>
      <c r="D176" t="s">
        <v>31</v>
      </c>
      <c r="E176">
        <f>VLOOKUP(Tabella2[[#This Row],[Zona]],Tabella_dei_gradi_giorno__GG[],2,FALSE)</f>
        <v>1401</v>
      </c>
      <c r="F176" t="str">
        <f>VLOOKUP(Tabella2[[#This Row],[Zona]],Tabella_dei_gradi_giorno__GG[],3,FALSE)</f>
        <v>2100</v>
      </c>
      <c r="G176">
        <f>VLOOKUP(Tabella2[[#This Row],[Zona]],'Ind kWhmqK per zona climatica'!$A$2:$E$7,3,0)</f>
        <v>268.2</v>
      </c>
      <c r="H176">
        <f>Tabella2[[#This Row],[Fabbisogno_medio_nren '[kWh/mqa']]]/9.8</f>
        <v>27.367346938775508</v>
      </c>
      <c r="I176">
        <f>Tabella2[[#This Row],[Fabbisogno_medio_nren '[kWh/mqa']]]/11.87</f>
        <v>22.594776748104465</v>
      </c>
      <c r="J176">
        <f>Tabella2[[#This Row],[Fabbisogno_medio_Gas]]*1.8</f>
        <v>49.261224489795914</v>
      </c>
      <c r="K176">
        <f>Tabella2[[#This Row],[Fabbisogno_medio_Gasolio]]*2.61</f>
        <v>58.972367312552649</v>
      </c>
      <c r="L176">
        <f>Tabella2[[#This Row],[Fabbisogno_medio_Gas]]*1.2</f>
        <v>32.840816326530607</v>
      </c>
      <c r="M176">
        <f>Tabella2[[#This Row],[Fabbisogno_medio_Gasolio]]*1.75</f>
        <v>39.540859309182814</v>
      </c>
      <c r="N176">
        <f>coord[[#This Row],[_lat]]/10^(LEN(coord[[#This Row],[_lat]])-2)</f>
        <v>42.493688849999998</v>
      </c>
      <c r="O176">
        <f>coord[[#This Row],[_long]]/10^(LEN(coord[[#This Row],[_long]])-IF(_xlfn.FLOOR.MATH(coord[[#This Row],[_long]]/10^(LEN(coord[[#This Row],[_long]])-1))&lt;3,2,1))</f>
        <v>11.945067829807687</v>
      </c>
    </row>
    <row r="177" spans="1:15">
      <c r="A177" t="s">
        <v>194</v>
      </c>
      <c r="B177" s="16" t="s">
        <v>176</v>
      </c>
      <c r="C177" t="s">
        <v>117</v>
      </c>
      <c r="D177" t="s">
        <v>36</v>
      </c>
      <c r="E177">
        <f>VLOOKUP(Tabella2[[#This Row],[Zona]],Tabella_dei_gradi_giorno__GG[],2,FALSE)</f>
        <v>2101</v>
      </c>
      <c r="F177" t="str">
        <f>VLOOKUP(Tabella2[[#This Row],[Zona]],Tabella_dei_gradi_giorno__GG[],3,FALSE)</f>
        <v>3000</v>
      </c>
      <c r="G177">
        <f>VLOOKUP(Tabella2[[#This Row],[Zona]],'Ind kWhmqK per zona climatica'!$A$2:$E$7,3,0)</f>
        <v>368.9</v>
      </c>
      <c r="H177">
        <f>Tabella2[[#This Row],[Fabbisogno_medio_nren '[kWh/mqa']]]/9.8</f>
        <v>37.642857142857139</v>
      </c>
      <c r="I177">
        <f>Tabella2[[#This Row],[Fabbisogno_medio_nren '[kWh/mqa']]]/11.87</f>
        <v>31.078348778433025</v>
      </c>
      <c r="J177">
        <f>Tabella2[[#This Row],[Fabbisogno_medio_Gas]]*1.8</f>
        <v>67.757142857142853</v>
      </c>
      <c r="K177">
        <f>Tabella2[[#This Row],[Fabbisogno_medio_Gasolio]]*2.61</f>
        <v>81.114490311710185</v>
      </c>
      <c r="L177">
        <f>Tabella2[[#This Row],[Fabbisogno_medio_Gas]]*1.2</f>
        <v>45.171428571428564</v>
      </c>
      <c r="M177">
        <f>Tabella2[[#This Row],[Fabbisogno_medio_Gasolio]]*1.75</f>
        <v>54.387110362257793</v>
      </c>
      <c r="N177">
        <f>coord[[#This Row],[_lat]]/10^(LEN(coord[[#This Row],[_lat]])-2)</f>
        <v>41.717264799999995</v>
      </c>
      <c r="O177">
        <f>coord[[#This Row],[_long]]/10^(LEN(coord[[#This Row],[_long]])-IF(_xlfn.FLOOR.MATH(coord[[#This Row],[_long]]/10^(LEN(coord[[#This Row],[_long]])-1))&lt;3,2,1))</f>
        <v>14.826226697820021</v>
      </c>
    </row>
    <row r="178" spans="1:15">
      <c r="A178" t="s">
        <v>194</v>
      </c>
      <c r="B178" s="16" t="s">
        <v>176</v>
      </c>
      <c r="C178" t="s">
        <v>91</v>
      </c>
      <c r="D178" t="s">
        <v>31</v>
      </c>
      <c r="E178">
        <f>VLOOKUP(Tabella2[[#This Row],[Zona]],Tabella_dei_gradi_giorno__GG[],2,FALSE)</f>
        <v>1401</v>
      </c>
      <c r="F178" t="str">
        <f>VLOOKUP(Tabella2[[#This Row],[Zona]],Tabella_dei_gradi_giorno__GG[],3,FALSE)</f>
        <v>2100</v>
      </c>
      <c r="G178">
        <f>VLOOKUP(Tabella2[[#This Row],[Zona]],'Ind kWhmqK per zona climatica'!$A$2:$E$7,3,0)</f>
        <v>268.2</v>
      </c>
      <c r="H178">
        <f>Tabella2[[#This Row],[Fabbisogno_medio_nren '[kWh/mqa']]]/9.8</f>
        <v>27.367346938775508</v>
      </c>
      <c r="I178">
        <f>Tabella2[[#This Row],[Fabbisogno_medio_nren '[kWh/mqa']]]/11.87</f>
        <v>22.594776748104465</v>
      </c>
      <c r="J178">
        <f>Tabella2[[#This Row],[Fabbisogno_medio_Gas]]*1.8</f>
        <v>49.261224489795914</v>
      </c>
      <c r="K178">
        <f>Tabella2[[#This Row],[Fabbisogno_medio_Gasolio]]*2.61</f>
        <v>58.972367312552649</v>
      </c>
      <c r="L178">
        <f>Tabella2[[#This Row],[Fabbisogno_medio_Gas]]*1.2</f>
        <v>32.840816326530607</v>
      </c>
      <c r="M178">
        <f>Tabella2[[#This Row],[Fabbisogno_medio_Gasolio]]*1.75</f>
        <v>39.540859309182814</v>
      </c>
      <c r="N178">
        <f>coord[[#This Row],[_lat]]/10^(LEN(coord[[#This Row],[_lat]])-2)</f>
        <v>41.64950915</v>
      </c>
      <c r="O178">
        <f>coord[[#This Row],[_long]]/10^(LEN(coord[[#This Row],[_long]])-IF(_xlfn.FLOOR.MATH(coord[[#This Row],[_long]]/10^(LEN(coord[[#This Row],[_long]])-1))&lt;3,2,1))</f>
        <v>14.208061831039291</v>
      </c>
    </row>
    <row r="179" spans="1:15">
      <c r="A179" t="s">
        <v>194</v>
      </c>
      <c r="B179" s="16" t="s">
        <v>157</v>
      </c>
      <c r="C179" t="s">
        <v>124</v>
      </c>
      <c r="D179" t="s">
        <v>36</v>
      </c>
      <c r="E179">
        <f>VLOOKUP(Tabella2[[#This Row],[Zona]],Tabella_dei_gradi_giorno__GG[],2,FALSE)</f>
        <v>2101</v>
      </c>
      <c r="F179" t="str">
        <f>VLOOKUP(Tabella2[[#This Row],[Zona]],Tabella_dei_gradi_giorno__GG[],3,FALSE)</f>
        <v>3000</v>
      </c>
      <c r="G179">
        <f>VLOOKUP(Tabella2[[#This Row],[Zona]],'Ind kWhmqK per zona climatica'!$A$2:$E$7,3,0)</f>
        <v>368.9</v>
      </c>
      <c r="H179">
        <f>Tabella2[[#This Row],[Fabbisogno_medio_nren '[kWh/mqa']]]/9.8</f>
        <v>37.642857142857139</v>
      </c>
      <c r="I179">
        <f>Tabella2[[#This Row],[Fabbisogno_medio_nren '[kWh/mqa']]]/11.87</f>
        <v>31.078348778433025</v>
      </c>
      <c r="J179">
        <f>Tabella2[[#This Row],[Fabbisogno_medio_Gas]]*1.8</f>
        <v>67.757142857142853</v>
      </c>
      <c r="K179">
        <f>Tabella2[[#This Row],[Fabbisogno_medio_Gasolio]]*2.61</f>
        <v>81.114490311710185</v>
      </c>
      <c r="L179">
        <f>Tabella2[[#This Row],[Fabbisogno_medio_Gas]]*1.2</f>
        <v>45.171428571428564</v>
      </c>
      <c r="M179">
        <f>Tabella2[[#This Row],[Fabbisogno_medio_Gasolio]]*1.75</f>
        <v>54.387110362257793</v>
      </c>
      <c r="N179">
        <f>coord[[#This Row],[_lat]]/10^(LEN(coord[[#This Row],[_lat]])-2)</f>
        <v>42.136885300000003</v>
      </c>
      <c r="O179">
        <f>coord[[#This Row],[_long]]/10^(LEN(coord[[#This Row],[_long]])-IF(_xlfn.FLOOR.MATH(coord[[#This Row],[_long]]/10^(LEN(coord[[#This Row],[_long]])-1))&lt;3,2,1))</f>
        <v>13.610341022538911</v>
      </c>
    </row>
    <row r="180" spans="1:15">
      <c r="A180" t="s">
        <v>194</v>
      </c>
      <c r="B180" s="16" t="s">
        <v>157</v>
      </c>
      <c r="C180" t="s">
        <v>86</v>
      </c>
      <c r="D180" t="s">
        <v>31</v>
      </c>
      <c r="E180">
        <f>VLOOKUP(Tabella2[[#This Row],[Zona]],Tabella_dei_gradi_giorno__GG[],2,FALSE)</f>
        <v>1401</v>
      </c>
      <c r="F180" t="str">
        <f>VLOOKUP(Tabella2[[#This Row],[Zona]],Tabella_dei_gradi_giorno__GG[],3,FALSE)</f>
        <v>2100</v>
      </c>
      <c r="G180">
        <f>VLOOKUP(Tabella2[[#This Row],[Zona]],'Ind kWhmqK per zona climatica'!$A$2:$E$7,3,0)</f>
        <v>268.2</v>
      </c>
      <c r="H180">
        <f>Tabella2[[#This Row],[Fabbisogno_medio_nren '[kWh/mqa']]]/9.8</f>
        <v>27.367346938775508</v>
      </c>
      <c r="I180">
        <f>Tabella2[[#This Row],[Fabbisogno_medio_nren '[kWh/mqa']]]/11.87</f>
        <v>22.594776748104465</v>
      </c>
      <c r="J180">
        <f>Tabella2[[#This Row],[Fabbisogno_medio_Gas]]*1.8</f>
        <v>49.261224489795914</v>
      </c>
      <c r="K180">
        <f>Tabella2[[#This Row],[Fabbisogno_medio_Gasolio]]*2.61</f>
        <v>58.972367312552649</v>
      </c>
      <c r="L180">
        <f>Tabella2[[#This Row],[Fabbisogno_medio_Gas]]*1.2</f>
        <v>32.840816326530607</v>
      </c>
      <c r="M180">
        <f>Tabella2[[#This Row],[Fabbisogno_medio_Gasolio]]*1.75</f>
        <v>39.540859309182814</v>
      </c>
      <c r="N180">
        <f>coord[[#This Row],[_lat]]/10^(LEN(coord[[#This Row],[_lat]])-2)</f>
        <v>42.102717550000001</v>
      </c>
      <c r="O180">
        <f>coord[[#This Row],[_long]]/10^(LEN(coord[[#This Row],[_long]])-IF(_xlfn.FLOOR.MATH(coord[[#This Row],[_long]]/10^(LEN(coord[[#This Row],[_long]])-1))&lt;3,2,1))</f>
        <v>14.415935252272542</v>
      </c>
    </row>
    <row r="181" spans="1:15">
      <c r="A181" t="s">
        <v>194</v>
      </c>
      <c r="B181" s="16" t="s">
        <v>157</v>
      </c>
      <c r="C181" t="s">
        <v>97</v>
      </c>
      <c r="D181" t="s">
        <v>31</v>
      </c>
      <c r="E181">
        <f>VLOOKUP(Tabella2[[#This Row],[Zona]],Tabella_dei_gradi_giorno__GG[],2,FALSE)</f>
        <v>1401</v>
      </c>
      <c r="F181" t="str">
        <f>VLOOKUP(Tabella2[[#This Row],[Zona]],Tabella_dei_gradi_giorno__GG[],3,FALSE)</f>
        <v>2100</v>
      </c>
      <c r="G181">
        <f>VLOOKUP(Tabella2[[#This Row],[Zona]],'Ind kWhmqK per zona climatica'!$A$2:$E$7,3,0)</f>
        <v>268.2</v>
      </c>
      <c r="H181">
        <f>Tabella2[[#This Row],[Fabbisogno_medio_nren '[kWh/mqa']]]/9.8</f>
        <v>27.367346938775508</v>
      </c>
      <c r="I181">
        <f>Tabella2[[#This Row],[Fabbisogno_medio_nren '[kWh/mqa']]]/11.87</f>
        <v>22.594776748104465</v>
      </c>
      <c r="J181">
        <f>Tabella2[[#This Row],[Fabbisogno_medio_Gas]]*1.8</f>
        <v>49.261224489795914</v>
      </c>
      <c r="K181">
        <f>Tabella2[[#This Row],[Fabbisogno_medio_Gasolio]]*2.61</f>
        <v>58.972367312552649</v>
      </c>
      <c r="L181">
        <f>Tabella2[[#This Row],[Fabbisogno_medio_Gas]]*1.2</f>
        <v>32.840816326530607</v>
      </c>
      <c r="M181">
        <f>Tabella2[[#This Row],[Fabbisogno_medio_Gasolio]]*1.75</f>
        <v>39.540859309182814</v>
      </c>
      <c r="N181">
        <f>coord[[#This Row],[_lat]]/10^(LEN(coord[[#This Row],[_lat]])-2)</f>
        <v>42.3102619</v>
      </c>
      <c r="O181">
        <f>coord[[#This Row],[_long]]/10^(LEN(coord[[#This Row],[_long]])-IF(_xlfn.FLOOR.MATH(coord[[#This Row],[_long]]/10^(LEN(coord[[#This Row],[_long]])-1))&lt;3,2,1))</f>
        <v>13.95759010584892</v>
      </c>
    </row>
    <row r="182" spans="1:15">
      <c r="A182" t="s">
        <v>194</v>
      </c>
      <c r="B182" s="16" t="s">
        <v>157</v>
      </c>
      <c r="C182" t="s">
        <v>104</v>
      </c>
      <c r="D182" t="s">
        <v>31</v>
      </c>
      <c r="E182">
        <f>VLOOKUP(Tabella2[[#This Row],[Zona]],Tabella_dei_gradi_giorno__GG[],2,FALSE)</f>
        <v>1401</v>
      </c>
      <c r="F182" t="str">
        <f>VLOOKUP(Tabella2[[#This Row],[Zona]],Tabella_dei_gradi_giorno__GG[],3,FALSE)</f>
        <v>2100</v>
      </c>
      <c r="G182">
        <f>VLOOKUP(Tabella2[[#This Row],[Zona]],'Ind kWhmqK per zona climatica'!$A$2:$E$7,3,0)</f>
        <v>268.2</v>
      </c>
      <c r="H182">
        <f>Tabella2[[#This Row],[Fabbisogno_medio_nren '[kWh/mqa']]]/9.8</f>
        <v>27.367346938775508</v>
      </c>
      <c r="I182">
        <f>Tabella2[[#This Row],[Fabbisogno_medio_nren '[kWh/mqa']]]/11.87</f>
        <v>22.594776748104465</v>
      </c>
      <c r="J182">
        <f>Tabella2[[#This Row],[Fabbisogno_medio_Gas]]*1.8</f>
        <v>49.261224489795914</v>
      </c>
      <c r="K182">
        <f>Tabella2[[#This Row],[Fabbisogno_medio_Gasolio]]*2.61</f>
        <v>58.972367312552649</v>
      </c>
      <c r="L182">
        <f>Tabella2[[#This Row],[Fabbisogno_medio_Gas]]*1.2</f>
        <v>32.840816326530607</v>
      </c>
      <c r="M182">
        <f>Tabella2[[#This Row],[Fabbisogno_medio_Gasolio]]*1.75</f>
        <v>39.540859309182814</v>
      </c>
      <c r="N182">
        <f>coord[[#This Row],[_lat]]/10^(LEN(coord[[#This Row],[_lat]])-2)</f>
        <v>42.658117949999998</v>
      </c>
      <c r="O182">
        <f>coord[[#This Row],[_long]]/10^(LEN(coord[[#This Row],[_long]])-IF(_xlfn.FLOOR.MATH(coord[[#This Row],[_long]]/10^(LEN(coord[[#This Row],[_long]])-1))&lt;3,2,1))</f>
        <v>13.69787458752063</v>
      </c>
    </row>
    <row r="183" spans="1:15">
      <c r="A183" t="s">
        <v>194</v>
      </c>
      <c r="B183" s="16" t="s">
        <v>177</v>
      </c>
      <c r="C183" t="s">
        <v>84</v>
      </c>
      <c r="D183" t="s">
        <v>31</v>
      </c>
      <c r="E183">
        <f>VLOOKUP(Tabella2[[#This Row],[Zona]],Tabella_dei_gradi_giorno__GG[],2,FALSE)</f>
        <v>1401</v>
      </c>
      <c r="F183" t="str">
        <f>VLOOKUP(Tabella2[[#This Row],[Zona]],Tabella_dei_gradi_giorno__GG[],3,FALSE)</f>
        <v>2100</v>
      </c>
      <c r="G183">
        <f>VLOOKUP(Tabella2[[#This Row],[Zona]],'Ind kWhmqK per zona climatica'!$A$2:$E$7,3,0)</f>
        <v>268.2</v>
      </c>
      <c r="H183">
        <f>Tabella2[[#This Row],[Fabbisogno_medio_nren '[kWh/mqa']]]/9.8</f>
        <v>27.367346938775508</v>
      </c>
      <c r="I183">
        <f>Tabella2[[#This Row],[Fabbisogno_medio_nren '[kWh/mqa']]]/11.87</f>
        <v>22.594776748104465</v>
      </c>
      <c r="J183">
        <f>Tabella2[[#This Row],[Fabbisogno_medio_Gas]]*1.8</f>
        <v>49.261224489795914</v>
      </c>
      <c r="K183">
        <f>Tabella2[[#This Row],[Fabbisogno_medio_Gasolio]]*2.61</f>
        <v>58.972367312552649</v>
      </c>
      <c r="L183">
        <f>Tabella2[[#This Row],[Fabbisogno_medio_Gas]]*1.2</f>
        <v>32.840816326530607</v>
      </c>
      <c r="M183">
        <f>Tabella2[[#This Row],[Fabbisogno_medio_Gasolio]]*1.75</f>
        <v>39.540859309182814</v>
      </c>
      <c r="N183">
        <f>coord[[#This Row],[_lat]]/10^(LEN(coord[[#This Row],[_lat]])-2)</f>
        <v>40.9965446</v>
      </c>
      <c r="O183">
        <f>coord[[#This Row],[_long]]/10^(LEN(coord[[#This Row],[_long]])-IF(_xlfn.FLOOR.MATH(coord[[#This Row],[_long]]/10^(LEN(coord[[#This Row],[_long]])-1))&lt;3,2,1))</f>
        <v>15.1405690365004</v>
      </c>
    </row>
    <row r="184" spans="1:15">
      <c r="A184" t="s">
        <v>194</v>
      </c>
      <c r="B184" s="16" t="s">
        <v>177</v>
      </c>
      <c r="C184" t="s">
        <v>68</v>
      </c>
      <c r="D184" t="s">
        <v>27</v>
      </c>
      <c r="E184">
        <f>VLOOKUP(Tabella2[[#This Row],[Zona]],Tabella_dei_gradi_giorno__GG[],2,FALSE)</f>
        <v>901</v>
      </c>
      <c r="F184" t="str">
        <f>VLOOKUP(Tabella2[[#This Row],[Zona]],Tabella_dei_gradi_giorno__GG[],3,FALSE)</f>
        <v>1400</v>
      </c>
      <c r="G184">
        <f>VLOOKUP(Tabella2[[#This Row],[Zona]],'Ind kWhmqK per zona climatica'!$A$2:$E$7,3,0)</f>
        <v>228.8</v>
      </c>
      <c r="H184">
        <f>Tabella2[[#This Row],[Fabbisogno_medio_nren '[kWh/mqa']]]/9.8</f>
        <v>23.346938775510203</v>
      </c>
      <c r="I184">
        <f>Tabella2[[#This Row],[Fabbisogno_medio_nren '[kWh/mqa']]]/11.87</f>
        <v>19.275484414490315</v>
      </c>
      <c r="J184">
        <f>Tabella2[[#This Row],[Fabbisogno_medio_Gas]]*1.8</f>
        <v>42.02448979591837</v>
      </c>
      <c r="K184">
        <f>Tabella2[[#This Row],[Fabbisogno_medio_Gasolio]]*2.61</f>
        <v>50.309014321819717</v>
      </c>
      <c r="L184">
        <f>Tabella2[[#This Row],[Fabbisogno_medio_Gas]]*1.2</f>
        <v>28.016326530612243</v>
      </c>
      <c r="M184">
        <f>Tabella2[[#This Row],[Fabbisogno_medio_Gasolio]]*1.75</f>
        <v>33.732097725358052</v>
      </c>
      <c r="N184">
        <f>coord[[#This Row],[_lat]]/10^(LEN(coord[[#This Row],[_lat]])-2)</f>
        <v>41.247688400000001</v>
      </c>
      <c r="O184">
        <f>coord[[#This Row],[_long]]/10^(LEN(coord[[#This Row],[_long]])-IF(_xlfn.FLOOR.MATH(coord[[#This Row],[_long]]/10^(LEN(coord[[#This Row],[_long]])-1))&lt;3,2,1))</f>
        <v>14.705941329939767</v>
      </c>
    </row>
    <row r="185" spans="1:15">
      <c r="A185" t="s">
        <v>194</v>
      </c>
      <c r="B185" s="16" t="s">
        <v>177</v>
      </c>
      <c r="C185" t="s">
        <v>71</v>
      </c>
      <c r="D185" t="s">
        <v>27</v>
      </c>
      <c r="E185">
        <f>VLOOKUP(Tabella2[[#This Row],[Zona]],Tabella_dei_gradi_giorno__GG[],2,FALSE)</f>
        <v>901</v>
      </c>
      <c r="F185" t="str">
        <f>VLOOKUP(Tabella2[[#This Row],[Zona]],Tabella_dei_gradi_giorno__GG[],3,FALSE)</f>
        <v>1400</v>
      </c>
      <c r="G185">
        <f>VLOOKUP(Tabella2[[#This Row],[Zona]],'Ind kWhmqK per zona climatica'!$A$2:$E$7,3,0)</f>
        <v>228.8</v>
      </c>
      <c r="H185">
        <f>Tabella2[[#This Row],[Fabbisogno_medio_nren '[kWh/mqa']]]/9.8</f>
        <v>23.346938775510203</v>
      </c>
      <c r="I185">
        <f>Tabella2[[#This Row],[Fabbisogno_medio_nren '[kWh/mqa']]]/11.87</f>
        <v>19.275484414490315</v>
      </c>
      <c r="J185">
        <f>Tabella2[[#This Row],[Fabbisogno_medio_Gas]]*1.8</f>
        <v>42.02448979591837</v>
      </c>
      <c r="K185">
        <f>Tabella2[[#This Row],[Fabbisogno_medio_Gasolio]]*2.61</f>
        <v>50.309014321819717</v>
      </c>
      <c r="L185">
        <f>Tabella2[[#This Row],[Fabbisogno_medio_Gas]]*1.2</f>
        <v>28.016326530612243</v>
      </c>
      <c r="M185">
        <f>Tabella2[[#This Row],[Fabbisogno_medio_Gasolio]]*1.75</f>
        <v>33.732097725358052</v>
      </c>
      <c r="N185">
        <f>coord[[#This Row],[_lat]]/10^(LEN(coord[[#This Row],[_lat]])-2)</f>
        <v>41.20348345</v>
      </c>
      <c r="O185">
        <f>coord[[#This Row],[_long]]/10^(LEN(coord[[#This Row],[_long]])-IF(_xlfn.FLOOR.MATH(coord[[#This Row],[_long]]/10^(LEN(coord[[#This Row],[_long]])-1))&lt;3,2,1))</f>
        <v>14.117057688141852</v>
      </c>
    </row>
    <row r="186" spans="1:15">
      <c r="A186" t="s">
        <v>194</v>
      </c>
      <c r="B186" s="16" t="s">
        <v>177</v>
      </c>
      <c r="C186" t="s">
        <v>77</v>
      </c>
      <c r="D186" t="s">
        <v>27</v>
      </c>
      <c r="E186">
        <f>VLOOKUP(Tabella2[[#This Row],[Zona]],Tabella_dei_gradi_giorno__GG[],2,FALSE)</f>
        <v>901</v>
      </c>
      <c r="F186" t="str">
        <f>VLOOKUP(Tabella2[[#This Row],[Zona]],Tabella_dei_gradi_giorno__GG[],3,FALSE)</f>
        <v>1400</v>
      </c>
      <c r="G186">
        <f>VLOOKUP(Tabella2[[#This Row],[Zona]],'Ind kWhmqK per zona climatica'!$A$2:$E$7,3,0)</f>
        <v>228.8</v>
      </c>
      <c r="H186">
        <f>Tabella2[[#This Row],[Fabbisogno_medio_nren '[kWh/mqa']]]/9.8</f>
        <v>23.346938775510203</v>
      </c>
      <c r="I186">
        <f>Tabella2[[#This Row],[Fabbisogno_medio_nren '[kWh/mqa']]]/11.87</f>
        <v>19.275484414490315</v>
      </c>
      <c r="J186">
        <f>Tabella2[[#This Row],[Fabbisogno_medio_Gas]]*1.8</f>
        <v>42.02448979591837</v>
      </c>
      <c r="K186">
        <f>Tabella2[[#This Row],[Fabbisogno_medio_Gasolio]]*2.61</f>
        <v>50.309014321819717</v>
      </c>
      <c r="L186">
        <f>Tabella2[[#This Row],[Fabbisogno_medio_Gas]]*1.2</f>
        <v>28.016326530612243</v>
      </c>
      <c r="M186">
        <f>Tabella2[[#This Row],[Fabbisogno_medio_Gasolio]]*1.75</f>
        <v>33.732097725358052</v>
      </c>
      <c r="N186">
        <f>coord[[#This Row],[_lat]]/10^(LEN(coord[[#This Row],[_lat]])-2)</f>
        <v>40.8358846</v>
      </c>
      <c r="O186">
        <f>coord[[#This Row],[_long]]/10^(LEN(coord[[#This Row],[_long]])-IF(_xlfn.FLOOR.MATH(coord[[#This Row],[_long]]/10^(LEN(coord[[#This Row],[_long]])-1))&lt;3,2,1))</f>
        <v>14.248767900000001</v>
      </c>
    </row>
    <row r="187" spans="1:15">
      <c r="A187" t="s">
        <v>194</v>
      </c>
      <c r="B187" s="16" t="s">
        <v>177</v>
      </c>
      <c r="C187" t="s">
        <v>80</v>
      </c>
      <c r="D187" t="s">
        <v>27</v>
      </c>
      <c r="E187">
        <f>VLOOKUP(Tabella2[[#This Row],[Zona]],Tabella_dei_gradi_giorno__GG[],2,FALSE)</f>
        <v>901</v>
      </c>
      <c r="F187" t="str">
        <f>VLOOKUP(Tabella2[[#This Row],[Zona]],Tabella_dei_gradi_giorno__GG[],3,FALSE)</f>
        <v>1400</v>
      </c>
      <c r="G187">
        <f>VLOOKUP(Tabella2[[#This Row],[Zona]],'Ind kWhmqK per zona climatica'!$A$2:$E$7,3,0)</f>
        <v>228.8</v>
      </c>
      <c r="H187">
        <f>Tabella2[[#This Row],[Fabbisogno_medio_nren '[kWh/mqa']]]/9.8</f>
        <v>23.346938775510203</v>
      </c>
      <c r="I187">
        <f>Tabella2[[#This Row],[Fabbisogno_medio_nren '[kWh/mqa']]]/11.87</f>
        <v>19.275484414490315</v>
      </c>
      <c r="J187">
        <f>Tabella2[[#This Row],[Fabbisogno_medio_Gas]]*1.8</f>
        <v>42.02448979591837</v>
      </c>
      <c r="K187">
        <f>Tabella2[[#This Row],[Fabbisogno_medio_Gasolio]]*2.61</f>
        <v>50.309014321819717</v>
      </c>
      <c r="L187">
        <f>Tabella2[[#This Row],[Fabbisogno_medio_Gas]]*1.2</f>
        <v>28.016326530612243</v>
      </c>
      <c r="M187">
        <f>Tabella2[[#This Row],[Fabbisogno_medio_Gasolio]]*1.75</f>
        <v>33.732097725358052</v>
      </c>
      <c r="N187">
        <f>coord[[#This Row],[_lat]]/10^(LEN(coord[[#This Row],[_lat]])-2)</f>
        <v>40.419441650000003</v>
      </c>
      <c r="O187">
        <f>coord[[#This Row],[_long]]/10^(LEN(coord[[#This Row],[_long]])-IF(_xlfn.FLOOR.MATH(coord[[#This Row],[_long]]/10^(LEN(coord[[#This Row],[_long]])-1))&lt;3,2,1))</f>
        <v>15.310756230322482</v>
      </c>
    </row>
    <row r="188" spans="1:15">
      <c r="A188" t="s">
        <v>194</v>
      </c>
      <c r="B188" s="16" t="s">
        <v>178</v>
      </c>
      <c r="C188" t="s">
        <v>67</v>
      </c>
      <c r="D188" t="s">
        <v>27</v>
      </c>
      <c r="E188">
        <f>VLOOKUP(Tabella2[[#This Row],[Zona]],Tabella_dei_gradi_giorno__GG[],2,FALSE)</f>
        <v>901</v>
      </c>
      <c r="F188" t="str">
        <f>VLOOKUP(Tabella2[[#This Row],[Zona]],Tabella_dei_gradi_giorno__GG[],3,FALSE)</f>
        <v>1400</v>
      </c>
      <c r="G188">
        <f>VLOOKUP(Tabella2[[#This Row],[Zona]],'Ind kWhmqK per zona climatica'!$A$2:$E$7,3,0)</f>
        <v>228.8</v>
      </c>
      <c r="H188">
        <f>Tabella2[[#This Row],[Fabbisogno_medio_nren '[kWh/mqa']]]/9.8</f>
        <v>23.346938775510203</v>
      </c>
      <c r="I188">
        <f>Tabella2[[#This Row],[Fabbisogno_medio_nren '[kWh/mqa']]]/11.87</f>
        <v>19.275484414490315</v>
      </c>
      <c r="J188">
        <f>Tabella2[[#This Row],[Fabbisogno_medio_Gas]]*1.8</f>
        <v>42.02448979591837</v>
      </c>
      <c r="K188">
        <f>Tabella2[[#This Row],[Fabbisogno_medio_Gasolio]]*2.61</f>
        <v>50.309014321819717</v>
      </c>
      <c r="L188">
        <f>Tabella2[[#This Row],[Fabbisogno_medio_Gas]]*1.2</f>
        <v>28.016326530612243</v>
      </c>
      <c r="M188">
        <f>Tabella2[[#This Row],[Fabbisogno_medio_Gasolio]]*1.75</f>
        <v>33.732097725358052</v>
      </c>
      <c r="N188">
        <f>coord[[#This Row],[_lat]]/10^(LEN(coord[[#This Row],[_lat]])-2)</f>
        <v>41.125784299999999</v>
      </c>
      <c r="O188">
        <f>coord[[#This Row],[_long]]/10^(LEN(coord[[#This Row],[_long]])-IF(_xlfn.FLOOR.MATH(coord[[#This Row],[_long]]/10^(LEN(coord[[#This Row],[_long]])-1))&lt;3,2,1))</f>
        <v>16.8620293</v>
      </c>
    </row>
    <row r="189" spans="1:15">
      <c r="A189" t="s">
        <v>194</v>
      </c>
      <c r="B189" s="16" t="s">
        <v>178</v>
      </c>
      <c r="C189" t="s">
        <v>69</v>
      </c>
      <c r="D189" t="s">
        <v>27</v>
      </c>
      <c r="E189">
        <f>VLOOKUP(Tabella2[[#This Row],[Zona]],Tabella_dei_gradi_giorno__GG[],2,FALSE)</f>
        <v>901</v>
      </c>
      <c r="F189" t="str">
        <f>VLOOKUP(Tabella2[[#This Row],[Zona]],Tabella_dei_gradi_giorno__GG[],3,FALSE)</f>
        <v>1400</v>
      </c>
      <c r="G189">
        <f>VLOOKUP(Tabella2[[#This Row],[Zona]],'Ind kWhmqK per zona climatica'!$A$2:$E$7,3,0)</f>
        <v>228.8</v>
      </c>
      <c r="H189">
        <f>Tabella2[[#This Row],[Fabbisogno_medio_nren '[kWh/mqa']]]/9.8</f>
        <v>23.346938775510203</v>
      </c>
      <c r="I189">
        <f>Tabella2[[#This Row],[Fabbisogno_medio_nren '[kWh/mqa']]]/11.87</f>
        <v>19.275484414490315</v>
      </c>
      <c r="J189">
        <f>Tabella2[[#This Row],[Fabbisogno_medio_Gas]]*1.8</f>
        <v>42.02448979591837</v>
      </c>
      <c r="K189">
        <f>Tabella2[[#This Row],[Fabbisogno_medio_Gasolio]]*2.61</f>
        <v>50.309014321819717</v>
      </c>
      <c r="L189">
        <f>Tabella2[[#This Row],[Fabbisogno_medio_Gas]]*1.2</f>
        <v>28.016326530612243</v>
      </c>
      <c r="M189">
        <f>Tabella2[[#This Row],[Fabbisogno_medio_Gasolio]]*1.75</f>
        <v>33.732097725358052</v>
      </c>
      <c r="N189">
        <f>coord[[#This Row],[_lat]]/10^(LEN(coord[[#This Row],[_lat]])-2)</f>
        <v>40.635919749999999</v>
      </c>
      <c r="O189">
        <f>coord[[#This Row],[_long]]/10^(LEN(coord[[#This Row],[_long]])-IF(_xlfn.FLOOR.MATH(coord[[#This Row],[_long]]/10^(LEN(coord[[#This Row],[_long]])-1))&lt;3,2,1))</f>
        <v>17.688443357842537</v>
      </c>
    </row>
    <row r="190" spans="1:15">
      <c r="A190" t="s">
        <v>194</v>
      </c>
      <c r="B190" s="16" t="s">
        <v>178</v>
      </c>
      <c r="C190" t="s">
        <v>179</v>
      </c>
      <c r="D190" t="s">
        <v>31</v>
      </c>
      <c r="E190">
        <f>VLOOKUP(Tabella2[[#This Row],[Zona]],Tabella_dei_gradi_giorno__GG[],2,FALSE)</f>
        <v>1401</v>
      </c>
      <c r="F190" t="str">
        <f>VLOOKUP(Tabella2[[#This Row],[Zona]],Tabella_dei_gradi_giorno__GG[],3,FALSE)</f>
        <v>2100</v>
      </c>
      <c r="G190">
        <f>VLOOKUP(Tabella2[[#This Row],[Zona]],'Ind kWhmqK per zona climatica'!$A$2:$E$7,3,0)</f>
        <v>268.2</v>
      </c>
      <c r="H190">
        <f>Tabella2[[#This Row],[Fabbisogno_medio_nren '[kWh/mqa']]]/9.8</f>
        <v>27.367346938775508</v>
      </c>
      <c r="I190">
        <f>Tabella2[[#This Row],[Fabbisogno_medio_nren '[kWh/mqa']]]/11.87</f>
        <v>22.594776748104465</v>
      </c>
      <c r="J190">
        <f>Tabella2[[#This Row],[Fabbisogno_medio_Gas]]*1.8</f>
        <v>49.261224489795914</v>
      </c>
      <c r="K190">
        <f>Tabella2[[#This Row],[Fabbisogno_medio_Gasolio]]*2.61</f>
        <v>58.972367312552649</v>
      </c>
      <c r="L190">
        <f>Tabella2[[#This Row],[Fabbisogno_medio_Gas]]*1.2</f>
        <v>32.840816326530607</v>
      </c>
      <c r="M190">
        <f>Tabella2[[#This Row],[Fabbisogno_medio_Gasolio]]*1.75</f>
        <v>39.540859309182814</v>
      </c>
      <c r="N190">
        <f>coord[[#This Row],[_lat]]/10^(LEN(coord[[#This Row],[_lat]])-2)</f>
        <v>41.180171999999999</v>
      </c>
      <c r="O190">
        <f>coord[[#This Row],[_long]]/10^(LEN(coord[[#This Row],[_long]])-IF(_xlfn.FLOOR.MATH(coord[[#This Row],[_long]]/10^(LEN(coord[[#This Row],[_long]])-1))&lt;3,2,1))</f>
        <v>16.1466408</v>
      </c>
    </row>
    <row r="191" spans="1:15">
      <c r="A191" t="s">
        <v>194</v>
      </c>
      <c r="B191" s="16" t="s">
        <v>178</v>
      </c>
      <c r="C191" t="s">
        <v>88</v>
      </c>
      <c r="D191" t="s">
        <v>31</v>
      </c>
      <c r="E191">
        <f>VLOOKUP(Tabella2[[#This Row],[Zona]],Tabella_dei_gradi_giorno__GG[],2,FALSE)</f>
        <v>1401</v>
      </c>
      <c r="F191" t="str">
        <f>VLOOKUP(Tabella2[[#This Row],[Zona]],Tabella_dei_gradi_giorno__GG[],3,FALSE)</f>
        <v>2100</v>
      </c>
      <c r="G191">
        <f>VLOOKUP(Tabella2[[#This Row],[Zona]],'Ind kWhmqK per zona climatica'!$A$2:$E$7,3,0)</f>
        <v>268.2</v>
      </c>
      <c r="H191">
        <f>Tabella2[[#This Row],[Fabbisogno_medio_nren '[kWh/mqa']]]/9.8</f>
        <v>27.367346938775508</v>
      </c>
      <c r="I191">
        <f>Tabella2[[#This Row],[Fabbisogno_medio_nren '[kWh/mqa']]]/11.87</f>
        <v>22.594776748104465</v>
      </c>
      <c r="J191">
        <f>Tabella2[[#This Row],[Fabbisogno_medio_Gas]]*1.8</f>
        <v>49.261224489795914</v>
      </c>
      <c r="K191">
        <f>Tabella2[[#This Row],[Fabbisogno_medio_Gasolio]]*2.61</f>
        <v>58.972367312552649</v>
      </c>
      <c r="L191">
        <f>Tabella2[[#This Row],[Fabbisogno_medio_Gas]]*1.2</f>
        <v>32.840816326530607</v>
      </c>
      <c r="M191">
        <f>Tabella2[[#This Row],[Fabbisogno_medio_Gasolio]]*1.75</f>
        <v>39.540859309182814</v>
      </c>
      <c r="N191">
        <f>coord[[#This Row],[_lat]]/10^(LEN(coord[[#This Row],[_lat]])-2)</f>
        <v>41.50281055</v>
      </c>
      <c r="O191">
        <f>coord[[#This Row],[_long]]/10^(LEN(coord[[#This Row],[_long]])-IF(_xlfn.FLOOR.MATH(coord[[#This Row],[_long]]/10^(LEN(coord[[#This Row],[_long]])-1))&lt;3,2,1))</f>
        <v>15.452899609627728</v>
      </c>
    </row>
    <row r="192" spans="1:15">
      <c r="A192" t="s">
        <v>194</v>
      </c>
      <c r="B192" s="16" t="s">
        <v>178</v>
      </c>
      <c r="C192" t="s">
        <v>76</v>
      </c>
      <c r="D192" t="s">
        <v>27</v>
      </c>
      <c r="E192">
        <f>VLOOKUP(Tabella2[[#This Row],[Zona]],Tabella_dei_gradi_giorno__GG[],2,FALSE)</f>
        <v>901</v>
      </c>
      <c r="F192" t="str">
        <f>VLOOKUP(Tabella2[[#This Row],[Zona]],Tabella_dei_gradi_giorno__GG[],3,FALSE)</f>
        <v>1400</v>
      </c>
      <c r="G192">
        <f>VLOOKUP(Tabella2[[#This Row],[Zona]],'Ind kWhmqK per zona climatica'!$A$2:$E$7,3,0)</f>
        <v>228.8</v>
      </c>
      <c r="H192">
        <f>Tabella2[[#This Row],[Fabbisogno_medio_nren '[kWh/mqa']]]/9.8</f>
        <v>23.346938775510203</v>
      </c>
      <c r="I192">
        <f>Tabella2[[#This Row],[Fabbisogno_medio_nren '[kWh/mqa']]]/11.87</f>
        <v>19.275484414490315</v>
      </c>
      <c r="J192">
        <f>Tabella2[[#This Row],[Fabbisogno_medio_Gas]]*1.8</f>
        <v>42.02448979591837</v>
      </c>
      <c r="K192">
        <f>Tabella2[[#This Row],[Fabbisogno_medio_Gasolio]]*2.61</f>
        <v>50.309014321819717</v>
      </c>
      <c r="L192">
        <f>Tabella2[[#This Row],[Fabbisogno_medio_Gas]]*1.2</f>
        <v>28.016326530612243</v>
      </c>
      <c r="M192">
        <f>Tabella2[[#This Row],[Fabbisogno_medio_Gasolio]]*1.75</f>
        <v>33.732097725358052</v>
      </c>
      <c r="N192">
        <f>coord[[#This Row],[_lat]]/10^(LEN(coord[[#This Row],[_lat]])-2)</f>
        <v>40.152217299999997</v>
      </c>
      <c r="O192">
        <f>coord[[#This Row],[_long]]/10^(LEN(coord[[#This Row],[_long]])-IF(_xlfn.FLOOR.MATH(coord[[#This Row],[_long]]/10^(LEN(coord[[#This Row],[_long]])-1))&lt;3,2,1))</f>
        <v>18.226062833822901</v>
      </c>
    </row>
    <row r="193" spans="1:15">
      <c r="A193" t="s">
        <v>194</v>
      </c>
      <c r="B193" s="16" t="s">
        <v>178</v>
      </c>
      <c r="C193" t="s">
        <v>82</v>
      </c>
      <c r="D193" t="s">
        <v>27</v>
      </c>
      <c r="E193">
        <f>VLOOKUP(Tabella2[[#This Row],[Zona]],Tabella_dei_gradi_giorno__GG[],2,FALSE)</f>
        <v>901</v>
      </c>
      <c r="F193" t="str">
        <f>VLOOKUP(Tabella2[[#This Row],[Zona]],Tabella_dei_gradi_giorno__GG[],3,FALSE)</f>
        <v>1400</v>
      </c>
      <c r="G193">
        <f>VLOOKUP(Tabella2[[#This Row],[Zona]],'Ind kWhmqK per zona climatica'!$A$2:$E$7,3,0)</f>
        <v>228.8</v>
      </c>
      <c r="H193">
        <f>Tabella2[[#This Row],[Fabbisogno_medio_nren '[kWh/mqa']]]/9.8</f>
        <v>23.346938775510203</v>
      </c>
      <c r="I193">
        <f>Tabella2[[#This Row],[Fabbisogno_medio_nren '[kWh/mqa']]]/11.87</f>
        <v>19.275484414490315</v>
      </c>
      <c r="J193">
        <f>Tabella2[[#This Row],[Fabbisogno_medio_Gas]]*1.8</f>
        <v>42.02448979591837</v>
      </c>
      <c r="K193">
        <f>Tabella2[[#This Row],[Fabbisogno_medio_Gasolio]]*2.61</f>
        <v>50.309014321819717</v>
      </c>
      <c r="L193">
        <f>Tabella2[[#This Row],[Fabbisogno_medio_Gas]]*1.2</f>
        <v>28.016326530612243</v>
      </c>
      <c r="M193">
        <f>Tabella2[[#This Row],[Fabbisogno_medio_Gasolio]]*1.75</f>
        <v>33.732097725358052</v>
      </c>
      <c r="N193">
        <f>coord[[#This Row],[_lat]]/10^(LEN(coord[[#This Row],[_lat]])-2)</f>
        <v>40.54881555</v>
      </c>
      <c r="O193">
        <f>coord[[#This Row],[_long]]/10^(LEN(coord[[#This Row],[_long]])-IF(_xlfn.FLOOR.MATH(coord[[#This Row],[_long]]/10^(LEN(coord[[#This Row],[_long]])-1))&lt;3,2,1))</f>
        <v>17.080580124547431</v>
      </c>
    </row>
    <row r="194" spans="1:15">
      <c r="A194" t="s">
        <v>194</v>
      </c>
      <c r="B194" s="16" t="s">
        <v>180</v>
      </c>
      <c r="C194" t="s">
        <v>95</v>
      </c>
      <c r="D194" t="s">
        <v>31</v>
      </c>
      <c r="E194">
        <f>VLOOKUP(Tabella2[[#This Row],[Zona]],Tabella_dei_gradi_giorno__GG[],2,FALSE)</f>
        <v>1401</v>
      </c>
      <c r="F194" t="str">
        <f>VLOOKUP(Tabella2[[#This Row],[Zona]],Tabella_dei_gradi_giorno__GG[],3,FALSE)</f>
        <v>2100</v>
      </c>
      <c r="G194">
        <f>VLOOKUP(Tabella2[[#This Row],[Zona]],'Ind kWhmqK per zona climatica'!$A$2:$E$7,3,0)</f>
        <v>268.2</v>
      </c>
      <c r="H194">
        <f>Tabella2[[#This Row],[Fabbisogno_medio_nren '[kWh/mqa']]]/9.8</f>
        <v>27.367346938775508</v>
      </c>
      <c r="I194">
        <f>Tabella2[[#This Row],[Fabbisogno_medio_nren '[kWh/mqa']]]/11.87</f>
        <v>22.594776748104465</v>
      </c>
      <c r="J194">
        <f>Tabella2[[#This Row],[Fabbisogno_medio_Gas]]*1.8</f>
        <v>49.261224489795914</v>
      </c>
      <c r="K194">
        <f>Tabella2[[#This Row],[Fabbisogno_medio_Gasolio]]*2.61</f>
        <v>58.972367312552649</v>
      </c>
      <c r="L194">
        <f>Tabella2[[#This Row],[Fabbisogno_medio_Gas]]*1.2</f>
        <v>32.840816326530607</v>
      </c>
      <c r="M194">
        <f>Tabella2[[#This Row],[Fabbisogno_medio_Gasolio]]*1.75</f>
        <v>39.540859309182814</v>
      </c>
      <c r="N194">
        <f>coord[[#This Row],[_lat]]/10^(LEN(coord[[#This Row],[_lat]])-2)</f>
        <v>40.447641899999994</v>
      </c>
      <c r="O194">
        <f>coord[[#This Row],[_long]]/10^(LEN(coord[[#This Row],[_long]])-IF(_xlfn.FLOOR.MATH(coord[[#This Row],[_long]]/10^(LEN(coord[[#This Row],[_long]])-1))&lt;3,2,1))</f>
        <v>16.47357384028852</v>
      </c>
    </row>
    <row r="195" spans="1:15">
      <c r="A195" t="s">
        <v>194</v>
      </c>
      <c r="B195" s="16" t="s">
        <v>180</v>
      </c>
      <c r="C195" t="s">
        <v>137</v>
      </c>
      <c r="D195" t="s">
        <v>36</v>
      </c>
      <c r="E195">
        <f>VLOOKUP(Tabella2[[#This Row],[Zona]],Tabella_dei_gradi_giorno__GG[],2,FALSE)</f>
        <v>2101</v>
      </c>
      <c r="F195" t="str">
        <f>VLOOKUP(Tabella2[[#This Row],[Zona]],Tabella_dei_gradi_giorno__GG[],3,FALSE)</f>
        <v>3000</v>
      </c>
      <c r="G195">
        <f>VLOOKUP(Tabella2[[#This Row],[Zona]],'Ind kWhmqK per zona climatica'!$A$2:$E$7,3,0)</f>
        <v>368.9</v>
      </c>
      <c r="H195">
        <f>Tabella2[[#This Row],[Fabbisogno_medio_nren '[kWh/mqa']]]/9.8</f>
        <v>37.642857142857139</v>
      </c>
      <c r="I195">
        <f>Tabella2[[#This Row],[Fabbisogno_medio_nren '[kWh/mqa']]]/11.87</f>
        <v>31.078348778433025</v>
      </c>
      <c r="J195">
        <f>Tabella2[[#This Row],[Fabbisogno_medio_Gas]]*1.8</f>
        <v>67.757142857142853</v>
      </c>
      <c r="K195">
        <f>Tabella2[[#This Row],[Fabbisogno_medio_Gasolio]]*2.61</f>
        <v>81.114490311710185</v>
      </c>
      <c r="L195">
        <f>Tabella2[[#This Row],[Fabbisogno_medio_Gas]]*1.2</f>
        <v>45.171428571428564</v>
      </c>
      <c r="M195">
        <f>Tabella2[[#This Row],[Fabbisogno_medio_Gasolio]]*1.75</f>
        <v>54.387110362257793</v>
      </c>
      <c r="N195">
        <f>coord[[#This Row],[_lat]]/10^(LEN(coord[[#This Row],[_lat]])-2)</f>
        <v>40.518318800000003</v>
      </c>
      <c r="O195">
        <f>coord[[#This Row],[_long]]/10^(LEN(coord[[#This Row],[_long]])-IF(_xlfn.FLOOR.MATH(coord[[#This Row],[_long]]/10^(LEN(coord[[#This Row],[_long]])-1))&lt;3,2,1))</f>
        <v>15.820959990219951</v>
      </c>
    </row>
    <row r="196" spans="1:15">
      <c r="A196" t="s">
        <v>194</v>
      </c>
      <c r="B196" s="16" t="s">
        <v>64</v>
      </c>
      <c r="C196" t="s">
        <v>73</v>
      </c>
      <c r="D196" t="s">
        <v>27</v>
      </c>
      <c r="E196">
        <f>VLOOKUP(Tabella2[[#This Row],[Zona]],Tabella_dei_gradi_giorno__GG[],2,FALSE)</f>
        <v>901</v>
      </c>
      <c r="F196" t="str">
        <f>VLOOKUP(Tabella2[[#This Row],[Zona]],Tabella_dei_gradi_giorno__GG[],3,FALSE)</f>
        <v>1400</v>
      </c>
      <c r="G196">
        <f>VLOOKUP(Tabella2[[#This Row],[Zona]],'Ind kWhmqK per zona climatica'!$A$2:$E$7,3,0)</f>
        <v>228.8</v>
      </c>
      <c r="H196">
        <f>Tabella2[[#This Row],[Fabbisogno_medio_nren '[kWh/mqa']]]/9.8</f>
        <v>23.346938775510203</v>
      </c>
      <c r="I196">
        <f>Tabella2[[#This Row],[Fabbisogno_medio_nren '[kWh/mqa']]]/11.87</f>
        <v>19.275484414490315</v>
      </c>
      <c r="J196">
        <f>Tabella2[[#This Row],[Fabbisogno_medio_Gas]]*1.8</f>
        <v>42.02448979591837</v>
      </c>
      <c r="K196">
        <f>Tabella2[[#This Row],[Fabbisogno_medio_Gasolio]]*2.61</f>
        <v>50.309014321819717</v>
      </c>
      <c r="L196">
        <f>Tabella2[[#This Row],[Fabbisogno_medio_Gas]]*1.2</f>
        <v>28.016326530612243</v>
      </c>
      <c r="M196">
        <f>Tabella2[[#This Row],[Fabbisogno_medio_Gasolio]]*1.75</f>
        <v>33.732097725358052</v>
      </c>
      <c r="N196">
        <f>coord[[#This Row],[_lat]]/10^(LEN(coord[[#This Row],[_lat]])-2)</f>
        <v>39.596685299999997</v>
      </c>
      <c r="O196">
        <f>coord[[#This Row],[_long]]/10^(LEN(coord[[#This Row],[_long]])-IF(_xlfn.FLOOR.MATH(coord[[#This Row],[_long]]/10^(LEN(coord[[#This Row],[_long]])-1))&lt;3,2,1))</f>
        <v>16.333055599019605</v>
      </c>
    </row>
    <row r="197" spans="1:15">
      <c r="A197" t="s">
        <v>194</v>
      </c>
      <c r="B197" s="16" t="s">
        <v>64</v>
      </c>
      <c r="C197" t="s">
        <v>72</v>
      </c>
      <c r="D197" t="s">
        <v>27</v>
      </c>
      <c r="E197">
        <f>VLOOKUP(Tabella2[[#This Row],[Zona]],Tabella_dei_gradi_giorno__GG[],2,FALSE)</f>
        <v>901</v>
      </c>
      <c r="F197" t="str">
        <f>VLOOKUP(Tabella2[[#This Row],[Zona]],Tabella_dei_gradi_giorno__GG[],3,FALSE)</f>
        <v>1400</v>
      </c>
      <c r="G197">
        <f>VLOOKUP(Tabella2[[#This Row],[Zona]],'Ind kWhmqK per zona climatica'!$A$2:$E$7,3,0)</f>
        <v>228.8</v>
      </c>
      <c r="H197">
        <f>Tabella2[[#This Row],[Fabbisogno_medio_nren '[kWh/mqa']]]/9.8</f>
        <v>23.346938775510203</v>
      </c>
      <c r="I197">
        <f>Tabella2[[#This Row],[Fabbisogno_medio_nren '[kWh/mqa']]]/11.87</f>
        <v>19.275484414490315</v>
      </c>
      <c r="J197">
        <f>Tabella2[[#This Row],[Fabbisogno_medio_Gas]]*1.8</f>
        <v>42.02448979591837</v>
      </c>
      <c r="K197">
        <f>Tabella2[[#This Row],[Fabbisogno_medio_Gasolio]]*2.61</f>
        <v>50.309014321819717</v>
      </c>
      <c r="L197">
        <f>Tabella2[[#This Row],[Fabbisogno_medio_Gas]]*1.2</f>
        <v>28.016326530612243</v>
      </c>
      <c r="M197">
        <f>Tabella2[[#This Row],[Fabbisogno_medio_Gasolio]]*1.75</f>
        <v>33.732097725358052</v>
      </c>
      <c r="N197">
        <f>coord[[#This Row],[_lat]]/10^(LEN(coord[[#This Row],[_lat]])-2)</f>
        <v>38.829960349999993</v>
      </c>
      <c r="O197">
        <f>coord[[#This Row],[_long]]/10^(LEN(coord[[#This Row],[_long]])-IF(_xlfn.FLOOR.MATH(coord[[#This Row],[_long]]/10^(LEN(coord[[#This Row],[_long]])-1))&lt;3,2,1))</f>
        <v>16.431556876278329</v>
      </c>
    </row>
    <row r="198" spans="1:15">
      <c r="A198" t="s">
        <v>194</v>
      </c>
      <c r="B198" s="16" t="s">
        <v>64</v>
      </c>
      <c r="C198" t="s">
        <v>61</v>
      </c>
      <c r="D198" t="s">
        <v>23</v>
      </c>
      <c r="E198">
        <f>VLOOKUP(Tabella2[[#This Row],[Zona]],Tabella_dei_gradi_giorno__GG[],2,FALSE)</f>
        <v>601</v>
      </c>
      <c r="F198" t="str">
        <f>VLOOKUP(Tabella2[[#This Row],[Zona]],Tabella_dei_gradi_giorno__GG[],3,FALSE)</f>
        <v>900</v>
      </c>
      <c r="G198">
        <f>VLOOKUP(Tabella2[[#This Row],[Zona]],'Ind kWhmqK per zona climatica'!$A$2:$E$7,3,0)</f>
        <v>233.8</v>
      </c>
      <c r="H198">
        <f>Tabella2[[#This Row],[Fabbisogno_medio_nren '[kWh/mqa']]]/9.8</f>
        <v>23.857142857142858</v>
      </c>
      <c r="I198">
        <f>Tabella2[[#This Row],[Fabbisogno_medio_nren '[kWh/mqa']]]/11.87</f>
        <v>19.696714406065713</v>
      </c>
      <c r="J198">
        <f>Tabella2[[#This Row],[Fabbisogno_medio_Gas]]*1.8</f>
        <v>42.942857142857143</v>
      </c>
      <c r="K198">
        <f>Tabella2[[#This Row],[Fabbisogno_medio_Gasolio]]*2.61</f>
        <v>51.408424599831505</v>
      </c>
      <c r="L198">
        <f>Tabella2[[#This Row],[Fabbisogno_medio_Gas]]*1.2</f>
        <v>28.62857142857143</v>
      </c>
      <c r="M198">
        <f>Tabella2[[#This Row],[Fabbisogno_medio_Gasolio]]*1.75</f>
        <v>34.469250210614995</v>
      </c>
      <c r="N198">
        <f>coord[[#This Row],[_lat]]/10^(LEN(coord[[#This Row],[_lat]])-2)</f>
        <v>39.187389400000001</v>
      </c>
      <c r="O198">
        <f>coord[[#This Row],[_long]]/10^(LEN(coord[[#This Row],[_long]])-IF(_xlfn.FLOOR.MATH(coord[[#This Row],[_long]]/10^(LEN(coord[[#This Row],[_long]])-1))&lt;3,2,1))</f>
        <v>16.878281888953069</v>
      </c>
    </row>
    <row r="199" spans="1:15">
      <c r="A199" t="s">
        <v>194</v>
      </c>
      <c r="B199" s="16" t="s">
        <v>64</v>
      </c>
      <c r="C199" t="s">
        <v>181</v>
      </c>
      <c r="D199" t="s">
        <v>23</v>
      </c>
      <c r="E199">
        <f>VLOOKUP(Tabella2[[#This Row],[Zona]],Tabella_dei_gradi_giorno__GG[],2,FALSE)</f>
        <v>601</v>
      </c>
      <c r="F199" t="str">
        <f>VLOOKUP(Tabella2[[#This Row],[Zona]],Tabella_dei_gradi_giorno__GG[],3,FALSE)</f>
        <v>900</v>
      </c>
      <c r="G199">
        <f>VLOOKUP(Tabella2[[#This Row],[Zona]],'Ind kWhmqK per zona climatica'!$A$2:$E$7,3,0)</f>
        <v>233.8</v>
      </c>
      <c r="H199">
        <f>Tabella2[[#This Row],[Fabbisogno_medio_nren '[kWh/mqa']]]/9.8</f>
        <v>23.857142857142858</v>
      </c>
      <c r="I199">
        <f>Tabella2[[#This Row],[Fabbisogno_medio_nren '[kWh/mqa']]]/11.87</f>
        <v>19.696714406065713</v>
      </c>
      <c r="J199">
        <f>Tabella2[[#This Row],[Fabbisogno_medio_Gas]]*1.8</f>
        <v>42.942857142857143</v>
      </c>
      <c r="K199">
        <f>Tabella2[[#This Row],[Fabbisogno_medio_Gasolio]]*2.61</f>
        <v>51.408424599831505</v>
      </c>
      <c r="L199">
        <f>Tabella2[[#This Row],[Fabbisogno_medio_Gas]]*1.2</f>
        <v>28.62857142857143</v>
      </c>
      <c r="M199">
        <f>Tabella2[[#This Row],[Fabbisogno_medio_Gasolio]]*1.75</f>
        <v>34.469250210614995</v>
      </c>
      <c r="N199">
        <f>coord[[#This Row],[_lat]]/10^(LEN(coord[[#This Row],[_lat]])-2)</f>
        <v>38.103538899999997</v>
      </c>
      <c r="O199">
        <f>coord[[#This Row],[_long]]/10^(LEN(coord[[#This Row],[_long]])-IF(_xlfn.FLOOR.MATH(coord[[#This Row],[_long]]/10^(LEN(coord[[#This Row],[_long]])-1))&lt;3,2,1))</f>
        <v>15.639755600000001</v>
      </c>
    </row>
    <row r="200" spans="1:15">
      <c r="A200" t="s">
        <v>194</v>
      </c>
      <c r="B200" s="16" t="s">
        <v>64</v>
      </c>
      <c r="C200" t="s">
        <v>182</v>
      </c>
      <c r="D200" t="s">
        <v>31</v>
      </c>
      <c r="E200">
        <f>VLOOKUP(Tabella2[[#This Row],[Zona]],Tabella_dei_gradi_giorno__GG[],2,FALSE)</f>
        <v>1401</v>
      </c>
      <c r="F200" t="str">
        <f>VLOOKUP(Tabella2[[#This Row],[Zona]],Tabella_dei_gradi_giorno__GG[],3,FALSE)</f>
        <v>2100</v>
      </c>
      <c r="G200">
        <f>VLOOKUP(Tabella2[[#This Row],[Zona]],'Ind kWhmqK per zona climatica'!$A$2:$E$7,3,0)</f>
        <v>268.2</v>
      </c>
      <c r="H200">
        <f>Tabella2[[#This Row],[Fabbisogno_medio_nren '[kWh/mqa']]]/9.8</f>
        <v>27.367346938775508</v>
      </c>
      <c r="I200">
        <f>Tabella2[[#This Row],[Fabbisogno_medio_nren '[kWh/mqa']]]/11.87</f>
        <v>22.594776748104465</v>
      </c>
      <c r="J200">
        <f>Tabella2[[#This Row],[Fabbisogno_medio_Gas]]*1.8</f>
        <v>49.261224489795914</v>
      </c>
      <c r="K200">
        <f>Tabella2[[#This Row],[Fabbisogno_medio_Gasolio]]*2.61</f>
        <v>58.972367312552649</v>
      </c>
      <c r="L200">
        <f>Tabella2[[#This Row],[Fabbisogno_medio_Gas]]*1.2</f>
        <v>32.840816326530607</v>
      </c>
      <c r="M200">
        <f>Tabella2[[#This Row],[Fabbisogno_medio_Gasolio]]*1.75</f>
        <v>39.540859309182814</v>
      </c>
      <c r="N200">
        <f>coord[[#This Row],[_lat]]/10^(LEN(coord[[#This Row],[_lat]])-2)</f>
        <v>38.626655599999999</v>
      </c>
      <c r="O200">
        <f>coord[[#This Row],[_long]]/10^(LEN(coord[[#This Row],[_long]])-IF(_xlfn.FLOOR.MATH(coord[[#This Row],[_long]]/10^(LEN(coord[[#This Row],[_long]])-1))&lt;3,2,1))</f>
        <v>16.098693458946357</v>
      </c>
    </row>
    <row r="201" spans="1:15">
      <c r="A201" t="s">
        <v>194</v>
      </c>
      <c r="B201" s="16" t="s">
        <v>183</v>
      </c>
      <c r="C201" t="s">
        <v>59</v>
      </c>
      <c r="D201" t="s">
        <v>23</v>
      </c>
      <c r="E201">
        <f>VLOOKUP(Tabella2[[#This Row],[Zona]],Tabella_dei_gradi_giorno__GG[],2,FALSE)</f>
        <v>601</v>
      </c>
      <c r="F201" t="str">
        <f>VLOOKUP(Tabella2[[#This Row],[Zona]],Tabella_dei_gradi_giorno__GG[],3,FALSE)</f>
        <v>900</v>
      </c>
      <c r="G201">
        <f>VLOOKUP(Tabella2[[#This Row],[Zona]],'Ind kWhmqK per zona climatica'!$A$2:$E$7,3,0)</f>
        <v>233.8</v>
      </c>
      <c r="H201">
        <f>Tabella2[[#This Row],[Fabbisogno_medio_nren '[kWh/mqa']]]/9.8</f>
        <v>23.857142857142858</v>
      </c>
      <c r="I201">
        <f>Tabella2[[#This Row],[Fabbisogno_medio_nren '[kWh/mqa']]]/11.87</f>
        <v>19.696714406065713</v>
      </c>
      <c r="J201">
        <f>Tabella2[[#This Row],[Fabbisogno_medio_Gas]]*1.8</f>
        <v>42.942857142857143</v>
      </c>
      <c r="K201">
        <f>Tabella2[[#This Row],[Fabbisogno_medio_Gasolio]]*2.61</f>
        <v>51.408424599831505</v>
      </c>
      <c r="L201">
        <f>Tabella2[[#This Row],[Fabbisogno_medio_Gas]]*1.2</f>
        <v>28.62857142857143</v>
      </c>
      <c r="M201">
        <f>Tabella2[[#This Row],[Fabbisogno_medio_Gasolio]]*1.75</f>
        <v>34.469250210614995</v>
      </c>
      <c r="N201">
        <f>coord[[#This Row],[_lat]]/10^(LEN(coord[[#This Row],[_lat]])-2)</f>
        <v>37.312299099999997</v>
      </c>
      <c r="O201">
        <f>coord[[#This Row],[_long]]/10^(LEN(coord[[#This Row],[_long]])-IF(_xlfn.FLOOR.MATH(coord[[#This Row],[_long]]/10^(LEN(coord[[#This Row],[_long]])-1))&lt;3,2,1))</f>
        <v>13.57465</v>
      </c>
    </row>
    <row r="202" spans="1:15">
      <c r="A202" t="s">
        <v>194</v>
      </c>
      <c r="B202" s="16" t="s">
        <v>183</v>
      </c>
      <c r="C202" t="s">
        <v>85</v>
      </c>
      <c r="D202" t="s">
        <v>31</v>
      </c>
      <c r="E202">
        <f>VLOOKUP(Tabella2[[#This Row],[Zona]],Tabella_dei_gradi_giorno__GG[],2,FALSE)</f>
        <v>1401</v>
      </c>
      <c r="F202" t="str">
        <f>VLOOKUP(Tabella2[[#This Row],[Zona]],Tabella_dei_gradi_giorno__GG[],3,FALSE)</f>
        <v>2100</v>
      </c>
      <c r="G202">
        <f>VLOOKUP(Tabella2[[#This Row],[Zona]],'Ind kWhmqK per zona climatica'!$A$2:$E$7,3,0)</f>
        <v>268.2</v>
      </c>
      <c r="H202">
        <f>Tabella2[[#This Row],[Fabbisogno_medio_nren '[kWh/mqa']]]/9.8</f>
        <v>27.367346938775508</v>
      </c>
      <c r="I202">
        <f>Tabella2[[#This Row],[Fabbisogno_medio_nren '[kWh/mqa']]]/11.87</f>
        <v>22.594776748104465</v>
      </c>
      <c r="J202">
        <f>Tabella2[[#This Row],[Fabbisogno_medio_Gas]]*1.8</f>
        <v>49.261224489795914</v>
      </c>
      <c r="K202">
        <f>Tabella2[[#This Row],[Fabbisogno_medio_Gasolio]]*2.61</f>
        <v>58.972367312552649</v>
      </c>
      <c r="L202">
        <f>Tabella2[[#This Row],[Fabbisogno_medio_Gas]]*1.2</f>
        <v>32.840816326530607</v>
      </c>
      <c r="M202">
        <f>Tabella2[[#This Row],[Fabbisogno_medio_Gasolio]]*1.75</f>
        <v>39.540859309182814</v>
      </c>
      <c r="N202">
        <f>coord[[#This Row],[_lat]]/10^(LEN(coord[[#This Row],[_lat]])-2)</f>
        <v>37.489941199999997</v>
      </c>
      <c r="O202">
        <f>coord[[#This Row],[_long]]/10^(LEN(coord[[#This Row],[_long]])-IF(_xlfn.FLOOR.MATH(coord[[#This Row],[_long]]/10^(LEN(coord[[#This Row],[_long]])-1))&lt;3,2,1))</f>
        <v>14.0631618</v>
      </c>
    </row>
    <row r="203" spans="1:15">
      <c r="A203" t="s">
        <v>194</v>
      </c>
      <c r="B203" s="16" t="s">
        <v>183</v>
      </c>
      <c r="C203" t="s">
        <v>60</v>
      </c>
      <c r="D203" t="s">
        <v>23</v>
      </c>
      <c r="E203">
        <f>VLOOKUP(Tabella2[[#This Row],[Zona]],Tabella_dei_gradi_giorno__GG[],2,FALSE)</f>
        <v>601</v>
      </c>
      <c r="F203" t="str">
        <f>VLOOKUP(Tabella2[[#This Row],[Zona]],Tabella_dei_gradi_giorno__GG[],3,FALSE)</f>
        <v>900</v>
      </c>
      <c r="G203">
        <f>VLOOKUP(Tabella2[[#This Row],[Zona]],'Ind kWhmqK per zona climatica'!$A$2:$E$7,3,0)</f>
        <v>233.8</v>
      </c>
      <c r="H203">
        <f>Tabella2[[#This Row],[Fabbisogno_medio_nren '[kWh/mqa']]]/9.8</f>
        <v>23.857142857142858</v>
      </c>
      <c r="I203">
        <f>Tabella2[[#This Row],[Fabbisogno_medio_nren '[kWh/mqa']]]/11.87</f>
        <v>19.696714406065713</v>
      </c>
      <c r="J203">
        <f>Tabella2[[#This Row],[Fabbisogno_medio_Gas]]*1.8</f>
        <v>42.942857142857143</v>
      </c>
      <c r="K203">
        <f>Tabella2[[#This Row],[Fabbisogno_medio_Gasolio]]*2.61</f>
        <v>51.408424599831505</v>
      </c>
      <c r="L203">
        <f>Tabella2[[#This Row],[Fabbisogno_medio_Gas]]*1.2</f>
        <v>28.62857142857143</v>
      </c>
      <c r="M203">
        <f>Tabella2[[#This Row],[Fabbisogno_medio_Gasolio]]*1.75</f>
        <v>34.469250210614995</v>
      </c>
      <c r="N203">
        <f>coord[[#This Row],[_lat]]/10^(LEN(coord[[#This Row],[_lat]])-2)</f>
        <v>37.502361200000003</v>
      </c>
      <c r="O203">
        <f>coord[[#This Row],[_long]]/10^(LEN(coord[[#This Row],[_long]])-IF(_xlfn.FLOOR.MATH(coord[[#This Row],[_long]]/10^(LEN(coord[[#This Row],[_long]])-1))&lt;3,2,1))</f>
        <v>15.0873718</v>
      </c>
    </row>
    <row r="204" spans="1:15">
      <c r="A204" t="s">
        <v>194</v>
      </c>
      <c r="B204" s="16" t="s">
        <v>183</v>
      </c>
      <c r="C204" t="s">
        <v>120</v>
      </c>
      <c r="D204" t="s">
        <v>36</v>
      </c>
      <c r="E204">
        <f>VLOOKUP(Tabella2[[#This Row],[Zona]],Tabella_dei_gradi_giorno__GG[],2,FALSE)</f>
        <v>2101</v>
      </c>
      <c r="F204" t="str">
        <f>VLOOKUP(Tabella2[[#This Row],[Zona]],Tabella_dei_gradi_giorno__GG[],3,FALSE)</f>
        <v>3000</v>
      </c>
      <c r="G204">
        <f>VLOOKUP(Tabella2[[#This Row],[Zona]],'Ind kWhmqK per zona climatica'!$A$2:$E$7,3,0)</f>
        <v>368.9</v>
      </c>
      <c r="H204">
        <f>Tabella2[[#This Row],[Fabbisogno_medio_nren '[kWh/mqa']]]/9.8</f>
        <v>37.642857142857139</v>
      </c>
      <c r="I204">
        <f>Tabella2[[#This Row],[Fabbisogno_medio_nren '[kWh/mqa']]]/11.87</f>
        <v>31.078348778433025</v>
      </c>
      <c r="J204">
        <f>Tabella2[[#This Row],[Fabbisogno_medio_Gas]]*1.8</f>
        <v>67.757142857142853</v>
      </c>
      <c r="K204">
        <f>Tabella2[[#This Row],[Fabbisogno_medio_Gasolio]]*2.61</f>
        <v>81.114490311710185</v>
      </c>
      <c r="L204">
        <f>Tabella2[[#This Row],[Fabbisogno_medio_Gas]]*1.2</f>
        <v>45.171428571428564</v>
      </c>
      <c r="M204">
        <f>Tabella2[[#This Row],[Fabbisogno_medio_Gasolio]]*1.75</f>
        <v>54.387110362257793</v>
      </c>
      <c r="N204">
        <f>coord[[#This Row],[_lat]]/10^(LEN(coord[[#This Row],[_lat]])-2)</f>
        <v>37.566757299999999</v>
      </c>
      <c r="O204">
        <f>coord[[#This Row],[_long]]/10^(LEN(coord[[#This Row],[_long]])-IF(_xlfn.FLOOR.MATH(coord[[#This Row],[_long]]/10^(LEN(coord[[#This Row],[_long]])-1))&lt;3,2,1))</f>
        <v>14.2807473</v>
      </c>
    </row>
    <row r="205" spans="1:15">
      <c r="A205" t="s">
        <v>194</v>
      </c>
      <c r="B205" s="16" t="s">
        <v>183</v>
      </c>
      <c r="C205" t="s">
        <v>62</v>
      </c>
      <c r="D205" t="s">
        <v>23</v>
      </c>
      <c r="E205">
        <f>VLOOKUP(Tabella2[[#This Row],[Zona]],Tabella_dei_gradi_giorno__GG[],2,FALSE)</f>
        <v>601</v>
      </c>
      <c r="F205" t="str">
        <f>VLOOKUP(Tabella2[[#This Row],[Zona]],Tabella_dei_gradi_giorno__GG[],3,FALSE)</f>
        <v>900</v>
      </c>
      <c r="G205">
        <f>VLOOKUP(Tabella2[[#This Row],[Zona]],'Ind kWhmqK per zona climatica'!$A$2:$E$7,3,0)</f>
        <v>233.8</v>
      </c>
      <c r="H205">
        <f>Tabella2[[#This Row],[Fabbisogno_medio_nren '[kWh/mqa']]]/9.8</f>
        <v>23.857142857142858</v>
      </c>
      <c r="I205">
        <f>Tabella2[[#This Row],[Fabbisogno_medio_nren '[kWh/mqa']]]/11.87</f>
        <v>19.696714406065713</v>
      </c>
      <c r="J205">
        <f>Tabella2[[#This Row],[Fabbisogno_medio_Gas]]*1.8</f>
        <v>42.942857142857143</v>
      </c>
      <c r="K205">
        <f>Tabella2[[#This Row],[Fabbisogno_medio_Gasolio]]*2.61</f>
        <v>51.408424599831505</v>
      </c>
      <c r="L205">
        <f>Tabella2[[#This Row],[Fabbisogno_medio_Gas]]*1.2</f>
        <v>28.62857142857143</v>
      </c>
      <c r="M205">
        <f>Tabella2[[#This Row],[Fabbisogno_medio_Gasolio]]*1.75</f>
        <v>34.469250210614995</v>
      </c>
      <c r="N205">
        <f>coord[[#This Row],[_lat]]/10^(LEN(coord[[#This Row],[_lat]])-2)</f>
        <v>38.193757099999999</v>
      </c>
      <c r="O205">
        <f>coord[[#This Row],[_long]]/10^(LEN(coord[[#This Row],[_long]])-IF(_xlfn.FLOOR.MATH(coord[[#This Row],[_long]]/10^(LEN(coord[[#This Row],[_long]])-1))&lt;3,2,1))</f>
        <v>15.5542082</v>
      </c>
    </row>
    <row r="206" spans="1:15">
      <c r="A206" t="s">
        <v>194</v>
      </c>
      <c r="B206" s="16" t="s">
        <v>183</v>
      </c>
      <c r="C206" t="s">
        <v>63</v>
      </c>
      <c r="D206" t="s">
        <v>23</v>
      </c>
      <c r="E206">
        <f>VLOOKUP(Tabella2[[#This Row],[Zona]],Tabella_dei_gradi_giorno__GG[],2,FALSE)</f>
        <v>601</v>
      </c>
      <c r="F206" t="str">
        <f>VLOOKUP(Tabella2[[#This Row],[Zona]],Tabella_dei_gradi_giorno__GG[],3,FALSE)</f>
        <v>900</v>
      </c>
      <c r="G206">
        <f>VLOOKUP(Tabella2[[#This Row],[Zona]],'Ind kWhmqK per zona climatica'!$A$2:$E$7,3,0)</f>
        <v>233.8</v>
      </c>
      <c r="H206">
        <f>Tabella2[[#This Row],[Fabbisogno_medio_nren '[kWh/mqa']]]/9.8</f>
        <v>23.857142857142858</v>
      </c>
      <c r="I206">
        <f>Tabella2[[#This Row],[Fabbisogno_medio_nren '[kWh/mqa']]]/11.87</f>
        <v>19.696714406065713</v>
      </c>
      <c r="J206">
        <f>Tabella2[[#This Row],[Fabbisogno_medio_Gas]]*1.8</f>
        <v>42.942857142857143</v>
      </c>
      <c r="K206">
        <f>Tabella2[[#This Row],[Fabbisogno_medio_Gasolio]]*2.61</f>
        <v>51.408424599831505</v>
      </c>
      <c r="L206">
        <f>Tabella2[[#This Row],[Fabbisogno_medio_Gas]]*1.2</f>
        <v>28.62857142857143</v>
      </c>
      <c r="M206">
        <f>Tabella2[[#This Row],[Fabbisogno_medio_Gasolio]]*1.75</f>
        <v>34.469250210614995</v>
      </c>
      <c r="N206">
        <f>coord[[#This Row],[_lat]]/10^(LEN(coord[[#This Row],[_lat]])-2)</f>
        <v>38.111226799999997</v>
      </c>
      <c r="O206">
        <f>coord[[#This Row],[_long]]/10^(LEN(coord[[#This Row],[_long]])-IF(_xlfn.FLOOR.MATH(coord[[#This Row],[_long]]/10^(LEN(coord[[#This Row],[_long]])-1))&lt;3,2,1))</f>
        <v>13.3524434</v>
      </c>
    </row>
    <row r="207" spans="1:15">
      <c r="A207" t="s">
        <v>194</v>
      </c>
      <c r="B207" s="16" t="s">
        <v>183</v>
      </c>
      <c r="C207" t="s">
        <v>79</v>
      </c>
      <c r="D207" t="s">
        <v>27</v>
      </c>
      <c r="E207">
        <f>VLOOKUP(Tabella2[[#This Row],[Zona]],Tabella_dei_gradi_giorno__GG[],2,FALSE)</f>
        <v>901</v>
      </c>
      <c r="F207" t="str">
        <f>VLOOKUP(Tabella2[[#This Row],[Zona]],Tabella_dei_gradi_giorno__GG[],3,FALSE)</f>
        <v>1400</v>
      </c>
      <c r="G207">
        <f>VLOOKUP(Tabella2[[#This Row],[Zona]],'Ind kWhmqK per zona climatica'!$A$2:$E$7,3,0)</f>
        <v>228.8</v>
      </c>
      <c r="H207">
        <f>Tabella2[[#This Row],[Fabbisogno_medio_nren '[kWh/mqa']]]/9.8</f>
        <v>23.346938775510203</v>
      </c>
      <c r="I207">
        <f>Tabella2[[#This Row],[Fabbisogno_medio_nren '[kWh/mqa']]]/11.87</f>
        <v>19.275484414490315</v>
      </c>
      <c r="J207">
        <f>Tabella2[[#This Row],[Fabbisogno_medio_Gas]]*1.8</f>
        <v>42.02448979591837</v>
      </c>
      <c r="K207">
        <f>Tabella2[[#This Row],[Fabbisogno_medio_Gasolio]]*2.61</f>
        <v>50.309014321819717</v>
      </c>
      <c r="L207">
        <f>Tabella2[[#This Row],[Fabbisogno_medio_Gas]]*1.2</f>
        <v>28.016326530612243</v>
      </c>
      <c r="M207">
        <f>Tabella2[[#This Row],[Fabbisogno_medio_Gasolio]]*1.75</f>
        <v>33.732097725358052</v>
      </c>
      <c r="N207">
        <f>coord[[#This Row],[_lat]]/10^(LEN(coord[[#This Row],[_lat]])-2)</f>
        <v>36.921982800000002</v>
      </c>
      <c r="O207">
        <f>coord[[#This Row],[_long]]/10^(LEN(coord[[#This Row],[_long]])-IF(_xlfn.FLOOR.MATH(coord[[#This Row],[_long]]/10^(LEN(coord[[#This Row],[_long]])-1))&lt;3,2,1))</f>
        <v>14.7213455</v>
      </c>
    </row>
    <row r="208" spans="1:15">
      <c r="A208" t="s">
        <v>194</v>
      </c>
      <c r="B208" s="16" t="s">
        <v>183</v>
      </c>
      <c r="C208" t="s">
        <v>65</v>
      </c>
      <c r="D208" t="s">
        <v>23</v>
      </c>
      <c r="E208">
        <f>VLOOKUP(Tabella2[[#This Row],[Zona]],Tabella_dei_gradi_giorno__GG[],2,FALSE)</f>
        <v>601</v>
      </c>
      <c r="F208" t="str">
        <f>VLOOKUP(Tabella2[[#This Row],[Zona]],Tabella_dei_gradi_giorno__GG[],3,FALSE)</f>
        <v>900</v>
      </c>
      <c r="G208">
        <f>VLOOKUP(Tabella2[[#This Row],[Zona]],'Ind kWhmqK per zona climatica'!$A$2:$E$7,3,0)</f>
        <v>233.8</v>
      </c>
      <c r="H208">
        <f>Tabella2[[#This Row],[Fabbisogno_medio_nren '[kWh/mqa']]]/9.8</f>
        <v>23.857142857142858</v>
      </c>
      <c r="I208">
        <f>Tabella2[[#This Row],[Fabbisogno_medio_nren '[kWh/mqa']]]/11.87</f>
        <v>19.696714406065713</v>
      </c>
      <c r="J208">
        <f>Tabella2[[#This Row],[Fabbisogno_medio_Gas]]*1.8</f>
        <v>42.942857142857143</v>
      </c>
      <c r="K208">
        <f>Tabella2[[#This Row],[Fabbisogno_medio_Gasolio]]*2.61</f>
        <v>51.408424599831505</v>
      </c>
      <c r="L208">
        <f>Tabella2[[#This Row],[Fabbisogno_medio_Gas]]*1.2</f>
        <v>28.62857142857143</v>
      </c>
      <c r="M208">
        <f>Tabella2[[#This Row],[Fabbisogno_medio_Gasolio]]*1.75</f>
        <v>34.469250210614995</v>
      </c>
      <c r="N208">
        <f>coord[[#This Row],[_lat]]/10^(LEN(coord[[#This Row],[_lat]])-2)</f>
        <v>37.064613899999998</v>
      </c>
      <c r="O208">
        <f>coord[[#This Row],[_long]]/10^(LEN(coord[[#This Row],[_long]])-IF(_xlfn.FLOOR.MATH(coord[[#This Row],[_long]]/10^(LEN(coord[[#This Row],[_long]])-1))&lt;3,2,1))</f>
        <v>15.290719599999999</v>
      </c>
    </row>
    <row r="209" spans="1:15">
      <c r="A209" t="s">
        <v>194</v>
      </c>
      <c r="B209" s="16" t="s">
        <v>183</v>
      </c>
      <c r="C209" t="s">
        <v>66</v>
      </c>
      <c r="D209" t="s">
        <v>23</v>
      </c>
      <c r="E209">
        <f>VLOOKUP(Tabella2[[#This Row],[Zona]],Tabella_dei_gradi_giorno__GG[],2,FALSE)</f>
        <v>601</v>
      </c>
      <c r="F209" t="str">
        <f>VLOOKUP(Tabella2[[#This Row],[Zona]],Tabella_dei_gradi_giorno__GG[],3,FALSE)</f>
        <v>900</v>
      </c>
      <c r="G209">
        <f>VLOOKUP(Tabella2[[#This Row],[Zona]],'Ind kWhmqK per zona climatica'!$A$2:$E$7,3,0)</f>
        <v>233.8</v>
      </c>
      <c r="H209">
        <f>Tabella2[[#This Row],[Fabbisogno_medio_nren '[kWh/mqa']]]/9.8</f>
        <v>23.857142857142858</v>
      </c>
      <c r="I209">
        <f>Tabella2[[#This Row],[Fabbisogno_medio_nren '[kWh/mqa']]]/11.87</f>
        <v>19.696714406065713</v>
      </c>
      <c r="J209">
        <f>Tabella2[[#This Row],[Fabbisogno_medio_Gas]]*1.8</f>
        <v>42.942857142857143</v>
      </c>
      <c r="K209">
        <f>Tabella2[[#This Row],[Fabbisogno_medio_Gasolio]]*2.61</f>
        <v>51.408424599831505</v>
      </c>
      <c r="L209">
        <f>Tabella2[[#This Row],[Fabbisogno_medio_Gas]]*1.2</f>
        <v>28.62857142857143</v>
      </c>
      <c r="M209">
        <f>Tabella2[[#This Row],[Fabbisogno_medio_Gasolio]]*1.75</f>
        <v>34.469250210614995</v>
      </c>
      <c r="N209">
        <f>coord[[#This Row],[_lat]]/10^(LEN(coord[[#This Row],[_lat]])-2)</f>
        <v>38.017432100000001</v>
      </c>
      <c r="O209">
        <f>coord[[#This Row],[_long]]/10^(LEN(coord[[#This Row],[_long]])-IF(_xlfn.FLOOR.MATH(coord[[#This Row],[_long]]/10^(LEN(coord[[#This Row],[_long]])-1))&lt;3,2,1))</f>
        <v>12.515992000000001</v>
      </c>
    </row>
    <row r="210" spans="1:15">
      <c r="A210" t="s">
        <v>194</v>
      </c>
      <c r="B210" s="16" t="s">
        <v>184</v>
      </c>
      <c r="C210" t="s">
        <v>70</v>
      </c>
      <c r="D210" t="s">
        <v>27</v>
      </c>
      <c r="E210">
        <f>VLOOKUP(Tabella2[[#This Row],[Zona]],Tabella_dei_gradi_giorno__GG[],2,FALSE)</f>
        <v>901</v>
      </c>
      <c r="F210" t="str">
        <f>VLOOKUP(Tabella2[[#This Row],[Zona]],Tabella_dei_gradi_giorno__GG[],3,FALSE)</f>
        <v>1400</v>
      </c>
      <c r="G210">
        <f>VLOOKUP(Tabella2[[#This Row],[Zona]],'Ind kWhmqK per zona climatica'!$A$2:$E$7,3,0)</f>
        <v>228.8</v>
      </c>
      <c r="H210">
        <f>Tabella2[[#This Row],[Fabbisogno_medio_nren '[kWh/mqa']]]/9.8</f>
        <v>23.346938775510203</v>
      </c>
      <c r="I210">
        <f>Tabella2[[#This Row],[Fabbisogno_medio_nren '[kWh/mqa']]]/11.87</f>
        <v>19.275484414490315</v>
      </c>
      <c r="J210">
        <f>Tabella2[[#This Row],[Fabbisogno_medio_Gas]]*1.8</f>
        <v>42.02448979591837</v>
      </c>
      <c r="K210">
        <f>Tabella2[[#This Row],[Fabbisogno_medio_Gasolio]]*2.61</f>
        <v>50.309014321819717</v>
      </c>
      <c r="L210">
        <f>Tabella2[[#This Row],[Fabbisogno_medio_Gas]]*1.2</f>
        <v>28.016326530612243</v>
      </c>
      <c r="M210">
        <f>Tabella2[[#This Row],[Fabbisogno_medio_Gasolio]]*1.75</f>
        <v>33.732097725358052</v>
      </c>
      <c r="N210">
        <f>coord[[#This Row],[_lat]]/10^(LEN(coord[[#This Row],[_lat]])-2)</f>
        <v>39.217199399999998</v>
      </c>
      <c r="O210">
        <f>coord[[#This Row],[_long]]/10^(LEN(coord[[#This Row],[_long]])-IF(_xlfn.FLOOR.MATH(coord[[#This Row],[_long]]/10^(LEN(coord[[#This Row],[_long]])-1))&lt;3,2,1))</f>
        <v>9.1133109999999995</v>
      </c>
    </row>
    <row r="211" spans="1:15">
      <c r="A211" t="s">
        <v>194</v>
      </c>
      <c r="B211" s="16" t="s">
        <v>184</v>
      </c>
      <c r="C211" t="s">
        <v>96</v>
      </c>
      <c r="D211" t="s">
        <v>31</v>
      </c>
      <c r="E211">
        <f>VLOOKUP(Tabella2[[#This Row],[Zona]],Tabella_dei_gradi_giorno__GG[],2,FALSE)</f>
        <v>1401</v>
      </c>
      <c r="F211" t="str">
        <f>VLOOKUP(Tabella2[[#This Row],[Zona]],Tabella_dei_gradi_giorno__GG[],3,FALSE)</f>
        <v>2100</v>
      </c>
      <c r="G211">
        <f>VLOOKUP(Tabella2[[#This Row],[Zona]],'Ind kWhmqK per zona climatica'!$A$2:$E$7,3,0)</f>
        <v>268.2</v>
      </c>
      <c r="H211">
        <f>Tabella2[[#This Row],[Fabbisogno_medio_nren '[kWh/mqa']]]/9.8</f>
        <v>27.367346938775508</v>
      </c>
      <c r="I211">
        <f>Tabella2[[#This Row],[Fabbisogno_medio_nren '[kWh/mqa']]]/11.87</f>
        <v>22.594776748104465</v>
      </c>
      <c r="J211">
        <f>Tabella2[[#This Row],[Fabbisogno_medio_Gas]]*1.8</f>
        <v>49.261224489795914</v>
      </c>
      <c r="K211">
        <f>Tabella2[[#This Row],[Fabbisogno_medio_Gasolio]]*2.61</f>
        <v>58.972367312552649</v>
      </c>
      <c r="L211">
        <f>Tabella2[[#This Row],[Fabbisogno_medio_Gas]]*1.2</f>
        <v>32.840816326530607</v>
      </c>
      <c r="M211">
        <f>Tabella2[[#This Row],[Fabbisogno_medio_Gasolio]]*1.75</f>
        <v>39.540859309182814</v>
      </c>
      <c r="N211">
        <f>coord[[#This Row],[_lat]]/10^(LEN(coord[[#This Row],[_lat]])-2)</f>
        <v>40.263970550000003</v>
      </c>
      <c r="O211">
        <f>coord[[#This Row],[_long]]/10^(LEN(coord[[#This Row],[_long]])-IF(_xlfn.FLOOR.MATH(coord[[#This Row],[_long]]/10^(LEN(coord[[#This Row],[_long]])-1))&lt;3,2,1))</f>
        <v>9.1272200978174602</v>
      </c>
    </row>
    <row r="212" spans="1:15">
      <c r="A212" t="s">
        <v>194</v>
      </c>
      <c r="B212" s="16" t="s">
        <v>184</v>
      </c>
      <c r="C212" t="s">
        <v>78</v>
      </c>
      <c r="D212" t="s">
        <v>27</v>
      </c>
      <c r="E212">
        <f>VLOOKUP(Tabella2[[#This Row],[Zona]],Tabella_dei_gradi_giorno__GG[],2,FALSE)</f>
        <v>901</v>
      </c>
      <c r="F212" t="str">
        <f>VLOOKUP(Tabella2[[#This Row],[Zona]],Tabella_dei_gradi_giorno__GG[],3,FALSE)</f>
        <v>1400</v>
      </c>
      <c r="G212">
        <f>VLOOKUP(Tabella2[[#This Row],[Zona]],'Ind kWhmqK per zona climatica'!$A$2:$E$7,3,0)</f>
        <v>228.8</v>
      </c>
      <c r="H212">
        <f>Tabella2[[#This Row],[Fabbisogno_medio_nren '[kWh/mqa']]]/9.8</f>
        <v>23.346938775510203</v>
      </c>
      <c r="I212">
        <f>Tabella2[[#This Row],[Fabbisogno_medio_nren '[kWh/mqa']]]/11.87</f>
        <v>19.275484414490315</v>
      </c>
      <c r="J212">
        <f>Tabella2[[#This Row],[Fabbisogno_medio_Gas]]*1.8</f>
        <v>42.02448979591837</v>
      </c>
      <c r="K212">
        <f>Tabella2[[#This Row],[Fabbisogno_medio_Gasolio]]*2.61</f>
        <v>50.309014321819717</v>
      </c>
      <c r="L212">
        <f>Tabella2[[#This Row],[Fabbisogno_medio_Gas]]*1.2</f>
        <v>28.016326530612243</v>
      </c>
      <c r="M212">
        <f>Tabella2[[#This Row],[Fabbisogno_medio_Gasolio]]*1.75</f>
        <v>33.732097725358052</v>
      </c>
      <c r="N212">
        <f>coord[[#This Row],[_lat]]/10^(LEN(coord[[#This Row],[_lat]])-2)</f>
        <v>40.026567649999997</v>
      </c>
      <c r="O212">
        <f>coord[[#This Row],[_long]]/10^(LEN(coord[[#This Row],[_long]])-IF(_xlfn.FLOOR.MATH(coord[[#This Row],[_long]]/10^(LEN(coord[[#This Row],[_long]])-1))&lt;3,2,1))</f>
        <v>8.6796416474357159</v>
      </c>
    </row>
    <row r="213" spans="1:15">
      <c r="A213" t="s">
        <v>194</v>
      </c>
      <c r="B213" s="16" t="s">
        <v>184</v>
      </c>
      <c r="C213" t="s">
        <v>81</v>
      </c>
      <c r="D213" t="s">
        <v>27</v>
      </c>
      <c r="E213">
        <f>VLOOKUP(Tabella2[[#This Row],[Zona]],Tabella_dei_gradi_giorno__GG[],2,FALSE)</f>
        <v>901</v>
      </c>
      <c r="F213" t="str">
        <f>VLOOKUP(Tabella2[[#This Row],[Zona]],Tabella_dei_gradi_giorno__GG[],3,FALSE)</f>
        <v>1400</v>
      </c>
      <c r="G213">
        <f>VLOOKUP(Tabella2[[#This Row],[Zona]],'Ind kWhmqK per zona climatica'!$A$2:$E$7,3,0)</f>
        <v>228.8</v>
      </c>
      <c r="H213">
        <f>Tabella2[[#This Row],[Fabbisogno_medio_nren '[kWh/mqa']]]/9.8</f>
        <v>23.346938775510203</v>
      </c>
      <c r="I213">
        <f>Tabella2[[#This Row],[Fabbisogno_medio_nren '[kWh/mqa']]]/11.87</f>
        <v>19.275484414490315</v>
      </c>
      <c r="J213">
        <f>Tabella2[[#This Row],[Fabbisogno_medio_Gas]]*1.8</f>
        <v>42.02448979591837</v>
      </c>
      <c r="K213">
        <f>Tabella2[[#This Row],[Fabbisogno_medio_Gasolio]]*2.61</f>
        <v>50.309014321819717</v>
      </c>
      <c r="L213">
        <f>Tabella2[[#This Row],[Fabbisogno_medio_Gas]]*1.2</f>
        <v>28.016326530612243</v>
      </c>
      <c r="M213">
        <f>Tabella2[[#This Row],[Fabbisogno_medio_Gasolio]]*1.75</f>
        <v>33.732097725358052</v>
      </c>
      <c r="N213">
        <f>coord[[#This Row],[_lat]]/10^(LEN(coord[[#This Row],[_lat]])-2)</f>
        <v>40.723264299999997</v>
      </c>
      <c r="O213">
        <f>coord[[#This Row],[_long]]/10^(LEN(coord[[#This Row],[_long]])-IF(_xlfn.FLOOR.MATH(coord[[#This Row],[_long]]/10^(LEN(coord[[#This Row],[_long]])-1))&lt;3,2,1))</f>
        <v>8.5610073999999994</v>
      </c>
    </row>
  </sheetData>
  <phoneticPr fontId="6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14AA6-042E-4665-97DE-7AC45A58B4D4}">
  <sheetPr codeName="Foglio6"/>
  <dimension ref="A1:F7"/>
  <sheetViews>
    <sheetView workbookViewId="0">
      <selection activeCell="A2" sqref="A2"/>
    </sheetView>
  </sheetViews>
  <sheetFormatPr defaultRowHeight="14.4"/>
  <cols>
    <col min="1" max="1" width="10.77734375" bestFit="1" customWidth="1"/>
    <col min="2" max="2" width="5.6640625" bestFit="1" customWidth="1"/>
    <col min="3" max="6" width="17" bestFit="1" customWidth="1"/>
  </cols>
  <sheetData>
    <row r="1" spans="1:6">
      <c r="A1" t="s">
        <v>3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6">
      <c r="A2" t="s">
        <v>18</v>
      </c>
      <c r="B2">
        <v>0</v>
      </c>
      <c r="C2" t="s">
        <v>19</v>
      </c>
      <c r="D2" t="s">
        <v>20</v>
      </c>
      <c r="E2" t="s">
        <v>21</v>
      </c>
      <c r="F2" t="s">
        <v>22</v>
      </c>
    </row>
    <row r="3" spans="1:6">
      <c r="A3" t="s">
        <v>23</v>
      </c>
      <c r="B3">
        <v>601</v>
      </c>
      <c r="C3" t="s">
        <v>24</v>
      </c>
      <c r="D3" t="s">
        <v>25</v>
      </c>
      <c r="E3" t="s">
        <v>21</v>
      </c>
      <c r="F3" t="s">
        <v>26</v>
      </c>
    </row>
    <row r="4" spans="1:6">
      <c r="A4" t="s">
        <v>27</v>
      </c>
      <c r="B4">
        <v>901</v>
      </c>
      <c r="C4" t="s">
        <v>28</v>
      </c>
      <c r="D4" t="s">
        <v>29</v>
      </c>
      <c r="E4" t="s">
        <v>30</v>
      </c>
      <c r="F4" t="s">
        <v>26</v>
      </c>
    </row>
    <row r="5" spans="1:6">
      <c r="A5" t="s">
        <v>31</v>
      </c>
      <c r="B5">
        <v>1401</v>
      </c>
      <c r="C5" t="s">
        <v>32</v>
      </c>
      <c r="D5" t="s">
        <v>33</v>
      </c>
      <c r="E5" t="s">
        <v>34</v>
      </c>
      <c r="F5" t="s">
        <v>35</v>
      </c>
    </row>
    <row r="6" spans="1:6">
      <c r="A6" t="s">
        <v>36</v>
      </c>
      <c r="B6">
        <v>2101</v>
      </c>
      <c r="C6" t="s">
        <v>37</v>
      </c>
      <c r="D6" t="s">
        <v>38</v>
      </c>
      <c r="E6" t="s">
        <v>39</v>
      </c>
      <c r="F6" t="s">
        <v>35</v>
      </c>
    </row>
    <row r="7" spans="1:6">
      <c r="A7" t="s">
        <v>40</v>
      </c>
      <c r="B7">
        <v>3001</v>
      </c>
      <c r="C7" t="s">
        <v>41</v>
      </c>
      <c r="D7" t="s">
        <v>41</v>
      </c>
      <c r="E7" t="s">
        <v>41</v>
      </c>
      <c r="F7" t="s">
        <v>41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57EB2-B119-4DBE-AD97-0FF50D95F0ED}">
  <sheetPr codeName="Foglio7"/>
  <dimension ref="A1:K8"/>
  <sheetViews>
    <sheetView workbookViewId="0">
      <selection activeCell="D1" sqref="D1"/>
    </sheetView>
  </sheetViews>
  <sheetFormatPr defaultRowHeight="14.4"/>
  <cols>
    <col min="1" max="1" width="17.33203125" customWidth="1"/>
    <col min="2" max="2" width="11.33203125" bestFit="1" customWidth="1"/>
    <col min="3" max="3" width="11.33203125" customWidth="1"/>
    <col min="4" max="4" width="14.6640625" customWidth="1"/>
    <col min="5" max="5" width="11" customWidth="1"/>
    <col min="7" max="7" width="14.5546875" bestFit="1" customWidth="1"/>
    <col min="8" max="8" width="10.33203125" bestFit="1" customWidth="1"/>
    <col min="10" max="10" width="12" bestFit="1" customWidth="1"/>
    <col min="11" max="11" width="8.6640625" bestFit="1" customWidth="1"/>
  </cols>
  <sheetData>
    <row r="1" spans="1:11">
      <c r="A1" t="s">
        <v>374</v>
      </c>
      <c r="B1" t="s">
        <v>375</v>
      </c>
      <c r="C1" t="s">
        <v>376</v>
      </c>
      <c r="D1" t="s">
        <v>379</v>
      </c>
      <c r="E1" t="s">
        <v>378</v>
      </c>
      <c r="F1" s="2"/>
      <c r="G1" s="1" t="s">
        <v>53</v>
      </c>
      <c r="H1" s="2"/>
      <c r="I1" s="2"/>
      <c r="J1" s="2"/>
      <c r="K1" s="2"/>
    </row>
    <row r="2" spans="1:11">
      <c r="A2" s="4" t="s">
        <v>18</v>
      </c>
      <c r="B2" s="4">
        <v>0</v>
      </c>
      <c r="C2" s="4">
        <v>0</v>
      </c>
      <c r="D2" s="5" t="e">
        <f>B2/(B2+C2)</f>
        <v>#DIV/0!</v>
      </c>
      <c r="E2" s="4">
        <f>SUM(B2:C2)</f>
        <v>0</v>
      </c>
      <c r="G2" s="3" t="s">
        <v>54</v>
      </c>
    </row>
    <row r="3" spans="1:11">
      <c r="A3" t="s">
        <v>23</v>
      </c>
      <c r="B3" s="6">
        <v>16.3</v>
      </c>
      <c r="C3" s="6">
        <v>164.9</v>
      </c>
      <c r="D3" s="7">
        <f t="shared" ref="D3:D7" si="0">B3/(B3+C3)</f>
        <v>8.9955849889624726E-2</v>
      </c>
      <c r="E3">
        <f t="shared" ref="E3:E7" si="1">SUM(B3:C3)</f>
        <v>181.20000000000002</v>
      </c>
      <c r="G3" s="14" t="s">
        <v>55</v>
      </c>
      <c r="H3" s="15">
        <v>488993</v>
      </c>
      <c r="I3" s="14"/>
      <c r="J3" s="14"/>
      <c r="K3" s="14"/>
    </row>
    <row r="4" spans="1:11">
      <c r="A4" t="s">
        <v>27</v>
      </c>
      <c r="B4" s="6">
        <v>14.7</v>
      </c>
      <c r="C4" s="6">
        <v>169.2</v>
      </c>
      <c r="D4" s="7">
        <f t="shared" si="0"/>
        <v>7.9934747145187612E-2</v>
      </c>
      <c r="E4">
        <f t="shared" si="1"/>
        <v>183.89999999999998</v>
      </c>
    </row>
    <row r="5" spans="1:11">
      <c r="A5" t="s">
        <v>31</v>
      </c>
      <c r="B5" s="6">
        <v>13.6</v>
      </c>
      <c r="C5" s="6">
        <v>175.6</v>
      </c>
      <c r="D5" s="7">
        <f t="shared" si="0"/>
        <v>7.1881606765327705E-2</v>
      </c>
      <c r="E5">
        <f t="shared" si="1"/>
        <v>189.2</v>
      </c>
    </row>
    <row r="6" spans="1:11">
      <c r="A6" t="s">
        <v>36</v>
      </c>
      <c r="B6" s="6">
        <v>16.600000000000001</v>
      </c>
      <c r="C6" s="6">
        <v>222.3</v>
      </c>
      <c r="D6" s="7">
        <f t="shared" si="0"/>
        <v>6.9485140226035996E-2</v>
      </c>
      <c r="E6">
        <f t="shared" si="1"/>
        <v>238.9</v>
      </c>
    </row>
    <row r="7" spans="1:11" ht="15" thickBot="1">
      <c r="A7" s="8" t="s">
        <v>40</v>
      </c>
      <c r="B7" s="9">
        <v>65.7</v>
      </c>
      <c r="C7" s="9">
        <v>290.3</v>
      </c>
      <c r="D7" s="10">
        <f t="shared" si="0"/>
        <v>0.18455056179775281</v>
      </c>
      <c r="E7" s="8">
        <f t="shared" si="1"/>
        <v>356</v>
      </c>
    </row>
    <row r="8" spans="1:11">
      <c r="A8" s="11" t="s">
        <v>57</v>
      </c>
      <c r="B8" s="12">
        <f>SUM(B3:B7)</f>
        <v>126.9</v>
      </c>
      <c r="C8" s="12">
        <f>SUM(C3:C7)</f>
        <v>1022.3</v>
      </c>
      <c r="D8" s="13"/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C8F79-0F9D-4DB4-9EE3-6618C1A33FD2}">
  <sheetPr codeName="Foglio8"/>
  <dimension ref="A1:L8"/>
  <sheetViews>
    <sheetView workbookViewId="0">
      <selection activeCell="D1" sqref="D1"/>
    </sheetView>
  </sheetViews>
  <sheetFormatPr defaultRowHeight="14.4"/>
  <cols>
    <col min="1" max="1" width="15.109375" bestFit="1" customWidth="1"/>
    <col min="2" max="2" width="10.5546875" bestFit="1" customWidth="1"/>
    <col min="3" max="3" width="11.6640625" bestFit="1" customWidth="1"/>
    <col min="4" max="4" width="15" bestFit="1" customWidth="1"/>
    <col min="5" max="5" width="11.33203125" bestFit="1" customWidth="1"/>
  </cols>
  <sheetData>
    <row r="1" spans="1:12">
      <c r="A1" t="s">
        <v>374</v>
      </c>
      <c r="B1" t="s">
        <v>375</v>
      </c>
      <c r="C1" t="s">
        <v>376</v>
      </c>
      <c r="D1" t="s">
        <v>379</v>
      </c>
      <c r="E1" t="s">
        <v>377</v>
      </c>
      <c r="H1" s="14" t="s">
        <v>56</v>
      </c>
      <c r="I1" s="15">
        <v>67864</v>
      </c>
      <c r="J1" s="14"/>
      <c r="K1" s="14"/>
      <c r="L1" s="14"/>
    </row>
    <row r="2" spans="1:12">
      <c r="A2" s="4" t="s">
        <v>18</v>
      </c>
      <c r="B2" s="4">
        <v>0</v>
      </c>
      <c r="C2" s="4">
        <v>0</v>
      </c>
      <c r="D2" s="5" t="e">
        <f t="shared" ref="D2:D7" si="0">B2/(B2+C2)</f>
        <v>#DIV/0!</v>
      </c>
      <c r="E2" s="4">
        <f t="shared" ref="E2:E7" si="1">SUM(B2:C2)</f>
        <v>0</v>
      </c>
    </row>
    <row r="3" spans="1:12">
      <c r="A3" t="s">
        <v>23</v>
      </c>
      <c r="B3" s="6">
        <v>37</v>
      </c>
      <c r="C3" s="6">
        <v>233.8</v>
      </c>
      <c r="D3" s="7">
        <f t="shared" si="0"/>
        <v>0.13663220088626291</v>
      </c>
      <c r="E3">
        <f t="shared" si="1"/>
        <v>270.8</v>
      </c>
    </row>
    <row r="4" spans="1:12">
      <c r="A4" t="s">
        <v>27</v>
      </c>
      <c r="B4" s="6">
        <v>37.1</v>
      </c>
      <c r="C4" s="6">
        <v>228.8</v>
      </c>
      <c r="D4" s="7">
        <f t="shared" si="0"/>
        <v>0.13952613764573146</v>
      </c>
      <c r="E4">
        <f t="shared" si="1"/>
        <v>265.90000000000003</v>
      </c>
    </row>
    <row r="5" spans="1:12">
      <c r="A5" t="s">
        <v>31</v>
      </c>
      <c r="B5" s="6">
        <v>47.6</v>
      </c>
      <c r="C5" s="6">
        <v>268.2</v>
      </c>
      <c r="D5" s="7">
        <f t="shared" si="0"/>
        <v>0.15072830905636478</v>
      </c>
      <c r="E5">
        <f t="shared" si="1"/>
        <v>315.8</v>
      </c>
    </row>
    <row r="6" spans="1:12">
      <c r="A6" t="s">
        <v>36</v>
      </c>
      <c r="B6" s="6">
        <v>54.9</v>
      </c>
      <c r="C6" s="6">
        <v>368.9</v>
      </c>
      <c r="D6" s="7">
        <f t="shared" si="0"/>
        <v>0.12954223690420011</v>
      </c>
      <c r="E6">
        <f t="shared" si="1"/>
        <v>423.79999999999995</v>
      </c>
    </row>
    <row r="7" spans="1:12" ht="15" thickBot="1">
      <c r="A7" s="8" t="s">
        <v>40</v>
      </c>
      <c r="B7" s="9">
        <v>79</v>
      </c>
      <c r="C7" s="9">
        <v>398.4</v>
      </c>
      <c r="D7" s="10">
        <f t="shared" si="0"/>
        <v>0.16547968160871387</v>
      </c>
      <c r="E7" s="8">
        <f t="shared" si="1"/>
        <v>477.4</v>
      </c>
    </row>
    <row r="8" spans="1:12">
      <c r="A8" s="11" t="s">
        <v>57</v>
      </c>
      <c r="B8" s="12">
        <f>SUM(B3:B7)</f>
        <v>255.6</v>
      </c>
      <c r="C8" s="12">
        <f>SUM(C3:C7)</f>
        <v>1498.1</v>
      </c>
      <c r="D8" s="13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017CD-D385-4448-BFF5-698EF00C25EF}">
  <sheetPr codeName="Foglio9"/>
  <dimension ref="A1:A3"/>
  <sheetViews>
    <sheetView workbookViewId="0">
      <selection activeCell="A4" sqref="A4"/>
    </sheetView>
  </sheetViews>
  <sheetFormatPr defaultRowHeight="14.4"/>
  <cols>
    <col min="1" max="1" width="13.88671875" customWidth="1"/>
  </cols>
  <sheetData>
    <row r="1" spans="1:1">
      <c r="A1" t="s">
        <v>380</v>
      </c>
    </row>
    <row r="2" spans="1:1">
      <c r="A2" t="s">
        <v>383</v>
      </c>
    </row>
    <row r="3" spans="1:1">
      <c r="A3" t="s">
        <v>384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w H A A B Q S w M E F A A C A A g A d X w f V b N U 7 L y k A A A A 9 g A A A B I A H A B D b 2 5 m a W c v U G F j a 2 F n Z S 5 4 b W w g o h g A K K A U A A A A A A A A A A A A A A A A A A A A A A A A A A A A h Y 8 x D o I w G I W v 0 n S n L X X Q k J 8 y O J l I Y q I x r k 2 p 0 A j F 0 G K 5 m 4 N H 8 g p i F H V z f N / 7 h v f u 1 x t k Q 1 O j i + 6 c a W 2 K Y 8 I w 0 l a 1 h b F l i n t / j B Y 4 E 7 C R 6 i R L j U b Z u m R w R Y o r 7 8 8 J p S E E E m a k 7 U r K G Y v p I V 9 v V a U b i T + y + S 9 H x j o v r d J Y w P 4 1 R n A S s z n h b N w E d I K Q G / s V + N g 9 2 x 8 I y 7 7 2 f a e F 8 d F q B 3 S K Q N 8 f x A N Q S w M E F A A C A A g A d X w f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V 8 H 1 X a x P r S N g Q A A F E Q A A A T A B w A R m 9 y b X V s Y X M v U 2 V j d G l v b j E u b S C i G A A o o B Q A A A A A A A A A A A A A A A A A A A A A A A A A A A C 1 l 9 9 P 4 z g Q x 9 + R + B + s 8 F K k k m I n / F h W f e D K b l m d 9 t i j n F a 6 F i G T m N b a x O 7 a b l l A v N z f c 3 / V / S X n N G W b a T J l 9 6 T j g d Q z j u e T 7 4 y T s R W J k 1 q R Q X m l b 7 e 3 t r f s h B u R k p 3 g i t + K L O M k F Z K M D U / 9 f 6 m N 0 m T Y 7 1 8 H p E s y 4 b a 3 i P + 7 M H I s l f C m z + I 2 / M T H o l X 8 6 G n l h H K 2 F U y c m 9 q T T u f + / j 7 k J p l I J 5 z T o e K 5 6 C T C O H k n E / 7 o E U Q n 5 U 7 u J Z n M / T W R 4 X Q y 3 Q l 2 d 9 t l o D P u + L 4 P s w z 4 t P 8 8 L E z X S / d O 8 F G n i 7 W c J k 5 O d U H p H y M T 4 Z X h y t 5 p k / d 0 N s v V 1 c N U 2 N Z i u f b T U x C 0 i f M W 4 s Q 3 9 9 w m T 0 G / 7 0 0 f l D u M w 2 L q 0 s Z q 8 y b E S J u E N b t U 0 j 9 O z X z n o Y H x e X d 7 S y q M v j k f p y c k 0 f l M S S L I o 5 e M v K g 1 E f 8 9 K 9 b N U q l z n g r D Q + k 6 S t z b T n R 8 t F d E 2 K t E + N 9 z U R p p T b v S z t b k + x 5 t M E t T O Z e + S h O d a a U 4 k Y r c c i s I z 3 w J + w e Q z q M Y s e I Y T D P p y m V b d d w 2 q Y R c T H X C l P d c + d i / P J y V i w r T C t p + y u 8 z 7 c T A P f i F f / O a 7 V a Y Q 1 p Z L W T V Q V Q d x N X B Q X V w W B 0 c V Q f H 1 c G b 6 o D u g x F g o A C C A g o K M C j g o A C E A h I K U C h g Y Y C F Q T 0 A C w M s D L A w w M I A C w M s D L A w w B I B l g i w R D A 5 g C U C L B F g i Q B L B F g i w B I B l h i w x I A l B i w x r B T A E g O W G L D E R 0 F l l 6 w V O X 1 l U / 7 M t l r t 3 b L e G 3 d v W H + F V n d C s y d G P Q e o 5 x D 1 H K G e Y 9 T z B v U s N h n i w l W g u A w U 1 4 H i Q l B c C Y p L Q X E t K C 4 G x d V g u B p s Q 0 3 g a j B c D Y a r w X A 1 G K 4 G w 9 V g u B o M V y P C 1 Y h w N a I N W w R X I 8 L V i H A 1 I l y N C F c j w t W I c D V i X I 0 Y V y P G 1 Y g 3 v D F w N W J c j R h X I 4 Z q b G z b K O j b E q 1 N 2 t y W 9 e w 8 P N P J L P f t W O u 9 9 C / h V W / W O x n 9 Y Y W x I 9 9 3 O T G 6 U O L M y L k Y n Q n 7 x e n p 6 F w k + p 0 S Z v w w O n / X u x i d K p 5 J K 1 + u 5 K M w B d D o g / N j P r r S O h s t U M L E z o P d 9 v B 7 9 9 J d d C / l g 9 o u P W q T d y r x T 6 T G 3 c O D / X 1 a 7 W y 6 a 0 3 O 9 e r L 4 p t l Y d 2 i i Z f + 2 / D I n S D + q 5 F 5 6 C y r N H + f j M 7 9 G u e i a D V t a 6 l G m w y X j t M s G y Q 8 4 8 Z 2 n Z l V I / x c P / k q 0 b L v X 2 v y i 5 U z P Z a 8 V g q X Y l w c U G p 2 z z 2 X K m m 4 4 0 + t 6 s Z + n + R S N Z 0 u S M 6 / 1 a a / 5 7 e 3 0 u q x 0 j e 5 8 B 3 6 j T J C k e G X z 5 N O / p V f 1 9 e p 3 d D n 9 s d m 6 W x x Y l m b 2 b t g h Z M M f x 0 3 R F t 6 i 1 u R G Q O f D L 4 K Q o b / / P X 3 6 9 P K B Z u n 3 m T c N V m 1 G j e Y e Z o a Y S 1 2 b L i U u b a + m y m 7 m 8 r h 4 F L k e i 6 W 2 6 L p e L C o H l A v l R I B V f F S C K v c r 7 L 9 A w n G U r o p i e t p a 0 o U m p o N y Y A v v n X x 3 v 4 L U E s B A i 0 A F A A C A A g A d X w f V b N U 7 L y k A A A A 9 g A A A B I A A A A A A A A A A A A A A A A A A A A A A E N v b m Z p Z y 9 Q Y W N r Y W d l L n h t b F B L A Q I t A B Q A A g A I A H V 8 H 1 U P y u m r p A A A A O k A A A A T A A A A A A A A A A A A A A A A A P A A A A B b Q 2 9 u d G V u d F 9 U e X B l c 1 0 u e G 1 s U E s B A i 0 A F A A C A A g A d X w f V d r E + t I 2 B A A A U R A A A B M A A A A A A A A A A A A A A A A A 4 Q E A A E Z v c m 1 1 b G F z L 1 N l Y 3 R p b 2 4 x L m 1 Q S w U G A A A A A A M A A w D C A A A A Z A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k Y A A A A A A A A 0 R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Z W x s Y S U y M G R l a S U y M G d y Y W R p J T I w Z 2 l v c m 5 v J T I w J T V C R 0 c l N U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l b G x h X 2 R l a V 9 n c m F k a V 9 n a W 9 y b m 9 f X 0 d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T J U M T Q 6 N D E 6 N T M u N D U 4 O D E 1 N V o i I C 8 + P E V u d H J 5 I F R 5 c G U 9 I k Z p b G x D b 2 x 1 b W 5 U e X B l c y I g V m F s d W U 9 I n N C Z 0 1 H Q m d Z R y I g L z 4 8 R W 5 0 c n k g V H l w Z T 0 i R m l s b E N v b H V t b k 5 h b W V z I i B W Y W x 1 Z T 0 i c 1 s m c X V v d D t D b 2 x 1 b W 4 x J n F 1 b 3 Q 7 L C Z x d W 9 0 O 0 d H J n F 1 b 3 Q 7 L C Z x d W 9 0 O 0 d H M i Z x d W 9 0 O y w m c X V v d D t o I H J p c 2 M u J n F 1 b 3 Q 7 L C Z x d W 9 0 O 2 l u a X p p b y Z x d W 9 0 O y w m c X V v d D t m a W 5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s Y S B k Z W k g Z 3 J h Z G k g Z 2 l v c m 5 v I F t H R 1 0 v Q X V 0 b 1 J l b W 9 2 Z W R D b 2 x 1 b W 5 z M S 5 7 Q 2 9 s d W 1 u M S w w f S Z x d W 9 0 O y w m c X V v d D t T Z W N 0 a W 9 u M S 9 U Y W J l b G x h I G R l a S B n c m F k a S B n a W 9 y b m 8 g W 0 d H X S 9 B d X R v U m V t b 3 Z l Z E N v b H V t b n M x L n t H R y w x f S Z x d W 9 0 O y w m c X V v d D t T Z W N 0 a W 9 u M S 9 U Y W J l b G x h I G R l a S B n c m F k a S B n a W 9 y b m 8 g W 0 d H X S 9 B d X R v U m V t b 3 Z l Z E N v b H V t b n M x L n t H R z I s M n 0 m c X V v d D s s J n F 1 b 3 Q 7 U 2 V j d G l v b j E v V G F i Z W x s Y S B k Z W k g Z 3 J h Z G k g Z 2 l v c m 5 v I F t H R 1 0 v Q X V 0 b 1 J l b W 9 2 Z W R D b 2 x 1 b W 5 z M S 5 7 a C B y a X N j L i w z f S Z x d W 9 0 O y w m c X V v d D t T Z W N 0 a W 9 u M S 9 U Y W J l b G x h I G R l a S B n c m F k a S B n a W 9 y b m 8 g W 0 d H X S 9 B d X R v U m V t b 3 Z l Z E N v b H V t b n M x L n t p b m l 6 a W 8 s N H 0 m c X V v d D s s J n F 1 b 3 Q 7 U 2 V j d G l v b j E v V G F i Z W x s Y S B k Z W k g Z 3 J h Z G k g Z 2 l v c m 5 v I F t H R 1 0 v Q X V 0 b 1 J l b W 9 2 Z W R D b 2 x 1 b W 5 z M S 5 7 Z m l u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l b G x h I G R l a S B n c m F k a S B n a W 9 y b m 8 g W 0 d H X S 9 B d X R v U m V t b 3 Z l Z E N v b H V t b n M x L n t D b 2 x 1 b W 4 x L D B 9 J n F 1 b 3 Q 7 L C Z x d W 9 0 O 1 N l Y 3 R p b 2 4 x L 1 R h Y m V s b G E g Z G V p I G d y Y W R p I G d p b 3 J u b y B b R 0 d d L 0 F 1 d G 9 S Z W 1 v d m V k Q 2 9 s d W 1 u c z E u e 0 d H L D F 9 J n F 1 b 3 Q 7 L C Z x d W 9 0 O 1 N l Y 3 R p b 2 4 x L 1 R h Y m V s b G E g Z G V p I G d y Y W R p I G d p b 3 J u b y B b R 0 d d L 0 F 1 d G 9 S Z W 1 v d m V k Q 2 9 s d W 1 u c z E u e 0 d H M i w y f S Z x d W 9 0 O y w m c X V v d D t T Z W N 0 a W 9 u M S 9 U Y W J l b G x h I G R l a S B n c m F k a S B n a W 9 y b m 8 g W 0 d H X S 9 B d X R v U m V t b 3 Z l Z E N v b H V t b n M x L n t o I H J p c 2 M u L D N 9 J n F 1 b 3 Q 7 L C Z x d W 9 0 O 1 N l Y 3 R p b 2 4 x L 1 R h Y m V s b G E g Z G V p I G d y Y W R p I G d p b 3 J u b y B b R 0 d d L 0 F 1 d G 9 S Z W 1 v d m V k Q 2 9 s d W 1 u c z E u e 2 l u a X p p b y w 0 f S Z x d W 9 0 O y w m c X V v d D t T Z W N 0 a W 9 u M S 9 U Y W J l b G x h I G R l a S B n c m F k a S B n a W 9 y b m 8 g W 0 d H X S 9 B d X R v U m V t b 3 Z l Z E N v b H V t b n M x L n t m a W 5 l L D V 9 J n F 1 b 3 Q 7 X S w m c X V v d D t S Z W x h d G l v b n N o a X B J b m Z v J n F 1 b 3 Q 7 O l t d f S I g L z 4 8 R W 5 0 c n k g V H l w Z T 0 i T m F 2 a W d h d G l v b l N 0 Z X B O Y W 1 l I i B W Y W x 1 Z T 0 i c 0 5 h d m l n Y X p p b 2 5 l I i A v P j w v U 3 R h Y m x l R W 5 0 c m l l c z 4 8 L 0 l 0 Z W 0 + P E l 0 Z W 0 + P E l 0 Z W 1 M b 2 N h d G l v b j 4 8 S X R l b V R 5 c G U + R m 9 y b X V s Y T w v S X R l b V R 5 c G U + P E l 0 Z W 1 Q Y X R o P l N l Y 3 R p b 2 4 x L 1 R h Y m V s b G E l M j B k Z W k l M j B n c m F k a S U y M G d p b 3 J u b y U y M C U 1 Q k d H J T V E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J T I w Z G V p J T I w Z 3 J h Z G k l M j B n a W 9 y b m 8 l M j A l N U J H R y U 1 R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l M j B k Z W k l M j B n c m F k a S U y M G d p b 3 J u b y U y M C U 1 Q k d H J T V E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S U y M E E l M 0 E l M j B j b 2 1 1 b m k l M j B l J T I w e m 9 u Z S U y M G N s a W 1 h d G l j a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Z W R D b 2 1 w b G V 0 Z V J l c 3 V s d F R v V 2 9 y a 3 N o Z W V 0 I i B W Y W x 1 Z T 0 i b D E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E 0 V D A 3 O j E w O j M 5 L j c 2 N z M x O T l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y I g L z 4 8 R W 5 0 c n k g V H l w Z T 0 i R m l s b E N v b H V t b k 5 h b W V z I i B W Y W x 1 Z T 0 i c 1 s m c X V v d D t D b 2 x 1 b W 4 x J n F 1 b 3 Q 7 L C Z x d W 9 0 O 0 N v b H V t b j I u M S Z x d W 9 0 O y w m c X V v d D t D b 2 x 1 b W 4 y L j I m c X V v d D s s J n F 1 b 3 Q 7 Q 2 9 s d W 1 u M i 4 z J n F 1 b 3 Q 7 L C Z x d W 9 0 O 0 N v b H V t b j I u N C Z x d W 9 0 O y w m c X V v d D t D b 2 x 1 b W 4 y L j U m c X V v d D s s J n F 1 b 3 Q 7 Q 2 9 s d W 1 u M i 4 2 J n F 1 b 3 Q 7 L C Z x d W 9 0 O 0 N v b H V t b j I u N y Z x d W 9 0 O y w m c X V v d D t D b 2 x 1 b W 4 y L j g m c X V v d D s s J n F 1 b 3 Q 7 Q 2 9 s d W 1 u M i 4 5 J n F 1 b 3 Q 7 L C Z x d W 9 0 O 0 N v b H V t b j I u M T A m c X V v d D s s J n F 1 b 3 Q 7 Q 2 9 s d W 1 u M i 4 x M S Z x d W 9 0 O y w m c X V v d D t D b 2 x 1 b W 4 y L j E y J n F 1 b 3 Q 7 L C Z x d W 9 0 O 0 N v b H V t b j I u M T M m c X V v d D s s J n F 1 b 3 Q 7 Q 2 9 s d W 1 u M i 4 x N C Z x d W 9 0 O y w m c X V v d D t D b 2 x 1 b W 4 y L j E 1 J n F 1 b 3 Q 7 L C Z x d W 9 0 O 0 N v b H V t b j I u M T Y m c X V v d D s s J n F 1 b 3 Q 7 Q 2 9 s d W 1 u M i 4 x N y Z x d W 9 0 O y w m c X V v d D t D b 2 x 1 b W 4 y L j E 4 J n F 1 b 3 Q 7 L C Z x d W 9 0 O 0 N v b H V t b j I u M T k m c X V v d D s s J n F 1 b 3 Q 7 Q 2 9 s d W 1 u M i 4 y M C Z x d W 9 0 O y w m c X V v d D t D b 2 x 1 b W 4 y L j I x J n F 1 b 3 Q 7 L C Z x d W 9 0 O 0 N v b H V t b j I u M j I m c X V v d D s s J n F 1 b 3 Q 7 Q 2 9 s d W 1 u M i 4 y M y Z x d W 9 0 O y w m c X V v d D t D b 2 x 1 b W 4 y L j I 0 J n F 1 b 3 Q 7 L C Z x d W 9 0 O 0 N v b H V t b j I u M j U m c X V v d D s s J n F 1 b 3 Q 7 Q 2 9 s d W 1 u M i 4 y N i Z x d W 9 0 O y w m c X V v d D t D b 2 x 1 b W 4 y L j I 3 J n F 1 b 3 Q 7 L C Z x d W 9 0 O 0 N v b H V t b j I u M j g m c X V v d D s s J n F 1 b 3 Q 7 Q 2 9 s d W 1 u M i 4 y O S Z x d W 9 0 O y w m c X V v d D t D b 2 x 1 b W 4 y L j M w J n F 1 b 3 Q 7 L C Z x d W 9 0 O 0 N v b H V t b j I u M z E m c X V v d D s s J n F 1 b 3 Q 7 Q 2 9 s d W 1 u M i 4 z M i Z x d W 9 0 O y w m c X V v d D t D b 2 x 1 b W 4 y L j M z J n F 1 b 3 Q 7 L C Z x d W 9 0 O 0 N v b H V t b j I u M z Q m c X V v d D s s J n F 1 b 3 Q 7 Q 2 9 s d W 1 u M i 4 z N S Z x d W 9 0 O y w m c X V v d D t D b 2 x 1 b W 4 y L j M 2 J n F 1 b 3 Q 7 L C Z x d W 9 0 O 0 N v b H V t b j I u M z c m c X V v d D s s J n F 1 b 3 Q 7 Q 2 9 s d W 1 u M i 4 z O C Z x d W 9 0 O y w m c X V v d D t D b 2 x 1 b W 4 y L j M 5 J n F 1 b 3 Q 7 L C Z x d W 9 0 O 0 N v b H V t b j I u N D A m c X V v d D s s J n F 1 b 3 Q 7 Q 2 9 s d W 1 u M i 4 0 M S Z x d W 9 0 O y w m c X V v d D t D b 2 x 1 b W 4 y L j Q y J n F 1 b 3 Q 7 L C Z x d W 9 0 O 0 N v b H V t b j I u N D M m c X V v d D s s J n F 1 b 3 Q 7 Q 2 9 s d W 1 u M i 4 0 N C Z x d W 9 0 O y w m c X V v d D t D b 2 x 1 b W 4 y L j Q 1 J n F 1 b 3 Q 7 L C Z x d W 9 0 O 0 N v b H V t b j I u N D Y m c X V v d D s s J n F 1 b 3 Q 7 Q 2 9 s d W 1 u M i 4 0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x h I E E 6 I G N v b X V u a S B l I H p v b m U g Y 2 x p b W F 0 a W N o Z S 9 B d X R v U m V t b 3 Z l Z E N v b H V t b n M x L n t D b 2 x 1 b W 4 x L D B 9 J n F 1 b 3 Q 7 L C Z x d W 9 0 O 1 N l Y 3 R p b 2 4 x L 1 R h Y m V s b G E g Q T o g Y 2 9 t d W 5 p I G U g e m 9 u Z S B j b G l t Y X R p Y 2 h l L 0 F 1 d G 9 S Z W 1 v d m V k Q 2 9 s d W 1 u c z E u e 0 N v b H V t b j I u M S w x f S Z x d W 9 0 O y w m c X V v d D t T Z W N 0 a W 9 u M S 9 U Y W J l b G x h I E E 6 I G N v b X V u a S B l I H p v b m U g Y 2 x p b W F 0 a W N o Z S 9 B d X R v U m V t b 3 Z l Z E N v b H V t b n M x L n t D b 2 x 1 b W 4 y L j I s M n 0 m c X V v d D s s J n F 1 b 3 Q 7 U 2 V j d G l v b j E v V G F i Z W x s Y S B B O i B j b 2 1 1 b m k g Z S B 6 b 2 5 l I G N s a W 1 h d G l j a G U v Q X V 0 b 1 J l b W 9 2 Z W R D b 2 x 1 b W 5 z M S 5 7 Q 2 9 s d W 1 u M i 4 z L D N 9 J n F 1 b 3 Q 7 L C Z x d W 9 0 O 1 N l Y 3 R p b 2 4 x L 1 R h Y m V s b G E g Q T o g Y 2 9 t d W 5 p I G U g e m 9 u Z S B j b G l t Y X R p Y 2 h l L 0 F 1 d G 9 S Z W 1 v d m V k Q 2 9 s d W 1 u c z E u e 0 N v b H V t b j I u N C w 0 f S Z x d W 9 0 O y w m c X V v d D t T Z W N 0 a W 9 u M S 9 U Y W J l b G x h I E E 6 I G N v b X V u a S B l I H p v b m U g Y 2 x p b W F 0 a W N o Z S 9 B d X R v U m V t b 3 Z l Z E N v b H V t b n M x L n t D b 2 x 1 b W 4 y L j U s N X 0 m c X V v d D s s J n F 1 b 3 Q 7 U 2 V j d G l v b j E v V G F i Z W x s Y S B B O i B j b 2 1 1 b m k g Z S B 6 b 2 5 l I G N s a W 1 h d G l j a G U v Q X V 0 b 1 J l b W 9 2 Z W R D b 2 x 1 b W 5 z M S 5 7 Q 2 9 s d W 1 u M i 4 2 L D Z 9 J n F 1 b 3 Q 7 L C Z x d W 9 0 O 1 N l Y 3 R p b 2 4 x L 1 R h Y m V s b G E g Q T o g Y 2 9 t d W 5 p I G U g e m 9 u Z S B j b G l t Y X R p Y 2 h l L 0 F 1 d G 9 S Z W 1 v d m V k Q 2 9 s d W 1 u c z E u e 0 N v b H V t b j I u N y w 3 f S Z x d W 9 0 O y w m c X V v d D t T Z W N 0 a W 9 u M S 9 U Y W J l b G x h I E E 6 I G N v b X V u a S B l I H p v b m U g Y 2 x p b W F 0 a W N o Z S 9 B d X R v U m V t b 3 Z l Z E N v b H V t b n M x L n t D b 2 x 1 b W 4 y L j g s O H 0 m c X V v d D s s J n F 1 b 3 Q 7 U 2 V j d G l v b j E v V G F i Z W x s Y S B B O i B j b 2 1 1 b m k g Z S B 6 b 2 5 l I G N s a W 1 h d G l j a G U v Q X V 0 b 1 J l b W 9 2 Z W R D b 2 x 1 b W 5 z M S 5 7 Q 2 9 s d W 1 u M i 4 5 L D l 9 J n F 1 b 3 Q 7 L C Z x d W 9 0 O 1 N l Y 3 R p b 2 4 x L 1 R h Y m V s b G E g Q T o g Y 2 9 t d W 5 p I G U g e m 9 u Z S B j b G l t Y X R p Y 2 h l L 0 F 1 d G 9 S Z W 1 v d m V k Q 2 9 s d W 1 u c z E u e 0 N v b H V t b j I u M T A s M T B 9 J n F 1 b 3 Q 7 L C Z x d W 9 0 O 1 N l Y 3 R p b 2 4 x L 1 R h Y m V s b G E g Q T o g Y 2 9 t d W 5 p I G U g e m 9 u Z S B j b G l t Y X R p Y 2 h l L 0 F 1 d G 9 S Z W 1 v d m V k Q 2 9 s d W 1 u c z E u e 0 N v b H V t b j I u M T E s M T F 9 J n F 1 b 3 Q 7 L C Z x d W 9 0 O 1 N l Y 3 R p b 2 4 x L 1 R h Y m V s b G E g Q T o g Y 2 9 t d W 5 p I G U g e m 9 u Z S B j b G l t Y X R p Y 2 h l L 0 F 1 d G 9 S Z W 1 v d m V k Q 2 9 s d W 1 u c z E u e 0 N v b H V t b j I u M T I s M T J 9 J n F 1 b 3 Q 7 L C Z x d W 9 0 O 1 N l Y 3 R p b 2 4 x L 1 R h Y m V s b G E g Q T o g Y 2 9 t d W 5 p I G U g e m 9 u Z S B j b G l t Y X R p Y 2 h l L 0 F 1 d G 9 S Z W 1 v d m V k Q 2 9 s d W 1 u c z E u e 0 N v b H V t b j I u M T M s M T N 9 J n F 1 b 3 Q 7 L C Z x d W 9 0 O 1 N l Y 3 R p b 2 4 x L 1 R h Y m V s b G E g Q T o g Y 2 9 t d W 5 p I G U g e m 9 u Z S B j b G l t Y X R p Y 2 h l L 0 F 1 d G 9 S Z W 1 v d m V k Q 2 9 s d W 1 u c z E u e 0 N v b H V t b j I u M T Q s M T R 9 J n F 1 b 3 Q 7 L C Z x d W 9 0 O 1 N l Y 3 R p b 2 4 x L 1 R h Y m V s b G E g Q T o g Y 2 9 t d W 5 p I G U g e m 9 u Z S B j b G l t Y X R p Y 2 h l L 0 F 1 d G 9 S Z W 1 v d m V k Q 2 9 s d W 1 u c z E u e 0 N v b H V t b j I u M T U s M T V 9 J n F 1 b 3 Q 7 L C Z x d W 9 0 O 1 N l Y 3 R p b 2 4 x L 1 R h Y m V s b G E g Q T o g Y 2 9 t d W 5 p I G U g e m 9 u Z S B j b G l t Y X R p Y 2 h l L 0 F 1 d G 9 S Z W 1 v d m V k Q 2 9 s d W 1 u c z E u e 0 N v b H V t b j I u M T Y s M T Z 9 J n F 1 b 3 Q 7 L C Z x d W 9 0 O 1 N l Y 3 R p b 2 4 x L 1 R h Y m V s b G E g Q T o g Y 2 9 t d W 5 p I G U g e m 9 u Z S B j b G l t Y X R p Y 2 h l L 0 F 1 d G 9 S Z W 1 v d m V k Q 2 9 s d W 1 u c z E u e 0 N v b H V t b j I u M T c s M T d 9 J n F 1 b 3 Q 7 L C Z x d W 9 0 O 1 N l Y 3 R p b 2 4 x L 1 R h Y m V s b G E g Q T o g Y 2 9 t d W 5 p I G U g e m 9 u Z S B j b G l t Y X R p Y 2 h l L 0 F 1 d G 9 S Z W 1 v d m V k Q 2 9 s d W 1 u c z E u e 0 N v b H V t b j I u M T g s M T h 9 J n F 1 b 3 Q 7 L C Z x d W 9 0 O 1 N l Y 3 R p b 2 4 x L 1 R h Y m V s b G E g Q T o g Y 2 9 t d W 5 p I G U g e m 9 u Z S B j b G l t Y X R p Y 2 h l L 0 F 1 d G 9 S Z W 1 v d m V k Q 2 9 s d W 1 u c z E u e 0 N v b H V t b j I u M T k s M T l 9 J n F 1 b 3 Q 7 L C Z x d W 9 0 O 1 N l Y 3 R p b 2 4 x L 1 R h Y m V s b G E g Q T o g Y 2 9 t d W 5 p I G U g e m 9 u Z S B j b G l t Y X R p Y 2 h l L 0 F 1 d G 9 S Z W 1 v d m V k Q 2 9 s d W 1 u c z E u e 0 N v b H V t b j I u M j A s M j B 9 J n F 1 b 3 Q 7 L C Z x d W 9 0 O 1 N l Y 3 R p b 2 4 x L 1 R h Y m V s b G E g Q T o g Y 2 9 t d W 5 p I G U g e m 9 u Z S B j b G l t Y X R p Y 2 h l L 0 F 1 d G 9 S Z W 1 v d m V k Q 2 9 s d W 1 u c z E u e 0 N v b H V t b j I u M j E s M j F 9 J n F 1 b 3 Q 7 L C Z x d W 9 0 O 1 N l Y 3 R p b 2 4 x L 1 R h Y m V s b G E g Q T o g Y 2 9 t d W 5 p I G U g e m 9 u Z S B j b G l t Y X R p Y 2 h l L 0 F 1 d G 9 S Z W 1 v d m V k Q 2 9 s d W 1 u c z E u e 0 N v b H V t b j I u M j I s M j J 9 J n F 1 b 3 Q 7 L C Z x d W 9 0 O 1 N l Y 3 R p b 2 4 x L 1 R h Y m V s b G E g Q T o g Y 2 9 t d W 5 p I G U g e m 9 u Z S B j b G l t Y X R p Y 2 h l L 0 F 1 d G 9 S Z W 1 v d m V k Q 2 9 s d W 1 u c z E u e 0 N v b H V t b j I u M j M s M j N 9 J n F 1 b 3 Q 7 L C Z x d W 9 0 O 1 N l Y 3 R p b 2 4 x L 1 R h Y m V s b G E g Q T o g Y 2 9 t d W 5 p I G U g e m 9 u Z S B j b G l t Y X R p Y 2 h l L 0 F 1 d G 9 S Z W 1 v d m V k Q 2 9 s d W 1 u c z E u e 0 N v b H V t b j I u M j Q s M j R 9 J n F 1 b 3 Q 7 L C Z x d W 9 0 O 1 N l Y 3 R p b 2 4 x L 1 R h Y m V s b G E g Q T o g Y 2 9 t d W 5 p I G U g e m 9 u Z S B j b G l t Y X R p Y 2 h l L 0 F 1 d G 9 S Z W 1 v d m V k Q 2 9 s d W 1 u c z E u e 0 N v b H V t b j I u M j U s M j V 9 J n F 1 b 3 Q 7 L C Z x d W 9 0 O 1 N l Y 3 R p b 2 4 x L 1 R h Y m V s b G E g Q T o g Y 2 9 t d W 5 p I G U g e m 9 u Z S B j b G l t Y X R p Y 2 h l L 0 F 1 d G 9 S Z W 1 v d m V k Q 2 9 s d W 1 u c z E u e 0 N v b H V t b j I u M j Y s M j Z 9 J n F 1 b 3 Q 7 L C Z x d W 9 0 O 1 N l Y 3 R p b 2 4 x L 1 R h Y m V s b G E g Q T o g Y 2 9 t d W 5 p I G U g e m 9 u Z S B j b G l t Y X R p Y 2 h l L 0 F 1 d G 9 S Z W 1 v d m V k Q 2 9 s d W 1 u c z E u e 0 N v b H V t b j I u M j c s M j d 9 J n F 1 b 3 Q 7 L C Z x d W 9 0 O 1 N l Y 3 R p b 2 4 x L 1 R h Y m V s b G E g Q T o g Y 2 9 t d W 5 p I G U g e m 9 u Z S B j b G l t Y X R p Y 2 h l L 0 F 1 d G 9 S Z W 1 v d m V k Q 2 9 s d W 1 u c z E u e 0 N v b H V t b j I u M j g s M j h 9 J n F 1 b 3 Q 7 L C Z x d W 9 0 O 1 N l Y 3 R p b 2 4 x L 1 R h Y m V s b G E g Q T o g Y 2 9 t d W 5 p I G U g e m 9 u Z S B j b G l t Y X R p Y 2 h l L 0 F 1 d G 9 S Z W 1 v d m V k Q 2 9 s d W 1 u c z E u e 0 N v b H V t b j I u M j k s M j l 9 J n F 1 b 3 Q 7 L C Z x d W 9 0 O 1 N l Y 3 R p b 2 4 x L 1 R h Y m V s b G E g Q T o g Y 2 9 t d W 5 p I G U g e m 9 u Z S B j b G l t Y X R p Y 2 h l L 0 F 1 d G 9 S Z W 1 v d m V k Q 2 9 s d W 1 u c z E u e 0 N v b H V t b j I u M z A s M z B 9 J n F 1 b 3 Q 7 L C Z x d W 9 0 O 1 N l Y 3 R p b 2 4 x L 1 R h Y m V s b G E g Q T o g Y 2 9 t d W 5 p I G U g e m 9 u Z S B j b G l t Y X R p Y 2 h l L 0 F 1 d G 9 S Z W 1 v d m V k Q 2 9 s d W 1 u c z E u e 0 N v b H V t b j I u M z E s M z F 9 J n F 1 b 3 Q 7 L C Z x d W 9 0 O 1 N l Y 3 R p b 2 4 x L 1 R h Y m V s b G E g Q T o g Y 2 9 t d W 5 p I G U g e m 9 u Z S B j b G l t Y X R p Y 2 h l L 0 F 1 d G 9 S Z W 1 v d m V k Q 2 9 s d W 1 u c z E u e 0 N v b H V t b j I u M z I s M z J 9 J n F 1 b 3 Q 7 L C Z x d W 9 0 O 1 N l Y 3 R p b 2 4 x L 1 R h Y m V s b G E g Q T o g Y 2 9 t d W 5 p I G U g e m 9 u Z S B j b G l t Y X R p Y 2 h l L 0 F 1 d G 9 S Z W 1 v d m V k Q 2 9 s d W 1 u c z E u e 0 N v b H V t b j I u M z M s M z N 9 J n F 1 b 3 Q 7 L C Z x d W 9 0 O 1 N l Y 3 R p b 2 4 x L 1 R h Y m V s b G E g Q T o g Y 2 9 t d W 5 p I G U g e m 9 u Z S B j b G l t Y X R p Y 2 h l L 0 F 1 d G 9 S Z W 1 v d m V k Q 2 9 s d W 1 u c z E u e 0 N v b H V t b j I u M z Q s M z R 9 J n F 1 b 3 Q 7 L C Z x d W 9 0 O 1 N l Y 3 R p b 2 4 x L 1 R h Y m V s b G E g Q T o g Y 2 9 t d W 5 p I G U g e m 9 u Z S B j b G l t Y X R p Y 2 h l L 0 F 1 d G 9 S Z W 1 v d m V k Q 2 9 s d W 1 u c z E u e 0 N v b H V t b j I u M z U s M z V 9 J n F 1 b 3 Q 7 L C Z x d W 9 0 O 1 N l Y 3 R p b 2 4 x L 1 R h Y m V s b G E g Q T o g Y 2 9 t d W 5 p I G U g e m 9 u Z S B j b G l t Y X R p Y 2 h l L 0 F 1 d G 9 S Z W 1 v d m V k Q 2 9 s d W 1 u c z E u e 0 N v b H V t b j I u M z Y s M z Z 9 J n F 1 b 3 Q 7 L C Z x d W 9 0 O 1 N l Y 3 R p b 2 4 x L 1 R h Y m V s b G E g Q T o g Y 2 9 t d W 5 p I G U g e m 9 u Z S B j b G l t Y X R p Y 2 h l L 0 F 1 d G 9 S Z W 1 v d m V k Q 2 9 s d W 1 u c z E u e 0 N v b H V t b j I u M z c s M z d 9 J n F 1 b 3 Q 7 L C Z x d W 9 0 O 1 N l Y 3 R p b 2 4 x L 1 R h Y m V s b G E g Q T o g Y 2 9 t d W 5 p I G U g e m 9 u Z S B j b G l t Y X R p Y 2 h l L 0 F 1 d G 9 S Z W 1 v d m V k Q 2 9 s d W 1 u c z E u e 0 N v b H V t b j I u M z g s M z h 9 J n F 1 b 3 Q 7 L C Z x d W 9 0 O 1 N l Y 3 R p b 2 4 x L 1 R h Y m V s b G E g Q T o g Y 2 9 t d W 5 p I G U g e m 9 u Z S B j b G l t Y X R p Y 2 h l L 0 F 1 d G 9 S Z W 1 v d m V k Q 2 9 s d W 1 u c z E u e 0 N v b H V t b j I u M z k s M z l 9 J n F 1 b 3 Q 7 L C Z x d W 9 0 O 1 N l Y 3 R p b 2 4 x L 1 R h Y m V s b G E g Q T o g Y 2 9 t d W 5 p I G U g e m 9 u Z S B j b G l t Y X R p Y 2 h l L 0 F 1 d G 9 S Z W 1 v d m V k Q 2 9 s d W 1 u c z E u e 0 N v b H V t b j I u N D A s N D B 9 J n F 1 b 3 Q 7 L C Z x d W 9 0 O 1 N l Y 3 R p b 2 4 x L 1 R h Y m V s b G E g Q T o g Y 2 9 t d W 5 p I G U g e m 9 u Z S B j b G l t Y X R p Y 2 h l L 0 F 1 d G 9 S Z W 1 v d m V k Q 2 9 s d W 1 u c z E u e 0 N v b H V t b j I u N D E s N D F 9 J n F 1 b 3 Q 7 L C Z x d W 9 0 O 1 N l Y 3 R p b 2 4 x L 1 R h Y m V s b G E g Q T o g Y 2 9 t d W 5 p I G U g e m 9 u Z S B j b G l t Y X R p Y 2 h l L 0 F 1 d G 9 S Z W 1 v d m V k Q 2 9 s d W 1 u c z E u e 0 N v b H V t b j I u N D I s N D J 9 J n F 1 b 3 Q 7 L C Z x d W 9 0 O 1 N l Y 3 R p b 2 4 x L 1 R h Y m V s b G E g Q T o g Y 2 9 t d W 5 p I G U g e m 9 u Z S B j b G l t Y X R p Y 2 h l L 0 F 1 d G 9 S Z W 1 v d m V k Q 2 9 s d W 1 u c z E u e 0 N v b H V t b j I u N D M s N D N 9 J n F 1 b 3 Q 7 L C Z x d W 9 0 O 1 N l Y 3 R p b 2 4 x L 1 R h Y m V s b G E g Q T o g Y 2 9 t d W 5 p I G U g e m 9 u Z S B j b G l t Y X R p Y 2 h l L 0 F 1 d G 9 S Z W 1 v d m V k Q 2 9 s d W 1 u c z E u e 0 N v b H V t b j I u N D Q s N D R 9 J n F 1 b 3 Q 7 L C Z x d W 9 0 O 1 N l Y 3 R p b 2 4 x L 1 R h Y m V s b G E g Q T o g Y 2 9 t d W 5 p I G U g e m 9 u Z S B j b G l t Y X R p Y 2 h l L 0 F 1 d G 9 S Z W 1 v d m V k Q 2 9 s d W 1 u c z E u e 0 N v b H V t b j I u N D U s N D V 9 J n F 1 b 3 Q 7 L C Z x d W 9 0 O 1 N l Y 3 R p b 2 4 x L 1 R h Y m V s b G E g Q T o g Y 2 9 t d W 5 p I G U g e m 9 u Z S B j b G l t Y X R p Y 2 h l L 0 F 1 d G 9 S Z W 1 v d m V k Q 2 9 s d W 1 u c z E u e 0 N v b H V t b j I u N D Y s N D Z 9 J n F 1 b 3 Q 7 L C Z x d W 9 0 O 1 N l Y 3 R p b 2 4 x L 1 R h Y m V s b G E g Q T o g Y 2 9 t d W 5 p I G U g e m 9 u Z S B j b G l t Y X R p Y 2 h l L 0 F 1 d G 9 S Z W 1 v d m V k Q 2 9 s d W 1 u c z E u e 0 N v b H V t b j I u N D c s N D d 9 J n F 1 b 3 Q 7 X S w m c X V v d D t D b 2 x 1 b W 5 D b 3 V u d C Z x d W 9 0 O z o 0 O C w m c X V v d D t L Z X l D b 2 x 1 b W 5 O Y W 1 l c y Z x d W 9 0 O z p b X S w m c X V v d D t D b 2 x 1 b W 5 J Z G V u d G l 0 a W V z J n F 1 b 3 Q 7 O l s m c X V v d D t T Z W N 0 a W 9 u M S 9 U Y W J l b G x h I E E 6 I G N v b X V u a S B l I H p v b m U g Y 2 x p b W F 0 a W N o Z S 9 B d X R v U m V t b 3 Z l Z E N v b H V t b n M x L n t D b 2 x 1 b W 4 x L D B 9 J n F 1 b 3 Q 7 L C Z x d W 9 0 O 1 N l Y 3 R p b 2 4 x L 1 R h Y m V s b G E g Q T o g Y 2 9 t d W 5 p I G U g e m 9 u Z S B j b G l t Y X R p Y 2 h l L 0 F 1 d G 9 S Z W 1 v d m V k Q 2 9 s d W 1 u c z E u e 0 N v b H V t b j I u M S w x f S Z x d W 9 0 O y w m c X V v d D t T Z W N 0 a W 9 u M S 9 U Y W J l b G x h I E E 6 I G N v b X V u a S B l I H p v b m U g Y 2 x p b W F 0 a W N o Z S 9 B d X R v U m V t b 3 Z l Z E N v b H V t b n M x L n t D b 2 x 1 b W 4 y L j I s M n 0 m c X V v d D s s J n F 1 b 3 Q 7 U 2 V j d G l v b j E v V G F i Z W x s Y S B B O i B j b 2 1 1 b m k g Z S B 6 b 2 5 l I G N s a W 1 h d G l j a G U v Q X V 0 b 1 J l b W 9 2 Z W R D b 2 x 1 b W 5 z M S 5 7 Q 2 9 s d W 1 u M i 4 z L D N 9 J n F 1 b 3 Q 7 L C Z x d W 9 0 O 1 N l Y 3 R p b 2 4 x L 1 R h Y m V s b G E g Q T o g Y 2 9 t d W 5 p I G U g e m 9 u Z S B j b G l t Y X R p Y 2 h l L 0 F 1 d G 9 S Z W 1 v d m V k Q 2 9 s d W 1 u c z E u e 0 N v b H V t b j I u N C w 0 f S Z x d W 9 0 O y w m c X V v d D t T Z W N 0 a W 9 u M S 9 U Y W J l b G x h I E E 6 I G N v b X V u a S B l I H p v b m U g Y 2 x p b W F 0 a W N o Z S 9 B d X R v U m V t b 3 Z l Z E N v b H V t b n M x L n t D b 2 x 1 b W 4 y L j U s N X 0 m c X V v d D s s J n F 1 b 3 Q 7 U 2 V j d G l v b j E v V G F i Z W x s Y S B B O i B j b 2 1 1 b m k g Z S B 6 b 2 5 l I G N s a W 1 h d G l j a G U v Q X V 0 b 1 J l b W 9 2 Z W R D b 2 x 1 b W 5 z M S 5 7 Q 2 9 s d W 1 u M i 4 2 L D Z 9 J n F 1 b 3 Q 7 L C Z x d W 9 0 O 1 N l Y 3 R p b 2 4 x L 1 R h Y m V s b G E g Q T o g Y 2 9 t d W 5 p I G U g e m 9 u Z S B j b G l t Y X R p Y 2 h l L 0 F 1 d G 9 S Z W 1 v d m V k Q 2 9 s d W 1 u c z E u e 0 N v b H V t b j I u N y w 3 f S Z x d W 9 0 O y w m c X V v d D t T Z W N 0 a W 9 u M S 9 U Y W J l b G x h I E E 6 I G N v b X V u a S B l I H p v b m U g Y 2 x p b W F 0 a W N o Z S 9 B d X R v U m V t b 3 Z l Z E N v b H V t b n M x L n t D b 2 x 1 b W 4 y L j g s O H 0 m c X V v d D s s J n F 1 b 3 Q 7 U 2 V j d G l v b j E v V G F i Z W x s Y S B B O i B j b 2 1 1 b m k g Z S B 6 b 2 5 l I G N s a W 1 h d G l j a G U v Q X V 0 b 1 J l b W 9 2 Z W R D b 2 x 1 b W 5 z M S 5 7 Q 2 9 s d W 1 u M i 4 5 L D l 9 J n F 1 b 3 Q 7 L C Z x d W 9 0 O 1 N l Y 3 R p b 2 4 x L 1 R h Y m V s b G E g Q T o g Y 2 9 t d W 5 p I G U g e m 9 u Z S B j b G l t Y X R p Y 2 h l L 0 F 1 d G 9 S Z W 1 v d m V k Q 2 9 s d W 1 u c z E u e 0 N v b H V t b j I u M T A s M T B 9 J n F 1 b 3 Q 7 L C Z x d W 9 0 O 1 N l Y 3 R p b 2 4 x L 1 R h Y m V s b G E g Q T o g Y 2 9 t d W 5 p I G U g e m 9 u Z S B j b G l t Y X R p Y 2 h l L 0 F 1 d G 9 S Z W 1 v d m V k Q 2 9 s d W 1 u c z E u e 0 N v b H V t b j I u M T E s M T F 9 J n F 1 b 3 Q 7 L C Z x d W 9 0 O 1 N l Y 3 R p b 2 4 x L 1 R h Y m V s b G E g Q T o g Y 2 9 t d W 5 p I G U g e m 9 u Z S B j b G l t Y X R p Y 2 h l L 0 F 1 d G 9 S Z W 1 v d m V k Q 2 9 s d W 1 u c z E u e 0 N v b H V t b j I u M T I s M T J 9 J n F 1 b 3 Q 7 L C Z x d W 9 0 O 1 N l Y 3 R p b 2 4 x L 1 R h Y m V s b G E g Q T o g Y 2 9 t d W 5 p I G U g e m 9 u Z S B j b G l t Y X R p Y 2 h l L 0 F 1 d G 9 S Z W 1 v d m V k Q 2 9 s d W 1 u c z E u e 0 N v b H V t b j I u M T M s M T N 9 J n F 1 b 3 Q 7 L C Z x d W 9 0 O 1 N l Y 3 R p b 2 4 x L 1 R h Y m V s b G E g Q T o g Y 2 9 t d W 5 p I G U g e m 9 u Z S B j b G l t Y X R p Y 2 h l L 0 F 1 d G 9 S Z W 1 v d m V k Q 2 9 s d W 1 u c z E u e 0 N v b H V t b j I u M T Q s M T R 9 J n F 1 b 3 Q 7 L C Z x d W 9 0 O 1 N l Y 3 R p b 2 4 x L 1 R h Y m V s b G E g Q T o g Y 2 9 t d W 5 p I G U g e m 9 u Z S B j b G l t Y X R p Y 2 h l L 0 F 1 d G 9 S Z W 1 v d m V k Q 2 9 s d W 1 u c z E u e 0 N v b H V t b j I u M T U s M T V 9 J n F 1 b 3 Q 7 L C Z x d W 9 0 O 1 N l Y 3 R p b 2 4 x L 1 R h Y m V s b G E g Q T o g Y 2 9 t d W 5 p I G U g e m 9 u Z S B j b G l t Y X R p Y 2 h l L 0 F 1 d G 9 S Z W 1 v d m V k Q 2 9 s d W 1 u c z E u e 0 N v b H V t b j I u M T Y s M T Z 9 J n F 1 b 3 Q 7 L C Z x d W 9 0 O 1 N l Y 3 R p b 2 4 x L 1 R h Y m V s b G E g Q T o g Y 2 9 t d W 5 p I G U g e m 9 u Z S B j b G l t Y X R p Y 2 h l L 0 F 1 d G 9 S Z W 1 v d m V k Q 2 9 s d W 1 u c z E u e 0 N v b H V t b j I u M T c s M T d 9 J n F 1 b 3 Q 7 L C Z x d W 9 0 O 1 N l Y 3 R p b 2 4 x L 1 R h Y m V s b G E g Q T o g Y 2 9 t d W 5 p I G U g e m 9 u Z S B j b G l t Y X R p Y 2 h l L 0 F 1 d G 9 S Z W 1 v d m V k Q 2 9 s d W 1 u c z E u e 0 N v b H V t b j I u M T g s M T h 9 J n F 1 b 3 Q 7 L C Z x d W 9 0 O 1 N l Y 3 R p b 2 4 x L 1 R h Y m V s b G E g Q T o g Y 2 9 t d W 5 p I G U g e m 9 u Z S B j b G l t Y X R p Y 2 h l L 0 F 1 d G 9 S Z W 1 v d m V k Q 2 9 s d W 1 u c z E u e 0 N v b H V t b j I u M T k s M T l 9 J n F 1 b 3 Q 7 L C Z x d W 9 0 O 1 N l Y 3 R p b 2 4 x L 1 R h Y m V s b G E g Q T o g Y 2 9 t d W 5 p I G U g e m 9 u Z S B j b G l t Y X R p Y 2 h l L 0 F 1 d G 9 S Z W 1 v d m V k Q 2 9 s d W 1 u c z E u e 0 N v b H V t b j I u M j A s M j B 9 J n F 1 b 3 Q 7 L C Z x d W 9 0 O 1 N l Y 3 R p b 2 4 x L 1 R h Y m V s b G E g Q T o g Y 2 9 t d W 5 p I G U g e m 9 u Z S B j b G l t Y X R p Y 2 h l L 0 F 1 d G 9 S Z W 1 v d m V k Q 2 9 s d W 1 u c z E u e 0 N v b H V t b j I u M j E s M j F 9 J n F 1 b 3 Q 7 L C Z x d W 9 0 O 1 N l Y 3 R p b 2 4 x L 1 R h Y m V s b G E g Q T o g Y 2 9 t d W 5 p I G U g e m 9 u Z S B j b G l t Y X R p Y 2 h l L 0 F 1 d G 9 S Z W 1 v d m V k Q 2 9 s d W 1 u c z E u e 0 N v b H V t b j I u M j I s M j J 9 J n F 1 b 3 Q 7 L C Z x d W 9 0 O 1 N l Y 3 R p b 2 4 x L 1 R h Y m V s b G E g Q T o g Y 2 9 t d W 5 p I G U g e m 9 u Z S B j b G l t Y X R p Y 2 h l L 0 F 1 d G 9 S Z W 1 v d m V k Q 2 9 s d W 1 u c z E u e 0 N v b H V t b j I u M j M s M j N 9 J n F 1 b 3 Q 7 L C Z x d W 9 0 O 1 N l Y 3 R p b 2 4 x L 1 R h Y m V s b G E g Q T o g Y 2 9 t d W 5 p I G U g e m 9 u Z S B j b G l t Y X R p Y 2 h l L 0 F 1 d G 9 S Z W 1 v d m V k Q 2 9 s d W 1 u c z E u e 0 N v b H V t b j I u M j Q s M j R 9 J n F 1 b 3 Q 7 L C Z x d W 9 0 O 1 N l Y 3 R p b 2 4 x L 1 R h Y m V s b G E g Q T o g Y 2 9 t d W 5 p I G U g e m 9 u Z S B j b G l t Y X R p Y 2 h l L 0 F 1 d G 9 S Z W 1 v d m V k Q 2 9 s d W 1 u c z E u e 0 N v b H V t b j I u M j U s M j V 9 J n F 1 b 3 Q 7 L C Z x d W 9 0 O 1 N l Y 3 R p b 2 4 x L 1 R h Y m V s b G E g Q T o g Y 2 9 t d W 5 p I G U g e m 9 u Z S B j b G l t Y X R p Y 2 h l L 0 F 1 d G 9 S Z W 1 v d m V k Q 2 9 s d W 1 u c z E u e 0 N v b H V t b j I u M j Y s M j Z 9 J n F 1 b 3 Q 7 L C Z x d W 9 0 O 1 N l Y 3 R p b 2 4 x L 1 R h Y m V s b G E g Q T o g Y 2 9 t d W 5 p I G U g e m 9 u Z S B j b G l t Y X R p Y 2 h l L 0 F 1 d G 9 S Z W 1 v d m V k Q 2 9 s d W 1 u c z E u e 0 N v b H V t b j I u M j c s M j d 9 J n F 1 b 3 Q 7 L C Z x d W 9 0 O 1 N l Y 3 R p b 2 4 x L 1 R h Y m V s b G E g Q T o g Y 2 9 t d W 5 p I G U g e m 9 u Z S B j b G l t Y X R p Y 2 h l L 0 F 1 d G 9 S Z W 1 v d m V k Q 2 9 s d W 1 u c z E u e 0 N v b H V t b j I u M j g s M j h 9 J n F 1 b 3 Q 7 L C Z x d W 9 0 O 1 N l Y 3 R p b 2 4 x L 1 R h Y m V s b G E g Q T o g Y 2 9 t d W 5 p I G U g e m 9 u Z S B j b G l t Y X R p Y 2 h l L 0 F 1 d G 9 S Z W 1 v d m V k Q 2 9 s d W 1 u c z E u e 0 N v b H V t b j I u M j k s M j l 9 J n F 1 b 3 Q 7 L C Z x d W 9 0 O 1 N l Y 3 R p b 2 4 x L 1 R h Y m V s b G E g Q T o g Y 2 9 t d W 5 p I G U g e m 9 u Z S B j b G l t Y X R p Y 2 h l L 0 F 1 d G 9 S Z W 1 v d m V k Q 2 9 s d W 1 u c z E u e 0 N v b H V t b j I u M z A s M z B 9 J n F 1 b 3 Q 7 L C Z x d W 9 0 O 1 N l Y 3 R p b 2 4 x L 1 R h Y m V s b G E g Q T o g Y 2 9 t d W 5 p I G U g e m 9 u Z S B j b G l t Y X R p Y 2 h l L 0 F 1 d G 9 S Z W 1 v d m V k Q 2 9 s d W 1 u c z E u e 0 N v b H V t b j I u M z E s M z F 9 J n F 1 b 3 Q 7 L C Z x d W 9 0 O 1 N l Y 3 R p b 2 4 x L 1 R h Y m V s b G E g Q T o g Y 2 9 t d W 5 p I G U g e m 9 u Z S B j b G l t Y X R p Y 2 h l L 0 F 1 d G 9 S Z W 1 v d m V k Q 2 9 s d W 1 u c z E u e 0 N v b H V t b j I u M z I s M z J 9 J n F 1 b 3 Q 7 L C Z x d W 9 0 O 1 N l Y 3 R p b 2 4 x L 1 R h Y m V s b G E g Q T o g Y 2 9 t d W 5 p I G U g e m 9 u Z S B j b G l t Y X R p Y 2 h l L 0 F 1 d G 9 S Z W 1 v d m V k Q 2 9 s d W 1 u c z E u e 0 N v b H V t b j I u M z M s M z N 9 J n F 1 b 3 Q 7 L C Z x d W 9 0 O 1 N l Y 3 R p b 2 4 x L 1 R h Y m V s b G E g Q T o g Y 2 9 t d W 5 p I G U g e m 9 u Z S B j b G l t Y X R p Y 2 h l L 0 F 1 d G 9 S Z W 1 v d m V k Q 2 9 s d W 1 u c z E u e 0 N v b H V t b j I u M z Q s M z R 9 J n F 1 b 3 Q 7 L C Z x d W 9 0 O 1 N l Y 3 R p b 2 4 x L 1 R h Y m V s b G E g Q T o g Y 2 9 t d W 5 p I G U g e m 9 u Z S B j b G l t Y X R p Y 2 h l L 0 F 1 d G 9 S Z W 1 v d m V k Q 2 9 s d W 1 u c z E u e 0 N v b H V t b j I u M z U s M z V 9 J n F 1 b 3 Q 7 L C Z x d W 9 0 O 1 N l Y 3 R p b 2 4 x L 1 R h Y m V s b G E g Q T o g Y 2 9 t d W 5 p I G U g e m 9 u Z S B j b G l t Y X R p Y 2 h l L 0 F 1 d G 9 S Z W 1 v d m V k Q 2 9 s d W 1 u c z E u e 0 N v b H V t b j I u M z Y s M z Z 9 J n F 1 b 3 Q 7 L C Z x d W 9 0 O 1 N l Y 3 R p b 2 4 x L 1 R h Y m V s b G E g Q T o g Y 2 9 t d W 5 p I G U g e m 9 u Z S B j b G l t Y X R p Y 2 h l L 0 F 1 d G 9 S Z W 1 v d m V k Q 2 9 s d W 1 u c z E u e 0 N v b H V t b j I u M z c s M z d 9 J n F 1 b 3 Q 7 L C Z x d W 9 0 O 1 N l Y 3 R p b 2 4 x L 1 R h Y m V s b G E g Q T o g Y 2 9 t d W 5 p I G U g e m 9 u Z S B j b G l t Y X R p Y 2 h l L 0 F 1 d G 9 S Z W 1 v d m V k Q 2 9 s d W 1 u c z E u e 0 N v b H V t b j I u M z g s M z h 9 J n F 1 b 3 Q 7 L C Z x d W 9 0 O 1 N l Y 3 R p b 2 4 x L 1 R h Y m V s b G E g Q T o g Y 2 9 t d W 5 p I G U g e m 9 u Z S B j b G l t Y X R p Y 2 h l L 0 F 1 d G 9 S Z W 1 v d m V k Q 2 9 s d W 1 u c z E u e 0 N v b H V t b j I u M z k s M z l 9 J n F 1 b 3 Q 7 L C Z x d W 9 0 O 1 N l Y 3 R p b 2 4 x L 1 R h Y m V s b G E g Q T o g Y 2 9 t d W 5 p I G U g e m 9 u Z S B j b G l t Y X R p Y 2 h l L 0 F 1 d G 9 S Z W 1 v d m V k Q 2 9 s d W 1 u c z E u e 0 N v b H V t b j I u N D A s N D B 9 J n F 1 b 3 Q 7 L C Z x d W 9 0 O 1 N l Y 3 R p b 2 4 x L 1 R h Y m V s b G E g Q T o g Y 2 9 t d W 5 p I G U g e m 9 u Z S B j b G l t Y X R p Y 2 h l L 0 F 1 d G 9 S Z W 1 v d m V k Q 2 9 s d W 1 u c z E u e 0 N v b H V t b j I u N D E s N D F 9 J n F 1 b 3 Q 7 L C Z x d W 9 0 O 1 N l Y 3 R p b 2 4 x L 1 R h Y m V s b G E g Q T o g Y 2 9 t d W 5 p I G U g e m 9 u Z S B j b G l t Y X R p Y 2 h l L 0 F 1 d G 9 S Z W 1 v d m V k Q 2 9 s d W 1 u c z E u e 0 N v b H V t b j I u N D I s N D J 9 J n F 1 b 3 Q 7 L C Z x d W 9 0 O 1 N l Y 3 R p b 2 4 x L 1 R h Y m V s b G E g Q T o g Y 2 9 t d W 5 p I G U g e m 9 u Z S B j b G l t Y X R p Y 2 h l L 0 F 1 d G 9 S Z W 1 v d m V k Q 2 9 s d W 1 u c z E u e 0 N v b H V t b j I u N D M s N D N 9 J n F 1 b 3 Q 7 L C Z x d W 9 0 O 1 N l Y 3 R p b 2 4 x L 1 R h Y m V s b G E g Q T o g Y 2 9 t d W 5 p I G U g e m 9 u Z S B j b G l t Y X R p Y 2 h l L 0 F 1 d G 9 S Z W 1 v d m V k Q 2 9 s d W 1 u c z E u e 0 N v b H V t b j I u N D Q s N D R 9 J n F 1 b 3 Q 7 L C Z x d W 9 0 O 1 N l Y 3 R p b 2 4 x L 1 R h Y m V s b G E g Q T o g Y 2 9 t d W 5 p I G U g e m 9 u Z S B j b G l t Y X R p Y 2 h l L 0 F 1 d G 9 S Z W 1 v d m V k Q 2 9 s d W 1 u c z E u e 0 N v b H V t b j I u N D U s N D V 9 J n F 1 b 3 Q 7 L C Z x d W 9 0 O 1 N l Y 3 R p b 2 4 x L 1 R h Y m V s b G E g Q T o g Y 2 9 t d W 5 p I G U g e m 9 u Z S B j b G l t Y X R p Y 2 h l L 0 F 1 d G 9 S Z W 1 v d m V k Q 2 9 s d W 1 u c z E u e 0 N v b H V t b j I u N D Y s N D Z 9 J n F 1 b 3 Q 7 L C Z x d W 9 0 O 1 N l Y 3 R p b 2 4 x L 1 R h Y m V s b G E g Q T o g Y 2 9 t d W 5 p I G U g e m 9 u Z S B j b G l t Y X R p Y 2 h l L 0 F 1 d G 9 S Z W 1 v d m V k Q 2 9 s d W 1 u c z E u e 0 N v b H V t b j I u N D c s N D d 9 J n F 1 b 3 Q 7 X S w m c X V v d D t S Z W x h d G l v b n N o a X B J b m Z v J n F 1 b 3 Q 7 O l t d f S I g L z 4 8 R W 5 0 c n k g V H l w Z T 0 i Q n V m Z m V y T m V 4 d F J l Z n J l c 2 g i I F Z h b H V l P S J s M S I g L z 4 8 R W 5 0 c n k g V H l w Z T 0 i R m l s b F R h c m d l d C I g V m F s d W U 9 I n N U Y W J l b G x h X 0 F f X 2 N v b X V u a V 9 l X 3 p v b m V f Y 2 x p b W F 0 a W N o Z S I g L z 4 8 R W 5 0 c n k g V H l w Z T 0 i Q W R k Z W R U b 0 R h d G F N b 2 R l b C I g V m F s d W U 9 I m w w I i A v P j x F b n R y e S B U e X B l P S J S Z W N v d m V y e V R h c m d l d F N o Z W V 0 I i B W Y W x 1 Z T 0 i c 0 Z v Z 2 x p b z I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Z W x s Y S U y M E E l M 0 E l M j B j b 2 1 1 b m k l M j B l J T I w e m 9 u Z S U y M G N s a W 1 h d G l j a G U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l M j B B J T N B J T I w Y 2 9 t d W 5 p J T I w Z S U y M H p v b m U l M j B j b G l t Y X R p Y 2 h l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S U y M E E l M 0 E l M j B j b 2 1 1 b m k l M j B l J T I w e m 9 u Z S U y M G N s a W 1 h d G l j a G U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J T I w Q S U z Q S U y M G N v b X V u a S U y M G U l M j B 6 b 2 5 l J T I w Y 2 x p b W F 0 a W N o Z S 9 T d W R k a X Z p Z G k l M j B j b 2 x v b m 5 h J T I w a W 4 l M j B i Y X N l J T I w Y W w l M j B k Z W x p b W l 0 Y X R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J T I w Q S U z Q S U y M G N v b X V u a S U y M G U l M j B 6 b 2 5 l J T I w Y 2 x p b W F 0 a W N o Z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9 y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Y 2 9 v c m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M x V D E z O j M 1 O j Q y L j c z N D c 3 M T J a I i A v P j x F b n R y e S B U e X B l P S J G a W x s Q 2 9 s d W 1 u V H l w Z X M i I F Z h b H V l P S J z Q X d N R y I g L z 4 8 R W 5 0 c n k g V H l w Z T 0 i R m l s b E N v b H V t b k 5 h b W V z I i B W Y W x 1 Z T 0 i c 1 s m c X V v d D t f b G F 0 J n F 1 b 3 Q 7 L C Z x d W 9 0 O 1 9 s b 2 5 n J n F 1 b 3 Q 7 L C Z x d W 9 0 O 1 9 h Z G R y Z X N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v c m Q v Q X V 0 b 1 J l b W 9 2 Z W R D b 2 x 1 b W 5 z M S 5 7 X 2 x h d C w w f S Z x d W 9 0 O y w m c X V v d D t T Z W N 0 a W 9 u M S 9 j b 2 9 y Z C 9 B d X R v U m V t b 3 Z l Z E N v b H V t b n M x L n t f b G 9 u Z y w x f S Z x d W 9 0 O y w m c X V v d D t T Z W N 0 a W 9 u M S 9 j b 2 9 y Z C 9 B d X R v U m V t b 3 Z l Z E N v b H V t b n M x L n t f Y W R k c m V z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b 2 9 y Z C 9 B d X R v U m V t b 3 Z l Z E N v b H V t b n M x L n t f b G F 0 L D B 9 J n F 1 b 3 Q 7 L C Z x d W 9 0 O 1 N l Y 3 R p b 2 4 x L 2 N v b 3 J k L 0 F 1 d G 9 S Z W 1 v d m V k Q 2 9 s d W 1 u c z E u e 1 9 s b 2 5 n L D F 9 J n F 1 b 3 Q 7 L C Z x d W 9 0 O 1 N l Y 3 R p b 2 4 x L 2 N v b 3 J k L 0 F 1 d G 9 S Z W 1 v d m V k Q 2 9 s d W 1 u c z E u e 1 9 h Z G R y Z X N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9 y Z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v c m Q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v c m Q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9 y Z C 9 S a W 1 v c 3 N l J T I w Y 2 9 s b 2 5 u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u 3 v / g I g f V Q b Z n 7 u 7 z n 2 C m A A A A A A I A A A A A A B B m A A A A A Q A A I A A A A E W 5 Z d q Q 9 U + z S F K Q Y b i U 1 C F 8 u i 3 e M 3 P 1 7 1 O m q o F i j F X b A A A A A A 6 A A A A A A g A A I A A A A F D 4 R Q o b h U M b + n j a C o x 9 2 1 Q F S a z a W 1 G l 9 m k C n 0 e / E j P i U A A A A L 8 j 2 S 3 5 v 6 b p o U b w s W b n O v 5 + v S k 4 y p C I 0 s U 0 n h X 1 g O E W P r n h 7 e H i Z d s 9 c L G F J v Y V o v 2 N v W h 0 r X N 4 o s X r a h V U / Y n 7 A 5 G s E R U 8 S 3 r d L + s 7 F f Q L Q A A A A B T b p 1 x R x S l H i i K i 5 c f O G d p h W x h g 5 + Q O B b i B s 6 9 v 7 Z Z V M w W Z v 8 p a z / Y 9 n u 9 u I k I Y H u e p u M d a t M 8 x i x e p F l Q i F p 0 = < / D a t a M a s h u p > 
</file>

<file path=customXml/itemProps1.xml><?xml version="1.0" encoding="utf-8"?>
<ds:datastoreItem xmlns:ds="http://schemas.openxmlformats.org/officeDocument/2006/customXml" ds:itemID="{8969D272-3E12-438B-9E12-523B8C4126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11</vt:i4>
      </vt:variant>
    </vt:vector>
  </HeadingPairs>
  <TitlesOfParts>
    <vt:vector size="11" baseType="lpstr">
      <vt:lpstr>Foglio1</vt:lpstr>
      <vt:lpstr>Regioni</vt:lpstr>
      <vt:lpstr>Province</vt:lpstr>
      <vt:lpstr>coord</vt:lpstr>
      <vt:lpstr>Tabella A_ comuni e zone climat</vt:lpstr>
      <vt:lpstr>Tabella dei gradi giorno _GG_</vt:lpstr>
      <vt:lpstr>Res kWhmqK per zona climatica</vt:lpstr>
      <vt:lpstr>Ind kWhmqK per zona climatica</vt:lpstr>
      <vt:lpstr>Fuel</vt:lpstr>
      <vt:lpstr>FattoreCorrettivo_Cl_en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Martignoni</dc:creator>
  <cp:lastModifiedBy>Matteo Martignoni</cp:lastModifiedBy>
  <dcterms:created xsi:type="dcterms:W3CDTF">2022-08-12T14:33:47Z</dcterms:created>
  <dcterms:modified xsi:type="dcterms:W3CDTF">2022-08-31T14:52:08Z</dcterms:modified>
</cp:coreProperties>
</file>