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yler\Documents\000_Michigan\Laboratory Data Files\Data Reduction Procedure\0000_LabFileFormatting\000_Reactor Spreadsheet Raw\"/>
    </mc:Choice>
  </mc:AlternateContent>
  <bookViews>
    <workbookView xWindow="0" yWindow="0" windowWidth="21600" windowHeight="9525" tabRatio="521"/>
  </bookViews>
  <sheets>
    <sheet name="All Data" sheetId="10" r:id="rId1"/>
    <sheet name="SMOW" sheetId="7" r:id="rId2"/>
    <sheet name="SLAP" sheetId="8" r:id="rId3"/>
    <sheet name="Standards" sheetId="9" r:id="rId4"/>
    <sheet name="Data sorting" sheetId="6" r:id="rId5"/>
  </sheets>
  <definedNames>
    <definedName name="Apatite">#REF!</definedName>
    <definedName name="Carbonate" localSheetId="0">Table47[Carbonate]</definedName>
    <definedName name="Carbonate">Table47[Carbonate]</definedName>
    <definedName name="Carbonate_Standards" localSheetId="0">Table3[CarbonateStd]</definedName>
    <definedName name="Carbonate_Standards">Table3[CarbonateStd]</definedName>
    <definedName name="CarbonateStd" localSheetId="0">Table3[CarbonateStd]</definedName>
    <definedName name="CarbonateStd">Table3[CarbonateStd]</definedName>
    <definedName name="Project" localSheetId="0">Table4[Water]</definedName>
    <definedName name="Project">Table4[Water]</definedName>
    <definedName name="Type" localSheetId="0">Table1[Type]</definedName>
    <definedName name="Type">Table1[Type]</definedName>
    <definedName name="Water" localSheetId="0">Table4[Water]</definedName>
    <definedName name="Water">Table4[Water]</definedName>
    <definedName name="Water_Standards" localSheetId="0">Table2[WaterStd]</definedName>
    <definedName name="Water_Standards">Table2[WaterStd]</definedName>
    <definedName name="WaterStd" localSheetId="0">Table2[WaterStd]</definedName>
    <definedName name="WaterStd">Table2[WaterStd]</definedName>
    <definedName name="Waterstds" localSheetId="0">Table2[WaterStd]</definedName>
    <definedName name="Waterstds">Table2[WaterStd]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K216" i="10" l="1"/>
  <c r="AK217" i="10"/>
  <c r="AK218" i="10"/>
  <c r="AK219" i="10"/>
  <c r="AK220" i="10"/>
  <c r="AK221" i="10"/>
  <c r="AK222" i="10"/>
  <c r="AK223" i="10"/>
  <c r="AK224" i="10"/>
  <c r="AK225" i="10"/>
  <c r="AK226" i="10"/>
  <c r="AK227" i="10"/>
  <c r="AK228" i="10"/>
  <c r="AK229" i="10"/>
  <c r="AK2" i="10"/>
  <c r="AK3" i="10"/>
  <c r="AK4" i="10"/>
  <c r="AK5" i="10"/>
  <c r="AK6" i="10"/>
  <c r="AK7" i="10"/>
  <c r="AK8" i="10"/>
  <c r="AK9" i="10"/>
  <c r="AK10" i="10"/>
  <c r="AK11" i="10"/>
  <c r="AK12" i="10"/>
  <c r="AK13" i="10"/>
  <c r="AK14" i="10"/>
  <c r="AK15" i="10"/>
  <c r="AK16" i="10"/>
  <c r="AK17" i="10"/>
  <c r="AK18" i="10"/>
  <c r="AK19" i="10"/>
  <c r="AK20" i="10"/>
  <c r="AK21" i="10"/>
  <c r="AK22" i="10"/>
  <c r="AK23" i="10"/>
  <c r="AK24" i="10"/>
  <c r="AK25" i="10"/>
  <c r="AK26" i="10"/>
  <c r="AK27" i="10"/>
  <c r="AK28" i="10"/>
  <c r="AK29" i="10"/>
  <c r="AK30" i="10"/>
  <c r="AK31" i="10"/>
  <c r="AK32" i="10"/>
  <c r="AK33" i="10"/>
  <c r="AK34" i="10"/>
  <c r="AK35" i="10"/>
  <c r="AK36" i="10"/>
  <c r="AK37" i="10"/>
  <c r="AK38" i="10"/>
  <c r="AK39" i="10"/>
  <c r="AK40" i="10"/>
  <c r="AK41" i="10"/>
  <c r="AK42" i="10"/>
  <c r="AK43" i="10"/>
  <c r="AK44" i="10"/>
  <c r="AK45" i="10"/>
  <c r="AK46" i="10"/>
  <c r="AK47" i="10"/>
  <c r="AK48" i="10"/>
  <c r="AK49" i="10"/>
  <c r="AK50" i="10"/>
  <c r="AK51" i="10"/>
  <c r="AK52" i="10"/>
  <c r="AK53" i="10"/>
  <c r="AK54" i="10"/>
  <c r="AK55" i="10"/>
  <c r="AK56" i="10"/>
  <c r="AK57" i="10"/>
  <c r="AK58" i="10"/>
  <c r="AK59" i="10"/>
  <c r="AK60" i="10"/>
  <c r="AK61" i="10"/>
  <c r="AK62" i="10"/>
  <c r="AK63" i="10"/>
  <c r="AK64" i="10"/>
  <c r="AK65" i="10"/>
  <c r="AK66" i="10"/>
  <c r="AK67" i="10"/>
  <c r="AK68" i="10"/>
  <c r="AK69" i="10"/>
  <c r="AK70" i="10"/>
  <c r="AK71" i="10"/>
  <c r="AK72" i="10"/>
  <c r="AK73" i="10"/>
  <c r="AK74" i="10"/>
  <c r="AK75" i="10"/>
  <c r="AK76" i="10"/>
  <c r="AK77" i="10"/>
  <c r="AK78" i="10"/>
  <c r="AK79" i="10"/>
  <c r="AK80" i="10"/>
  <c r="AK81" i="10"/>
  <c r="AK82" i="10"/>
  <c r="AK83" i="10"/>
  <c r="AK84" i="10"/>
  <c r="AK85" i="10"/>
  <c r="AK86" i="10"/>
  <c r="AK87" i="10"/>
  <c r="AK88" i="10"/>
  <c r="AK89" i="10"/>
  <c r="AK90" i="10"/>
  <c r="AK91" i="10"/>
  <c r="AK92" i="10"/>
  <c r="AK93" i="10"/>
  <c r="AK94" i="10"/>
  <c r="AK95" i="10"/>
  <c r="AK96" i="10"/>
  <c r="AK97" i="10"/>
  <c r="AK98" i="10"/>
  <c r="AK99" i="10"/>
  <c r="AK100" i="10"/>
  <c r="AK101" i="10"/>
  <c r="AK102" i="10"/>
  <c r="AK103" i="10"/>
  <c r="AK104" i="10"/>
  <c r="AK105" i="10"/>
  <c r="AK106" i="10"/>
  <c r="AK107" i="10"/>
  <c r="AK108" i="10"/>
  <c r="AK109" i="10"/>
  <c r="AK110" i="10"/>
  <c r="AK111" i="10"/>
  <c r="AK112" i="10"/>
  <c r="AK113" i="10"/>
  <c r="AK114" i="10"/>
  <c r="AK115" i="10"/>
  <c r="AK116" i="10"/>
  <c r="AK117" i="10"/>
  <c r="AK118" i="10"/>
  <c r="AK119" i="10"/>
  <c r="AK120" i="10"/>
  <c r="AK121" i="10"/>
  <c r="AK122" i="10"/>
  <c r="AK123" i="10"/>
  <c r="AK124" i="10"/>
  <c r="AK125" i="10"/>
  <c r="AK126" i="10"/>
  <c r="AK127" i="10"/>
  <c r="AK128" i="10"/>
  <c r="AK129" i="10"/>
  <c r="AK130" i="10"/>
  <c r="AK131" i="10"/>
  <c r="AK132" i="10"/>
  <c r="AK133" i="10"/>
  <c r="AK134" i="10"/>
  <c r="AK135" i="10"/>
  <c r="AK136" i="10"/>
  <c r="AK137" i="10"/>
  <c r="AK138" i="10"/>
  <c r="AK139" i="10"/>
  <c r="AK140" i="10"/>
  <c r="AK141" i="10"/>
  <c r="AK142" i="10"/>
  <c r="AK143" i="10"/>
  <c r="AK144" i="10"/>
  <c r="AK145" i="10"/>
  <c r="AK146" i="10"/>
  <c r="AK147" i="10"/>
  <c r="AK148" i="10"/>
  <c r="AK149" i="10"/>
  <c r="AK150" i="10"/>
  <c r="AK151" i="10"/>
  <c r="AK152" i="10"/>
  <c r="AK153" i="10"/>
  <c r="AK154" i="10"/>
  <c r="AK155" i="10"/>
  <c r="AK156" i="10"/>
  <c r="AK157" i="10"/>
  <c r="AK158" i="10"/>
  <c r="AK159" i="10"/>
  <c r="AK160" i="10"/>
  <c r="AK161" i="10"/>
  <c r="AK162" i="10"/>
  <c r="AK163" i="10"/>
  <c r="AK164" i="10"/>
  <c r="AK165" i="10"/>
  <c r="AK166" i="10"/>
  <c r="AK167" i="10"/>
  <c r="AK168" i="10"/>
  <c r="AK169" i="10"/>
  <c r="AK170" i="10"/>
  <c r="AK171" i="10"/>
  <c r="AK172" i="10"/>
  <c r="AK173" i="10"/>
  <c r="AK174" i="10"/>
  <c r="AK175" i="10"/>
  <c r="AK176" i="10"/>
  <c r="AK177" i="10"/>
  <c r="AK178" i="10"/>
  <c r="AK179" i="10"/>
  <c r="AK180" i="10"/>
  <c r="AK181" i="10"/>
  <c r="AK182" i="10"/>
  <c r="AK183" i="10"/>
  <c r="AK184" i="10"/>
  <c r="AK185" i="10"/>
  <c r="AK186" i="10"/>
  <c r="AK187" i="10"/>
  <c r="AK188" i="10"/>
  <c r="AK189" i="10"/>
  <c r="AK190" i="10"/>
  <c r="AK191" i="10"/>
  <c r="AK192" i="10"/>
  <c r="AK193" i="10"/>
  <c r="AK194" i="10"/>
  <c r="AK195" i="10"/>
  <c r="AK196" i="10"/>
  <c r="AK197" i="10"/>
  <c r="AK198" i="10"/>
  <c r="AK199" i="10"/>
  <c r="AK200" i="10"/>
  <c r="AK201" i="10"/>
  <c r="AK202" i="10"/>
  <c r="AK203" i="10"/>
  <c r="AK204" i="10"/>
  <c r="AK205" i="10"/>
  <c r="AK206" i="10"/>
  <c r="AK207" i="10"/>
  <c r="AK208" i="10"/>
  <c r="AK209" i="10"/>
  <c r="AK210" i="10"/>
  <c r="AK211" i="10"/>
  <c r="AK212" i="10"/>
  <c r="AK213" i="10"/>
  <c r="AK214" i="10"/>
  <c r="AK215" i="10"/>
  <c r="Z21" i="8" l="1"/>
  <c r="Z35" i="7"/>
  <c r="Z4" i="7"/>
  <c r="AA4" i="7"/>
  <c r="AA32" i="7" l="1"/>
  <c r="Z32" i="7"/>
  <c r="AA31" i="7"/>
  <c r="Z31" i="7"/>
  <c r="Z229" i="10"/>
  <c r="AA229" i="10"/>
  <c r="Z228" i="10"/>
  <c r="AA228" i="10"/>
  <c r="AN4" i="7" l="1"/>
  <c r="AB4" i="7"/>
  <c r="AN11" i="7" l="1"/>
  <c r="Z226" i="10" l="1"/>
  <c r="Z194" i="10"/>
  <c r="Z40" i="9"/>
  <c r="Z29" i="7"/>
  <c r="Z227" i="10"/>
  <c r="Z17" i="8"/>
  <c r="Z221" i="10"/>
  <c r="Z219" i="10"/>
  <c r="Z217" i="10"/>
  <c r="Z215" i="10"/>
  <c r="Z213" i="10"/>
  <c r="Z211" i="10"/>
  <c r="Z209" i="10"/>
  <c r="Z207" i="10"/>
  <c r="Z205" i="10"/>
  <c r="Z204" i="10"/>
  <c r="Z202" i="10"/>
  <c r="Z200" i="10"/>
  <c r="Z198" i="10"/>
  <c r="Z196" i="10"/>
  <c r="Z193" i="10"/>
  <c r="Z191" i="10"/>
  <c r="Z19" i="8"/>
  <c r="Z18" i="8"/>
  <c r="Z30" i="8"/>
  <c r="Z39" i="9"/>
  <c r="Z225" i="10"/>
  <c r="Z220" i="10"/>
  <c r="Z212" i="10"/>
  <c r="Z201" i="10"/>
  <c r="Z30" i="7"/>
  <c r="Z224" i="10"/>
  <c r="Z218" i="10"/>
  <c r="Z210" i="10"/>
  <c r="Z199" i="10"/>
  <c r="Z192" i="10"/>
  <c r="Z223" i="10"/>
  <c r="Z216" i="10"/>
  <c r="Z208" i="10"/>
  <c r="Z197" i="10"/>
  <c r="Z222" i="10"/>
  <c r="Z214" i="10"/>
  <c r="Z206" i="10"/>
  <c r="Z203" i="10"/>
  <c r="Z195" i="10"/>
  <c r="Z190" i="10"/>
  <c r="Z188" i="10"/>
  <c r="Z186" i="10"/>
  <c r="Z184" i="10"/>
  <c r="Z182" i="10"/>
  <c r="Z180" i="10"/>
  <c r="Z178" i="10"/>
  <c r="Z176" i="10"/>
  <c r="Z174" i="10"/>
  <c r="Z172" i="10"/>
  <c r="Z170" i="10"/>
  <c r="Z168" i="10"/>
  <c r="Z165" i="10"/>
  <c r="Z38" i="9"/>
  <c r="Z37" i="9"/>
  <c r="Z189" i="10"/>
  <c r="Z187" i="10"/>
  <c r="Z185" i="10"/>
  <c r="Z183" i="10"/>
  <c r="Z181" i="10"/>
  <c r="Z179" i="10"/>
  <c r="Z177" i="10"/>
  <c r="Z175" i="10"/>
  <c r="Z173" i="10"/>
  <c r="Z171" i="10"/>
  <c r="Z169" i="10"/>
  <c r="Z167" i="10"/>
  <c r="Z166" i="10"/>
  <c r="Z164" i="10"/>
  <c r="Z163" i="10"/>
  <c r="Z161" i="10"/>
  <c r="Z159" i="10"/>
  <c r="Z157" i="10"/>
  <c r="Z155" i="10"/>
  <c r="Z153" i="10"/>
  <c r="Z151" i="10"/>
  <c r="Z149" i="10"/>
  <c r="Z162" i="10"/>
  <c r="Z160" i="10"/>
  <c r="Z158" i="10"/>
  <c r="Z156" i="10"/>
  <c r="Z154" i="10"/>
  <c r="Z152" i="10"/>
  <c r="Z150" i="10"/>
  <c r="AA29" i="7"/>
  <c r="AA225" i="10"/>
  <c r="AA224" i="10"/>
  <c r="AA223" i="10"/>
  <c r="AA222" i="10"/>
  <c r="AA220" i="10"/>
  <c r="AA218" i="10"/>
  <c r="AA216" i="10"/>
  <c r="AA214" i="10"/>
  <c r="AA212" i="10"/>
  <c r="AA210" i="10"/>
  <c r="AA208" i="10"/>
  <c r="AA206" i="10"/>
  <c r="AA203" i="10"/>
  <c r="AA201" i="10"/>
  <c r="AA199" i="10"/>
  <c r="AA197" i="10"/>
  <c r="AA195" i="10"/>
  <c r="AA192" i="10"/>
  <c r="AA190" i="10"/>
  <c r="AA226" i="10"/>
  <c r="AA19" i="8"/>
  <c r="AA18" i="8"/>
  <c r="AA30" i="8"/>
  <c r="AA39" i="9"/>
  <c r="AA30" i="7"/>
  <c r="AA227" i="10"/>
  <c r="AA17" i="8"/>
  <c r="AA221" i="10"/>
  <c r="AA219" i="10"/>
  <c r="AA217" i="10"/>
  <c r="AA215" i="10"/>
  <c r="AA213" i="10"/>
  <c r="AA211" i="10"/>
  <c r="AA209" i="10"/>
  <c r="AA207" i="10"/>
  <c r="AA205" i="10"/>
  <c r="AA204" i="10"/>
  <c r="AA202" i="10"/>
  <c r="AA200" i="10"/>
  <c r="AA198" i="10"/>
  <c r="AA196" i="10"/>
  <c r="AA194" i="10"/>
  <c r="AA193" i="10"/>
  <c r="AA40" i="9"/>
  <c r="AA191" i="10"/>
  <c r="AA38" i="9"/>
  <c r="AA37" i="9"/>
  <c r="AA188" i="10"/>
  <c r="AA186" i="10"/>
  <c r="AA184" i="10"/>
  <c r="AA182" i="10"/>
  <c r="AA180" i="10"/>
  <c r="AA178" i="10"/>
  <c r="AA176" i="10"/>
  <c r="AA174" i="10"/>
  <c r="AA172" i="10"/>
  <c r="AA170" i="10"/>
  <c r="AA168" i="10"/>
  <c r="AA165" i="10"/>
  <c r="AA189" i="10"/>
  <c r="AA187" i="10"/>
  <c r="AA185" i="10"/>
  <c r="AA183" i="10"/>
  <c r="AA181" i="10"/>
  <c r="AA179" i="10"/>
  <c r="AA177" i="10"/>
  <c r="AA175" i="10"/>
  <c r="AA173" i="10"/>
  <c r="AA171" i="10"/>
  <c r="AA169" i="10"/>
  <c r="AA167" i="10"/>
  <c r="AA166" i="10"/>
  <c r="AA164" i="10"/>
  <c r="AA163" i="10"/>
  <c r="AA161" i="10"/>
  <c r="AA159" i="10"/>
  <c r="AA157" i="10"/>
  <c r="AA155" i="10"/>
  <c r="AA153" i="10"/>
  <c r="AA151" i="10"/>
  <c r="AA149" i="10"/>
  <c r="AA162" i="10"/>
  <c r="AA160" i="10"/>
  <c r="AA158" i="10"/>
  <c r="AA156" i="10"/>
  <c r="AA154" i="10"/>
  <c r="AA152" i="10"/>
  <c r="AA150" i="10"/>
  <c r="AA148" i="10"/>
  <c r="AA28" i="7"/>
  <c r="Z148" i="10"/>
  <c r="Z28" i="7"/>
  <c r="Z147" i="10"/>
  <c r="Z27" i="7"/>
  <c r="AA147" i="10"/>
  <c r="AA27" i="7"/>
  <c r="AA26" i="7"/>
  <c r="AA145" i="10"/>
  <c r="AA146" i="10"/>
  <c r="AA144" i="10"/>
  <c r="AA143" i="10"/>
  <c r="AA15" i="8"/>
  <c r="AA14" i="8"/>
  <c r="AA29" i="8"/>
  <c r="AA142" i="10"/>
  <c r="AA23" i="9"/>
  <c r="AA25" i="9"/>
  <c r="AA14" i="9"/>
  <c r="AA16" i="9"/>
  <c r="AA137" i="10"/>
  <c r="AA141" i="10"/>
  <c r="AA139" i="10"/>
  <c r="AA35" i="9"/>
  <c r="AA34" i="9"/>
  <c r="AA140" i="10"/>
  <c r="AA24" i="9"/>
  <c r="AA13" i="9"/>
  <c r="AA15" i="9"/>
  <c r="AA136" i="10"/>
  <c r="AA36" i="9"/>
  <c r="AA132" i="10"/>
  <c r="AA135" i="10"/>
  <c r="AA133" i="10"/>
  <c r="AA134" i="10"/>
  <c r="AA131" i="10"/>
  <c r="AA129" i="10"/>
  <c r="AA127" i="10"/>
  <c r="AA124" i="10"/>
  <c r="AA128" i="10"/>
  <c r="AA123" i="10"/>
  <c r="AA130" i="10"/>
  <c r="AA126" i="10"/>
  <c r="AA122" i="10"/>
  <c r="AA120" i="10"/>
  <c r="AA121" i="10"/>
  <c r="AA119" i="10"/>
  <c r="AA118" i="10"/>
  <c r="AA117" i="10"/>
  <c r="AA114" i="10"/>
  <c r="AA115" i="10"/>
  <c r="AA32" i="9"/>
  <c r="AA30" i="9"/>
  <c r="AA29" i="9"/>
  <c r="AA31" i="9"/>
  <c r="AA28" i="9"/>
  <c r="AA116" i="10"/>
  <c r="AA19" i="9"/>
  <c r="AA17" i="9"/>
  <c r="AA27" i="9"/>
  <c r="AA22" i="9"/>
  <c r="AA20" i="9"/>
  <c r="AA109" i="10"/>
  <c r="AA103" i="10"/>
  <c r="AA100" i="10"/>
  <c r="AA96" i="10"/>
  <c r="AA92" i="10"/>
  <c r="AA88" i="10"/>
  <c r="AA112" i="10"/>
  <c r="AA110" i="10"/>
  <c r="AA108" i="10"/>
  <c r="AA107" i="10"/>
  <c r="AA104" i="10"/>
  <c r="AA102" i="10"/>
  <c r="AA99" i="10"/>
  <c r="AA97" i="10"/>
  <c r="AA95" i="10"/>
  <c r="AA93" i="10"/>
  <c r="AA91" i="10"/>
  <c r="AA89" i="10"/>
  <c r="AA18" i="9"/>
  <c r="AA113" i="10"/>
  <c r="AA105" i="10"/>
  <c r="AA101" i="10"/>
  <c r="AA98" i="10"/>
  <c r="AA94" i="10"/>
  <c r="AA90" i="10"/>
  <c r="Z15" i="8"/>
  <c r="Z14" i="8"/>
  <c r="Z29" i="8"/>
  <c r="Z26" i="7"/>
  <c r="Z146" i="10"/>
  <c r="Z144" i="10"/>
  <c r="Z145" i="10"/>
  <c r="Z143" i="10"/>
  <c r="Z36" i="9"/>
  <c r="Z35" i="9"/>
  <c r="Z34" i="9"/>
  <c r="Z142" i="10"/>
  <c r="Z25" i="9"/>
  <c r="Z16" i="9"/>
  <c r="Z141" i="10"/>
  <c r="Z140" i="10"/>
  <c r="Z139" i="10"/>
  <c r="Z24" i="9"/>
  <c r="Z13" i="9"/>
  <c r="Z15" i="9"/>
  <c r="Z136" i="10"/>
  <c r="Z23" i="9"/>
  <c r="Z14" i="9"/>
  <c r="Z137" i="10"/>
  <c r="Z134" i="10"/>
  <c r="Z132" i="10"/>
  <c r="Z135" i="10"/>
  <c r="Z133" i="10"/>
  <c r="Z129" i="10"/>
  <c r="Z124" i="10"/>
  <c r="Z130" i="10"/>
  <c r="Z128" i="10"/>
  <c r="Z126" i="10"/>
  <c r="Z123" i="10"/>
  <c r="Z131" i="10"/>
  <c r="Z127" i="10"/>
  <c r="Z121" i="10"/>
  <c r="Z119" i="10"/>
  <c r="Z120" i="10"/>
  <c r="Z122" i="10"/>
  <c r="Z118" i="10"/>
  <c r="Z32" i="9"/>
  <c r="Z30" i="9"/>
  <c r="Z29" i="9"/>
  <c r="Z116" i="10"/>
  <c r="Z115" i="10"/>
  <c r="Z31" i="9"/>
  <c r="Z28" i="9"/>
  <c r="Z117" i="10"/>
  <c r="Z114" i="10"/>
  <c r="Z112" i="10"/>
  <c r="Z110" i="10"/>
  <c r="Z108" i="10"/>
  <c r="Z107" i="10"/>
  <c r="Z104" i="10"/>
  <c r="Z102" i="10"/>
  <c r="Z99" i="10"/>
  <c r="Z97" i="10"/>
  <c r="Z95" i="10"/>
  <c r="Z93" i="10"/>
  <c r="Z91" i="10"/>
  <c r="Z89" i="10"/>
  <c r="Z105" i="10"/>
  <c r="Z101" i="10"/>
  <c r="Z98" i="10"/>
  <c r="Z94" i="10"/>
  <c r="Z90" i="10"/>
  <c r="Z27" i="9"/>
  <c r="Z20" i="9"/>
  <c r="Z19" i="9"/>
  <c r="Z17" i="9"/>
  <c r="Z113" i="10"/>
  <c r="Z109" i="10"/>
  <c r="Z103" i="10"/>
  <c r="Z100" i="10"/>
  <c r="Z96" i="10"/>
  <c r="Z92" i="10"/>
  <c r="Z88" i="10"/>
  <c r="Z22" i="9"/>
  <c r="Z18" i="9"/>
  <c r="Z87" i="10"/>
  <c r="Z25" i="7"/>
  <c r="AA25" i="7"/>
  <c r="AA87" i="10"/>
  <c r="Z23" i="7"/>
  <c r="Z86" i="10"/>
  <c r="Z24" i="7"/>
  <c r="Z85" i="10"/>
  <c r="Z84" i="10"/>
  <c r="Z83" i="10"/>
  <c r="Z82" i="10"/>
  <c r="Z80" i="10"/>
  <c r="Z77" i="10"/>
  <c r="Z76" i="10"/>
  <c r="Z81" i="10"/>
  <c r="Z79" i="10"/>
  <c r="Z78" i="10"/>
  <c r="Z12" i="8"/>
  <c r="Z11" i="8"/>
  <c r="Z28" i="8"/>
  <c r="Z75" i="10"/>
  <c r="Z74" i="10"/>
  <c r="Z73" i="10"/>
  <c r="Z72" i="10"/>
  <c r="Z71" i="10"/>
  <c r="Z70" i="10"/>
  <c r="Z68" i="10"/>
  <c r="Z66" i="10"/>
  <c r="Z64" i="10"/>
  <c r="Z69" i="10"/>
  <c r="Z67" i="10"/>
  <c r="Z65" i="10"/>
  <c r="Z63" i="10"/>
  <c r="Z62" i="10"/>
  <c r="Z60" i="10"/>
  <c r="Z58" i="10"/>
  <c r="Z56" i="10"/>
  <c r="Z54" i="10"/>
  <c r="Z52" i="10"/>
  <c r="Z61" i="10"/>
  <c r="Z59" i="10"/>
  <c r="Z57" i="10"/>
  <c r="Z55" i="10"/>
  <c r="Z53" i="10"/>
  <c r="Z51" i="10"/>
  <c r="Z49" i="10"/>
  <c r="Z48" i="10"/>
  <c r="Z6" i="8"/>
  <c r="Z9" i="8"/>
  <c r="Z12" i="9"/>
  <c r="Z50" i="10"/>
  <c r="Z5" i="8"/>
  <c r="Z8" i="8"/>
  <c r="Z11" i="9"/>
  <c r="Z10" i="9"/>
  <c r="Z47" i="10"/>
  <c r="Z9" i="9"/>
  <c r="Z46" i="10"/>
  <c r="AA23" i="7"/>
  <c r="AA24" i="7"/>
  <c r="AA86" i="10"/>
  <c r="AA85" i="10"/>
  <c r="AA84" i="10"/>
  <c r="AA83" i="10"/>
  <c r="AA82" i="10"/>
  <c r="AA80" i="10"/>
  <c r="AA77" i="10"/>
  <c r="AA76" i="10"/>
  <c r="AA12" i="8"/>
  <c r="AA11" i="8"/>
  <c r="AA28" i="8"/>
  <c r="AA81" i="10"/>
  <c r="AA79" i="10"/>
  <c r="AA78" i="10"/>
  <c r="AA74" i="10"/>
  <c r="AA73" i="10"/>
  <c r="AA75" i="10"/>
  <c r="AA72" i="10"/>
  <c r="AA71" i="10"/>
  <c r="AA70" i="10"/>
  <c r="AA68" i="10"/>
  <c r="AA66" i="10"/>
  <c r="AA64" i="10"/>
  <c r="AA69" i="10"/>
  <c r="AA67" i="10"/>
  <c r="AA65" i="10"/>
  <c r="AA63" i="10"/>
  <c r="AA62" i="10"/>
  <c r="AA60" i="10"/>
  <c r="AA58" i="10"/>
  <c r="AA56" i="10"/>
  <c r="AA54" i="10"/>
  <c r="AA52" i="10"/>
  <c r="AA61" i="10"/>
  <c r="AA59" i="10"/>
  <c r="AA57" i="10"/>
  <c r="AA55" i="10"/>
  <c r="AA53" i="10"/>
  <c r="AA51" i="10"/>
  <c r="AA12" i="9"/>
  <c r="AA49" i="10"/>
  <c r="AA48" i="10"/>
  <c r="AA6" i="8"/>
  <c r="AA9" i="8"/>
  <c r="AA11" i="9"/>
  <c r="AA50" i="10"/>
  <c r="AA5" i="8"/>
  <c r="AA8" i="8"/>
  <c r="AA10" i="9"/>
  <c r="AA47" i="10"/>
  <c r="AA9" i="9"/>
  <c r="AA46" i="10"/>
  <c r="Z22" i="7"/>
  <c r="Z45" i="10"/>
  <c r="AA45" i="10"/>
  <c r="AA22" i="7"/>
  <c r="Z44" i="10"/>
  <c r="Z21" i="7"/>
  <c r="AA44" i="10"/>
  <c r="AA21" i="7"/>
  <c r="AA4" i="9"/>
  <c r="Z17" i="7"/>
  <c r="Z20" i="7"/>
  <c r="Z7" i="9"/>
  <c r="Z38" i="10"/>
  <c r="Z36" i="10"/>
  <c r="Z34" i="10"/>
  <c r="Z32" i="10"/>
  <c r="Z29" i="10"/>
  <c r="Z27" i="10"/>
  <c r="Z26" i="10"/>
  <c r="Z23" i="10"/>
  <c r="Z27" i="8"/>
  <c r="Z8" i="9"/>
  <c r="Z6" i="9"/>
  <c r="Z43" i="10"/>
  <c r="Z42" i="10"/>
  <c r="Z41" i="10"/>
  <c r="Z40" i="10"/>
  <c r="Z39" i="10"/>
  <c r="Z37" i="10"/>
  <c r="Z35" i="10"/>
  <c r="Z33" i="10"/>
  <c r="Z30" i="10"/>
  <c r="Z28" i="10"/>
  <c r="Z25" i="10"/>
  <c r="Z24" i="10"/>
  <c r="Z22" i="10"/>
  <c r="Z19" i="7"/>
  <c r="Z10" i="10"/>
  <c r="Z12" i="10"/>
  <c r="Z14" i="10"/>
  <c r="Z15" i="10"/>
  <c r="Z17" i="10"/>
  <c r="Z19" i="10"/>
  <c r="Z21" i="10"/>
  <c r="AA3" i="10"/>
  <c r="AA43" i="10"/>
  <c r="AA42" i="10"/>
  <c r="AA41" i="10"/>
  <c r="AA40" i="10"/>
  <c r="AA39" i="10"/>
  <c r="AA37" i="10"/>
  <c r="AA35" i="10"/>
  <c r="AA33" i="10"/>
  <c r="AA30" i="10"/>
  <c r="AA28" i="10"/>
  <c r="AA25" i="10"/>
  <c r="AA24" i="10"/>
  <c r="AA22" i="10"/>
  <c r="AA27" i="8"/>
  <c r="AA8" i="9"/>
  <c r="AA6" i="9"/>
  <c r="AA38" i="10"/>
  <c r="AA36" i="10"/>
  <c r="AA34" i="10"/>
  <c r="AA32" i="10"/>
  <c r="AA29" i="10"/>
  <c r="AA27" i="10"/>
  <c r="AA26" i="10"/>
  <c r="AA23" i="10"/>
  <c r="AA20" i="7"/>
  <c r="AA17" i="7"/>
  <c r="AA7" i="9"/>
  <c r="AA19" i="7"/>
  <c r="AA9" i="10"/>
  <c r="Z3" i="9"/>
  <c r="AA11" i="10"/>
  <c r="AA13" i="10"/>
  <c r="Z5" i="9"/>
  <c r="AA16" i="10"/>
  <c r="AA18" i="10"/>
  <c r="AA20" i="10"/>
  <c r="Z9" i="10"/>
  <c r="AA3" i="9"/>
  <c r="Z11" i="10"/>
  <c r="Z13" i="10"/>
  <c r="AA5" i="9"/>
  <c r="Z16" i="10"/>
  <c r="Z18" i="10"/>
  <c r="Z20" i="10"/>
  <c r="Z8" i="10"/>
  <c r="AA10" i="10"/>
  <c r="Z4" i="9"/>
  <c r="AA12" i="10"/>
  <c r="AA14" i="10"/>
  <c r="AA15" i="10"/>
  <c r="AA17" i="10"/>
  <c r="AA19" i="10"/>
  <c r="AA21" i="10"/>
  <c r="AA8" i="10"/>
  <c r="Z18" i="7"/>
  <c r="AA4" i="10"/>
  <c r="AA18" i="7"/>
  <c r="AA6" i="10"/>
  <c r="AA7" i="10"/>
  <c r="Z3" i="10"/>
  <c r="AA26" i="8"/>
  <c r="Z7" i="10"/>
  <c r="Z5" i="10"/>
  <c r="Z4" i="10"/>
  <c r="Z6" i="10"/>
  <c r="AA5" i="10"/>
  <c r="Z26" i="8"/>
  <c r="AM4" i="7" l="1"/>
  <c r="AA35" i="7"/>
  <c r="AA21" i="8"/>
  <c r="AM11" i="7" s="1"/>
  <c r="AM3" i="7"/>
  <c r="AM10" i="7" l="1"/>
  <c r="AN12" i="7" s="1"/>
  <c r="AN6" i="7"/>
  <c r="AC229" i="10" l="1"/>
  <c r="AE229" i="10" s="1"/>
  <c r="AC31" i="7"/>
  <c r="AE31" i="7" s="1"/>
  <c r="AC32" i="7"/>
  <c r="AE32" i="7" s="1"/>
  <c r="AC228" i="10"/>
  <c r="AE228" i="10" s="1"/>
  <c r="AB229" i="10"/>
  <c r="AD229" i="10" s="1"/>
  <c r="AF229" i="10" s="1"/>
  <c r="AG229" i="10" s="1"/>
  <c r="AB32" i="7"/>
  <c r="AD32" i="7" s="1"/>
  <c r="AB31" i="7"/>
  <c r="AD31" i="7" s="1"/>
  <c r="AB228" i="10"/>
  <c r="AD228" i="10" s="1"/>
  <c r="AB30" i="7"/>
  <c r="AD30" i="7" s="1"/>
  <c r="AB19" i="8"/>
  <c r="AD19" i="8" s="1"/>
  <c r="AB225" i="10"/>
  <c r="AD225" i="10" s="1"/>
  <c r="AB227" i="10"/>
  <c r="AD227" i="10" s="1"/>
  <c r="AB29" i="7"/>
  <c r="AD29" i="7" s="1"/>
  <c r="AB226" i="10"/>
  <c r="AD226" i="10" s="1"/>
  <c r="AC30" i="7"/>
  <c r="AE30" i="7" s="1"/>
  <c r="AC226" i="10"/>
  <c r="AE226" i="10" s="1"/>
  <c r="AC29" i="7"/>
  <c r="AE29" i="7" s="1"/>
  <c r="AC19" i="8"/>
  <c r="AE19" i="8" s="1"/>
  <c r="AC225" i="10"/>
  <c r="AE225" i="10" s="1"/>
  <c r="AC227" i="10"/>
  <c r="AE227" i="10" s="1"/>
  <c r="AC223" i="10"/>
  <c r="AE223" i="10" s="1"/>
  <c r="AC224" i="10"/>
  <c r="AE224" i="10" s="1"/>
  <c r="AC18" i="8"/>
  <c r="AE18" i="8" s="1"/>
  <c r="AC17" i="8"/>
  <c r="AE17" i="8" s="1"/>
  <c r="AB224" i="10"/>
  <c r="AD224" i="10" s="1"/>
  <c r="AB223" i="10"/>
  <c r="AD223" i="10" s="1"/>
  <c r="AB18" i="8"/>
  <c r="AD18" i="8" s="1"/>
  <c r="AB17" i="8"/>
  <c r="AD17" i="8" s="1"/>
  <c r="AF17" i="8" s="1"/>
  <c r="AG17" i="8" s="1"/>
  <c r="AC222" i="10"/>
  <c r="AE222" i="10" s="1"/>
  <c r="AC216" i="10"/>
  <c r="AE216" i="10" s="1"/>
  <c r="AC39" i="9"/>
  <c r="AE39" i="9" s="1"/>
  <c r="AC219" i="10"/>
  <c r="AE219" i="10" s="1"/>
  <c r="AC220" i="10"/>
  <c r="AE220" i="10" s="1"/>
  <c r="AC198" i="10"/>
  <c r="AE198" i="10" s="1"/>
  <c r="AC207" i="10"/>
  <c r="AE207" i="10" s="1"/>
  <c r="AC196" i="10"/>
  <c r="AE196" i="10" s="1"/>
  <c r="AC211" i="10"/>
  <c r="AE211" i="10" s="1"/>
  <c r="AC197" i="10"/>
  <c r="AE197" i="10" s="1"/>
  <c r="AC40" i="9"/>
  <c r="AE40" i="9" s="1"/>
  <c r="AC210" i="10"/>
  <c r="AE210" i="10" s="1"/>
  <c r="AC213" i="10"/>
  <c r="AE213" i="10" s="1"/>
  <c r="AC204" i="10"/>
  <c r="AE204" i="10" s="1"/>
  <c r="AC201" i="10"/>
  <c r="AE201" i="10" s="1"/>
  <c r="AC214" i="10"/>
  <c r="AE214" i="10" s="1"/>
  <c r="AC193" i="10"/>
  <c r="AE193" i="10" s="1"/>
  <c r="AC191" i="10"/>
  <c r="AE191" i="10" s="1"/>
  <c r="AC221" i="10"/>
  <c r="AE221" i="10" s="1"/>
  <c r="AC195" i="10"/>
  <c r="AE195" i="10" s="1"/>
  <c r="AC208" i="10"/>
  <c r="AE208" i="10" s="1"/>
  <c r="AC202" i="10"/>
  <c r="AE202" i="10" s="1"/>
  <c r="AC209" i="10"/>
  <c r="AE209" i="10" s="1"/>
  <c r="AC217" i="10"/>
  <c r="AE217" i="10" s="1"/>
  <c r="AC200" i="10"/>
  <c r="AE200" i="10" s="1"/>
  <c r="AC215" i="10"/>
  <c r="AE215" i="10" s="1"/>
  <c r="AC190" i="10"/>
  <c r="AE190" i="10" s="1"/>
  <c r="AC199" i="10"/>
  <c r="AE199" i="10" s="1"/>
  <c r="AC212" i="10"/>
  <c r="AE212" i="10" s="1"/>
  <c r="AC30" i="8"/>
  <c r="AE30" i="8" s="1"/>
  <c r="AC218" i="10"/>
  <c r="AE218" i="10" s="1"/>
  <c r="AC192" i="10"/>
  <c r="AE192" i="10" s="1"/>
  <c r="AC206" i="10"/>
  <c r="AE206" i="10" s="1"/>
  <c r="AC194" i="10"/>
  <c r="AE194" i="10" s="1"/>
  <c r="AC205" i="10"/>
  <c r="AE205" i="10" s="1"/>
  <c r="AC203" i="10"/>
  <c r="AE203" i="10" s="1"/>
  <c r="AC184" i="10"/>
  <c r="AE184" i="10" s="1"/>
  <c r="AC166" i="10"/>
  <c r="AE166" i="10" s="1"/>
  <c r="AC171" i="10"/>
  <c r="AE171" i="10" s="1"/>
  <c r="AC179" i="10"/>
  <c r="AE179" i="10" s="1"/>
  <c r="AC187" i="10"/>
  <c r="AE187" i="10" s="1"/>
  <c r="AC168" i="10"/>
  <c r="AE168" i="10" s="1"/>
  <c r="AC182" i="10"/>
  <c r="AE182" i="10" s="1"/>
  <c r="AC174" i="10"/>
  <c r="AE174" i="10" s="1"/>
  <c r="AC167" i="10"/>
  <c r="AE167" i="10" s="1"/>
  <c r="AC183" i="10"/>
  <c r="AE183" i="10" s="1"/>
  <c r="AC37" i="9"/>
  <c r="AE37" i="9" s="1"/>
  <c r="AC164" i="10"/>
  <c r="AE164" i="10" s="1"/>
  <c r="AC178" i="10"/>
  <c r="AE178" i="10" s="1"/>
  <c r="AC169" i="10"/>
  <c r="AE169" i="10" s="1"/>
  <c r="AC185" i="10"/>
  <c r="AE185" i="10" s="1"/>
  <c r="AC180" i="10"/>
  <c r="AE180" i="10" s="1"/>
  <c r="AC38" i="9"/>
  <c r="AE38" i="9" s="1"/>
  <c r="AC165" i="10"/>
  <c r="AE165" i="10" s="1"/>
  <c r="AC170" i="10"/>
  <c r="AE170" i="10" s="1"/>
  <c r="AC188" i="10"/>
  <c r="AE188" i="10" s="1"/>
  <c r="AC173" i="10"/>
  <c r="AE173" i="10" s="1"/>
  <c r="AC181" i="10"/>
  <c r="AE181" i="10" s="1"/>
  <c r="AC189" i="10"/>
  <c r="AE189" i="10" s="1"/>
  <c r="AC172" i="10"/>
  <c r="AE172" i="10" s="1"/>
  <c r="AC186" i="10"/>
  <c r="AE186" i="10" s="1"/>
  <c r="AC175" i="10"/>
  <c r="AE175" i="10" s="1"/>
  <c r="AC176" i="10"/>
  <c r="AE176" i="10" s="1"/>
  <c r="AC177" i="10"/>
  <c r="AE177" i="10" s="1"/>
  <c r="AC160" i="10"/>
  <c r="AE160" i="10" s="1"/>
  <c r="AC162" i="10"/>
  <c r="AE162" i="10" s="1"/>
  <c r="AC155" i="10"/>
  <c r="AE155" i="10" s="1"/>
  <c r="AC152" i="10"/>
  <c r="AE152" i="10" s="1"/>
  <c r="AC154" i="10"/>
  <c r="AE154" i="10" s="1"/>
  <c r="AC151" i="10"/>
  <c r="AE151" i="10" s="1"/>
  <c r="AC158" i="10"/>
  <c r="AE158" i="10" s="1"/>
  <c r="AC163" i="10"/>
  <c r="AE163" i="10" s="1"/>
  <c r="AC159" i="10"/>
  <c r="AE159" i="10" s="1"/>
  <c r="AC150" i="10"/>
  <c r="AE150" i="10" s="1"/>
  <c r="AC149" i="10"/>
  <c r="AE149" i="10" s="1"/>
  <c r="AC157" i="10"/>
  <c r="AE157" i="10" s="1"/>
  <c r="AC161" i="10"/>
  <c r="AE161" i="10" s="1"/>
  <c r="AC156" i="10"/>
  <c r="AE156" i="10" s="1"/>
  <c r="AC153" i="10"/>
  <c r="AE153" i="10" s="1"/>
  <c r="AB221" i="10"/>
  <c r="AD221" i="10" s="1"/>
  <c r="AB40" i="9"/>
  <c r="AD40" i="9" s="1"/>
  <c r="AB195" i="10"/>
  <c r="AD195" i="10" s="1"/>
  <c r="AB210" i="10"/>
  <c r="AD210" i="10" s="1"/>
  <c r="AB191" i="10"/>
  <c r="AD191" i="10" s="1"/>
  <c r="AB200" i="10"/>
  <c r="AD200" i="10" s="1"/>
  <c r="AB207" i="10"/>
  <c r="AD207" i="10" s="1"/>
  <c r="AB215" i="10"/>
  <c r="AD215" i="10" s="1"/>
  <c r="AB197" i="10"/>
  <c r="AD197" i="10" s="1"/>
  <c r="AB208" i="10"/>
  <c r="AD208" i="10" s="1"/>
  <c r="AB222" i="10"/>
  <c r="AD222" i="10" s="1"/>
  <c r="AB220" i="10"/>
  <c r="AD220" i="10" s="1"/>
  <c r="AB211" i="10"/>
  <c r="AD211" i="10" s="1"/>
  <c r="AB30" i="8"/>
  <c r="AD30" i="8" s="1"/>
  <c r="AB219" i="10"/>
  <c r="AD219" i="10" s="1"/>
  <c r="AB216" i="10"/>
  <c r="AD216" i="10" s="1"/>
  <c r="AB190" i="10"/>
  <c r="AD190" i="10" s="1"/>
  <c r="AB198" i="10"/>
  <c r="AD198" i="10" s="1"/>
  <c r="AB192" i="10"/>
  <c r="AD192" i="10" s="1"/>
  <c r="AB217" i="10"/>
  <c r="AD217" i="10" s="1"/>
  <c r="AB199" i="10"/>
  <c r="AD199" i="10" s="1"/>
  <c r="AF199" i="10" s="1"/>
  <c r="AG199" i="10" s="1"/>
  <c r="AB214" i="10"/>
  <c r="AD214" i="10" s="1"/>
  <c r="AB193" i="10"/>
  <c r="AD193" i="10" s="1"/>
  <c r="AB202" i="10"/>
  <c r="AD202" i="10" s="1"/>
  <c r="AB209" i="10"/>
  <c r="AD209" i="10" s="1"/>
  <c r="AB201" i="10"/>
  <c r="AD201" i="10" s="1"/>
  <c r="AB212" i="10"/>
  <c r="AD212" i="10" s="1"/>
  <c r="AB194" i="10"/>
  <c r="AD194" i="10" s="1"/>
  <c r="AB203" i="10"/>
  <c r="AD203" i="10" s="1"/>
  <c r="AF203" i="10" s="1"/>
  <c r="AG203" i="10" s="1"/>
  <c r="AB204" i="10"/>
  <c r="AD204" i="10" s="1"/>
  <c r="AB196" i="10"/>
  <c r="AD196" i="10" s="1"/>
  <c r="AB39" i="9"/>
  <c r="AD39" i="9" s="1"/>
  <c r="AB206" i="10"/>
  <c r="AD206" i="10" s="1"/>
  <c r="AB218" i="10"/>
  <c r="AD218" i="10" s="1"/>
  <c r="AB205" i="10"/>
  <c r="AD205" i="10" s="1"/>
  <c r="AB213" i="10"/>
  <c r="AD213" i="10" s="1"/>
  <c r="AB37" i="9"/>
  <c r="AD37" i="9" s="1"/>
  <c r="AB38" i="9"/>
  <c r="AD38" i="9" s="1"/>
  <c r="AF38" i="9" s="1"/>
  <c r="AG38" i="9" s="1"/>
  <c r="AB176" i="10"/>
  <c r="AD176" i="10" s="1"/>
  <c r="AB168" i="10"/>
  <c r="AD168" i="10" s="1"/>
  <c r="AB182" i="10"/>
  <c r="AD182" i="10" s="1"/>
  <c r="AB166" i="10"/>
  <c r="AD166" i="10" s="1"/>
  <c r="AB171" i="10"/>
  <c r="AD171" i="10" s="1"/>
  <c r="AB179" i="10"/>
  <c r="AD179" i="10" s="1"/>
  <c r="AB187" i="10"/>
  <c r="AD187" i="10" s="1"/>
  <c r="AB174" i="10"/>
  <c r="AD174" i="10" s="1"/>
  <c r="AB167" i="10"/>
  <c r="AD167" i="10" s="1"/>
  <c r="AB175" i="10"/>
  <c r="AD175" i="10" s="1"/>
  <c r="AB164" i="10"/>
  <c r="AD164" i="10" s="1"/>
  <c r="AF164" i="10" s="1"/>
  <c r="AG164" i="10" s="1"/>
  <c r="AB169" i="10"/>
  <c r="AD169" i="10" s="1"/>
  <c r="AB185" i="10"/>
  <c r="AD185" i="10" s="1"/>
  <c r="AB180" i="10"/>
  <c r="AD180" i="10" s="1"/>
  <c r="AB172" i="10"/>
  <c r="AD172" i="10" s="1"/>
  <c r="AB184" i="10"/>
  <c r="AD184" i="10" s="1"/>
  <c r="AB173" i="10"/>
  <c r="AD173" i="10" s="1"/>
  <c r="AB181" i="10"/>
  <c r="AD181" i="10" s="1"/>
  <c r="AB189" i="10"/>
  <c r="AD189" i="10" s="1"/>
  <c r="AB186" i="10"/>
  <c r="AD186" i="10" s="1"/>
  <c r="AB188" i="10"/>
  <c r="AD188" i="10" s="1"/>
  <c r="AB183" i="10"/>
  <c r="AD183" i="10" s="1"/>
  <c r="AB165" i="10"/>
  <c r="AD165" i="10" s="1"/>
  <c r="AB170" i="10"/>
  <c r="AD170" i="10" s="1"/>
  <c r="AB178" i="10"/>
  <c r="AD178" i="10" s="1"/>
  <c r="AB177" i="10"/>
  <c r="AD177" i="10" s="1"/>
  <c r="AB157" i="10"/>
  <c r="AD157" i="10" s="1"/>
  <c r="AF157" i="10" s="1"/>
  <c r="AG157" i="10" s="1"/>
  <c r="AB156" i="10"/>
  <c r="AD156" i="10" s="1"/>
  <c r="AB149" i="10"/>
  <c r="AD149" i="10" s="1"/>
  <c r="AB161" i="10"/>
  <c r="AD161" i="10" s="1"/>
  <c r="AB160" i="10"/>
  <c r="AD160" i="10" s="1"/>
  <c r="AB151" i="10"/>
  <c r="AD151" i="10" s="1"/>
  <c r="AB154" i="10"/>
  <c r="AD154" i="10" s="1"/>
  <c r="AB162" i="10"/>
  <c r="AD162" i="10" s="1"/>
  <c r="AB159" i="10"/>
  <c r="AD159" i="10" s="1"/>
  <c r="AB163" i="10"/>
  <c r="AD163" i="10" s="1"/>
  <c r="AB150" i="10"/>
  <c r="AD150" i="10" s="1"/>
  <c r="AF150" i="10" s="1"/>
  <c r="AG150" i="10" s="1"/>
  <c r="AB158" i="10"/>
  <c r="AD158" i="10" s="1"/>
  <c r="AF158" i="10" s="1"/>
  <c r="AG158" i="10" s="1"/>
  <c r="AB153" i="10"/>
  <c r="AD153" i="10" s="1"/>
  <c r="AB152" i="10"/>
  <c r="AD152" i="10" s="1"/>
  <c r="AB155" i="10"/>
  <c r="AD155" i="10" s="1"/>
  <c r="AC28" i="7"/>
  <c r="AE28" i="7" s="1"/>
  <c r="AC148" i="10"/>
  <c r="AE148" i="10" s="1"/>
  <c r="AB28" i="7"/>
  <c r="AD28" i="7" s="1"/>
  <c r="AB148" i="10"/>
  <c r="AD148" i="10" s="1"/>
  <c r="AC26" i="7"/>
  <c r="AE26" i="7" s="1"/>
  <c r="AC147" i="10"/>
  <c r="AE147" i="10" s="1"/>
  <c r="AC27" i="7"/>
  <c r="AE27" i="7" s="1"/>
  <c r="AB26" i="7"/>
  <c r="AD26" i="7" s="1"/>
  <c r="AB27" i="7"/>
  <c r="AD27" i="7" s="1"/>
  <c r="AB147" i="10"/>
  <c r="AD147" i="10" s="1"/>
  <c r="AC146" i="10"/>
  <c r="AE146" i="10" s="1"/>
  <c r="AC15" i="8"/>
  <c r="AE15" i="8" s="1"/>
  <c r="AC145" i="10"/>
  <c r="AE145" i="10" s="1"/>
  <c r="AB146" i="10"/>
  <c r="AD146" i="10" s="1"/>
  <c r="AB145" i="10"/>
  <c r="AD145" i="10" s="1"/>
  <c r="AB15" i="8"/>
  <c r="AD15" i="8" s="1"/>
  <c r="AB14" i="8"/>
  <c r="AD14" i="8" s="1"/>
  <c r="AB144" i="10"/>
  <c r="AD144" i="10" s="1"/>
  <c r="AB143" i="10"/>
  <c r="AD143" i="10" s="1"/>
  <c r="AB36" i="9"/>
  <c r="AD36" i="9" s="1"/>
  <c r="AB13" i="9"/>
  <c r="AD13" i="9" s="1"/>
  <c r="AB29" i="8"/>
  <c r="AD29" i="8" s="1"/>
  <c r="AB142" i="10"/>
  <c r="AD142" i="10" s="1"/>
  <c r="AB25" i="9"/>
  <c r="AD25" i="9" s="1"/>
  <c r="AB24" i="9"/>
  <c r="AD24" i="9" s="1"/>
  <c r="AB23" i="9"/>
  <c r="AD23" i="9" s="1"/>
  <c r="AB16" i="9"/>
  <c r="AD16" i="9" s="1"/>
  <c r="AB15" i="9"/>
  <c r="AD15" i="9" s="1"/>
  <c r="AB35" i="9"/>
  <c r="AD35" i="9" s="1"/>
  <c r="AB136" i="10"/>
  <c r="AD136" i="10" s="1"/>
  <c r="AB139" i="10"/>
  <c r="AD139" i="10" s="1"/>
  <c r="AB141" i="10"/>
  <c r="AD141" i="10" s="1"/>
  <c r="AB140" i="10"/>
  <c r="AD140" i="10" s="1"/>
  <c r="AB34" i="9"/>
  <c r="AD34" i="9" s="1"/>
  <c r="AB137" i="10"/>
  <c r="AD137" i="10" s="1"/>
  <c r="AB14" i="9"/>
  <c r="AD14" i="9" s="1"/>
  <c r="AB132" i="10"/>
  <c r="AD132" i="10" s="1"/>
  <c r="AB134" i="10"/>
  <c r="AD134" i="10" s="1"/>
  <c r="AB133" i="10"/>
  <c r="AD133" i="10" s="1"/>
  <c r="AB135" i="10"/>
  <c r="AD135" i="10" s="1"/>
  <c r="AB123" i="10"/>
  <c r="AD123" i="10" s="1"/>
  <c r="AB124" i="10"/>
  <c r="AD124" i="10" s="1"/>
  <c r="AB126" i="10"/>
  <c r="AD126" i="10" s="1"/>
  <c r="AB127" i="10"/>
  <c r="AD127" i="10" s="1"/>
  <c r="AB128" i="10"/>
  <c r="AD128" i="10" s="1"/>
  <c r="AB129" i="10"/>
  <c r="AD129" i="10" s="1"/>
  <c r="AB130" i="10"/>
  <c r="AD130" i="10" s="1"/>
  <c r="AB131" i="10"/>
  <c r="AD131" i="10" s="1"/>
  <c r="AB119" i="10"/>
  <c r="AD119" i="10" s="1"/>
  <c r="AB122" i="10"/>
  <c r="AD122" i="10" s="1"/>
  <c r="AB121" i="10"/>
  <c r="AD121" i="10" s="1"/>
  <c r="AB118" i="10"/>
  <c r="AD118" i="10" s="1"/>
  <c r="AB120" i="10"/>
  <c r="AD120" i="10" s="1"/>
  <c r="AB115" i="10"/>
  <c r="AD115" i="10" s="1"/>
  <c r="AB32" i="9"/>
  <c r="AD32" i="9" s="1"/>
  <c r="AB31" i="9"/>
  <c r="AD31" i="9" s="1"/>
  <c r="AB116" i="10"/>
  <c r="AD116" i="10" s="1"/>
  <c r="AB114" i="10"/>
  <c r="AD114" i="10" s="1"/>
  <c r="AB29" i="9"/>
  <c r="AD29" i="9" s="1"/>
  <c r="AB117" i="10"/>
  <c r="AD117" i="10" s="1"/>
  <c r="AB30" i="9"/>
  <c r="AD30" i="9" s="1"/>
  <c r="AB28" i="9"/>
  <c r="AD28" i="9" s="1"/>
  <c r="AB102" i="10"/>
  <c r="AD102" i="10" s="1"/>
  <c r="AB110" i="10"/>
  <c r="AD110" i="10" s="1"/>
  <c r="AB22" i="9"/>
  <c r="AD22" i="9" s="1"/>
  <c r="AB105" i="10"/>
  <c r="AD105" i="10" s="1"/>
  <c r="AB19" i="9"/>
  <c r="AD19" i="9" s="1"/>
  <c r="AB104" i="10"/>
  <c r="AD104" i="10" s="1"/>
  <c r="AB112" i="10"/>
  <c r="AD112" i="10" s="1"/>
  <c r="AB27" i="9"/>
  <c r="AD27" i="9" s="1"/>
  <c r="AB109" i="10"/>
  <c r="AD109" i="10" s="1"/>
  <c r="AB107" i="10"/>
  <c r="AD107" i="10" s="1"/>
  <c r="AB18" i="9"/>
  <c r="AD18" i="9" s="1"/>
  <c r="AB101" i="10"/>
  <c r="AD101" i="10" s="1"/>
  <c r="AB113" i="10"/>
  <c r="AD113" i="10" s="1"/>
  <c r="AB108" i="10"/>
  <c r="AD108" i="10" s="1"/>
  <c r="AB20" i="9"/>
  <c r="AD20" i="9" s="1"/>
  <c r="AB103" i="10"/>
  <c r="AD103" i="10" s="1"/>
  <c r="AB17" i="9"/>
  <c r="AD17" i="9" s="1"/>
  <c r="AC14" i="8"/>
  <c r="AE14" i="8" s="1"/>
  <c r="AC144" i="10"/>
  <c r="AE144" i="10" s="1"/>
  <c r="AC143" i="10"/>
  <c r="AE143" i="10" s="1"/>
  <c r="AC29" i="8"/>
  <c r="AE29" i="8" s="1"/>
  <c r="AC34" i="9"/>
  <c r="AE34" i="9" s="1"/>
  <c r="AC36" i="9"/>
  <c r="AE36" i="9" s="1"/>
  <c r="AC23" i="9"/>
  <c r="AE23" i="9" s="1"/>
  <c r="AF23" i="9" s="1"/>
  <c r="AG23" i="9" s="1"/>
  <c r="AC24" i="9"/>
  <c r="AE24" i="9" s="1"/>
  <c r="AC25" i="9"/>
  <c r="AE25" i="9" s="1"/>
  <c r="AF25" i="9" s="1"/>
  <c r="AG25" i="9" s="1"/>
  <c r="AC13" i="9"/>
  <c r="AE13" i="9" s="1"/>
  <c r="AF13" i="9" s="1"/>
  <c r="AG13" i="9" s="1"/>
  <c r="AC16" i="9"/>
  <c r="AE16" i="9" s="1"/>
  <c r="AC139" i="10"/>
  <c r="AE139" i="10" s="1"/>
  <c r="AF139" i="10" s="1"/>
  <c r="AG139" i="10" s="1"/>
  <c r="AC14" i="9"/>
  <c r="AE14" i="9" s="1"/>
  <c r="AF14" i="9" s="1"/>
  <c r="AG14" i="9" s="1"/>
  <c r="AC35" i="9"/>
  <c r="AE35" i="9" s="1"/>
  <c r="AF35" i="9" s="1"/>
  <c r="AG35" i="9" s="1"/>
  <c r="AC136" i="10"/>
  <c r="AE136" i="10" s="1"/>
  <c r="AC140" i="10"/>
  <c r="AE140" i="10" s="1"/>
  <c r="AC141" i="10"/>
  <c r="AE141" i="10" s="1"/>
  <c r="AF141" i="10" s="1"/>
  <c r="AG141" i="10" s="1"/>
  <c r="AC142" i="10"/>
  <c r="AE142" i="10" s="1"/>
  <c r="AC15" i="9"/>
  <c r="AE15" i="9" s="1"/>
  <c r="AC137" i="10"/>
  <c r="AE137" i="10" s="1"/>
  <c r="AF137" i="10" s="1"/>
  <c r="AG137" i="10" s="1"/>
  <c r="AC134" i="10"/>
  <c r="AE134" i="10" s="1"/>
  <c r="AC133" i="10"/>
  <c r="AE133" i="10" s="1"/>
  <c r="AC135" i="10"/>
  <c r="AE135" i="10" s="1"/>
  <c r="AC132" i="10"/>
  <c r="AE132" i="10" s="1"/>
  <c r="AC130" i="10"/>
  <c r="AE130" i="10" s="1"/>
  <c r="AC131" i="10"/>
  <c r="AE131" i="10" s="1"/>
  <c r="AC123" i="10"/>
  <c r="AE123" i="10" s="1"/>
  <c r="AC124" i="10"/>
  <c r="AE124" i="10" s="1"/>
  <c r="AC126" i="10"/>
  <c r="AE126" i="10" s="1"/>
  <c r="AC127" i="10"/>
  <c r="AE127" i="10" s="1"/>
  <c r="AC128" i="10"/>
  <c r="AE128" i="10" s="1"/>
  <c r="AC129" i="10"/>
  <c r="AE129" i="10" s="1"/>
  <c r="AC120" i="10"/>
  <c r="AE120" i="10" s="1"/>
  <c r="AC119" i="10"/>
  <c r="AE119" i="10" s="1"/>
  <c r="AC122" i="10"/>
  <c r="AE122" i="10" s="1"/>
  <c r="AF122" i="10" s="1"/>
  <c r="AG122" i="10" s="1"/>
  <c r="AC121" i="10"/>
  <c r="AE121" i="10" s="1"/>
  <c r="AF121" i="10" s="1"/>
  <c r="AG121" i="10" s="1"/>
  <c r="AC118" i="10"/>
  <c r="AE118" i="10" s="1"/>
  <c r="AF118" i="10" s="1"/>
  <c r="AG118" i="10" s="1"/>
  <c r="AC28" i="9"/>
  <c r="AE28" i="9" s="1"/>
  <c r="AC31" i="9"/>
  <c r="AE31" i="9" s="1"/>
  <c r="AC30" i="9"/>
  <c r="AE30" i="9" s="1"/>
  <c r="AC114" i="10"/>
  <c r="AE114" i="10" s="1"/>
  <c r="AC115" i="10"/>
  <c r="AE115" i="10" s="1"/>
  <c r="AC32" i="9"/>
  <c r="AE32" i="9" s="1"/>
  <c r="AC116" i="10"/>
  <c r="AE116" i="10" s="1"/>
  <c r="AC17" i="9"/>
  <c r="AE17" i="9" s="1"/>
  <c r="AC117" i="10"/>
  <c r="AE117" i="10" s="1"/>
  <c r="AC29" i="9"/>
  <c r="AE29" i="9" s="1"/>
  <c r="AC103" i="10"/>
  <c r="AE103" i="10" s="1"/>
  <c r="AC89" i="10"/>
  <c r="AE89" i="10" s="1"/>
  <c r="AC99" i="10"/>
  <c r="AE99" i="10" s="1"/>
  <c r="AC92" i="10"/>
  <c r="AE92" i="10" s="1"/>
  <c r="AC100" i="10"/>
  <c r="AE100" i="10" s="1"/>
  <c r="AC110" i="10"/>
  <c r="AE110" i="10" s="1"/>
  <c r="AF110" i="10" s="1"/>
  <c r="AG110" i="10" s="1"/>
  <c r="AC18" i="9"/>
  <c r="AE18" i="9" s="1"/>
  <c r="AF18" i="9" s="1"/>
  <c r="AG18" i="9" s="1"/>
  <c r="AC113" i="10"/>
  <c r="AE113" i="10" s="1"/>
  <c r="AC91" i="10"/>
  <c r="AE91" i="10" s="1"/>
  <c r="AC101" i="10"/>
  <c r="AE101" i="10" s="1"/>
  <c r="AC20" i="9"/>
  <c r="AE20" i="9" s="1"/>
  <c r="AF20" i="9" s="1"/>
  <c r="AG20" i="9" s="1"/>
  <c r="AC19" i="9"/>
  <c r="AE19" i="9" s="1"/>
  <c r="AC88" i="10"/>
  <c r="AE88" i="10" s="1"/>
  <c r="AC107" i="10"/>
  <c r="AE107" i="10" s="1"/>
  <c r="AC104" i="10"/>
  <c r="AE104" i="10" s="1"/>
  <c r="AC112" i="10"/>
  <c r="AE112" i="10" s="1"/>
  <c r="AC97" i="10"/>
  <c r="AE97" i="10" s="1"/>
  <c r="AC90" i="10"/>
  <c r="AE90" i="10" s="1"/>
  <c r="AC98" i="10"/>
  <c r="AE98" i="10" s="1"/>
  <c r="AC108" i="10"/>
  <c r="AE108" i="10" s="1"/>
  <c r="AC27" i="9"/>
  <c r="AE27" i="9" s="1"/>
  <c r="AC105" i="10"/>
  <c r="AE105" i="10" s="1"/>
  <c r="AC109" i="10"/>
  <c r="AE109" i="10" s="1"/>
  <c r="AC94" i="10"/>
  <c r="AE94" i="10" s="1"/>
  <c r="AC102" i="10"/>
  <c r="AE102" i="10" s="1"/>
  <c r="AF102" i="10" s="1"/>
  <c r="AG102" i="10" s="1"/>
  <c r="AC95" i="10"/>
  <c r="AE95" i="10" s="1"/>
  <c r="AC96" i="10"/>
  <c r="AE96" i="10" s="1"/>
  <c r="AC93" i="10"/>
  <c r="AE93" i="10" s="1"/>
  <c r="AC22" i="9"/>
  <c r="AE22" i="9" s="1"/>
  <c r="AB99" i="10"/>
  <c r="AD99" i="10" s="1"/>
  <c r="AB92" i="10"/>
  <c r="AD92" i="10" s="1"/>
  <c r="AB100" i="10"/>
  <c r="AD100" i="10" s="1"/>
  <c r="AB95" i="10"/>
  <c r="AD95" i="10" s="1"/>
  <c r="AB94" i="10"/>
  <c r="AD94" i="10" s="1"/>
  <c r="AB89" i="10"/>
  <c r="AD89" i="10" s="1"/>
  <c r="AB98" i="10"/>
  <c r="AD98" i="10" s="1"/>
  <c r="AB88" i="10"/>
  <c r="AD88" i="10" s="1"/>
  <c r="AF88" i="10" s="1"/>
  <c r="AG88" i="10" s="1"/>
  <c r="AB96" i="10"/>
  <c r="AD96" i="10" s="1"/>
  <c r="AB91" i="10"/>
  <c r="AD91" i="10" s="1"/>
  <c r="AB90" i="10"/>
  <c r="AD90" i="10" s="1"/>
  <c r="AB97" i="10"/>
  <c r="AD97" i="10" s="1"/>
  <c r="AF97" i="10" s="1"/>
  <c r="AG97" i="10" s="1"/>
  <c r="AB93" i="10"/>
  <c r="AD93" i="10" s="1"/>
  <c r="AB25" i="7"/>
  <c r="AD25" i="7" s="1"/>
  <c r="AB87" i="10"/>
  <c r="AD87" i="10" s="1"/>
  <c r="AC87" i="10"/>
  <c r="AE87" i="10" s="1"/>
  <c r="AC25" i="7"/>
  <c r="AE25" i="7" s="1"/>
  <c r="AC75" i="10"/>
  <c r="AE75" i="10" s="1"/>
  <c r="AC84" i="10"/>
  <c r="AE84" i="10" s="1"/>
  <c r="AC64" i="10"/>
  <c r="AE64" i="10" s="1"/>
  <c r="AC11" i="8"/>
  <c r="AE11" i="8" s="1"/>
  <c r="AC73" i="10"/>
  <c r="AE73" i="10" s="1"/>
  <c r="AC82" i="10"/>
  <c r="AE82" i="10" s="1"/>
  <c r="AC68" i="10"/>
  <c r="AE68" i="10" s="1"/>
  <c r="AC76" i="10"/>
  <c r="AE76" i="10" s="1"/>
  <c r="AC78" i="10"/>
  <c r="AE78" i="10" s="1"/>
  <c r="AC24" i="7"/>
  <c r="AE24" i="7" s="1"/>
  <c r="AC71" i="10"/>
  <c r="AE71" i="10" s="1"/>
  <c r="AC80" i="10"/>
  <c r="AE80" i="10" s="1"/>
  <c r="AC65" i="10"/>
  <c r="AE65" i="10" s="1"/>
  <c r="AC81" i="10"/>
  <c r="AE81" i="10" s="1"/>
  <c r="AC83" i="10"/>
  <c r="AE83" i="10" s="1"/>
  <c r="AC69" i="10"/>
  <c r="AE69" i="10" s="1"/>
  <c r="AC28" i="8"/>
  <c r="AE28" i="8" s="1"/>
  <c r="AC85" i="10"/>
  <c r="AE85" i="10" s="1"/>
  <c r="AC66" i="10"/>
  <c r="AE66" i="10" s="1"/>
  <c r="AC74" i="10"/>
  <c r="AE74" i="10" s="1"/>
  <c r="AC86" i="10"/>
  <c r="AE86" i="10" s="1"/>
  <c r="AC70" i="10"/>
  <c r="AE70" i="10" s="1"/>
  <c r="AC77" i="10"/>
  <c r="AE77" i="10" s="1"/>
  <c r="AC63" i="10"/>
  <c r="AE63" i="10" s="1"/>
  <c r="AC79" i="10"/>
  <c r="AE79" i="10" s="1"/>
  <c r="AC23" i="7"/>
  <c r="AE23" i="7" s="1"/>
  <c r="AC72" i="10"/>
  <c r="AE72" i="10" s="1"/>
  <c r="AC12" i="8"/>
  <c r="AE12" i="8" s="1"/>
  <c r="AC67" i="10"/>
  <c r="AE67" i="10" s="1"/>
  <c r="AB24" i="7"/>
  <c r="AD24" i="7" s="1"/>
  <c r="AF24" i="7" s="1"/>
  <c r="AG24" i="7" s="1"/>
  <c r="AB85" i="10"/>
  <c r="AD85" i="10" s="1"/>
  <c r="AB86" i="10"/>
  <c r="AD86" i="10" s="1"/>
  <c r="AB23" i="7"/>
  <c r="AD23" i="7" s="1"/>
  <c r="AB84" i="10"/>
  <c r="AD84" i="10" s="1"/>
  <c r="AF84" i="10" s="1"/>
  <c r="AG84" i="10" s="1"/>
  <c r="AB12" i="8"/>
  <c r="AD12" i="8" s="1"/>
  <c r="AB83" i="10"/>
  <c r="AD83" i="10" s="1"/>
  <c r="AB11" i="8"/>
  <c r="AD11" i="8" s="1"/>
  <c r="AB81" i="10"/>
  <c r="AD81" i="10" s="1"/>
  <c r="AB77" i="10"/>
  <c r="AD77" i="10" s="1"/>
  <c r="AB76" i="10"/>
  <c r="AD76" i="10" s="1"/>
  <c r="AB28" i="8"/>
  <c r="AD28" i="8" s="1"/>
  <c r="AF28" i="8" s="1"/>
  <c r="AG28" i="8" s="1"/>
  <c r="AB80" i="10"/>
  <c r="AD80" i="10" s="1"/>
  <c r="AB78" i="10"/>
  <c r="AD78" i="10" s="1"/>
  <c r="AB82" i="10"/>
  <c r="AD82" i="10" s="1"/>
  <c r="AB79" i="10"/>
  <c r="AD79" i="10" s="1"/>
  <c r="AB75" i="10"/>
  <c r="AD75" i="10" s="1"/>
  <c r="AB73" i="10"/>
  <c r="AD73" i="10" s="1"/>
  <c r="AB74" i="10"/>
  <c r="AD74" i="10" s="1"/>
  <c r="AF74" i="10" s="1"/>
  <c r="AG74" i="10" s="1"/>
  <c r="AB72" i="10"/>
  <c r="AD72" i="10" s="1"/>
  <c r="AB71" i="10"/>
  <c r="AD71" i="10" s="1"/>
  <c r="AB63" i="10"/>
  <c r="AD63" i="10" s="1"/>
  <c r="AB64" i="10"/>
  <c r="AD64" i="10" s="1"/>
  <c r="AB65" i="10"/>
  <c r="AD65" i="10" s="1"/>
  <c r="AF65" i="10" s="1"/>
  <c r="AG65" i="10" s="1"/>
  <c r="AB66" i="10"/>
  <c r="AD66" i="10" s="1"/>
  <c r="AB67" i="10"/>
  <c r="AD67" i="10" s="1"/>
  <c r="AB68" i="10"/>
  <c r="AD68" i="10" s="1"/>
  <c r="AB69" i="10"/>
  <c r="AD69" i="10" s="1"/>
  <c r="AB70" i="10"/>
  <c r="AD70" i="10" s="1"/>
  <c r="AB61" i="10"/>
  <c r="AD61" i="10" s="1"/>
  <c r="AB55" i="10"/>
  <c r="AD55" i="10" s="1"/>
  <c r="AB54" i="10"/>
  <c r="AD54" i="10" s="1"/>
  <c r="AB62" i="10"/>
  <c r="AD62" i="10" s="1"/>
  <c r="AB57" i="10"/>
  <c r="AD57" i="10" s="1"/>
  <c r="AB56" i="10"/>
  <c r="AD56" i="10" s="1"/>
  <c r="AB51" i="10"/>
  <c r="AD51" i="10" s="1"/>
  <c r="AB60" i="10"/>
  <c r="AD60" i="10" s="1"/>
  <c r="AB58" i="10"/>
  <c r="AD58" i="10" s="1"/>
  <c r="AB53" i="10"/>
  <c r="AD53" i="10" s="1"/>
  <c r="AB52" i="10"/>
  <c r="AD52" i="10" s="1"/>
  <c r="AB59" i="10"/>
  <c r="AD59" i="10" s="1"/>
  <c r="AB11" i="9"/>
  <c r="AD11" i="9" s="1"/>
  <c r="AB12" i="9"/>
  <c r="AD12" i="9" s="1"/>
  <c r="AB49" i="10"/>
  <c r="AD49" i="10" s="1"/>
  <c r="AB48" i="10"/>
  <c r="AD48" i="10" s="1"/>
  <c r="AB50" i="10"/>
  <c r="AD50" i="10" s="1"/>
  <c r="AB6" i="8"/>
  <c r="AD6" i="8" s="1"/>
  <c r="AB5" i="8"/>
  <c r="AB8" i="8"/>
  <c r="AD8" i="8" s="1"/>
  <c r="AB9" i="8"/>
  <c r="AD9" i="8" s="1"/>
  <c r="AB47" i="10"/>
  <c r="AD47" i="10" s="1"/>
  <c r="AB10" i="9"/>
  <c r="AD10" i="9" s="1"/>
  <c r="AB9" i="9"/>
  <c r="AD9" i="9" s="1"/>
  <c r="AB46" i="10"/>
  <c r="AD46" i="10" s="1"/>
  <c r="AB22" i="7"/>
  <c r="AD22" i="7" s="1"/>
  <c r="AB45" i="10"/>
  <c r="AD45" i="10" s="1"/>
  <c r="AB21" i="7"/>
  <c r="AD21" i="7" s="1"/>
  <c r="AB44" i="10"/>
  <c r="AD44" i="10" s="1"/>
  <c r="AB43" i="10"/>
  <c r="AD43" i="10" s="1"/>
  <c r="AB20" i="7"/>
  <c r="AD20" i="7" s="1"/>
  <c r="AB19" i="10"/>
  <c r="AD19" i="10" s="1"/>
  <c r="AB42" i="10"/>
  <c r="AD42" i="10" s="1"/>
  <c r="AB41" i="10"/>
  <c r="AD41" i="10" s="1"/>
  <c r="AB6" i="9"/>
  <c r="AD6" i="9" s="1"/>
  <c r="AB27" i="8"/>
  <c r="AD27" i="8" s="1"/>
  <c r="AB28" i="10"/>
  <c r="AD28" i="10" s="1"/>
  <c r="AB26" i="10"/>
  <c r="AD26" i="10" s="1"/>
  <c r="AB34" i="10"/>
  <c r="AD34" i="10" s="1"/>
  <c r="AB22" i="10"/>
  <c r="AD22" i="10" s="1"/>
  <c r="AB30" i="10"/>
  <c r="AD30" i="10" s="1"/>
  <c r="AB38" i="10"/>
  <c r="AD38" i="10" s="1"/>
  <c r="AB37" i="10"/>
  <c r="AD37" i="10" s="1"/>
  <c r="AB27" i="10"/>
  <c r="AD27" i="10" s="1"/>
  <c r="AB8" i="9"/>
  <c r="AD8" i="9" s="1"/>
  <c r="AB36" i="10"/>
  <c r="AD36" i="10" s="1"/>
  <c r="AB24" i="10"/>
  <c r="AD24" i="10" s="1"/>
  <c r="AB33" i="10"/>
  <c r="AD33" i="10" s="1"/>
  <c r="AB7" i="9"/>
  <c r="AD7" i="9" s="1"/>
  <c r="AB29" i="10"/>
  <c r="AD29" i="10" s="1"/>
  <c r="AB40" i="10"/>
  <c r="AD40" i="10" s="1"/>
  <c r="AB3" i="9"/>
  <c r="AD3" i="9" s="1"/>
  <c r="AB39" i="10"/>
  <c r="AD39" i="10" s="1"/>
  <c r="AB25" i="10"/>
  <c r="AD25" i="10" s="1"/>
  <c r="AB35" i="10"/>
  <c r="AD35" i="10" s="1"/>
  <c r="AB23" i="10"/>
  <c r="AD23" i="10" s="1"/>
  <c r="AB32" i="10"/>
  <c r="AD32" i="10" s="1"/>
  <c r="AB9" i="10"/>
  <c r="AD9" i="10" s="1"/>
  <c r="AB15" i="10"/>
  <c r="AD15" i="10" s="1"/>
  <c r="AB10" i="10"/>
  <c r="AD10" i="10" s="1"/>
  <c r="AB4" i="9"/>
  <c r="AD4" i="9" s="1"/>
  <c r="AB18" i="10"/>
  <c r="AD18" i="10" s="1"/>
  <c r="AB12" i="10"/>
  <c r="AD12" i="10" s="1"/>
  <c r="AB13" i="10"/>
  <c r="AD13" i="10" s="1"/>
  <c r="AB5" i="9"/>
  <c r="AD5" i="9" s="1"/>
  <c r="AB17" i="10"/>
  <c r="AD17" i="10" s="1"/>
  <c r="AB11" i="10"/>
  <c r="AD11" i="10" s="1"/>
  <c r="AB20" i="10"/>
  <c r="AD20" i="10" s="1"/>
  <c r="AB14" i="10"/>
  <c r="AD14" i="10" s="1"/>
  <c r="AB21" i="10"/>
  <c r="AD21" i="10" s="1"/>
  <c r="AB16" i="10"/>
  <c r="AD16" i="10" s="1"/>
  <c r="AB19" i="7"/>
  <c r="AD19" i="7" s="1"/>
  <c r="AB8" i="10"/>
  <c r="AD8" i="10" s="1"/>
  <c r="AB17" i="7"/>
  <c r="AB7" i="10"/>
  <c r="AD7" i="10" s="1"/>
  <c r="AB18" i="7"/>
  <c r="AD18" i="7" s="1"/>
  <c r="AB26" i="8"/>
  <c r="AD26" i="8" s="1"/>
  <c r="AB6" i="10"/>
  <c r="AD6" i="10" s="1"/>
  <c r="AB5" i="10"/>
  <c r="AD5" i="10" s="1"/>
  <c r="AB4" i="10"/>
  <c r="AD4" i="10" s="1"/>
  <c r="AB3" i="10"/>
  <c r="AD3" i="10" s="1"/>
  <c r="AF136" i="10" l="1"/>
  <c r="AG136" i="10" s="1"/>
  <c r="AB35" i="7"/>
  <c r="AF192" i="10"/>
  <c r="AG192" i="10" s="1"/>
  <c r="AF147" i="10"/>
  <c r="AG147" i="10" s="1"/>
  <c r="AF18" i="8"/>
  <c r="AG18" i="8" s="1"/>
  <c r="AF15" i="8"/>
  <c r="AG15" i="8" s="1"/>
  <c r="AD17" i="7"/>
  <c r="AD35" i="7" s="1"/>
  <c r="AF190" i="10"/>
  <c r="AG190" i="10" s="1"/>
  <c r="AF221" i="10"/>
  <c r="AG221" i="10" s="1"/>
  <c r="AB21" i="8"/>
  <c r="AF198" i="10"/>
  <c r="AG198" i="10" s="1"/>
  <c r="AF216" i="10"/>
  <c r="AG216" i="10" s="1"/>
  <c r="AF220" i="10"/>
  <c r="AG220" i="10" s="1"/>
  <c r="AF215" i="10"/>
  <c r="AG215" i="10" s="1"/>
  <c r="AF31" i="7"/>
  <c r="AG31" i="7" s="1"/>
  <c r="AF228" i="10"/>
  <c r="AG228" i="10" s="1"/>
  <c r="AF32" i="7"/>
  <c r="AG32" i="7" s="1"/>
  <c r="AF119" i="10"/>
  <c r="AG119" i="10" s="1"/>
  <c r="AH118" i="10" s="1"/>
  <c r="AF227" i="10"/>
  <c r="AG227" i="10" s="1"/>
  <c r="AF225" i="10"/>
  <c r="AG225" i="10" s="1"/>
  <c r="AF226" i="10"/>
  <c r="AG226" i="10" s="1"/>
  <c r="AF19" i="8"/>
  <c r="AG19" i="8" s="1"/>
  <c r="AF29" i="7"/>
  <c r="AG29" i="7" s="1"/>
  <c r="AF30" i="7"/>
  <c r="AG30" i="7" s="1"/>
  <c r="AF162" i="10"/>
  <c r="AG162" i="10" s="1"/>
  <c r="AF172" i="10"/>
  <c r="AG172" i="10" s="1"/>
  <c r="AF174" i="10"/>
  <c r="AG174" i="10" s="1"/>
  <c r="AF214" i="10"/>
  <c r="AG214" i="10" s="1"/>
  <c r="AF195" i="10"/>
  <c r="AG195" i="10" s="1"/>
  <c r="AF224" i="10"/>
  <c r="AG224" i="10" s="1"/>
  <c r="AF37" i="9"/>
  <c r="AG37" i="9" s="1"/>
  <c r="AH37" i="9" s="1"/>
  <c r="AF223" i="10"/>
  <c r="AG223" i="10" s="1"/>
  <c r="AF160" i="10"/>
  <c r="AG160" i="10" s="1"/>
  <c r="AF170" i="10"/>
  <c r="AG170" i="10" s="1"/>
  <c r="AF185" i="10"/>
  <c r="AG185" i="10" s="1"/>
  <c r="AF171" i="10"/>
  <c r="AG171" i="10" s="1"/>
  <c r="AF205" i="10"/>
  <c r="AG205" i="10" s="1"/>
  <c r="AF196" i="10"/>
  <c r="AG196" i="10" s="1"/>
  <c r="AF210" i="10"/>
  <c r="AG210" i="10" s="1"/>
  <c r="AF161" i="10"/>
  <c r="AG161" i="10" s="1"/>
  <c r="AF189" i="10"/>
  <c r="AG189" i="10" s="1"/>
  <c r="AF218" i="10"/>
  <c r="AG218" i="10" s="1"/>
  <c r="AF201" i="10"/>
  <c r="AG201" i="10" s="1"/>
  <c r="AF219" i="10"/>
  <c r="AG219" i="10" s="1"/>
  <c r="AF222" i="10"/>
  <c r="AG222" i="10" s="1"/>
  <c r="AF154" i="10"/>
  <c r="AG154" i="10" s="1"/>
  <c r="AF182" i="10"/>
  <c r="AG182" i="10" s="1"/>
  <c r="AF209" i="10"/>
  <c r="AG209" i="10" s="1"/>
  <c r="AF177" i="10"/>
  <c r="AG177" i="10" s="1"/>
  <c r="AF165" i="10"/>
  <c r="AG165" i="10" s="1"/>
  <c r="AF169" i="10"/>
  <c r="AG169" i="10" s="1"/>
  <c r="AF166" i="10"/>
  <c r="AG166" i="10" s="1"/>
  <c r="AF204" i="10"/>
  <c r="AG204" i="10" s="1"/>
  <c r="AH203" i="10" s="1"/>
  <c r="AF207" i="10"/>
  <c r="AG207" i="10" s="1"/>
  <c r="AF183" i="10"/>
  <c r="AG183" i="10" s="1"/>
  <c r="AF181" i="10"/>
  <c r="AG181" i="10" s="1"/>
  <c r="AF30" i="8"/>
  <c r="AG30" i="8" s="1"/>
  <c r="AF40" i="9"/>
  <c r="AG40" i="9" s="1"/>
  <c r="AH40" i="9" s="1"/>
  <c r="AF152" i="10"/>
  <c r="AG152" i="10" s="1"/>
  <c r="AF163" i="10"/>
  <c r="AG163" i="10" s="1"/>
  <c r="AH163" i="10" s="1"/>
  <c r="AF151" i="10"/>
  <c r="AG151" i="10" s="1"/>
  <c r="AF156" i="10"/>
  <c r="AG156" i="10" s="1"/>
  <c r="AF188" i="10"/>
  <c r="AG188" i="10" s="1"/>
  <c r="AF180" i="10"/>
  <c r="AG180" i="10" s="1"/>
  <c r="AF175" i="10"/>
  <c r="AG175" i="10" s="1"/>
  <c r="AF179" i="10"/>
  <c r="AG179" i="10" s="1"/>
  <c r="AF168" i="10"/>
  <c r="AG168" i="10" s="1"/>
  <c r="AF213" i="10"/>
  <c r="AG213" i="10" s="1"/>
  <c r="AF39" i="9"/>
  <c r="AG39" i="9" s="1"/>
  <c r="AF194" i="10"/>
  <c r="AG194" i="10" s="1"/>
  <c r="AF202" i="10"/>
  <c r="AG202" i="10" s="1"/>
  <c r="AF217" i="10"/>
  <c r="AG217" i="10" s="1"/>
  <c r="AI216" i="10" s="1"/>
  <c r="AF211" i="10"/>
  <c r="AG211" i="10" s="1"/>
  <c r="AF191" i="10"/>
  <c r="AG191" i="10" s="1"/>
  <c r="AF153" i="10"/>
  <c r="AG153" i="10" s="1"/>
  <c r="AH157" i="10"/>
  <c r="AI157" i="10"/>
  <c r="AF186" i="10"/>
  <c r="AG186" i="10" s="1"/>
  <c r="AF184" i="10"/>
  <c r="AG184" i="10" s="1"/>
  <c r="AF167" i="10"/>
  <c r="AG167" i="10" s="1"/>
  <c r="AF176" i="10"/>
  <c r="AG176" i="10" s="1"/>
  <c r="AF212" i="10"/>
  <c r="AG212" i="10" s="1"/>
  <c r="AF193" i="10"/>
  <c r="AG193" i="10" s="1"/>
  <c r="AF155" i="10"/>
  <c r="AG155" i="10" s="1"/>
  <c r="AF149" i="10"/>
  <c r="AG149" i="10" s="1"/>
  <c r="AF178" i="10"/>
  <c r="AG178" i="10" s="1"/>
  <c r="AF187" i="10"/>
  <c r="AG187" i="10" s="1"/>
  <c r="AF206" i="10"/>
  <c r="AG206" i="10" s="1"/>
  <c r="AF208" i="10"/>
  <c r="AG208" i="10" s="1"/>
  <c r="AF200" i="10"/>
  <c r="AG200" i="10" s="1"/>
  <c r="AI199" i="10" s="1"/>
  <c r="AF28" i="7"/>
  <c r="AG28" i="7" s="1"/>
  <c r="AF173" i="10"/>
  <c r="AG173" i="10" s="1"/>
  <c r="AF197" i="10"/>
  <c r="AG197" i="10" s="1"/>
  <c r="AF159" i="10"/>
  <c r="AG159" i="10" s="1"/>
  <c r="AF79" i="10"/>
  <c r="AG79" i="10" s="1"/>
  <c r="AF107" i="10"/>
  <c r="AG107" i="10" s="1"/>
  <c r="AF148" i="10"/>
  <c r="AG148" i="10" s="1"/>
  <c r="AF27" i="7"/>
  <c r="AG27" i="7" s="1"/>
  <c r="AF26" i="7"/>
  <c r="AG26" i="7" s="1"/>
  <c r="AF22" i="9"/>
  <c r="AG22" i="9" s="1"/>
  <c r="AF116" i="10"/>
  <c r="AG116" i="10" s="1"/>
  <c r="AF30" i="9"/>
  <c r="AG30" i="9" s="1"/>
  <c r="AF132" i="10"/>
  <c r="AG132" i="10" s="1"/>
  <c r="AF140" i="10"/>
  <c r="AG140" i="10" s="1"/>
  <c r="AI137" i="10" s="1"/>
  <c r="AF24" i="9"/>
  <c r="AG24" i="9" s="1"/>
  <c r="AF145" i="10"/>
  <c r="AG145" i="10" s="1"/>
  <c r="AF112" i="10"/>
  <c r="AG112" i="10" s="1"/>
  <c r="AF128" i="10"/>
  <c r="AG128" i="10" s="1"/>
  <c r="AF123" i="10"/>
  <c r="AG123" i="10" s="1"/>
  <c r="AI122" i="10" s="1"/>
  <c r="AF146" i="10"/>
  <c r="AG146" i="10" s="1"/>
  <c r="AF17" i="9"/>
  <c r="AG17" i="9" s="1"/>
  <c r="AF120" i="10"/>
  <c r="AG120" i="10" s="1"/>
  <c r="AI120" i="10" s="1"/>
  <c r="AF34" i="9"/>
  <c r="AG34" i="9" s="1"/>
  <c r="AF93" i="10"/>
  <c r="AG93" i="10" s="1"/>
  <c r="AF94" i="10"/>
  <c r="AG94" i="10" s="1"/>
  <c r="AF105" i="10"/>
  <c r="AG105" i="10" s="1"/>
  <c r="AF101" i="10"/>
  <c r="AG101" i="10" s="1"/>
  <c r="AF114" i="10"/>
  <c r="AG114" i="10" s="1"/>
  <c r="AF126" i="10"/>
  <c r="AG126" i="10" s="1"/>
  <c r="AF130" i="10"/>
  <c r="AG130" i="10" s="1"/>
  <c r="AF134" i="10"/>
  <c r="AG134" i="10" s="1"/>
  <c r="AF144" i="10"/>
  <c r="AG144" i="10" s="1"/>
  <c r="AF27" i="9"/>
  <c r="AG27" i="9" s="1"/>
  <c r="AF103" i="10"/>
  <c r="AG103" i="10" s="1"/>
  <c r="AF129" i="10"/>
  <c r="AG129" i="10" s="1"/>
  <c r="AF124" i="10"/>
  <c r="AG124" i="10" s="1"/>
  <c r="AF29" i="8"/>
  <c r="AG29" i="8" s="1"/>
  <c r="AF100" i="10"/>
  <c r="AG100" i="10" s="1"/>
  <c r="AF108" i="10"/>
  <c r="AG108" i="10" s="1"/>
  <c r="AF19" i="9"/>
  <c r="AG19" i="9" s="1"/>
  <c r="AF113" i="10"/>
  <c r="AG113" i="10" s="1"/>
  <c r="AF29" i="9"/>
  <c r="AG29" i="9" s="1"/>
  <c r="AF32" i="9"/>
  <c r="AG32" i="9" s="1"/>
  <c r="AF31" i="9"/>
  <c r="AG31" i="9" s="1"/>
  <c r="AF135" i="10"/>
  <c r="AG135" i="10" s="1"/>
  <c r="AH135" i="10" s="1"/>
  <c r="AF15" i="9"/>
  <c r="AG15" i="9" s="1"/>
  <c r="AF16" i="9"/>
  <c r="AG16" i="9" s="1"/>
  <c r="AF143" i="10"/>
  <c r="AG143" i="10" s="1"/>
  <c r="AF23" i="7"/>
  <c r="AG23" i="7" s="1"/>
  <c r="AF91" i="10"/>
  <c r="AG91" i="10" s="1"/>
  <c r="AF89" i="10"/>
  <c r="AG89" i="10" s="1"/>
  <c r="AH88" i="10" s="1"/>
  <c r="AF92" i="10"/>
  <c r="AG92" i="10" s="1"/>
  <c r="AF109" i="10"/>
  <c r="AG109" i="10" s="1"/>
  <c r="AF104" i="10"/>
  <c r="AG104" i="10" s="1"/>
  <c r="AF117" i="10"/>
  <c r="AG117" i="10" s="1"/>
  <c r="AF115" i="10"/>
  <c r="AG115" i="10" s="1"/>
  <c r="AF28" i="9"/>
  <c r="AG28" i="9" s="1"/>
  <c r="AF127" i="10"/>
  <c r="AG127" i="10" s="1"/>
  <c r="AF131" i="10"/>
  <c r="AG131" i="10" s="1"/>
  <c r="AF133" i="10"/>
  <c r="AG133" i="10" s="1"/>
  <c r="AF142" i="10"/>
  <c r="AG142" i="10" s="1"/>
  <c r="AH141" i="10" s="1"/>
  <c r="AF36" i="9"/>
  <c r="AG36" i="9" s="1"/>
  <c r="AF14" i="8"/>
  <c r="AG14" i="8" s="1"/>
  <c r="AH13" i="9"/>
  <c r="AI13" i="9"/>
  <c r="AF96" i="10"/>
  <c r="AG96" i="10" s="1"/>
  <c r="AH96" i="10" s="1"/>
  <c r="AF99" i="10"/>
  <c r="AG99" i="10" s="1"/>
  <c r="AF12" i="8"/>
  <c r="AG12" i="8" s="1"/>
  <c r="AF95" i="10"/>
  <c r="AG95" i="10" s="1"/>
  <c r="AF90" i="10"/>
  <c r="AG90" i="10" s="1"/>
  <c r="AF98" i="10"/>
  <c r="AG98" i="10" s="1"/>
  <c r="AF86" i="10"/>
  <c r="AG86" i="10" s="1"/>
  <c r="AF63" i="10"/>
  <c r="AG63" i="10" s="1"/>
  <c r="AF66" i="10"/>
  <c r="AG66" i="10" s="1"/>
  <c r="AF75" i="10"/>
  <c r="AG75" i="10" s="1"/>
  <c r="AH74" i="10" s="1"/>
  <c r="AF68" i="10"/>
  <c r="AG68" i="10" s="1"/>
  <c r="AF64" i="10"/>
  <c r="AG64" i="10" s="1"/>
  <c r="AH64" i="10" s="1"/>
  <c r="AF71" i="10"/>
  <c r="AG71" i="10" s="1"/>
  <c r="AF87" i="10"/>
  <c r="AG87" i="10" s="1"/>
  <c r="AF80" i="10"/>
  <c r="AG80" i="10" s="1"/>
  <c r="AF25" i="7"/>
  <c r="AG25" i="7" s="1"/>
  <c r="AF70" i="10"/>
  <c r="AG70" i="10" s="1"/>
  <c r="AF73" i="10"/>
  <c r="AG73" i="10" s="1"/>
  <c r="AF78" i="10"/>
  <c r="AG78" i="10" s="1"/>
  <c r="AF69" i="10"/>
  <c r="AG69" i="10" s="1"/>
  <c r="AF72" i="10"/>
  <c r="AG72" i="10" s="1"/>
  <c r="AF77" i="10"/>
  <c r="AG77" i="10" s="1"/>
  <c r="AF81" i="10"/>
  <c r="AG81" i="10" s="1"/>
  <c r="AF83" i="10"/>
  <c r="AG83" i="10" s="1"/>
  <c r="AH83" i="10" s="1"/>
  <c r="AF67" i="10"/>
  <c r="AG67" i="10" s="1"/>
  <c r="AF82" i="10"/>
  <c r="AG82" i="10" s="1"/>
  <c r="AF11" i="8"/>
  <c r="AG11" i="8" s="1"/>
  <c r="AF85" i="10"/>
  <c r="AG85" i="10" s="1"/>
  <c r="AD5" i="8"/>
  <c r="AD21" i="8" s="1"/>
  <c r="AF76" i="10"/>
  <c r="AG76" i="10" s="1"/>
  <c r="AC61" i="10"/>
  <c r="AE61" i="10" s="1"/>
  <c r="AF61" i="10" s="1"/>
  <c r="AG61" i="10" s="1"/>
  <c r="AC51" i="10"/>
  <c r="AE51" i="10" s="1"/>
  <c r="AF51" i="10" s="1"/>
  <c r="AG51" i="10" s="1"/>
  <c r="AC54" i="10"/>
  <c r="AE54" i="10" s="1"/>
  <c r="AF54" i="10" s="1"/>
  <c r="AG54" i="10" s="1"/>
  <c r="AC52" i="10"/>
  <c r="AE52" i="10" s="1"/>
  <c r="AF52" i="10" s="1"/>
  <c r="AG52" i="10" s="1"/>
  <c r="AC57" i="10"/>
  <c r="AE57" i="10" s="1"/>
  <c r="AF57" i="10" s="1"/>
  <c r="AG57" i="10" s="1"/>
  <c r="AC11" i="9"/>
  <c r="AE11" i="9" s="1"/>
  <c r="AF11" i="9" s="1"/>
  <c r="AG11" i="9" s="1"/>
  <c r="AC58" i="10"/>
  <c r="AE58" i="10" s="1"/>
  <c r="AF58" i="10" s="1"/>
  <c r="AG58" i="10" s="1"/>
  <c r="AC59" i="10"/>
  <c r="AE59" i="10" s="1"/>
  <c r="AF59" i="10" s="1"/>
  <c r="AG59" i="10" s="1"/>
  <c r="AC53" i="10"/>
  <c r="AE53" i="10" s="1"/>
  <c r="AF53" i="10" s="1"/>
  <c r="AG53" i="10" s="1"/>
  <c r="AC60" i="10"/>
  <c r="AE60" i="10" s="1"/>
  <c r="AF60" i="10" s="1"/>
  <c r="AG60" i="10" s="1"/>
  <c r="AC62" i="10"/>
  <c r="AE62" i="10" s="1"/>
  <c r="AF62" i="10" s="1"/>
  <c r="AG62" i="10" s="1"/>
  <c r="AC55" i="10"/>
  <c r="AE55" i="10" s="1"/>
  <c r="AF55" i="10" s="1"/>
  <c r="AG55" i="10" s="1"/>
  <c r="AC56" i="10"/>
  <c r="AE56" i="10" s="1"/>
  <c r="AF56" i="10" s="1"/>
  <c r="AG56" i="10" s="1"/>
  <c r="AC12" i="9"/>
  <c r="AE12" i="9" s="1"/>
  <c r="AC48" i="10"/>
  <c r="AE48" i="10" s="1"/>
  <c r="AF48" i="10" s="1"/>
  <c r="AG48" i="10" s="1"/>
  <c r="AC50" i="10"/>
  <c r="AE50" i="10" s="1"/>
  <c r="AF50" i="10" s="1"/>
  <c r="AG50" i="10" s="1"/>
  <c r="AC49" i="10"/>
  <c r="AE49" i="10" s="1"/>
  <c r="AF49" i="10" s="1"/>
  <c r="AG49" i="10" s="1"/>
  <c r="AF12" i="9"/>
  <c r="AG12" i="9" s="1"/>
  <c r="AC5" i="8"/>
  <c r="AC6" i="8"/>
  <c r="AE6" i="8" s="1"/>
  <c r="AF6" i="8" s="1"/>
  <c r="AG6" i="8" s="1"/>
  <c r="AC39" i="10"/>
  <c r="AE39" i="10" s="1"/>
  <c r="AF39" i="10" s="1"/>
  <c r="AG39" i="10" s="1"/>
  <c r="AC8" i="8"/>
  <c r="AE8" i="8" s="1"/>
  <c r="AF8" i="8" s="1"/>
  <c r="AG8" i="8" s="1"/>
  <c r="AC9" i="8"/>
  <c r="AE9" i="8" s="1"/>
  <c r="AF9" i="8" s="1"/>
  <c r="AG9" i="8" s="1"/>
  <c r="AC47" i="10"/>
  <c r="AE47" i="10" s="1"/>
  <c r="AF47" i="10" s="1"/>
  <c r="AG47" i="10" s="1"/>
  <c r="AC10" i="9"/>
  <c r="AE10" i="9" s="1"/>
  <c r="AF10" i="9" s="1"/>
  <c r="AG10" i="9" s="1"/>
  <c r="AC9" i="9"/>
  <c r="AE9" i="9" s="1"/>
  <c r="AF9" i="9" s="1"/>
  <c r="AG9" i="9" s="1"/>
  <c r="AC46" i="10"/>
  <c r="AE46" i="10" s="1"/>
  <c r="AF46" i="10" s="1"/>
  <c r="AG46" i="10" s="1"/>
  <c r="AC29" i="10"/>
  <c r="AE29" i="10" s="1"/>
  <c r="AF29" i="10" s="1"/>
  <c r="AG29" i="10" s="1"/>
  <c r="AC22" i="7"/>
  <c r="AE22" i="7" s="1"/>
  <c r="AF22" i="7" s="1"/>
  <c r="AG22" i="7" s="1"/>
  <c r="AC45" i="10"/>
  <c r="AE45" i="10" s="1"/>
  <c r="AF45" i="10" s="1"/>
  <c r="AG45" i="10" s="1"/>
  <c r="AC12" i="10"/>
  <c r="AE12" i="10" s="1"/>
  <c r="AF12" i="10" s="1"/>
  <c r="AG12" i="10" s="1"/>
  <c r="AC35" i="10"/>
  <c r="AE35" i="10" s="1"/>
  <c r="AF35" i="10" s="1"/>
  <c r="AG35" i="10" s="1"/>
  <c r="AC4" i="9"/>
  <c r="AE4" i="9" s="1"/>
  <c r="AF4" i="9" s="1"/>
  <c r="AG4" i="9" s="1"/>
  <c r="AC21" i="7"/>
  <c r="AE21" i="7" s="1"/>
  <c r="AF21" i="7" s="1"/>
  <c r="AG21" i="7" s="1"/>
  <c r="AC44" i="10"/>
  <c r="AE44" i="10" s="1"/>
  <c r="AF44" i="10" s="1"/>
  <c r="AG44" i="10" s="1"/>
  <c r="AC16" i="10"/>
  <c r="AE16" i="10" s="1"/>
  <c r="AF16" i="10" s="1"/>
  <c r="AG16" i="10" s="1"/>
  <c r="AC37" i="10"/>
  <c r="AE37" i="10" s="1"/>
  <c r="AF37" i="10" s="1"/>
  <c r="AG37" i="10" s="1"/>
  <c r="AC5" i="9"/>
  <c r="AE5" i="9" s="1"/>
  <c r="AF5" i="9" s="1"/>
  <c r="AG5" i="9" s="1"/>
  <c r="AC23" i="10"/>
  <c r="AE23" i="10" s="1"/>
  <c r="AF23" i="10" s="1"/>
  <c r="AG23" i="10" s="1"/>
  <c r="AC6" i="9"/>
  <c r="AE6" i="9" s="1"/>
  <c r="AF6" i="9" s="1"/>
  <c r="AG6" i="9" s="1"/>
  <c r="AC41" i="10"/>
  <c r="AE41" i="10" s="1"/>
  <c r="AF41" i="10" s="1"/>
  <c r="AC43" i="10"/>
  <c r="AE43" i="10" s="1"/>
  <c r="AF43" i="10" s="1"/>
  <c r="AG43" i="10" s="1"/>
  <c r="AC20" i="7"/>
  <c r="AE20" i="7" s="1"/>
  <c r="AF20" i="7" s="1"/>
  <c r="AG20" i="7" s="1"/>
  <c r="AC21" i="10"/>
  <c r="AE21" i="10" s="1"/>
  <c r="AF21" i="10" s="1"/>
  <c r="AG21" i="10" s="1"/>
  <c r="AC18" i="10"/>
  <c r="AE18" i="10" s="1"/>
  <c r="AF18" i="10" s="1"/>
  <c r="AG18" i="10" s="1"/>
  <c r="AC9" i="10"/>
  <c r="AE9" i="10" s="1"/>
  <c r="AF9" i="10" s="1"/>
  <c r="AG9" i="10" s="1"/>
  <c r="AC10" i="10"/>
  <c r="AE10" i="10" s="1"/>
  <c r="AF10" i="10" s="1"/>
  <c r="AG10" i="10" s="1"/>
  <c r="AC30" i="10"/>
  <c r="AE30" i="10" s="1"/>
  <c r="AF30" i="10" s="1"/>
  <c r="AG30" i="10" s="1"/>
  <c r="AC28" i="10"/>
  <c r="AE28" i="10" s="1"/>
  <c r="AF28" i="10" s="1"/>
  <c r="AG28" i="10" s="1"/>
  <c r="AC25" i="10"/>
  <c r="AE25" i="10" s="1"/>
  <c r="AF25" i="10" s="1"/>
  <c r="AG25" i="10" s="1"/>
  <c r="AC8" i="9"/>
  <c r="AE8" i="9" s="1"/>
  <c r="AF8" i="9" s="1"/>
  <c r="AG8" i="9" s="1"/>
  <c r="AC40" i="10"/>
  <c r="AE40" i="10" s="1"/>
  <c r="AF40" i="10" s="1"/>
  <c r="AG40" i="10" s="1"/>
  <c r="AC38" i="10"/>
  <c r="AE38" i="10" s="1"/>
  <c r="AF38" i="10" s="1"/>
  <c r="AG38" i="10" s="1"/>
  <c r="AC14" i="10"/>
  <c r="AE14" i="10" s="1"/>
  <c r="AF14" i="10" s="1"/>
  <c r="AG14" i="10" s="1"/>
  <c r="AC11" i="10"/>
  <c r="AE11" i="10" s="1"/>
  <c r="AF11" i="10" s="1"/>
  <c r="AG11" i="10" s="1"/>
  <c r="AC20" i="10"/>
  <c r="AE20" i="10" s="1"/>
  <c r="AF20" i="10" s="1"/>
  <c r="AG20" i="10" s="1"/>
  <c r="AC15" i="10"/>
  <c r="AE15" i="10" s="1"/>
  <c r="AF15" i="10" s="1"/>
  <c r="AG15" i="10" s="1"/>
  <c r="AC22" i="10"/>
  <c r="AE22" i="10" s="1"/>
  <c r="AF22" i="10" s="1"/>
  <c r="AG22" i="10" s="1"/>
  <c r="AC3" i="9"/>
  <c r="AE3" i="9" s="1"/>
  <c r="AF3" i="9" s="1"/>
  <c r="AG3" i="9" s="1"/>
  <c r="AC34" i="10"/>
  <c r="AE34" i="10" s="1"/>
  <c r="AF34" i="10" s="1"/>
  <c r="AG34" i="10" s="1"/>
  <c r="AC33" i="10"/>
  <c r="AE33" i="10" s="1"/>
  <c r="AF33" i="10" s="1"/>
  <c r="AG33" i="10" s="1"/>
  <c r="AC27" i="8"/>
  <c r="AE27" i="8" s="1"/>
  <c r="AF27" i="8" s="1"/>
  <c r="AG27" i="8" s="1"/>
  <c r="AC19" i="10"/>
  <c r="AE19" i="10" s="1"/>
  <c r="AF19" i="10" s="1"/>
  <c r="AG19" i="10" s="1"/>
  <c r="AC17" i="10"/>
  <c r="AE17" i="10" s="1"/>
  <c r="AF17" i="10" s="1"/>
  <c r="AG17" i="10" s="1"/>
  <c r="AC13" i="10"/>
  <c r="AE13" i="10" s="1"/>
  <c r="AF13" i="10" s="1"/>
  <c r="AG13" i="10" s="1"/>
  <c r="AC32" i="10"/>
  <c r="AE32" i="10" s="1"/>
  <c r="AF32" i="10" s="1"/>
  <c r="AG32" i="10" s="1"/>
  <c r="AC7" i="9"/>
  <c r="AE7" i="9" s="1"/>
  <c r="AF7" i="9" s="1"/>
  <c r="AG7" i="9" s="1"/>
  <c r="AC27" i="10"/>
  <c r="AE27" i="10" s="1"/>
  <c r="AF27" i="10" s="1"/>
  <c r="AG27" i="10" s="1"/>
  <c r="AC26" i="10"/>
  <c r="AE26" i="10" s="1"/>
  <c r="AF26" i="10" s="1"/>
  <c r="AG26" i="10" s="1"/>
  <c r="AC24" i="10"/>
  <c r="AE24" i="10" s="1"/>
  <c r="AF24" i="10" s="1"/>
  <c r="AG24" i="10" s="1"/>
  <c r="AC36" i="10"/>
  <c r="AE36" i="10" s="1"/>
  <c r="AF36" i="10" s="1"/>
  <c r="AG36" i="10" s="1"/>
  <c r="AC42" i="10"/>
  <c r="AE42" i="10" s="1"/>
  <c r="AF42" i="10" s="1"/>
  <c r="AG42" i="10" s="1"/>
  <c r="AC19" i="7"/>
  <c r="AE19" i="7" s="1"/>
  <c r="AF19" i="7" s="1"/>
  <c r="AG19" i="7" s="1"/>
  <c r="AC8" i="10"/>
  <c r="AE8" i="10" s="1"/>
  <c r="AF8" i="10" s="1"/>
  <c r="AG8" i="10" s="1"/>
  <c r="AC5" i="10"/>
  <c r="AE5" i="10" s="1"/>
  <c r="AF5" i="10" s="1"/>
  <c r="AG5" i="10" s="1"/>
  <c r="AC26" i="8"/>
  <c r="AC6" i="10"/>
  <c r="AE6" i="10" s="1"/>
  <c r="AF6" i="10" s="1"/>
  <c r="AG6" i="10" s="1"/>
  <c r="AC4" i="10"/>
  <c r="AE4" i="10" s="1"/>
  <c r="AF4" i="10" s="1"/>
  <c r="AC17" i="7"/>
  <c r="AC18" i="7"/>
  <c r="AE18" i="7" s="1"/>
  <c r="AF18" i="7" s="1"/>
  <c r="AG18" i="7" s="1"/>
  <c r="AC7" i="10"/>
  <c r="AE7" i="10" s="1"/>
  <c r="AF7" i="10" s="1"/>
  <c r="AG7" i="10" s="1"/>
  <c r="AC3" i="10"/>
  <c r="AE3" i="10" s="1"/>
  <c r="AF3" i="10" s="1"/>
  <c r="AG3" i="10" s="1"/>
  <c r="AI102" i="10" l="1"/>
  <c r="AH102" i="10"/>
  <c r="AH191" i="10"/>
  <c r="AI220" i="10"/>
  <c r="AC35" i="7"/>
  <c r="AI189" i="10"/>
  <c r="AE17" i="7"/>
  <c r="AE35" i="7" s="1"/>
  <c r="AC21" i="8"/>
  <c r="AI118" i="10"/>
  <c r="AH220" i="10"/>
  <c r="AI214" i="10"/>
  <c r="AI34" i="9"/>
  <c r="AH227" i="10"/>
  <c r="AH122" i="10"/>
  <c r="AI185" i="10"/>
  <c r="AH30" i="7"/>
  <c r="AI30" i="7"/>
  <c r="AI39" i="9"/>
  <c r="AI37" i="9"/>
  <c r="AH201" i="10"/>
  <c r="AH181" i="10"/>
  <c r="AH209" i="10"/>
  <c r="AI227" i="10"/>
  <c r="AI222" i="10"/>
  <c r="AH222" i="10"/>
  <c r="AH171" i="10"/>
  <c r="AH39" i="9"/>
  <c r="AI163" i="10"/>
  <c r="AI161" i="10"/>
  <c r="AI209" i="10"/>
  <c r="AH214" i="10"/>
  <c r="AH216" i="10"/>
  <c r="AI171" i="10"/>
  <c r="AH205" i="10"/>
  <c r="AI177" i="10"/>
  <c r="AH218" i="10"/>
  <c r="AH195" i="10"/>
  <c r="AH169" i="10"/>
  <c r="AI175" i="10"/>
  <c r="AI195" i="10"/>
  <c r="AH179" i="10"/>
  <c r="AH151" i="10"/>
  <c r="AH165" i="10"/>
  <c r="AI218" i="10"/>
  <c r="AH207" i="10"/>
  <c r="AI183" i="10"/>
  <c r="AI169" i="10"/>
  <c r="AI201" i="10"/>
  <c r="AH189" i="10"/>
  <c r="AI203" i="10"/>
  <c r="AH185" i="10"/>
  <c r="AH161" i="10"/>
  <c r="AI191" i="10"/>
  <c r="AI151" i="10"/>
  <c r="AI207" i="10"/>
  <c r="AI181" i="10"/>
  <c r="AI165" i="10"/>
  <c r="AI179" i="10"/>
  <c r="AH183" i="10"/>
  <c r="AH173" i="10"/>
  <c r="AI173" i="10"/>
  <c r="AH199" i="10"/>
  <c r="AH187" i="10"/>
  <c r="AI187" i="10"/>
  <c r="AI205" i="10"/>
  <c r="AI167" i="10"/>
  <c r="AH167" i="10"/>
  <c r="AI112" i="10"/>
  <c r="AH112" i="10"/>
  <c r="AH197" i="10"/>
  <c r="AI197" i="10"/>
  <c r="AI193" i="10"/>
  <c r="AH193" i="10"/>
  <c r="AI159" i="10"/>
  <c r="AH159" i="10"/>
  <c r="AH175" i="10"/>
  <c r="AH177" i="10"/>
  <c r="AH149" i="10"/>
  <c r="AI149" i="10"/>
  <c r="AI212" i="10"/>
  <c r="AH212" i="10"/>
  <c r="AI155" i="10"/>
  <c r="AH155" i="10"/>
  <c r="AH153" i="10"/>
  <c r="AI153" i="10"/>
  <c r="AH146" i="10"/>
  <c r="AI143" i="10"/>
  <c r="AH143" i="10"/>
  <c r="AH144" i="10"/>
  <c r="AI144" i="10"/>
  <c r="AI135" i="10"/>
  <c r="AH137" i="10"/>
  <c r="AH128" i="10"/>
  <c r="AH26" i="7"/>
  <c r="AI26" i="7"/>
  <c r="AH17" i="9"/>
  <c r="AH27" i="8"/>
  <c r="AH34" i="9"/>
  <c r="AI27" i="9"/>
  <c r="AH133" i="10"/>
  <c r="AH94" i="10"/>
  <c r="AH120" i="10"/>
  <c r="AI30" i="9"/>
  <c r="AI29" i="8"/>
  <c r="AH29" i="8"/>
  <c r="AI146" i="10"/>
  <c r="AH28" i="8"/>
  <c r="AH90" i="10"/>
  <c r="AH15" i="9"/>
  <c r="AI92" i="10"/>
  <c r="AI133" i="10"/>
  <c r="AH124" i="10"/>
  <c r="AI100" i="10"/>
  <c r="AH100" i="10"/>
  <c r="AI98" i="10"/>
  <c r="AH92" i="10"/>
  <c r="AI141" i="10"/>
  <c r="AH130" i="10"/>
  <c r="AH115" i="10"/>
  <c r="AI124" i="10"/>
  <c r="AI15" i="9"/>
  <c r="AI108" i="10"/>
  <c r="AI23" i="7"/>
  <c r="AH27" i="9"/>
  <c r="AI90" i="10"/>
  <c r="AI128" i="10"/>
  <c r="AH108" i="10"/>
  <c r="AI17" i="9"/>
  <c r="AH30" i="9"/>
  <c r="AI88" i="10"/>
  <c r="AI130" i="10"/>
  <c r="AI115" i="10"/>
  <c r="AI27" i="8"/>
  <c r="AI96" i="10"/>
  <c r="AI28" i="8"/>
  <c r="AH23" i="7"/>
  <c r="AH66" i="10"/>
  <c r="AI94" i="10"/>
  <c r="AH98" i="10"/>
  <c r="AH9" i="9"/>
  <c r="AI74" i="10"/>
  <c r="AH82" i="10"/>
  <c r="AI72" i="10"/>
  <c r="AI64" i="10"/>
  <c r="AH68" i="10"/>
  <c r="AH70" i="10"/>
  <c r="AI70" i="10"/>
  <c r="AH85" i="10"/>
  <c r="AI83" i="10"/>
  <c r="AI85" i="10"/>
  <c r="AI66" i="10"/>
  <c r="AH80" i="10"/>
  <c r="AI82" i="10"/>
  <c r="AI68" i="10"/>
  <c r="AH72" i="10"/>
  <c r="AI80" i="10"/>
  <c r="AI76" i="10"/>
  <c r="AH76" i="10"/>
  <c r="AE5" i="8"/>
  <c r="AE21" i="8" s="1"/>
  <c r="AH58" i="10"/>
  <c r="AI56" i="10"/>
  <c r="AH56" i="10"/>
  <c r="AI60" i="10"/>
  <c r="AH60" i="10"/>
  <c r="AI52" i="10"/>
  <c r="AH52" i="10"/>
  <c r="AI58" i="10"/>
  <c r="AI50" i="10"/>
  <c r="AH50" i="10"/>
  <c r="AH54" i="10"/>
  <c r="AI54" i="10"/>
  <c r="AI62" i="10"/>
  <c r="AH62" i="10"/>
  <c r="AI46" i="10"/>
  <c r="AH46" i="10"/>
  <c r="AI9" i="9"/>
  <c r="AE26" i="8"/>
  <c r="AF26" i="8" s="1"/>
  <c r="AG26" i="8" s="1"/>
  <c r="AI35" i="10"/>
  <c r="AI6" i="9"/>
  <c r="AH28" i="10"/>
  <c r="AI28" i="10"/>
  <c r="AI20" i="10"/>
  <c r="AH22" i="10"/>
  <c r="AH12" i="10"/>
  <c r="AH20" i="7"/>
  <c r="AI20" i="7"/>
  <c r="AI33" i="10"/>
  <c r="AI43" i="10"/>
  <c r="AH43" i="10"/>
  <c r="AI30" i="10"/>
  <c r="AH24" i="10"/>
  <c r="AI12" i="10"/>
  <c r="AG4" i="10"/>
  <c r="AH4" i="10" s="1"/>
  <c r="AI4" i="10"/>
  <c r="AH16" i="10"/>
  <c r="AG41" i="10"/>
  <c r="AH41" i="10" s="1"/>
  <c r="AI41" i="10"/>
  <c r="AH3" i="9"/>
  <c r="AI22" i="10"/>
  <c r="AH18" i="10"/>
  <c r="AI9" i="10"/>
  <c r="AH9" i="10"/>
  <c r="AI3" i="9"/>
  <c r="AH35" i="10"/>
  <c r="AH20" i="10"/>
  <c r="AI24" i="10"/>
  <c r="AH37" i="10"/>
  <c r="AI37" i="10"/>
  <c r="AH33" i="10"/>
  <c r="AH30" i="10"/>
  <c r="AI16" i="10"/>
  <c r="AH26" i="10"/>
  <c r="AI26" i="10"/>
  <c r="AI18" i="10"/>
  <c r="AH6" i="9"/>
  <c r="AI14" i="10"/>
  <c r="AH14" i="10"/>
  <c r="AH6" i="10"/>
  <c r="AI6" i="10"/>
  <c r="AF17" i="7" l="1"/>
  <c r="AF35" i="7" s="1"/>
  <c r="AH40" i="10"/>
  <c r="AF5" i="8"/>
  <c r="AF21" i="8" s="1"/>
  <c r="AH3" i="10"/>
  <c r="AI40" i="10"/>
  <c r="AI3" i="10"/>
  <c r="AG17" i="7" l="1"/>
  <c r="AG36" i="7" s="1"/>
  <c r="AG5" i="8"/>
  <c r="AI17" i="7" l="1"/>
  <c r="AG35" i="7"/>
  <c r="AH17" i="7"/>
  <c r="AG21" i="8"/>
  <c r="AG22" i="8"/>
  <c r="AH26" i="8"/>
  <c r="AI26" i="8"/>
</calcChain>
</file>

<file path=xl/sharedStrings.xml><?xml version="1.0" encoding="utf-8"?>
<sst xmlns="http://schemas.openxmlformats.org/spreadsheetml/2006/main" count="1671" uniqueCount="580">
  <si>
    <t>IPL num</t>
  </si>
  <si>
    <t>NAME</t>
  </si>
  <si>
    <t>d17O</t>
  </si>
  <si>
    <t>d'17O</t>
  </si>
  <si>
    <t>d17O err</t>
  </si>
  <si>
    <t>d18O</t>
  </si>
  <si>
    <t>d'18O</t>
  </si>
  <si>
    <t>d18O err</t>
  </si>
  <si>
    <t>CAP 17O</t>
  </si>
  <si>
    <t>CAP17O err</t>
  </si>
  <si>
    <t>d33</t>
  </si>
  <si>
    <t>d33 err</t>
  </si>
  <si>
    <t>d34</t>
  </si>
  <si>
    <t>d34 err</t>
  </si>
  <si>
    <t>d35</t>
  </si>
  <si>
    <t>d35 err</t>
  </si>
  <si>
    <t>d36</t>
  </si>
  <si>
    <t>d36 err</t>
  </si>
  <si>
    <t>Date Time</t>
  </si>
  <si>
    <t>version</t>
  </si>
  <si>
    <t>33 mismatch R2</t>
  </si>
  <si>
    <t>34 mismatch R2</t>
  </si>
  <si>
    <t>SMOW</t>
  </si>
  <si>
    <t>SMOW-SLAP transfer functions</t>
  </si>
  <si>
    <t>SLAP</t>
  </si>
  <si>
    <t>normalized to SMOW</t>
    <phoneticPr fontId="0" type="noConversion"/>
  </si>
  <si>
    <t>stretched to SLAP</t>
    <phoneticPr fontId="0" type="noConversion"/>
  </si>
  <si>
    <t>d17O SMOW</t>
    <phoneticPr fontId="0" type="noConversion"/>
  </si>
  <si>
    <t>d18O SMOW</t>
    <phoneticPr fontId="0" type="noConversion"/>
  </si>
  <si>
    <t>d17O SMOW-SLAP</t>
    <phoneticPr fontId="0" type="noConversion"/>
  </si>
  <si>
    <t>d18O SMOW-SLAP</t>
    <phoneticPr fontId="0" type="noConversion"/>
  </si>
  <si>
    <t>d'17O Final</t>
  </si>
  <si>
    <t>d'18O Final</t>
  </si>
  <si>
    <t>D17O Final</t>
  </si>
  <si>
    <t>D17O per meg</t>
  </si>
  <si>
    <t>AVG</t>
  </si>
  <si>
    <t>d17O SLAP</t>
    <phoneticPr fontId="0" type="noConversion"/>
  </si>
  <si>
    <t>d18O SLAP</t>
    <phoneticPr fontId="0" type="noConversion"/>
  </si>
  <si>
    <t>Observed</t>
    <phoneticPr fontId="0" type="noConversion"/>
  </si>
  <si>
    <t>Accepted</t>
    <phoneticPr fontId="0" type="noConversion"/>
  </si>
  <si>
    <t>slope</t>
    <phoneticPr fontId="0" type="noConversion"/>
  </si>
  <si>
    <t>intercept</t>
    <phoneticPr fontId="0" type="noConversion"/>
  </si>
  <si>
    <t>d33 SMOW-REF</t>
  </si>
  <si>
    <t>d34 SMOW-REF</t>
  </si>
  <si>
    <t>Type</t>
  </si>
  <si>
    <t>Turkana</t>
  </si>
  <si>
    <t>Serengeti Soils</t>
  </si>
  <si>
    <t>Atacama</t>
  </si>
  <si>
    <t>Carbonate</t>
  </si>
  <si>
    <t>Woranso-Mille</t>
  </si>
  <si>
    <t>102-GC-AZ01</t>
  </si>
  <si>
    <t>Mollusks</t>
  </si>
  <si>
    <t>NBS-19</t>
  </si>
  <si>
    <t>Ian's Samples</t>
  </si>
  <si>
    <t>K-Pg</t>
  </si>
  <si>
    <t>GON06-OES</t>
  </si>
  <si>
    <t>Uncategorized</t>
  </si>
  <si>
    <t>Type 2</t>
  </si>
  <si>
    <t>Furnace</t>
  </si>
  <si>
    <t>GISP</t>
  </si>
  <si>
    <t>NBS-18</t>
  </si>
  <si>
    <t>from website: www.contextures.com/xlDataVal02.html</t>
  </si>
  <si>
    <t>WaterStd</t>
  </si>
  <si>
    <t>Water</t>
  </si>
  <si>
    <t>CarbonateStd</t>
  </si>
  <si>
    <t xml:space="preserve">Type 1 </t>
  </si>
  <si>
    <t>House DI</t>
  </si>
  <si>
    <t>USGS45</t>
  </si>
  <si>
    <t>USGS46</t>
  </si>
  <si>
    <t>USGS47</t>
  </si>
  <si>
    <t>USGS48</t>
  </si>
  <si>
    <t>USGS50</t>
  </si>
  <si>
    <t>Crowdsource</t>
  </si>
  <si>
    <t>Average</t>
  </si>
  <si>
    <t>Stdev</t>
  </si>
  <si>
    <t>DO NOT PASTE OVER OR IT WILL MESS UP CALCULATIONS!!</t>
  </si>
  <si>
    <t>*should equal zero</t>
  </si>
  <si>
    <t>slope MWL</t>
  </si>
  <si>
    <t>Serengeti Waters</t>
  </si>
  <si>
    <t>User</t>
  </si>
  <si>
    <t>day</t>
  </si>
  <si>
    <t>Sarah's Waters</t>
  </si>
  <si>
    <t>Comments</t>
  </si>
  <si>
    <t>Rejected</t>
  </si>
  <si>
    <t>IPL Laser CO2</t>
  </si>
  <si>
    <t>O2 Injection</t>
  </si>
  <si>
    <t>O2 Reduction</t>
  </si>
  <si>
    <t>Rejects</t>
  </si>
  <si>
    <t>start pasting data here to avoid pasting over equations</t>
  </si>
  <si>
    <t>emp</t>
  </si>
  <si>
    <t>Phoebe's Waters</t>
  </si>
  <si>
    <t>***changed reactor, replaced T3-T4 transfer tubing w/ 1/8in s.s., re-routed V30 to MS connection to line left of WI, added swagelok 80micron filter to downstream side of T9, replaced SV10 valve rotor (part # SSAC4UWRPI)***</t>
  </si>
  <si>
    <t>Data_855 IPL-17O-858 SLAP2-B1-R8-1</t>
  </si>
  <si>
    <t>Data_856 IPL-17O-859 SLAP2-B2-R8-1</t>
  </si>
  <si>
    <t>New SLAP vial</t>
  </si>
  <si>
    <t>Data_857 IPL-17O-860 SLAP2-B2-R8-2</t>
  </si>
  <si>
    <t>Data_858 IPL-17O-861 VSMOW2-B2-R8-1</t>
  </si>
  <si>
    <t>Data_859 IPL-17O-862 VSMOW2-B2-R8-2</t>
  </si>
  <si>
    <t>Data_860 IPL-17O-863 VSMOW2-B2-R8-3</t>
  </si>
  <si>
    <t>Data_861 IPL-17O-864 NBS-19-R8-1</t>
  </si>
  <si>
    <t>Data_862 IPL-17O-865 NBS-19-R8-2</t>
  </si>
  <si>
    <t>Data_863 IPL-17O-866 NBS-19-R8-3</t>
  </si>
  <si>
    <t>Data_864 IPL-17O-867 TC-CS1-R8-1</t>
  </si>
  <si>
    <t>Data_865 IPL-17O-868 TC-CS1-R8-2</t>
  </si>
  <si>
    <t>Data_866 IPL-17O-869 TC-CS2-R8-1</t>
  </si>
  <si>
    <t>Data_867 IPL-17O-870 TC-CS2-R8-2</t>
  </si>
  <si>
    <t>Data_868 IPL-17O-871 TC-1432-R8-1</t>
  </si>
  <si>
    <t>Data_869 IPL-17O-872 TC-1432-R8-2</t>
  </si>
  <si>
    <t>Data_870 IPL-17O-873 BLC5-b-R8-1</t>
  </si>
  <si>
    <t>Data_871 IPL-17O-874 BLC5-b-R8-2</t>
  </si>
  <si>
    <t>Data_872 IPL-17O-875 BLC5-g-R8-1</t>
  </si>
  <si>
    <t>Data_873 IPL-17O-876 BLC5-g-R8-2</t>
  </si>
  <si>
    <t>Data_874 IPL-17O-877 BLC1-g-R8-1</t>
  </si>
  <si>
    <t>Data_875 IPL-17O-878 BLC1-g-R8-2</t>
  </si>
  <si>
    <t>Data_876 IPL-17O-879 ULC1-b-R8-1</t>
  </si>
  <si>
    <t>Data_877 IPL-17O-880 ULC1-b-R8-2</t>
  </si>
  <si>
    <t>Data_878 IPL-17O-881 ULC3-g-R8-1</t>
  </si>
  <si>
    <t>Data_879 IPL-17O-882 ULC3-g-R8-2</t>
  </si>
  <si>
    <t>Data_880 IPL-17O-883 ULC3-b-R8-1</t>
  </si>
  <si>
    <t>Data_881 IPL-17O-884 ULC3-b-R8-2</t>
  </si>
  <si>
    <t>Data_882 IPL-17O-885 AD10-111-R8-1</t>
  </si>
  <si>
    <t>Data_883 IPL-17O-886 AD10-111-R8-2</t>
  </si>
  <si>
    <t>Data_884 IPL-17O-887 SPN-25-4-R8-1</t>
  </si>
  <si>
    <t>Data_885 IPL-17O-888 SPN-25-4-R8-2</t>
  </si>
  <si>
    <t>Possibly contaminated acid bath, slightly high acid bath residuals prior to and during first run next morning - could also possibly be due to dirty scroll pump on rough vac 1</t>
  </si>
  <si>
    <t>Possibly contaminated acid bath, changed acid prior to next sample - could also possibly be due to dirty scroll pump on rough vac 1</t>
  </si>
  <si>
    <t>Data_886 IPL-17O-889 SPN-16-3-R8-1</t>
  </si>
  <si>
    <t xml:space="preserve">Strange bumps/humps during O2 peak transit through TCD. Saved screenshot of bumps before peak came through so scale of full peak didn't impact image. </t>
  </si>
  <si>
    <t>Data_887 IPL-17O-890 SPN-16-3-R8-2</t>
  </si>
  <si>
    <t>Data_888 IPL-17O-891 NBS-18-R8-1</t>
  </si>
  <si>
    <t>Data_889 IPL-17O-892 NBS-18-R8-2</t>
  </si>
  <si>
    <t>Data_890 IPL-17O-893 NBS-18-R8-3</t>
  </si>
  <si>
    <t>nrp</t>
  </si>
  <si>
    <t>First water run since 1/24/19</t>
  </si>
  <si>
    <t xml:space="preserve">First sample after all changes to line </t>
  </si>
  <si>
    <t>Data_892 IPL-17O-895 SLAP2-B2-R8-4</t>
  </si>
  <si>
    <t>Data_893 IPL-17O-896 SLAP2-B2-R8-5</t>
  </si>
  <si>
    <t>Data_894 IPL-17O-897 VSMOW2-B2-R8-4</t>
  </si>
  <si>
    <t>Data_895 IPL-17O-898 VSMOW2-B2-R8-5</t>
  </si>
  <si>
    <t>Data_896 IPL-17O-899 VSMOW2-B2-R8-6</t>
  </si>
  <si>
    <t>Data_897 IPL-17O-900 GON06-OES-R8-1</t>
  </si>
  <si>
    <t>Data_898 IPL-17O-901 GON06-OES-R8-2</t>
  </si>
  <si>
    <t>Data_899 IPL-17O-902 GON06-OES-R8-3</t>
  </si>
  <si>
    <t>Data_900 IPL-17O-903 CME-R8-1</t>
  </si>
  <si>
    <t>CME</t>
  </si>
  <si>
    <t>Joonas' Samples</t>
  </si>
  <si>
    <t>Data_901 IPL-17O-904 20849(TrOx20)-R8-1</t>
  </si>
  <si>
    <t>Major outliers in cycles 9-15</t>
  </si>
  <si>
    <t>Data_902 IPL-17O-905 20849(TrOx20)-R8-2</t>
  </si>
  <si>
    <t>Data_903 IPL-17O-906 SSG-R9(TrOx16)-R8-1</t>
  </si>
  <si>
    <t>Data_904 IPL-17O-907 SSG-R9(TrOx16)-R8-2</t>
  </si>
  <si>
    <t>Data_905 IPL-17O-908 20849(TrOx21)-R8-1</t>
  </si>
  <si>
    <t>Data_906 IPL-17O-909 20849(TrOx21)-R8-2</t>
  </si>
  <si>
    <t>Data_907 IPL-17O-910 20180903JW03(TrOx1)-R8-1</t>
  </si>
  <si>
    <t>Data_908 IPL-17O-911 20180903JW03(TrOx1)-R8-2</t>
  </si>
  <si>
    <t>Data_909 IPL-17O-912 20180903JW03(TrOx22)-R8-1</t>
  </si>
  <si>
    <t>Data_910 IPL-17O-913 20180903JW03(TrOx22)-R8-2</t>
  </si>
  <si>
    <t xml:space="preserve">High vac. Gauge 1 residual after intiail CaCO3 digestion. See IPL-17O-912 in RoboCap Notebook 3 for full summary of what happened and how sample was treated. </t>
  </si>
  <si>
    <t>Data_911 IPL-17O-914 20857(TrOx18)-R8-1</t>
  </si>
  <si>
    <t>Data_912 IPL-17O-915 20857(TrOx18)-R8-2</t>
  </si>
  <si>
    <t>High vac. Gauge 1 residual after intiail CaCO3 digestion.</t>
  </si>
  <si>
    <t>Data_913 IPL-17O-916 20857(TrOx19)-R8-1</t>
  </si>
  <si>
    <t>Data_914 IPL-17O-917 20857(TrOx19)-R8-2</t>
  </si>
  <si>
    <t>Data_915 IPL-17O-918 20180905JW1(TrOx14)-R8-1</t>
  </si>
  <si>
    <t>Data_916 IPL-17O-919 20180905JW1(TrOx14)-R8-2</t>
  </si>
  <si>
    <t>jw</t>
  </si>
  <si>
    <t>Data_917 IPL-17O-920 20180905JW1(TrOx15)-R8-1</t>
  </si>
  <si>
    <t>Data_918 IPL-17O-921 20180905JW1(TrOx15)-R8-2</t>
  </si>
  <si>
    <t>Data_919 IPL-17O-922 100919ZW01(TrOx10)-R8-1</t>
  </si>
  <si>
    <t>Data_920 IPL-17O-923 100919ZW01(TrOx10)-R8-2</t>
  </si>
  <si>
    <t>Data_921 IPL-17O-924 100919ZW01(TrOx11)-R8-1</t>
  </si>
  <si>
    <t>Data_922 IPL-17O-925 100919ZW01(TrOx11)-R8-2</t>
  </si>
  <si>
    <t>Data_923 IPL-17O-926 JW20170829_004(TrOx28)-R8-1</t>
  </si>
  <si>
    <t>Data_924 IPL-17O-927 JW20170829_004(TrOx28)-R8-2</t>
  </si>
  <si>
    <t>Data_926 IPL-17O-928 102-GC-AZ01-R8-1-2</t>
  </si>
  <si>
    <t>Data_925 IPL-17O-928 102-GC-AZ01-R8-1</t>
  </si>
  <si>
    <t xml:space="preserve">Gas leftover from IPL-17O-928, ran @ 15nA to test accuracy of running on lower current.  </t>
  </si>
  <si>
    <t>Data_927 IPL-17O-929 102-GC-AZ01-R8-2</t>
  </si>
  <si>
    <t>Data_928 IPL-17O-929 102-GC-AZ01-R8-2-2</t>
  </si>
  <si>
    <t>Data_929 IPL-17O-930 JW20170828_005(TrOx27)-R8-1</t>
  </si>
  <si>
    <t xml:space="preserve">Gas leftover from IPL-17O-929, ran @ 15nA to test accuracy of running on lower current.  </t>
  </si>
  <si>
    <t>Data_930 IPL-17O-931 20180905JW05(TrOx29)-R8-1</t>
  </si>
  <si>
    <t>Data_931 IPL-17O-932 BDM2004-6(TrOx30)-R8-1</t>
  </si>
  <si>
    <t>Apatite</t>
  </si>
  <si>
    <t>Data_932 IPL-17O-933 BDM2004-6(TrOx30)-R8-2</t>
  </si>
  <si>
    <t>Data_933 IPL-17O-934 SLAP2-B2-R8-6</t>
  </si>
  <si>
    <t>Data_934 IPL-17O-935 SLAP2-B2-R8-7</t>
  </si>
  <si>
    <t>Data_935 IPL-17O-936 SLAP2-B2-R8-8</t>
  </si>
  <si>
    <t>Data_936 IPL-17O-937 VSMOW2-B2-R8-7</t>
  </si>
  <si>
    <t>Data_937 IPL-17O-938 VSMOW2-B2-R8-8</t>
  </si>
  <si>
    <t>Data_938 IPL-17O-939 VSMOW2-B2-R8-9</t>
  </si>
  <si>
    <t>Data_939 IPL-17O-940 Junin-R8-1</t>
  </si>
  <si>
    <t>sak</t>
  </si>
  <si>
    <t>Data_940 IPL-17O-941 Junin-R8-2</t>
  </si>
  <si>
    <t>Data_941 IPL-17O-942 Spring-R8-1</t>
  </si>
  <si>
    <t>Data_943 IPL-17O-944 J7(15-02-17)-R8-1</t>
  </si>
  <si>
    <t>Data_944 IPL-17O-945 J7(15-02-17)-R8-2</t>
  </si>
  <si>
    <t>Data_945 IPL-17O-946 J6(15-01-17)-R8-1</t>
  </si>
  <si>
    <t>Data_946 IPL-17O-947 J6(15-01-17)-R8-2</t>
  </si>
  <si>
    <t>This sample was quite small, potentially affected data</t>
  </si>
  <si>
    <t>Data_947 IPL-17O-948 C64-R8-1</t>
  </si>
  <si>
    <t>Data_942 IPL-17O-943 Spring-R8-2</t>
  </si>
  <si>
    <t>(Relatively) high d17O, CAP 17O, d33 errors</t>
  </si>
  <si>
    <t>corrected only using VSMOW2-B2, one (1) SLAP2-B1, and SLAP2-B2</t>
  </si>
  <si>
    <t>Data_948 IPL-17O-949 C64-R8-2</t>
  </si>
  <si>
    <t>Data_949 IPL-17O-950 D62-R8-1</t>
  </si>
  <si>
    <t>Data_950 IPL-17O-951 D62-R8-2</t>
  </si>
  <si>
    <t>Data_951 IPL-17O-952 D67-R8-1</t>
  </si>
  <si>
    <t>Data_952 IPL-17O-953 D67-R8-2</t>
  </si>
  <si>
    <t>Data_953 IPL-17O-954 NBS-19-R8-4</t>
  </si>
  <si>
    <t>Data_954 IPL-17O-955 NBS-19-R8-5</t>
  </si>
  <si>
    <t>Data_955 IPL-17O-956 NBS-19-R8-6</t>
  </si>
  <si>
    <t>Data_956 IPL-17O-957 NBS-19-R8-7</t>
  </si>
  <si>
    <t xml:space="preserve">Is this improved value a result of the previous 3 scrubbing some contaminant (SO2?) out of the reduction loop? Stay tuned. </t>
  </si>
  <si>
    <t>Data_957 IPL-17O-958 ETH-4-R8-1</t>
  </si>
  <si>
    <t>ETH-4</t>
  </si>
  <si>
    <t>Data_958 IPL-17O-959 102-GC-AZ01-R8-3</t>
  </si>
  <si>
    <t>Data_959 IPL-17O-960 102-GC-AZ01-R8-4</t>
  </si>
  <si>
    <t>Data_960 IPL-17O-961 102-GC-AZ01-R8-5</t>
  </si>
  <si>
    <t>***Edwards RV5 oil pump put on rough vac 1 so scroll pump can be cleaned and have seal tips replaced***</t>
  </si>
  <si>
    <t>***Fe catalyst in Reduction Reactor replaced. 317.0mg loaded (previously 318.3mg)***</t>
  </si>
  <si>
    <t>***Replaced 1/8" s.s. tubing from Reduction Reactor downstream to T6 (SV3), T6 w/ new 1/8" s.s. tubing, rerouted heat tape on Reduction Loop to accommodate changes. Moved GC-MS sniffer port closer to Reduction Reactor. Tin foil wrapped tubing from T6 to CoF3 reactor***</t>
  </si>
  <si>
    <t>Data_961 IPL-17O-962 NBS-18-R8-4</t>
  </si>
  <si>
    <t>First run after opening Reduction Loop to atm. And replacing tubing</t>
  </si>
  <si>
    <t>Data_962 IPL-17O-963 NBS-18-R8-5</t>
  </si>
  <si>
    <t>Data_963 IPL-17O-964 NBS-18-R8-6</t>
  </si>
  <si>
    <t>Data_964 IPL-17O-965 GON06-OES-R8-4</t>
  </si>
  <si>
    <t>Data_965 IPL-17O-966 GON06-OES-R8-5</t>
  </si>
  <si>
    <t>Data_966 IPL-17O-967 GON06-OES-R8-6 1</t>
  </si>
  <si>
    <t>Data_966 IPL-17O-967 GON06-OES-R8-6</t>
  </si>
  <si>
    <t>Data_967 IPL-17O-968 BA5#1_A-R8-1</t>
  </si>
  <si>
    <t>Data_968 IPL-17O-969 BA5#1_A-R8-2</t>
  </si>
  <si>
    <t>Data_891 IPL-17O-894 SLAP2-B2-R8-3</t>
  </si>
  <si>
    <t>Data_969 IPL-17O-970 SDT-13.4_A-R8-1</t>
  </si>
  <si>
    <t>Data_970 IPL-17O-971 SDT-13.4_A-R8-2</t>
  </si>
  <si>
    <t>Data_971 IPL-17O-972 OQ-11_A-R8-1</t>
  </si>
  <si>
    <t>Data_972 IPL-17O-973 OQ-11_A-R8-2</t>
  </si>
  <si>
    <t>Data_973 IPL-17O-974 OQ15.3_A-R8-1</t>
  </si>
  <si>
    <t>***Replaced Ag wool packed quartz tube (b/w T1/T2 &amp; GC1) w/ new tube, new Ag wool + reduced Cu 0.7mm wire***</t>
  </si>
  <si>
    <t>Data_974 IPL-17O-975 OQ15.3_A-R8-2</t>
  </si>
  <si>
    <t>Data_975 IPL-17O-976 BDM2004-6(TrOx31)-R8-1</t>
  </si>
  <si>
    <t>Data_976 IPL-17O-977 WUL-JW1(TrOx32)-R8-1</t>
  </si>
  <si>
    <t>Data_977 IPL-17O-978 WUL-JW1(TrOx32)-R8-2</t>
  </si>
  <si>
    <t>Data_978 IPL-17O-979 KM01(TrOx33)-R8-1</t>
  </si>
  <si>
    <t>Data_979 IPL-17O-980 KM01(TrOx33)-R8-2</t>
  </si>
  <si>
    <t>Data_980 IPL-17O-981 KM01(TrOx25)-R8-1</t>
  </si>
  <si>
    <t>Data_981 IPL-17O-982 KM01(TrOx26)-R8-1</t>
  </si>
  <si>
    <t>Data_982 IPL-17O-983 KM01(TrOx26)-R8-2</t>
  </si>
  <si>
    <t>Data_983 IPL-17O-984 JW03270818(TrOx7)-R8-1</t>
  </si>
  <si>
    <t>Data_984 IPL-17O-985 JW03270818(TrOx7)-R8-2</t>
  </si>
  <si>
    <t>Data_985 IPL-17O-986 102-GC-AZ01-R8-6</t>
  </si>
  <si>
    <t xml:space="preserve">***Rerouted 1/16" s.s. tubing from T1/T2 to GC1, moved quartz tube packed w/ silver wool and reduced copper wire to heat taped section for heating, rerouted 1/16" and 1/8" s.s. tubing from GC1 to T3. New tubing paths are shorter than before.*** </t>
  </si>
  <si>
    <t>***Replaced Ag wool packed quartz tube (b/w T1/T2 &amp; GC1) w/ new tube, new Ag wool + reduced Cu 0.7mm wire.***</t>
  </si>
  <si>
    <t>***Replaced 1/8" s.s. tubing from Reduction Reactor downstream to T6 (SV3), T6 w/ new 1/8" s.s. tubing, rerouted heat tape on Reduction Loop to accommodate changes. Moved GC-MS sniffer port closer to Reduction Reactor. Tin foil wrapped tubing from T6 to CoF3 reactor.***</t>
  </si>
  <si>
    <t>***Fe catalyst in Reduction Reactor replaced. 317.0mg loaded (previously 318.3mg).***</t>
  </si>
  <si>
    <t>Data_986 IPL-17O-987 102-GC-AZ01-R8-7</t>
  </si>
  <si>
    <t>Data_987 IPL-17O-988 102-GC-AZ01-R8-8</t>
  </si>
  <si>
    <t>Data_988 IPL-17O-989 20180905JW1(TrOx34)-R8-1</t>
  </si>
  <si>
    <t>Data_989 IPL-17O-990 20180905JW1(TrOx34)-R8-2</t>
  </si>
  <si>
    <t>Data_990 IPL-17O-991 SLAP2-B2-R8-9</t>
  </si>
  <si>
    <t>Data_991 IPL-17O-992 SLAP2-B2-R8-10</t>
  </si>
  <si>
    <t>Data_992 IPL-17O-993 SLAP2-B2-R8-11</t>
  </si>
  <si>
    <t>Data_993 IPL-17O-994 VSMOW2-B2-R8-10</t>
  </si>
  <si>
    <t>Data_994 IPL-17O-995 VSMOW2-B2-R8-11</t>
  </si>
  <si>
    <t>Data_995 IPL-17O-996 VSMOW2-B2-R8-12</t>
  </si>
  <si>
    <t>Data_996 IPL-17O-997 IPL-18W-292-R8-1</t>
  </si>
  <si>
    <t>Data_997 IPL-17O-998 IPL-18W-292-R8-2</t>
  </si>
  <si>
    <t>Data_998 IPL-17O-999 IPL-18W-197-R8-1</t>
  </si>
  <si>
    <t>Data_999 IPL-17O-1000 IPL-18W-197-R8-2</t>
  </si>
  <si>
    <t>Data_1000 IPL-17O-1001 IPL-18W-196-R8-1</t>
  </si>
  <si>
    <t>Data_1001 IPL-17O-1002 IPL-18W-196-R8-2</t>
  </si>
  <si>
    <t>Data_1002 IPL-17O-1003 IPL-18W-228-R8-1 1</t>
  </si>
  <si>
    <t>Data_1003 IPL-17O-1004 IPL-18W-228-R8-2</t>
  </si>
  <si>
    <t>Data_1004 IPL-17O-1005 IPL-18W-389-R8-1</t>
  </si>
  <si>
    <t>Data_1005 IPL-17O-1006 IPL-18W-389-R8-2</t>
  </si>
  <si>
    <t>Data_1006 IPL-17O-1007 IPL-18W-386-R8-1</t>
  </si>
  <si>
    <t>Data_1007 IPL-17O-1008 IPL-18W-386-R8-2</t>
  </si>
  <si>
    <t>Data_1008 IPL-17O-1009 IPL-18W-713-R8-1</t>
  </si>
  <si>
    <t>Data_1009 IPL-17O-1010 IPL-18W-713-R8-2</t>
  </si>
  <si>
    <t>Data_1010 IPL-17O-1011 IPL-18W-371-R8-1</t>
  </si>
  <si>
    <t>Data_1011 IPL-17O-1012 IPL-18W-371-R8-2</t>
  </si>
  <si>
    <t>Data_1012 IPL-17O-1013 USGS45-R8-1</t>
  </si>
  <si>
    <t>High 33 mismatch, relatively high d33 error</t>
  </si>
  <si>
    <t>Data_1013 IPL-17O-1014 USGS45-R8-2</t>
  </si>
  <si>
    <t>Data_1014 IPL-17O-1015 SK20-R8-1</t>
  </si>
  <si>
    <t>Soil Waters</t>
  </si>
  <si>
    <t>Data_1015 IPL-17O-1016 SK20-R8-2</t>
  </si>
  <si>
    <t>Data_1016 IPL-17O-1017 SK40-R8-1</t>
  </si>
  <si>
    <t>Data_1017 IPL-17O-1018 SK40-R8-2</t>
  </si>
  <si>
    <t>Data_1018 IPL-17O-1019 IPL-18W-368-R8-1</t>
  </si>
  <si>
    <t>Data_1019 IPL-17O-1020 IPL-18W-368-R8-2</t>
  </si>
  <si>
    <t>Data_1020 IPL-17O-1021 IPL-18W-362-R8-1</t>
  </si>
  <si>
    <t>Data_1021 IPL-17O-1022 IPL-18W-362-R8-2</t>
  </si>
  <si>
    <t>Data_1022 IPL-17O-1023 IPL-18W-514-R8-1</t>
  </si>
  <si>
    <t>Data_1023 IPL-17O-1024 IPL-18W-514-R8-2</t>
  </si>
  <si>
    <t>Data_1024 IPL-17O-1025 IPL-18W-534-R8-1</t>
  </si>
  <si>
    <t>Data_1025 IPL-17O-1026 IPL-18W-534-R8-2</t>
  </si>
  <si>
    <t>Data_1026 IPL-17O-1027 IPL-18W-520-R8-1</t>
  </si>
  <si>
    <t>Data_1027 IPL-17O-1028 IPL-18W-520-R8-2</t>
  </si>
  <si>
    <t>Data_1028 IPL-17O-1029 IPL-18W-516-R8-1</t>
  </si>
  <si>
    <t>Data_1029 IPL-17O-1030 IPL-18W-516-R8-2</t>
  </si>
  <si>
    <t>Data_1030 IPL-17O-1031 IPL-19W-777-R8-1</t>
  </si>
  <si>
    <t>Data_1031 IPL-17O-1032 IPL-19W-777-R8-2</t>
  </si>
  <si>
    <t>Data_1032 IPL-17O-1033 SK80-R8-1</t>
  </si>
  <si>
    <t>Data_1033 IPL-17O-1034 SK80-R8-2</t>
  </si>
  <si>
    <t>Data_1034 IPL-17O-1035 SK100-R8-1</t>
  </si>
  <si>
    <t>Data_1035 IPL-17O-1036 SK100-R8-2</t>
  </si>
  <si>
    <t>Data_1036 IPL-17O-1037 SK120-R8-1</t>
  </si>
  <si>
    <t>d18O SLAP</t>
  </si>
  <si>
    <t>Data_1037 IPL-17O-1038 SK120-R8-2</t>
  </si>
  <si>
    <t>Data_1038 IPL-17O-1039 IPL-19W-776-R8-1</t>
  </si>
  <si>
    <t>Data_1039 IPL-17O-1040 IPL-19W-776-R8-2</t>
  </si>
  <si>
    <t xml:space="preserve">Sample kept in vial insert night of 4/22/19 after Picarro analysis. Morning of 4/23 outer vial had condensation build-up. Before this run water was removed from vial insert, transferred into original 2mL vial, and shaken well before analyzing here. </t>
  </si>
  <si>
    <t>Data_1040 IPL-17O-1041 IPL-18W-050-R8-1</t>
  </si>
  <si>
    <t>Data_1041 IPL-17O-1042 IPL-18W-050-R8-2</t>
  </si>
  <si>
    <t>Data_1042 IPL-17O-1043 IPL-18W-049-R8-1</t>
  </si>
  <si>
    <t>Data_1043 IPL-17O-1044 IPL-18W-049-R8-2</t>
  </si>
  <si>
    <t>Data_1044 IPL-17O-1045 IPL-18W-052-R8-1</t>
  </si>
  <si>
    <t>Data_1045 IPL-17O-1046 IPL-18W-052-R8-2</t>
  </si>
  <si>
    <t>Data_1046 IPL-17O-1047 IPL-18W-770-R8-1</t>
  </si>
  <si>
    <t>Data_1047 IPL-17O-1048 IPL-18W-770-R8-2</t>
  </si>
  <si>
    <t>Data_1048 IPL-17O-1049 IPL-18W-771-R8-1</t>
  </si>
  <si>
    <t>Data_1049 IPL-17O-1050 IPL-18W-771-R8-2</t>
  </si>
  <si>
    <t>Data_1050 IPL-17O-1051 USGS47-R8-1</t>
  </si>
  <si>
    <t>Data_1051 IPL-17O-1052 USGS47-R8-2</t>
  </si>
  <si>
    <t>Data_1052 IPL-17O-1053 IPL-18W-716-R8-1</t>
  </si>
  <si>
    <t>Data_1053 IPL-17O-1054 IPL-18W-716-R8-2</t>
  </si>
  <si>
    <t>Data_1054 IPL-17O-1055 IPL-19W-815-R8-1</t>
  </si>
  <si>
    <t>Data_1055 IPL-17O-1056 IPL-19W-815-R8-2</t>
  </si>
  <si>
    <t>Data_1056 IPL-17O-1057 IPL-18W-248-R8-1</t>
  </si>
  <si>
    <t>Data_1057 IPL-17O-1058 IPL-18W-248-R8-2</t>
  </si>
  <si>
    <t>Data_1058 IPL-17O-1059 IPL-19W-815-R8-3</t>
  </si>
  <si>
    <t>Data_1059 IPL-17O-1060 J6(15-01-17)-R8-1</t>
  </si>
  <si>
    <t xml:space="preserve">Ignore this sample. Potential issues with sample injection, third run of sample (IPL-17O-1059) shows this is not a clean run. </t>
  </si>
  <si>
    <t>Data_1060 IPL-17O-1061 J6(15-01-17)-R8-2</t>
  </si>
  <si>
    <t>Data_1061 IPL-17O-1062 T6(21-02-17)-R8-1</t>
  </si>
  <si>
    <t>Data_1062 IPL-17O-1063 T6(21-02-17)-R8-2</t>
  </si>
  <si>
    <t>Data_1063 IPL-17O-1064 IPL-18W-336-R8-1</t>
  </si>
  <si>
    <t>Data_1064 IPL-17O-1065 IPL-18W-336-R8-2</t>
  </si>
  <si>
    <t>Data_1065 IPL-17O-1066 IPL-19W-816-R8-1</t>
  </si>
  <si>
    <t>Data_1066 IPL-17O-1067 IPL-19W-816-R8-2</t>
  </si>
  <si>
    <t>Data_1067 IPL-17O-1068 IPL-18W-282-R8-1</t>
  </si>
  <si>
    <t>Data_1068 IPL-17O-1069 IPL-18W-282-R8-2</t>
  </si>
  <si>
    <t>Data_1069 IPL-17O-1070 SLAP2-B2-R8-12</t>
  </si>
  <si>
    <t>Data_1070 IPL-17O-1071 SLAP2-B2-R8-13</t>
  </si>
  <si>
    <t>Data_1071 IPL-17O-1072 SLAP2-B2-R8-14</t>
  </si>
  <si>
    <t>Data_1072 IPL-17O-1073 SLAP2-B2-R8-15</t>
  </si>
  <si>
    <t>Data_1073 IPL-17O-1074 VSMOW2-B2-R8-13</t>
  </si>
  <si>
    <t>Data_1074 IPL-17O-1075 VSMOW2-B2-R8-14</t>
  </si>
  <si>
    <t>Data_1075 IPL-17O-1076 VSMOW2-B2-R8-15</t>
  </si>
  <si>
    <t>Data_1076 IPL-17O-1077 VSMOW2-B2-R8-16</t>
  </si>
  <si>
    <t xml:space="preserve">Might be able to reject this one </t>
  </si>
  <si>
    <t>ReactorID</t>
  </si>
  <si>
    <t>First SLAP</t>
  </si>
  <si>
    <t>primes</t>
  </si>
  <si>
    <t>flag.major</t>
  </si>
  <si>
    <t>flag.analysis</t>
  </si>
  <si>
    <t>2019-01-22 15:24:40</t>
  </si>
  <si>
    <t>2019-01-23 08:26:48</t>
  </si>
  <si>
    <t>2019-01-23 10:18:38</t>
  </si>
  <si>
    <t>2019-01-23 12:13:28</t>
  </si>
  <si>
    <t>2019-01-23 14:09:52</t>
  </si>
  <si>
    <t>2019-01-24 08:38:04</t>
  </si>
  <si>
    <t>2019-01-24 13:57:04</t>
  </si>
  <si>
    <t>2019-01-28 09:48:43</t>
  </si>
  <si>
    <t>2019-01-28 12:28:28</t>
  </si>
  <si>
    <t>2019-01-28 15:05:12</t>
  </si>
  <si>
    <t>2019-01-29 09:46:24</t>
  </si>
  <si>
    <t>2019-01-29 12:35:12</t>
  </si>
  <si>
    <t>2019-01-29 15:57:42</t>
  </si>
  <si>
    <t>2019-02-01 09:40:26</t>
  </si>
  <si>
    <t>2019-02-01 12:45:08</t>
  </si>
  <si>
    <t>2019-02-04 10:02:28</t>
  </si>
  <si>
    <t>2019-02-04 12:48:11</t>
  </si>
  <si>
    <t>2019-02-04 15:45:28</t>
  </si>
  <si>
    <t>2019-02-05 09:34:36</t>
  </si>
  <si>
    <t>2019-02-05 12:11:58</t>
  </si>
  <si>
    <t>2019-02-05 15:23:49</t>
  </si>
  <si>
    <t>2019-02-06 09:51:09</t>
  </si>
  <si>
    <t>2019-02-06 12:41:25</t>
  </si>
  <si>
    <t>2019-02-06 14:54:57</t>
  </si>
  <si>
    <t>2019-02-07 09:47:48</t>
  </si>
  <si>
    <t>2019-02-07 12:39:23</t>
  </si>
  <si>
    <t>2019-02-08 09:43:40</t>
  </si>
  <si>
    <t>2019-02-08 12:55:29</t>
  </si>
  <si>
    <t>1900-01-00 00:00:00</t>
  </si>
  <si>
    <t>2019-02-11 09:48:40</t>
  </si>
  <si>
    <t>2019-02-11 12:23:26</t>
  </si>
  <si>
    <t>2019-02-11 15:02:52</t>
  </si>
  <si>
    <t>2019-02-12 09:46:34</t>
  </si>
  <si>
    <t>2019-02-12 12:21:21</t>
  </si>
  <si>
    <t>2019-02-12 15:05:52</t>
  </si>
  <si>
    <t>2019-02-13 09:43:47</t>
  </si>
  <si>
    <t>2019-02-13 12:19:25</t>
  </si>
  <si>
    <t>2019-02-13 16:21:37</t>
  </si>
  <si>
    <t>2019-02-14 10:22:02</t>
  </si>
  <si>
    <t>2019-02-14 12:14:35</t>
  </si>
  <si>
    <t>2019-02-14 14:51:39</t>
  </si>
  <si>
    <t>2019-02-15 13:04:09</t>
  </si>
  <si>
    <t>2019-02-18 09:53:58</t>
  </si>
  <si>
    <t>2019-02-18 12:50:44</t>
  </si>
  <si>
    <t>2019-02-18 15:27:43</t>
  </si>
  <si>
    <t>2019-02-19 09:42:04</t>
  </si>
  <si>
    <t>2019-02-19 12:33:45</t>
  </si>
  <si>
    <t>2019-02-19 16:47:18</t>
  </si>
  <si>
    <t>2019-02-20 09:37:36</t>
  </si>
  <si>
    <t>2019-02-20 12:31:45</t>
  </si>
  <si>
    <t>2019-02-20 15:13:49</t>
  </si>
  <si>
    <t>2019-02-21 09:39:09</t>
  </si>
  <si>
    <t>2019-02-21 12:18:51</t>
  </si>
  <si>
    <t>2019-02-21 15:10:30</t>
  </si>
  <si>
    <t>2019-02-22 09:36:52</t>
  </si>
  <si>
    <t>2019-02-22 13:38:16</t>
  </si>
  <si>
    <t>2019-02-25 10:06:39</t>
  </si>
  <si>
    <t>2019-02-25 12:10:35</t>
  </si>
  <si>
    <t>2019-02-25 14:44:22</t>
  </si>
  <si>
    <t>2019-02-26 09:47:38</t>
  </si>
  <si>
    <t>2019-02-26 13:19:51</t>
  </si>
  <si>
    <t>2019-02-26 16:33:52</t>
  </si>
  <si>
    <t>2019-02-27 09:56:32</t>
  </si>
  <si>
    <t>2019-02-27 12:46:44</t>
  </si>
  <si>
    <t>2019-02-27 16:38:48</t>
  </si>
  <si>
    <t>2019-02-28 09:48:40</t>
  </si>
  <si>
    <t>2019-02-28 12:29:59</t>
  </si>
  <si>
    <t>2019-02-28 15:49:11</t>
  </si>
  <si>
    <t>2019-03-01 09:52:23</t>
  </si>
  <si>
    <t>2019-03-01 12:40:39</t>
  </si>
  <si>
    <t>2019-03-04 12:02:46</t>
  </si>
  <si>
    <t>2019-03-04 14:20:09</t>
  </si>
  <si>
    <t>2019-03-04 17:39:24</t>
  </si>
  <si>
    <t>2019-03-05 09:36:41</t>
  </si>
  <si>
    <t>2019-03-05 11:27:50</t>
  </si>
  <si>
    <t>2019-03-05 13:19:18</t>
  </si>
  <si>
    <t>2019-03-05 15:41:33</t>
  </si>
  <si>
    <t>2019-03-06 14:36:16</t>
  </si>
  <si>
    <t>2019-03-07 09:32:56</t>
  </si>
  <si>
    <t>2019-03-07 11:35:18</t>
  </si>
  <si>
    <t>2019-03-07 13:36:08</t>
  </si>
  <si>
    <t>2019-03-07 15:30:21</t>
  </si>
  <si>
    <t>2019-03-08 10:05:23</t>
  </si>
  <si>
    <t>2019-03-08 11:59:40</t>
  </si>
  <si>
    <t>2019-03-08 14:04:40</t>
  </si>
  <si>
    <t>2019-03-09 10:27:21</t>
  </si>
  <si>
    <t>2019-03-09 12:21:41</t>
  </si>
  <si>
    <t>2019-03-09 14:14:35</t>
  </si>
  <si>
    <t>2019-03-09 16:11:13</t>
  </si>
  <si>
    <t>2019-03-10 10:02:45</t>
  </si>
  <si>
    <t>2019-03-10 11:55:11</t>
  </si>
  <si>
    <t>2019-03-10 13:50:49</t>
  </si>
  <si>
    <t>2019-03-10 15:45:20</t>
  </si>
  <si>
    <t>2019-03-10 17:39:26</t>
  </si>
  <si>
    <t>2019-03-11 09:35:11</t>
  </si>
  <si>
    <t>2019-03-11 11:30:28</t>
  </si>
  <si>
    <t>2019-03-11 14:17:55</t>
  </si>
  <si>
    <t>2019-03-11 16:10:31</t>
  </si>
  <si>
    <t>2019-03-12 09:26:43</t>
  </si>
  <si>
    <t>2019-03-12 12:21:11</t>
  </si>
  <si>
    <t>2019-03-12 14:56:41</t>
  </si>
  <si>
    <t>2019-03-13 09:41:42</t>
  </si>
  <si>
    <t>2019-03-13 12:34:29</t>
  </si>
  <si>
    <t>2019-03-15 14:12:24</t>
  </si>
  <si>
    <t>2019-03-18 09:49:28</t>
  </si>
  <si>
    <t>2019-03-18 12:25:40</t>
  </si>
  <si>
    <t>2019-03-18 15:02:25</t>
  </si>
  <si>
    <t>2019-03-21 13:27:24</t>
  </si>
  <si>
    <t>2019-03-22 10:09:58</t>
  </si>
  <si>
    <t>2019-03-22 12:59:50</t>
  </si>
  <si>
    <t>2019-03-25 09:48:28</t>
  </si>
  <si>
    <t>2019-03-25 12:39:58</t>
  </si>
  <si>
    <t>2019-03-25 15:54:09</t>
  </si>
  <si>
    <t>2019-03-26 12:35:07</t>
  </si>
  <si>
    <t>2019-03-26 15:01:30</t>
  </si>
  <si>
    <t>2019-03-28 09:55:40</t>
  </si>
  <si>
    <t>2019-03-28 12:31:18</t>
  </si>
  <si>
    <t>2019-03-28 15:38:03</t>
  </si>
  <si>
    <t>2019-03-29 10:20:25</t>
  </si>
  <si>
    <t>2019-03-29 13:01:52</t>
  </si>
  <si>
    <t>2019-04-01 09:59:25</t>
  </si>
  <si>
    <t>2019-04-01 12:47:29</t>
  </si>
  <si>
    <t>2019-04-01 15:42:36</t>
  </si>
  <si>
    <t>2019-04-02 09:43:44</t>
  </si>
  <si>
    <t>2019-04-02 12:29:59</t>
  </si>
  <si>
    <t>2019-04-02 15:00:56</t>
  </si>
  <si>
    <t>2019-04-03 11:43:50</t>
  </si>
  <si>
    <t>2019-04-03 14:22:12</t>
  </si>
  <si>
    <t>2019-04-03 16:54:08</t>
  </si>
  <si>
    <t>2019-04-04 10:08:43</t>
  </si>
  <si>
    <t>2019-04-04 12:26:00</t>
  </si>
  <si>
    <t>2019-04-05 12:15:58</t>
  </si>
  <si>
    <t>2019-04-08 09:40:23</t>
  </si>
  <si>
    <t>2019-04-08 12:13:54</t>
  </si>
  <si>
    <t>2019-04-08 14:59:29</t>
  </si>
  <si>
    <t>2019-04-09 09:42:55</t>
  </si>
  <si>
    <t>2019-04-09 15:06:47</t>
  </si>
  <si>
    <t>2019-04-10 08:26:41</t>
  </si>
  <si>
    <t>2019-04-10 10:20:46</t>
  </si>
  <si>
    <t>2019-04-10 12:13:09</t>
  </si>
  <si>
    <t>2019-04-10 14:09:29</t>
  </si>
  <si>
    <t>2019-04-10 16:04:24</t>
  </si>
  <si>
    <t>2019-04-11 08:43:47</t>
  </si>
  <si>
    <t>2019-04-11 10:56:43</t>
  </si>
  <si>
    <t>2019-04-11 12:49:15</t>
  </si>
  <si>
    <t>2019-04-11 15:03:39</t>
  </si>
  <si>
    <t>2019-04-12 09:55:56</t>
  </si>
  <si>
    <t>2019-04-12 11:51:30</t>
  </si>
  <si>
    <t>2019-04-12 13:46:09</t>
  </si>
  <si>
    <t>2019-04-15 08:32:20</t>
  </si>
  <si>
    <t>2019-04-15 10:23:05</t>
  </si>
  <si>
    <t>2019-04-15 12:14:34</t>
  </si>
  <si>
    <t>2019-04-15 14:05:31</t>
  </si>
  <si>
    <t>2019-04-15 15:56:18</t>
  </si>
  <si>
    <t>2019-04-16 08:48:49</t>
  </si>
  <si>
    <t>2019-04-16 10:39:30</t>
  </si>
  <si>
    <t>2019-04-16 12:30:14</t>
  </si>
  <si>
    <t>2019-04-16 14:20:57</t>
  </si>
  <si>
    <t>2019-04-16 16:16:58</t>
  </si>
  <si>
    <t>2019-04-17 08:18:06</t>
  </si>
  <si>
    <t>2019-04-17 10:09:28</t>
  </si>
  <si>
    <t>2019-04-17 12:01:04</t>
  </si>
  <si>
    <t>2019-04-17 14:54:00</t>
  </si>
  <si>
    <t>2019-04-18 08:26:58</t>
  </si>
  <si>
    <t>2019-04-18 10:18:35</t>
  </si>
  <si>
    <t>2019-04-18 12:10:26</t>
  </si>
  <si>
    <t>2019-04-18 14:27:58</t>
  </si>
  <si>
    <t>2019-04-18 16:20:31</t>
  </si>
  <si>
    <t>2019-04-19 08:23:32</t>
  </si>
  <si>
    <t>2019-04-19 10:17:08</t>
  </si>
  <si>
    <t>2019-04-19 12:14:20</t>
  </si>
  <si>
    <t>2019-04-19 14:14:53</t>
  </si>
  <si>
    <t>2019-04-22 08:24:28</t>
  </si>
  <si>
    <t>2019-04-22 10:16:30</t>
  </si>
  <si>
    <t>2019-04-22 12:08:13</t>
  </si>
  <si>
    <t>2019-04-22 13:59:10</t>
  </si>
  <si>
    <t>2019-04-22 15:50:48</t>
  </si>
  <si>
    <t>2019-04-23 08:17:02</t>
  </si>
  <si>
    <t>2019-04-23 10:07:19</t>
  </si>
  <si>
    <t>2019-04-23 11:57:35</t>
  </si>
  <si>
    <t>2019-04-23 13:48:10</t>
  </si>
  <si>
    <t>2019-04-23 15:38:57</t>
  </si>
  <si>
    <t>2019-04-24 08:16:14</t>
  </si>
  <si>
    <t>2019-04-24 10:12:46</t>
  </si>
  <si>
    <t>2019-04-24 12:03:22</t>
  </si>
  <si>
    <t>2019-04-24 13:56:55</t>
  </si>
  <si>
    <t>2019-04-25 09:51:53</t>
  </si>
  <si>
    <t>2019-04-25 11:43:53</t>
  </si>
  <si>
    <t>2019-04-25 13:34:36</t>
  </si>
  <si>
    <t>2019-04-25 15:25:58</t>
  </si>
  <si>
    <t>2019-04-26 10:09:38</t>
  </si>
  <si>
    <t>2019-04-26 12:00:53</t>
  </si>
  <si>
    <t>2019-04-26 13:51:53</t>
  </si>
  <si>
    <t>2019-04-29 08:16:16</t>
  </si>
  <si>
    <t>2019-04-29 10:06:45</t>
  </si>
  <si>
    <t>2019-04-29 12:01:22</t>
  </si>
  <si>
    <t>2019-04-29 13:51:26</t>
  </si>
  <si>
    <t>2019-04-29 15:44:42</t>
  </si>
  <si>
    <t>2019-04-30 08:16:41</t>
  </si>
  <si>
    <t>2019-04-30 10:08:07</t>
  </si>
  <si>
    <t>2019-04-30 12:01:41</t>
  </si>
  <si>
    <t>2019-04-30 13:58:36</t>
  </si>
  <si>
    <t>2019-04-30 16:07:29</t>
  </si>
  <si>
    <t>2019-05-01 08:18:11</t>
  </si>
  <si>
    <t>2019-05-01 10:11:48</t>
  </si>
  <si>
    <t>2019-05-01 12:07:05</t>
  </si>
  <si>
    <t>2019-05-01 14:04:09</t>
  </si>
  <si>
    <t>2019-05-02 08:16:27</t>
  </si>
  <si>
    <t>2019-05-02 10:16:33</t>
  </si>
  <si>
    <t>2019-05-02 12:06:50</t>
  </si>
  <si>
    <t>2019-05-02 14:04:58</t>
  </si>
  <si>
    <t>2019-05-06 08:22:50</t>
  </si>
  <si>
    <t>2019-05-06 10:13:41</t>
  </si>
  <si>
    <t>2019-05-06 12:11:30</t>
  </si>
  <si>
    <t>2019-05-06 14:10:02</t>
  </si>
  <si>
    <t>2019-05-06 16:04:31</t>
  </si>
  <si>
    <t>2019-05-07 08:41:48</t>
  </si>
  <si>
    <t>2019-05-07 10:34:19</t>
  </si>
  <si>
    <t>2019-05-07 13:59:20</t>
  </si>
  <si>
    <t>2019-05-07 15:52:56</t>
  </si>
  <si>
    <t>2019-05-08 08:15:27</t>
  </si>
  <si>
    <t>2019-05-08 10:07:46</t>
  </si>
  <si>
    <t>2019-05-08 12:02:09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</si>
</sst>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0"/>
    <numFmt numFmtId="165" formatCode="0.000"/>
    <numFmt numFmtId="166" formatCode="0.0"/>
    <numFmt numFmtId="167" formatCode="0.0E+00"/>
  </numFmts>
  <fonts count="2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Verdana"/>
      <family val="2"/>
    </font>
    <font>
      <sz val="1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2" tint="-9.9978637043366805E-2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43">
    <xf numFmtId="0" fontId="0" fillId="0" borderId="0"/>
    <xf numFmtId="0" fontId="3" fillId="0" borderId="0"/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2" applyNumberFormat="0" applyFill="0" applyAlignment="0" applyProtection="0"/>
    <xf numFmtId="0" fontId="13" fillId="0" borderId="3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0" applyNumberFormat="0" applyBorder="0" applyAlignment="0" applyProtection="0"/>
    <xf numFmtId="0" fontId="15" fillId="8" borderId="0" applyNumberFormat="0" applyBorder="0" applyAlignment="0" applyProtection="0"/>
    <xf numFmtId="0" fontId="16" fillId="9" borderId="0" applyNumberFormat="0" applyBorder="0" applyAlignment="0" applyProtection="0"/>
    <xf numFmtId="0" fontId="17" fillId="10" borderId="4" applyNumberFormat="0" applyAlignment="0" applyProtection="0"/>
    <xf numFmtId="0" fontId="18" fillId="11" borderId="5" applyNumberFormat="0" applyAlignment="0" applyProtection="0"/>
    <xf numFmtId="0" fontId="19" fillId="11" borderId="4" applyNumberFormat="0" applyAlignment="0" applyProtection="0"/>
    <xf numFmtId="0" fontId="20" fillId="0" borderId="6" applyNumberFormat="0" applyFill="0" applyAlignment="0" applyProtection="0"/>
    <xf numFmtId="0" fontId="1" fillId="12" borderId="7" applyNumberFormat="0" applyAlignment="0" applyProtection="0"/>
    <xf numFmtId="0" fontId="8" fillId="0" borderId="0" applyNumberFormat="0" applyFill="0" applyBorder="0" applyAlignment="0" applyProtection="0"/>
    <xf numFmtId="0" fontId="9" fillId="13" borderId="8" applyNumberFormat="0" applyFont="0" applyAlignment="0" applyProtection="0"/>
    <xf numFmtId="0" fontId="21" fillId="0" borderId="0" applyNumberFormat="0" applyFill="0" applyBorder="0" applyAlignment="0" applyProtection="0"/>
    <xf numFmtId="0" fontId="2" fillId="0" borderId="9" applyNumberFormat="0" applyFill="0" applyAlignment="0" applyProtection="0"/>
    <xf numFmtId="0" fontId="22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22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22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22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22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22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</cellStyleXfs>
  <cellXfs count="72">
    <xf numFmtId="0" fontId="0" fillId="0" borderId="0" xfId="0"/>
    <xf numFmtId="0" fontId="1" fillId="2" borderId="0" xfId="0" applyFont="1" applyFill="1"/>
    <xf numFmtId="1" fontId="0" fillId="0" borderId="0" xfId="0" applyNumberFormat="1"/>
    <xf numFmtId="164" fontId="0" fillId="0" borderId="0" xfId="0" applyNumberFormat="1"/>
    <xf numFmtId="0" fontId="1" fillId="3" borderId="0" xfId="0" applyFont="1" applyFill="1"/>
    <xf numFmtId="0" fontId="6" fillId="0" borderId="0" xfId="1" applyFont="1" applyAlignment="1">
      <alignment horizontal="center"/>
    </xf>
    <xf numFmtId="2" fontId="6" fillId="0" borderId="0" xfId="1" applyNumberFormat="1" applyFont="1" applyAlignment="1">
      <alignment horizontal="center"/>
    </xf>
    <xf numFmtId="164" fontId="6" fillId="0" borderId="0" xfId="1" applyNumberFormat="1" applyFont="1" applyAlignment="1">
      <alignment horizontal="center" vertical="center"/>
    </xf>
    <xf numFmtId="0" fontId="4" fillId="6" borderId="0" xfId="1" applyFont="1" applyFill="1" applyAlignment="1">
      <alignment horizontal="center"/>
    </xf>
    <xf numFmtId="0" fontId="7" fillId="6" borderId="0" xfId="1" applyFont="1" applyFill="1" applyAlignment="1">
      <alignment horizontal="center"/>
    </xf>
    <xf numFmtId="2" fontId="4" fillId="6" borderId="0" xfId="1" applyNumberFormat="1" applyFont="1" applyFill="1" applyAlignment="1">
      <alignment horizontal="center"/>
    </xf>
    <xf numFmtId="164" fontId="4" fillId="6" borderId="0" xfId="1" applyNumberFormat="1" applyFont="1" applyFill="1" applyAlignment="1">
      <alignment horizontal="center"/>
    </xf>
    <xf numFmtId="22" fontId="8" fillId="0" borderId="0" xfId="0" applyNumberFormat="1" applyFont="1"/>
    <xf numFmtId="0" fontId="2" fillId="0" borderId="10" xfId="0" applyFont="1" applyBorder="1"/>
    <xf numFmtId="0" fontId="0" fillId="0" borderId="0" xfId="0"/>
    <xf numFmtId="22" fontId="0" fillId="0" borderId="0" xfId="0" applyNumberFormat="1"/>
    <xf numFmtId="165" fontId="0" fillId="0" borderId="0" xfId="0" applyNumberFormat="1"/>
    <xf numFmtId="2" fontId="0" fillId="0" borderId="0" xfId="0" applyNumberFormat="1"/>
    <xf numFmtId="0" fontId="8" fillId="0" borderId="0" xfId="0" applyFont="1"/>
    <xf numFmtId="0" fontId="2" fillId="0" borderId="0" xfId="0" applyFont="1"/>
    <xf numFmtId="166" fontId="0" fillId="0" borderId="0" xfId="0" applyNumberFormat="1"/>
    <xf numFmtId="0" fontId="0" fillId="0" borderId="0" xfId="0" applyAlignment="1">
      <alignment horizontal="center"/>
    </xf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38" borderId="0" xfId="0" applyFont="1" applyFill="1"/>
    <xf numFmtId="0" fontId="0" fillId="6" borderId="0" xfId="0" applyFill="1"/>
    <xf numFmtId="0" fontId="0" fillId="39" borderId="0" xfId="0" applyFill="1"/>
    <xf numFmtId="0" fontId="0" fillId="39" borderId="0" xfId="0" applyFill="1" applyAlignment="1">
      <alignment horizontal="center"/>
    </xf>
    <xf numFmtId="0" fontId="8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2" fontId="1" fillId="3" borderId="0" xfId="0" applyNumberFormat="1" applyFont="1" applyFill="1"/>
    <xf numFmtId="2" fontId="2" fillId="0" borderId="0" xfId="0" applyNumberFormat="1" applyFont="1"/>
    <xf numFmtId="0" fontId="5" fillId="4" borderId="0" xfId="1" applyFont="1" applyFill="1" applyAlignment="1">
      <alignment horizontal="center"/>
    </xf>
    <xf numFmtId="0" fontId="5" fillId="5" borderId="0" xfId="1" applyFont="1" applyFill="1" applyAlignment="1">
      <alignment horizontal="center"/>
    </xf>
    <xf numFmtId="165" fontId="8" fillId="0" borderId="0" xfId="0" applyNumberFormat="1" applyFont="1"/>
    <xf numFmtId="1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 applyFill="1"/>
    <xf numFmtId="165" fontId="8" fillId="0" borderId="0" xfId="0" applyNumberFormat="1" applyFont="1" applyFill="1"/>
    <xf numFmtId="1" fontId="8" fillId="0" borderId="0" xfId="0" applyNumberFormat="1" applyFont="1" applyFill="1"/>
    <xf numFmtId="2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5" fontId="1" fillId="3" borderId="0" xfId="0" applyNumberFormat="1" applyFont="1" applyFill="1"/>
    <xf numFmtId="165" fontId="2" fillId="0" borderId="0" xfId="0" applyNumberFormat="1" applyFont="1"/>
    <xf numFmtId="0" fontId="0" fillId="0" borderId="0" xfId="0"/>
    <xf numFmtId="22" fontId="0" fillId="0" borderId="0" xfId="0" applyNumberFormat="1"/>
    <xf numFmtId="0" fontId="0" fillId="0" borderId="0" xfId="0" applyAlignment="1">
      <alignment horizontal="left"/>
    </xf>
    <xf numFmtId="0" fontId="8" fillId="0" borderId="0" xfId="0" applyFont="1" applyAlignment="1">
      <alignment horizontal="left"/>
    </xf>
    <xf numFmtId="0" fontId="2" fillId="0" borderId="0" xfId="0" applyNumberFormat="1" applyFont="1" applyAlignment="1">
      <alignment horizontal="center"/>
    </xf>
    <xf numFmtId="0" fontId="0" fillId="0" borderId="0" xfId="0" applyNumberFormat="1"/>
    <xf numFmtId="0" fontId="23" fillId="0" borderId="0" xfId="0" applyFont="1"/>
    <xf numFmtId="0" fontId="0" fillId="0" borderId="0" xfId="0" quotePrefix="1" applyAlignment="1">
      <alignment horizontal="center"/>
    </xf>
    <xf numFmtId="49" fontId="0" fillId="0" borderId="0" xfId="0" applyNumberFormat="1" applyAlignment="1">
      <alignment horizontal="center"/>
    </xf>
    <xf numFmtId="0" fontId="2" fillId="0" borderId="0" xfId="0" applyNumberFormat="1" applyFont="1"/>
    <xf numFmtId="167" fontId="0" fillId="0" borderId="0" xfId="0" applyNumberFormat="1"/>
    <xf numFmtId="1" fontId="24" fillId="0" borderId="0" xfId="0" applyNumberFormat="1" applyFont="1"/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165" fontId="4" fillId="0" borderId="0" xfId="0" applyNumberFormat="1" applyFont="1"/>
    <xf numFmtId="22" fontId="4" fillId="0" borderId="0" xfId="0" applyNumberFormat="1" applyFont="1"/>
    <xf numFmtId="2" fontId="4" fillId="0" borderId="0" xfId="0" applyNumberFormat="1" applyFont="1"/>
    <xf numFmtId="1" fontId="4" fillId="0" borderId="0" xfId="0" applyNumberFormat="1" applyFont="1"/>
    <xf numFmtId="11" fontId="0" fillId="0" borderId="0" xfId="0" applyNumberFormat="1"/>
    <xf numFmtId="0" fontId="0" fillId="0" borderId="0" xfId="0" applyAlignment="1">
      <alignment horizontal="right"/>
    </xf>
    <xf numFmtId="0" fontId="0" fillId="0" borderId="0" xfId="0" applyFont="1"/>
    <xf numFmtId="0" fontId="5" fillId="4" borderId="0" xfId="1" applyFont="1" applyFill="1" applyAlignment="1">
      <alignment horizontal="center"/>
    </xf>
    <xf numFmtId="0" fontId="5" fillId="5" borderId="0" xfId="1" applyFont="1" applyFill="1" applyAlignment="1">
      <alignment horizontal="center"/>
    </xf>
    <xf numFmtId="49" fontId="2" fillId="0" borderId="0" xfId="0" applyNumberFormat="1" applyFont="1"/>
    <xf numFmtId="49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2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Reactor 8 </a:t>
            </a:r>
          </a:p>
          <a:p>
            <a:pPr>
              <a:defRPr/>
            </a:pPr>
            <a:r>
              <a:rPr lang="en-GB"/>
              <a:t>d33 errors through</a:t>
            </a:r>
            <a:r>
              <a:rPr lang="en-GB" baseline="0"/>
              <a:t> time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15531496062992"/>
          <c:y val="0.14898148148148149"/>
          <c:w val="0.59989339794989915"/>
          <c:h val="0.74361913094196552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'All Data'!$V$3:$V$229</c:f>
              <c:strCache>
                <c:ptCount val="227"/>
                <c:pt idx="0">
                  <c:v>2019-01-22 15:24:40</c:v>
                </c:pt>
                <c:pt idx="1">
                  <c:v>2019-01-23 08:26:48</c:v>
                </c:pt>
                <c:pt idx="2">
                  <c:v>2019-01-23 10:18:38</c:v>
                </c:pt>
                <c:pt idx="3">
                  <c:v>2019-01-23 12:13:28</c:v>
                </c:pt>
                <c:pt idx="4">
                  <c:v>2019-01-23 14:09:52</c:v>
                </c:pt>
                <c:pt idx="5">
                  <c:v>2019-01-24 08:38:04</c:v>
                </c:pt>
                <c:pt idx="6">
                  <c:v>2019-01-24 13:57:04</c:v>
                </c:pt>
                <c:pt idx="7">
                  <c:v>2019-01-28 09:48:43</c:v>
                </c:pt>
                <c:pt idx="8">
                  <c:v>2019-01-28 12:28:28</c:v>
                </c:pt>
                <c:pt idx="9">
                  <c:v>2019-01-28 15:05:12</c:v>
                </c:pt>
                <c:pt idx="10">
                  <c:v>2019-01-29 09:46:24</c:v>
                </c:pt>
                <c:pt idx="11">
                  <c:v>2019-01-29 12:35:12</c:v>
                </c:pt>
                <c:pt idx="12">
                  <c:v>2019-01-29 15:57:42</c:v>
                </c:pt>
                <c:pt idx="13">
                  <c:v>2019-02-01 09:40:26</c:v>
                </c:pt>
                <c:pt idx="14">
                  <c:v>2019-02-01 12:45:08</c:v>
                </c:pt>
                <c:pt idx="15">
                  <c:v>2019-02-04 10:02:28</c:v>
                </c:pt>
                <c:pt idx="16">
                  <c:v>2019-02-04 12:48:11</c:v>
                </c:pt>
                <c:pt idx="17">
                  <c:v>2019-02-04 15:45:28</c:v>
                </c:pt>
                <c:pt idx="18">
                  <c:v>2019-02-05 09:34:36</c:v>
                </c:pt>
                <c:pt idx="19">
                  <c:v>2019-02-05 12:11:58</c:v>
                </c:pt>
                <c:pt idx="20">
                  <c:v>2019-02-05 15:23:49</c:v>
                </c:pt>
                <c:pt idx="21">
                  <c:v>2019-02-06 09:51:09</c:v>
                </c:pt>
                <c:pt idx="22">
                  <c:v>2019-02-06 12:41:25</c:v>
                </c:pt>
                <c:pt idx="23">
                  <c:v>2019-02-06 14:54:57</c:v>
                </c:pt>
                <c:pt idx="24">
                  <c:v>2019-02-07 09:47:48</c:v>
                </c:pt>
                <c:pt idx="25">
                  <c:v>2019-02-07 12:39:23</c:v>
                </c:pt>
                <c:pt idx="26">
                  <c:v>2019-02-08 09:43:40</c:v>
                </c:pt>
                <c:pt idx="27">
                  <c:v>2019-02-08 12:55:29</c:v>
                </c:pt>
                <c:pt idx="28">
                  <c:v>1900-01-00 00:00:00</c:v>
                </c:pt>
                <c:pt idx="29">
                  <c:v>2019-02-11 09:48:40</c:v>
                </c:pt>
                <c:pt idx="30">
                  <c:v>2019-02-11 12:23:26</c:v>
                </c:pt>
                <c:pt idx="31">
                  <c:v>2019-02-11 15:02:52</c:v>
                </c:pt>
                <c:pt idx="32">
                  <c:v>2019-02-12 09:46:34</c:v>
                </c:pt>
                <c:pt idx="33">
                  <c:v>2019-02-12 12:21:21</c:v>
                </c:pt>
                <c:pt idx="34">
                  <c:v>2019-02-12 15:05:52</c:v>
                </c:pt>
                <c:pt idx="35">
                  <c:v>2019-02-13 09:43:47</c:v>
                </c:pt>
                <c:pt idx="36">
                  <c:v>2019-02-13 12:19:25</c:v>
                </c:pt>
                <c:pt idx="37">
                  <c:v>2019-02-13 16:21:37</c:v>
                </c:pt>
                <c:pt idx="38">
                  <c:v>2019-02-14 10:22:02</c:v>
                </c:pt>
                <c:pt idx="39">
                  <c:v>2019-02-14 12:14:35</c:v>
                </c:pt>
                <c:pt idx="40">
                  <c:v>2019-02-14 14:51:39</c:v>
                </c:pt>
                <c:pt idx="41">
                  <c:v>2019-02-15 13:04:09</c:v>
                </c:pt>
                <c:pt idx="42">
                  <c:v>2019-02-18 09:53:58</c:v>
                </c:pt>
                <c:pt idx="43">
                  <c:v>2019-02-18 12:50:44</c:v>
                </c:pt>
                <c:pt idx="44">
                  <c:v>2019-02-18 15:27:43</c:v>
                </c:pt>
                <c:pt idx="45">
                  <c:v>2019-02-19 09:42:04</c:v>
                </c:pt>
                <c:pt idx="46">
                  <c:v>2019-02-19 12:33:45</c:v>
                </c:pt>
                <c:pt idx="47">
                  <c:v>2019-02-19 16:47:18</c:v>
                </c:pt>
                <c:pt idx="48">
                  <c:v>2019-02-20 09:37:36</c:v>
                </c:pt>
                <c:pt idx="49">
                  <c:v>2019-02-20 12:31:45</c:v>
                </c:pt>
                <c:pt idx="50">
                  <c:v>2019-02-20 15:13:49</c:v>
                </c:pt>
                <c:pt idx="51">
                  <c:v>2019-02-21 09:39:09</c:v>
                </c:pt>
                <c:pt idx="52">
                  <c:v>2019-02-21 12:18:51</c:v>
                </c:pt>
                <c:pt idx="53">
                  <c:v>2019-02-21 15:10:30</c:v>
                </c:pt>
                <c:pt idx="54">
                  <c:v>2019-02-22 09:36:52</c:v>
                </c:pt>
                <c:pt idx="55">
                  <c:v>2019-02-22 13:38:16</c:v>
                </c:pt>
                <c:pt idx="56">
                  <c:v>2019-02-25 10:06:39</c:v>
                </c:pt>
                <c:pt idx="57">
                  <c:v>2019-02-25 12:10:35</c:v>
                </c:pt>
                <c:pt idx="58">
                  <c:v>2019-02-25 14:44:22</c:v>
                </c:pt>
                <c:pt idx="59">
                  <c:v>2019-02-26 09:47:38</c:v>
                </c:pt>
                <c:pt idx="60">
                  <c:v>2019-02-26 13:19:51</c:v>
                </c:pt>
                <c:pt idx="61">
                  <c:v>2019-02-26 16:33:52</c:v>
                </c:pt>
                <c:pt idx="62">
                  <c:v>2019-02-27 09:56:32</c:v>
                </c:pt>
                <c:pt idx="63">
                  <c:v>2019-02-27 12:46:44</c:v>
                </c:pt>
                <c:pt idx="64">
                  <c:v>2019-02-27 16:38:48</c:v>
                </c:pt>
                <c:pt idx="65">
                  <c:v>2019-02-28 09:48:40</c:v>
                </c:pt>
                <c:pt idx="66">
                  <c:v>2019-02-28 12:29:59</c:v>
                </c:pt>
                <c:pt idx="67">
                  <c:v>2019-02-28 15:49:11</c:v>
                </c:pt>
                <c:pt idx="68">
                  <c:v>2019-03-01 09:52:23</c:v>
                </c:pt>
                <c:pt idx="69">
                  <c:v>2019-03-01 12:40:39</c:v>
                </c:pt>
                <c:pt idx="70">
                  <c:v>2019-03-04 12:02:46</c:v>
                </c:pt>
                <c:pt idx="71">
                  <c:v>2019-03-04 14:20:09</c:v>
                </c:pt>
                <c:pt idx="72">
                  <c:v>2019-03-04 17:39:24</c:v>
                </c:pt>
                <c:pt idx="73">
                  <c:v>2019-03-05 09:36:41</c:v>
                </c:pt>
                <c:pt idx="74">
                  <c:v>2019-03-05 11:27:50</c:v>
                </c:pt>
                <c:pt idx="75">
                  <c:v>2019-03-05 13:19:18</c:v>
                </c:pt>
                <c:pt idx="76">
                  <c:v>2019-03-05 15:41:33</c:v>
                </c:pt>
                <c:pt idx="77">
                  <c:v>2019-03-06 14:36:16</c:v>
                </c:pt>
                <c:pt idx="78">
                  <c:v>2019-03-07 09:32:56</c:v>
                </c:pt>
                <c:pt idx="79">
                  <c:v>2019-03-07 11:35:18</c:v>
                </c:pt>
                <c:pt idx="80">
                  <c:v>2019-03-07 13:36:08</c:v>
                </c:pt>
                <c:pt idx="81">
                  <c:v>2019-03-07 15:30:21</c:v>
                </c:pt>
                <c:pt idx="82">
                  <c:v>2019-03-08 10:05:23</c:v>
                </c:pt>
                <c:pt idx="83">
                  <c:v>2019-03-08 11:59:40</c:v>
                </c:pt>
                <c:pt idx="84">
                  <c:v>2019-03-08 14:04:40</c:v>
                </c:pt>
                <c:pt idx="85">
                  <c:v>2019-03-09 10:27:21</c:v>
                </c:pt>
                <c:pt idx="86">
                  <c:v>2019-03-09 12:21:41</c:v>
                </c:pt>
                <c:pt idx="87">
                  <c:v>2019-03-09 14:14:35</c:v>
                </c:pt>
                <c:pt idx="88">
                  <c:v>2019-03-09 16:11:13</c:v>
                </c:pt>
                <c:pt idx="89">
                  <c:v>2019-03-10 10:02:45</c:v>
                </c:pt>
                <c:pt idx="90">
                  <c:v>2019-03-10 11:55:11</c:v>
                </c:pt>
                <c:pt idx="91">
                  <c:v>2019-03-10 13:50:49</c:v>
                </c:pt>
                <c:pt idx="92">
                  <c:v>2019-03-10 15:45:20</c:v>
                </c:pt>
                <c:pt idx="93">
                  <c:v>2019-03-10 17:39:26</c:v>
                </c:pt>
                <c:pt idx="94">
                  <c:v>2019-03-11 09:35:11</c:v>
                </c:pt>
                <c:pt idx="95">
                  <c:v>2019-03-11 11:30:28</c:v>
                </c:pt>
                <c:pt idx="96">
                  <c:v>2019-03-11 14:17:55</c:v>
                </c:pt>
                <c:pt idx="97">
                  <c:v>2019-03-11 16:10:31</c:v>
                </c:pt>
                <c:pt idx="98">
                  <c:v>2019-03-12 09:26:43</c:v>
                </c:pt>
                <c:pt idx="99">
                  <c:v>2019-03-12 12:21:11</c:v>
                </c:pt>
                <c:pt idx="100">
                  <c:v>2019-03-12 14:56:41</c:v>
                </c:pt>
                <c:pt idx="101">
                  <c:v>2019-03-13 09:41:42</c:v>
                </c:pt>
                <c:pt idx="102">
                  <c:v>2019-03-13 12:34:29</c:v>
                </c:pt>
                <c:pt idx="103">
                  <c:v>1900-01-00 00:00:00</c:v>
                </c:pt>
                <c:pt idx="104">
                  <c:v>2019-03-15 14:12:24</c:v>
                </c:pt>
                <c:pt idx="105">
                  <c:v>2019-03-18 09:49:28</c:v>
                </c:pt>
                <c:pt idx="106">
                  <c:v>2019-03-18 12:25:40</c:v>
                </c:pt>
                <c:pt idx="107">
                  <c:v>2019-03-18 15:02:25</c:v>
                </c:pt>
                <c:pt idx="108">
                  <c:v>1900-01-00 00:00:00</c:v>
                </c:pt>
                <c:pt idx="109">
                  <c:v>2019-03-21 13:27:24</c:v>
                </c:pt>
                <c:pt idx="110">
                  <c:v>2019-03-22 10:09:58</c:v>
                </c:pt>
                <c:pt idx="111">
                  <c:v>2019-03-22 12:59:50</c:v>
                </c:pt>
                <c:pt idx="112">
                  <c:v>2019-03-25 09:48:28</c:v>
                </c:pt>
                <c:pt idx="113">
                  <c:v>2019-03-25 12:39:58</c:v>
                </c:pt>
                <c:pt idx="114">
                  <c:v>2019-03-25 15:54:09</c:v>
                </c:pt>
                <c:pt idx="115">
                  <c:v>2019-03-26 12:35:07</c:v>
                </c:pt>
                <c:pt idx="116">
                  <c:v>2019-03-26 15:01:30</c:v>
                </c:pt>
                <c:pt idx="117">
                  <c:v>2019-03-28 09:55:40</c:v>
                </c:pt>
                <c:pt idx="118">
                  <c:v>2019-03-28 12:31:18</c:v>
                </c:pt>
                <c:pt idx="119">
                  <c:v>2019-03-28 15:38:03</c:v>
                </c:pt>
                <c:pt idx="120">
                  <c:v>2019-03-29 10:20:25</c:v>
                </c:pt>
                <c:pt idx="121">
                  <c:v>2019-03-29 13:01:52</c:v>
                </c:pt>
                <c:pt idx="122">
                  <c:v>1900-01-00 00:00:00</c:v>
                </c:pt>
                <c:pt idx="123">
                  <c:v>2019-04-01 09:59:25</c:v>
                </c:pt>
                <c:pt idx="124">
                  <c:v>2019-04-01 12:47:29</c:v>
                </c:pt>
                <c:pt idx="125">
                  <c:v>2019-04-01 15:42:36</c:v>
                </c:pt>
                <c:pt idx="126">
                  <c:v>2019-04-02 09:43:44</c:v>
                </c:pt>
                <c:pt idx="127">
                  <c:v>2019-04-02 12:29:59</c:v>
                </c:pt>
                <c:pt idx="128">
                  <c:v>2019-04-02 15:00:56</c:v>
                </c:pt>
                <c:pt idx="129">
                  <c:v>2019-04-03 11:43:50</c:v>
                </c:pt>
                <c:pt idx="130">
                  <c:v>2019-04-03 14:22:12</c:v>
                </c:pt>
                <c:pt idx="131">
                  <c:v>2019-04-03 16:54:08</c:v>
                </c:pt>
                <c:pt idx="132">
                  <c:v>2019-04-04 10:08:43</c:v>
                </c:pt>
                <c:pt idx="133">
                  <c:v>2019-04-04 12:26:00</c:v>
                </c:pt>
                <c:pt idx="134">
                  <c:v>2019-04-05 12:15:58</c:v>
                </c:pt>
                <c:pt idx="135">
                  <c:v>1900-01-00 00:00:00</c:v>
                </c:pt>
                <c:pt idx="136">
                  <c:v>2019-04-08 09:40:23</c:v>
                </c:pt>
                <c:pt idx="137">
                  <c:v>2019-04-08 12:13:54</c:v>
                </c:pt>
                <c:pt idx="138">
                  <c:v>2019-04-08 14:59:29</c:v>
                </c:pt>
                <c:pt idx="139">
                  <c:v>2019-04-09 09:42:55</c:v>
                </c:pt>
                <c:pt idx="140">
                  <c:v>2019-04-09 15:06:47</c:v>
                </c:pt>
                <c:pt idx="141">
                  <c:v>2019-04-10 08:26:41</c:v>
                </c:pt>
                <c:pt idx="142">
                  <c:v>2019-04-10 10:20:46</c:v>
                </c:pt>
                <c:pt idx="143">
                  <c:v>2019-04-10 12:13:09</c:v>
                </c:pt>
                <c:pt idx="144">
                  <c:v>2019-04-10 14:09:29</c:v>
                </c:pt>
                <c:pt idx="145">
                  <c:v>2019-04-10 16:04:24</c:v>
                </c:pt>
                <c:pt idx="146">
                  <c:v>2019-04-11 08:43:47</c:v>
                </c:pt>
                <c:pt idx="147">
                  <c:v>2019-04-11 10:56:43</c:v>
                </c:pt>
                <c:pt idx="148">
                  <c:v>2019-04-11 12:49:15</c:v>
                </c:pt>
                <c:pt idx="149">
                  <c:v>2019-04-11 15:03:39</c:v>
                </c:pt>
                <c:pt idx="150">
                  <c:v>2019-04-12 09:55:56</c:v>
                </c:pt>
                <c:pt idx="151">
                  <c:v>2019-04-12 11:51:30</c:v>
                </c:pt>
                <c:pt idx="152">
                  <c:v>2019-04-12 13:46:09</c:v>
                </c:pt>
                <c:pt idx="153">
                  <c:v>2019-04-15 08:32:20</c:v>
                </c:pt>
                <c:pt idx="154">
                  <c:v>2019-04-15 10:23:05</c:v>
                </c:pt>
                <c:pt idx="155">
                  <c:v>2019-04-15 12:14:34</c:v>
                </c:pt>
                <c:pt idx="156">
                  <c:v>2019-04-15 14:05:31</c:v>
                </c:pt>
                <c:pt idx="157">
                  <c:v>2019-04-15 15:56:18</c:v>
                </c:pt>
                <c:pt idx="158">
                  <c:v>2019-04-16 08:48:49</c:v>
                </c:pt>
                <c:pt idx="159">
                  <c:v>2019-04-16 10:39:30</c:v>
                </c:pt>
                <c:pt idx="160">
                  <c:v>2019-04-16 12:30:14</c:v>
                </c:pt>
                <c:pt idx="161">
                  <c:v>2019-04-16 14:20:57</c:v>
                </c:pt>
                <c:pt idx="162">
                  <c:v>2019-04-16 16:16:58</c:v>
                </c:pt>
                <c:pt idx="163">
                  <c:v>2019-04-17 08:18:06</c:v>
                </c:pt>
                <c:pt idx="164">
                  <c:v>2019-04-17 10:09:28</c:v>
                </c:pt>
                <c:pt idx="165">
                  <c:v>2019-04-17 12:01:04</c:v>
                </c:pt>
                <c:pt idx="166">
                  <c:v>2019-04-17 14:54:00</c:v>
                </c:pt>
                <c:pt idx="167">
                  <c:v>2019-04-18 08:26:58</c:v>
                </c:pt>
                <c:pt idx="168">
                  <c:v>2019-04-18 10:18:35</c:v>
                </c:pt>
                <c:pt idx="169">
                  <c:v>2019-04-18 12:10:26</c:v>
                </c:pt>
                <c:pt idx="170">
                  <c:v>2019-04-18 14:27:58</c:v>
                </c:pt>
                <c:pt idx="171">
                  <c:v>2019-04-18 16:20:31</c:v>
                </c:pt>
                <c:pt idx="172">
                  <c:v>2019-04-19 08:23:32</c:v>
                </c:pt>
                <c:pt idx="173">
                  <c:v>2019-04-19 10:17:08</c:v>
                </c:pt>
                <c:pt idx="174">
                  <c:v>2019-04-19 12:14:20</c:v>
                </c:pt>
                <c:pt idx="175">
                  <c:v>2019-04-19 14:14:53</c:v>
                </c:pt>
                <c:pt idx="176">
                  <c:v>2019-04-22 08:24:28</c:v>
                </c:pt>
                <c:pt idx="177">
                  <c:v>2019-04-22 10:16:30</c:v>
                </c:pt>
                <c:pt idx="178">
                  <c:v>2019-04-22 12:08:13</c:v>
                </c:pt>
                <c:pt idx="179">
                  <c:v>2019-04-22 13:59:10</c:v>
                </c:pt>
                <c:pt idx="180">
                  <c:v>2019-04-22 15:50:48</c:v>
                </c:pt>
                <c:pt idx="181">
                  <c:v>2019-04-23 08:17:02</c:v>
                </c:pt>
                <c:pt idx="182">
                  <c:v>2019-04-23 10:07:19</c:v>
                </c:pt>
                <c:pt idx="183">
                  <c:v>2019-04-23 11:57:35</c:v>
                </c:pt>
                <c:pt idx="184">
                  <c:v>2019-04-23 13:48:10</c:v>
                </c:pt>
                <c:pt idx="185">
                  <c:v>2019-04-23 15:38:57</c:v>
                </c:pt>
                <c:pt idx="186">
                  <c:v>2019-04-24 08:16:14</c:v>
                </c:pt>
                <c:pt idx="187">
                  <c:v>2019-04-24 10:12:46</c:v>
                </c:pt>
                <c:pt idx="188">
                  <c:v>2019-04-24 12:03:22</c:v>
                </c:pt>
                <c:pt idx="189">
                  <c:v>2019-04-24 13:56:55</c:v>
                </c:pt>
                <c:pt idx="190">
                  <c:v>2019-04-25 09:51:53</c:v>
                </c:pt>
                <c:pt idx="191">
                  <c:v>2019-04-25 11:43:53</c:v>
                </c:pt>
                <c:pt idx="192">
                  <c:v>2019-04-25 13:34:36</c:v>
                </c:pt>
                <c:pt idx="193">
                  <c:v>2019-04-25 15:25:58</c:v>
                </c:pt>
                <c:pt idx="194">
                  <c:v>2019-04-26 10:09:38</c:v>
                </c:pt>
                <c:pt idx="195">
                  <c:v>2019-04-26 12:00:53</c:v>
                </c:pt>
                <c:pt idx="196">
                  <c:v>2019-04-26 13:51:53</c:v>
                </c:pt>
                <c:pt idx="197">
                  <c:v>2019-04-29 08:16:16</c:v>
                </c:pt>
                <c:pt idx="198">
                  <c:v>2019-04-29 10:06:45</c:v>
                </c:pt>
                <c:pt idx="199">
                  <c:v>2019-04-29 12:01:22</c:v>
                </c:pt>
                <c:pt idx="200">
                  <c:v>2019-04-29 13:51:26</c:v>
                </c:pt>
                <c:pt idx="201">
                  <c:v>2019-04-29 15:44:42</c:v>
                </c:pt>
                <c:pt idx="202">
                  <c:v>2019-04-30 08:16:41</c:v>
                </c:pt>
                <c:pt idx="203">
                  <c:v>2019-04-30 10:08:07</c:v>
                </c:pt>
                <c:pt idx="204">
                  <c:v>2019-04-30 12:01:41</c:v>
                </c:pt>
                <c:pt idx="205">
                  <c:v>2019-04-30 13:58:36</c:v>
                </c:pt>
                <c:pt idx="206">
                  <c:v>2019-04-30 16:07:29</c:v>
                </c:pt>
                <c:pt idx="207">
                  <c:v>2019-05-01 08:18:11</c:v>
                </c:pt>
                <c:pt idx="208">
                  <c:v>2019-05-01 10:11:48</c:v>
                </c:pt>
                <c:pt idx="209">
                  <c:v>2019-05-01 12:07:05</c:v>
                </c:pt>
                <c:pt idx="210">
                  <c:v>2019-05-01 14:04:09</c:v>
                </c:pt>
                <c:pt idx="211">
                  <c:v>2019-05-02 08:16:27</c:v>
                </c:pt>
                <c:pt idx="212">
                  <c:v>2019-05-02 10:16:33</c:v>
                </c:pt>
                <c:pt idx="213">
                  <c:v>2019-05-02 12:06:50</c:v>
                </c:pt>
                <c:pt idx="214">
                  <c:v>2019-05-02 14:04:58</c:v>
                </c:pt>
                <c:pt idx="215">
                  <c:v>2019-05-06 08:22:50</c:v>
                </c:pt>
                <c:pt idx="216">
                  <c:v>2019-05-06 10:13:41</c:v>
                </c:pt>
                <c:pt idx="217">
                  <c:v>2019-05-06 12:11:30</c:v>
                </c:pt>
                <c:pt idx="218">
                  <c:v>2019-05-06 14:10:02</c:v>
                </c:pt>
                <c:pt idx="219">
                  <c:v>2019-05-06 16:04:31</c:v>
                </c:pt>
                <c:pt idx="220">
                  <c:v>2019-05-07 08:41:48</c:v>
                </c:pt>
                <c:pt idx="221">
                  <c:v>2019-05-07 10:34:19</c:v>
                </c:pt>
                <c:pt idx="222">
                  <c:v>2019-05-07 13:59:20</c:v>
                </c:pt>
                <c:pt idx="223">
                  <c:v>2019-05-07 15:52:56</c:v>
                </c:pt>
                <c:pt idx="224">
                  <c:v>2019-05-08 08:15:27</c:v>
                </c:pt>
                <c:pt idx="225">
                  <c:v>2019-05-08 10:07:46</c:v>
                </c:pt>
                <c:pt idx="226">
                  <c:v>2019-05-08 12:02:09</c:v>
                </c:pt>
              </c:strCache>
            </c:strRef>
          </c:xVal>
          <c:yVal>
            <c:numRef>
              <c:f>'All Data'!$O$3:$O$229</c:f>
              <c:numCache>
                <c:formatCode>0.000</c:formatCode>
                <c:ptCount val="227"/>
                <c:pt idx="0">
                  <c:v>4.3804279380996501E-3</c:v>
                </c:pt>
                <c:pt idx="1">
                  <c:v>4.3259891762248599E-3</c:v>
                </c:pt>
                <c:pt idx="2">
                  <c:v>4.43020993328794E-3</c:v>
                </c:pt>
                <c:pt idx="3">
                  <c:v>4.2421068806663296E-3</c:v>
                </c:pt>
                <c:pt idx="4">
                  <c:v>3.7540947859184101E-3</c:v>
                </c:pt>
                <c:pt idx="5">
                  <c:v>4.2772566567256401E-3</c:v>
                </c:pt>
                <c:pt idx="6">
                  <c:v>3.8999074259459402E-3</c:v>
                </c:pt>
                <c:pt idx="7">
                  <c:v>3.88330525165752E-3</c:v>
                </c:pt>
                <c:pt idx="8">
                  <c:v>3.9289129962169697E-3</c:v>
                </c:pt>
                <c:pt idx="9">
                  <c:v>3.7493608309026902E-3</c:v>
                </c:pt>
                <c:pt idx="10">
                  <c:v>3.6930050888320902E-3</c:v>
                </c:pt>
                <c:pt idx="11">
                  <c:v>2.9721942778275202E-3</c:v>
                </c:pt>
                <c:pt idx="12">
                  <c:v>7.9896659109992101E-3</c:v>
                </c:pt>
                <c:pt idx="13">
                  <c:v>4.3917530748869603E-3</c:v>
                </c:pt>
                <c:pt idx="14">
                  <c:v>3.6396311671999899E-3</c:v>
                </c:pt>
                <c:pt idx="15">
                  <c:v>4.2522692996568301E-3</c:v>
                </c:pt>
                <c:pt idx="16">
                  <c:v>3.0366447626890402E-3</c:v>
                </c:pt>
                <c:pt idx="17">
                  <c:v>4.36570303198774E-3</c:v>
                </c:pt>
                <c:pt idx="18">
                  <c:v>3.3605814245538999E-3</c:v>
                </c:pt>
                <c:pt idx="19">
                  <c:v>3.6745470067336599E-3</c:v>
                </c:pt>
                <c:pt idx="20">
                  <c:v>2.9405248004769702E-3</c:v>
                </c:pt>
                <c:pt idx="21">
                  <c:v>3.7599947831217099E-3</c:v>
                </c:pt>
                <c:pt idx="22">
                  <c:v>3.4432316581284798E-3</c:v>
                </c:pt>
                <c:pt idx="23">
                  <c:v>4.1414568159553102E-3</c:v>
                </c:pt>
                <c:pt idx="24">
                  <c:v>3.7359475414759299E-3</c:v>
                </c:pt>
                <c:pt idx="25">
                  <c:v>4.2080429308790999E-3</c:v>
                </c:pt>
                <c:pt idx="26">
                  <c:v>4.3504340581529298E-3</c:v>
                </c:pt>
                <c:pt idx="27">
                  <c:v>3.2943971600844198E-3</c:v>
                </c:pt>
                <c:pt idx="29">
                  <c:v>3.0702428639839598E-3</c:v>
                </c:pt>
                <c:pt idx="30">
                  <c:v>3.4485575984359801E-3</c:v>
                </c:pt>
                <c:pt idx="31">
                  <c:v>3.7222863247634201E-3</c:v>
                </c:pt>
                <c:pt idx="32">
                  <c:v>3.2174550473623499E-3</c:v>
                </c:pt>
                <c:pt idx="33">
                  <c:v>5.1023748270525998E-3</c:v>
                </c:pt>
                <c:pt idx="34">
                  <c:v>3.2544393810504798E-3</c:v>
                </c:pt>
                <c:pt idx="35">
                  <c:v>3.6810141551497301E-3</c:v>
                </c:pt>
                <c:pt idx="36">
                  <c:v>2.9681262468661202E-3</c:v>
                </c:pt>
                <c:pt idx="37">
                  <c:v>4.0713383407689398E-3</c:v>
                </c:pt>
                <c:pt idx="38">
                  <c:v>3.9446587889402597E-3</c:v>
                </c:pt>
                <c:pt idx="39">
                  <c:v>3.9280807580966502E-3</c:v>
                </c:pt>
                <c:pt idx="40">
                  <c:v>2.95220899850913E-3</c:v>
                </c:pt>
                <c:pt idx="41">
                  <c:v>3.37817131586984E-3</c:v>
                </c:pt>
                <c:pt idx="42">
                  <c:v>3.6230256395911502E-3</c:v>
                </c:pt>
                <c:pt idx="43">
                  <c:v>4.4831024814385098E-3</c:v>
                </c:pt>
                <c:pt idx="44">
                  <c:v>5.9384935015629201E-3</c:v>
                </c:pt>
                <c:pt idx="45">
                  <c:v>4.0324601001805599E-3</c:v>
                </c:pt>
                <c:pt idx="46">
                  <c:v>4.1041929088400002E-3</c:v>
                </c:pt>
                <c:pt idx="47">
                  <c:v>3.7251416129822201E-3</c:v>
                </c:pt>
                <c:pt idx="48">
                  <c:v>3.82910982356017E-3</c:v>
                </c:pt>
                <c:pt idx="49">
                  <c:v>8.6606199342212208E-3</c:v>
                </c:pt>
                <c:pt idx="50">
                  <c:v>2.4984336173745E-3</c:v>
                </c:pt>
                <c:pt idx="51">
                  <c:v>3.7022535459882802E-3</c:v>
                </c:pt>
                <c:pt idx="52">
                  <c:v>3.2712866174384701E-3</c:v>
                </c:pt>
                <c:pt idx="53">
                  <c:v>3.9296870714513399E-3</c:v>
                </c:pt>
                <c:pt idx="54">
                  <c:v>4.4731665504299696E-3</c:v>
                </c:pt>
                <c:pt idx="55">
                  <c:v>4.1217093980047501E-3</c:v>
                </c:pt>
                <c:pt idx="56">
                  <c:v>3.7184413318269299E-3</c:v>
                </c:pt>
                <c:pt idx="57">
                  <c:v>2.7995348173594E-3</c:v>
                </c:pt>
                <c:pt idx="58">
                  <c:v>4.37057812489951E-3</c:v>
                </c:pt>
                <c:pt idx="59">
                  <c:v>6.04680262010016E-3</c:v>
                </c:pt>
                <c:pt idx="60">
                  <c:v>3.2438870739695501E-3</c:v>
                </c:pt>
                <c:pt idx="61">
                  <c:v>3.6488726829835201E-3</c:v>
                </c:pt>
                <c:pt idx="62">
                  <c:v>3.7471152761938699E-3</c:v>
                </c:pt>
                <c:pt idx="63">
                  <c:v>3.8295252624231E-3</c:v>
                </c:pt>
                <c:pt idx="64">
                  <c:v>4.2292331370993403E-3</c:v>
                </c:pt>
                <c:pt idx="65">
                  <c:v>3.65709891706225E-3</c:v>
                </c:pt>
                <c:pt idx="66">
                  <c:v>3.90474143781421E-3</c:v>
                </c:pt>
                <c:pt idx="67">
                  <c:v>4.8219223426778498E-3</c:v>
                </c:pt>
                <c:pt idx="68">
                  <c:v>3.3763053807103699E-3</c:v>
                </c:pt>
                <c:pt idx="69">
                  <c:v>3.9421444879483196E-3</c:v>
                </c:pt>
                <c:pt idx="70">
                  <c:v>3.5967788146475401E-3</c:v>
                </c:pt>
                <c:pt idx="71">
                  <c:v>4.2212056533509901E-3</c:v>
                </c:pt>
                <c:pt idx="72">
                  <c:v>5.9957545485480298E-3</c:v>
                </c:pt>
                <c:pt idx="73">
                  <c:v>3.7947693465213801E-3</c:v>
                </c:pt>
                <c:pt idx="74">
                  <c:v>4.6365003007817701E-3</c:v>
                </c:pt>
                <c:pt idx="75">
                  <c:v>3.11671538101975E-3</c:v>
                </c:pt>
                <c:pt idx="76">
                  <c:v>5.1534892085504103E-3</c:v>
                </c:pt>
                <c:pt idx="77">
                  <c:v>5.5636331267187597E-3</c:v>
                </c:pt>
                <c:pt idx="78">
                  <c:v>3.67467316014209E-3</c:v>
                </c:pt>
                <c:pt idx="79">
                  <c:v>4.7430978089769496E-3</c:v>
                </c:pt>
                <c:pt idx="80">
                  <c:v>4.9835248866956202E-3</c:v>
                </c:pt>
                <c:pt idx="81">
                  <c:v>4.0086104533311601E-3</c:v>
                </c:pt>
                <c:pt idx="82">
                  <c:v>7.01646775500418E-3</c:v>
                </c:pt>
                <c:pt idx="83">
                  <c:v>4.3876427103304002E-3</c:v>
                </c:pt>
                <c:pt idx="84">
                  <c:v>3.4824645381543199E-3</c:v>
                </c:pt>
                <c:pt idx="85">
                  <c:v>4.9213456714397898E-3</c:v>
                </c:pt>
                <c:pt idx="86">
                  <c:v>8.9113799557842301E-3</c:v>
                </c:pt>
                <c:pt idx="87">
                  <c:v>3.9856467682149697E-3</c:v>
                </c:pt>
                <c:pt idx="88">
                  <c:v>8.1023601520023494E-3</c:v>
                </c:pt>
                <c:pt idx="89">
                  <c:v>4.4485208148539101E-3</c:v>
                </c:pt>
                <c:pt idx="90">
                  <c:v>3.9813439514562498E-3</c:v>
                </c:pt>
                <c:pt idx="91">
                  <c:v>3.9328616414832599E-3</c:v>
                </c:pt>
                <c:pt idx="92">
                  <c:v>5.1509401452426804E-3</c:v>
                </c:pt>
                <c:pt idx="93">
                  <c:v>3.78463585522978E-3</c:v>
                </c:pt>
                <c:pt idx="94">
                  <c:v>4.4971075888991302E-3</c:v>
                </c:pt>
                <c:pt idx="95">
                  <c:v>4.0048009105888198E-3</c:v>
                </c:pt>
                <c:pt idx="96">
                  <c:v>4.8382756894212904E-3</c:v>
                </c:pt>
                <c:pt idx="97">
                  <c:v>3.9998643115902698E-3</c:v>
                </c:pt>
                <c:pt idx="98">
                  <c:v>5.0771271557885703E-3</c:v>
                </c:pt>
                <c:pt idx="99">
                  <c:v>4.5275097015760202E-3</c:v>
                </c:pt>
                <c:pt idx="100">
                  <c:v>3.7884941298659998E-3</c:v>
                </c:pt>
                <c:pt idx="101">
                  <c:v>4.6612516707378497E-3</c:v>
                </c:pt>
                <c:pt idx="102">
                  <c:v>3.7799541121538598E-3</c:v>
                </c:pt>
                <c:pt idx="104">
                  <c:v>3.9225346162356199E-3</c:v>
                </c:pt>
                <c:pt idx="105">
                  <c:v>4.3307173640317401E-3</c:v>
                </c:pt>
                <c:pt idx="106">
                  <c:v>4.0043093731372001E-3</c:v>
                </c:pt>
                <c:pt idx="107">
                  <c:v>4.7560021141214402E-3</c:v>
                </c:pt>
                <c:pt idx="109">
                  <c:v>4.5997722956956999E-3</c:v>
                </c:pt>
                <c:pt idx="110">
                  <c:v>4.0385957858164404E-3</c:v>
                </c:pt>
                <c:pt idx="111">
                  <c:v>3.0280776990019298E-3</c:v>
                </c:pt>
                <c:pt idx="112">
                  <c:v>3.3914593633887998E-3</c:v>
                </c:pt>
                <c:pt idx="113">
                  <c:v>3.70719817257414E-3</c:v>
                </c:pt>
                <c:pt idx="114">
                  <c:v>3.6124329571966098E-3</c:v>
                </c:pt>
                <c:pt idx="115">
                  <c:v>3.2919098138653301E-3</c:v>
                </c:pt>
                <c:pt idx="116">
                  <c:v>3.7915790299068099E-3</c:v>
                </c:pt>
                <c:pt idx="117">
                  <c:v>4.6523429693326899E-3</c:v>
                </c:pt>
                <c:pt idx="118">
                  <c:v>3.3770829528596098E-3</c:v>
                </c:pt>
                <c:pt idx="119">
                  <c:v>4.3027647937719802E-3</c:v>
                </c:pt>
                <c:pt idx="120">
                  <c:v>3.42133093320927E-3</c:v>
                </c:pt>
                <c:pt idx="121">
                  <c:v>4.2026739634117303E-3</c:v>
                </c:pt>
                <c:pt idx="123">
                  <c:v>4.0364487310497197E-3</c:v>
                </c:pt>
                <c:pt idx="124">
                  <c:v>3.80781507054465E-3</c:v>
                </c:pt>
                <c:pt idx="125">
                  <c:v>3.5175815446634802E-3</c:v>
                </c:pt>
                <c:pt idx="126">
                  <c:v>4.85250672770258E-3</c:v>
                </c:pt>
                <c:pt idx="127">
                  <c:v>3.96138902528853E-3</c:v>
                </c:pt>
                <c:pt idx="128">
                  <c:v>4.51095825896359E-3</c:v>
                </c:pt>
                <c:pt idx="129">
                  <c:v>4.5955218086268096E-3</c:v>
                </c:pt>
                <c:pt idx="130">
                  <c:v>4.2865164654195499E-3</c:v>
                </c:pt>
                <c:pt idx="131">
                  <c:v>3.9225628545716601E-3</c:v>
                </c:pt>
                <c:pt idx="132">
                  <c:v>4.14325703657277E-3</c:v>
                </c:pt>
                <c:pt idx="133">
                  <c:v>4.2813781026873297E-3</c:v>
                </c:pt>
                <c:pt idx="134">
                  <c:v>4.3094231376233196E-3</c:v>
                </c:pt>
                <c:pt idx="136">
                  <c:v>3.3292456146791099E-3</c:v>
                </c:pt>
                <c:pt idx="137">
                  <c:v>3.4453679437614101E-3</c:v>
                </c:pt>
                <c:pt idx="138">
                  <c:v>5.41944540141085E-3</c:v>
                </c:pt>
                <c:pt idx="139">
                  <c:v>2.6543536643608701E-3</c:v>
                </c:pt>
                <c:pt idx="140">
                  <c:v>4.6693729543612903E-3</c:v>
                </c:pt>
                <c:pt idx="141">
                  <c:v>4.7640018607769197E-3</c:v>
                </c:pt>
                <c:pt idx="142">
                  <c:v>2.69758374800939E-3</c:v>
                </c:pt>
                <c:pt idx="143">
                  <c:v>4.0504327792876297E-3</c:v>
                </c:pt>
                <c:pt idx="144">
                  <c:v>3.4343573995170799E-3</c:v>
                </c:pt>
                <c:pt idx="145">
                  <c:v>4.4091749601912304E-3</c:v>
                </c:pt>
                <c:pt idx="146">
                  <c:v>3.5655370449210301E-3</c:v>
                </c:pt>
                <c:pt idx="147">
                  <c:v>4.0837553726056804E-3</c:v>
                </c:pt>
                <c:pt idx="148">
                  <c:v>3.8397225567585601E-3</c:v>
                </c:pt>
                <c:pt idx="149">
                  <c:v>3.9298560124634398E-3</c:v>
                </c:pt>
                <c:pt idx="150">
                  <c:v>3.6337869393608399E-3</c:v>
                </c:pt>
                <c:pt idx="151">
                  <c:v>4.5034984788038098E-3</c:v>
                </c:pt>
                <c:pt idx="152">
                  <c:v>4.0247282485799197E-3</c:v>
                </c:pt>
                <c:pt idx="153">
                  <c:v>3.4258235964018499E-3</c:v>
                </c:pt>
                <c:pt idx="154">
                  <c:v>4.1193310048239897E-3</c:v>
                </c:pt>
                <c:pt idx="155">
                  <c:v>4.1618290635736296E-3</c:v>
                </c:pt>
                <c:pt idx="156">
                  <c:v>9.8662172488105902E-3</c:v>
                </c:pt>
                <c:pt idx="157">
                  <c:v>4.1564291942444197E-3</c:v>
                </c:pt>
                <c:pt idx="158">
                  <c:v>4.1575022439411099E-3</c:v>
                </c:pt>
                <c:pt idx="159">
                  <c:v>3.8219123773877098E-3</c:v>
                </c:pt>
                <c:pt idx="160">
                  <c:v>4.2482431886616701E-3</c:v>
                </c:pt>
                <c:pt idx="161">
                  <c:v>4.3211757548134002E-3</c:v>
                </c:pt>
                <c:pt idx="162">
                  <c:v>3.7650259468069002E-3</c:v>
                </c:pt>
                <c:pt idx="163">
                  <c:v>3.27853194212186E-3</c:v>
                </c:pt>
                <c:pt idx="164">
                  <c:v>4.1393301539748304E-3</c:v>
                </c:pt>
                <c:pt idx="165">
                  <c:v>3.1667651395323598E-3</c:v>
                </c:pt>
                <c:pt idx="166">
                  <c:v>3.8688947675363499E-3</c:v>
                </c:pt>
                <c:pt idx="167">
                  <c:v>4.0130382437129396E-3</c:v>
                </c:pt>
                <c:pt idx="168">
                  <c:v>3.4645886643595298E-3</c:v>
                </c:pt>
                <c:pt idx="169">
                  <c:v>4.4987509890898301E-3</c:v>
                </c:pt>
                <c:pt idx="170">
                  <c:v>3.7190063419755299E-3</c:v>
                </c:pt>
                <c:pt idx="171">
                  <c:v>4.0641577858643498E-3</c:v>
                </c:pt>
                <c:pt idx="172">
                  <c:v>3.9565374868962199E-3</c:v>
                </c:pt>
                <c:pt idx="173">
                  <c:v>3.7164617922293701E-3</c:v>
                </c:pt>
                <c:pt idx="174">
                  <c:v>4.4630954922223499E-3</c:v>
                </c:pt>
                <c:pt idx="175">
                  <c:v>3.8167831347030901E-3</c:v>
                </c:pt>
                <c:pt idx="176">
                  <c:v>3.7714963883381902E-3</c:v>
                </c:pt>
                <c:pt idx="177">
                  <c:v>3.8027639871707798E-3</c:v>
                </c:pt>
                <c:pt idx="178">
                  <c:v>3.1796660392370201E-3</c:v>
                </c:pt>
                <c:pt idx="179">
                  <c:v>4.2651326008891297E-3</c:v>
                </c:pt>
                <c:pt idx="180">
                  <c:v>3.34804041033617E-3</c:v>
                </c:pt>
                <c:pt idx="181">
                  <c:v>3.8557666345621698E-3</c:v>
                </c:pt>
                <c:pt idx="182">
                  <c:v>3.4999167964271799E-3</c:v>
                </c:pt>
                <c:pt idx="183">
                  <c:v>4.1196946814856901E-3</c:v>
                </c:pt>
                <c:pt idx="184">
                  <c:v>3.3260397679662499E-3</c:v>
                </c:pt>
                <c:pt idx="185">
                  <c:v>4.5259461512538301E-3</c:v>
                </c:pt>
                <c:pt idx="186">
                  <c:v>4.4739130666256602E-3</c:v>
                </c:pt>
                <c:pt idx="187">
                  <c:v>3.8699797835534499E-3</c:v>
                </c:pt>
                <c:pt idx="188">
                  <c:v>3.86859709536595E-3</c:v>
                </c:pt>
                <c:pt idx="189">
                  <c:v>3.7994620138789401E-3</c:v>
                </c:pt>
                <c:pt idx="190">
                  <c:v>4.3925554659123402E-3</c:v>
                </c:pt>
                <c:pt idx="191">
                  <c:v>3.2145227320400198E-3</c:v>
                </c:pt>
                <c:pt idx="192">
                  <c:v>4.0294593636339901E-3</c:v>
                </c:pt>
                <c:pt idx="193">
                  <c:v>3.2739784075643502E-3</c:v>
                </c:pt>
                <c:pt idx="194">
                  <c:v>4.0303731775528399E-3</c:v>
                </c:pt>
                <c:pt idx="195">
                  <c:v>4.2734608229194901E-3</c:v>
                </c:pt>
                <c:pt idx="196">
                  <c:v>3.9576179890585704E-3</c:v>
                </c:pt>
                <c:pt idx="197">
                  <c:v>3.4376851026620002E-3</c:v>
                </c:pt>
                <c:pt idx="198">
                  <c:v>3.7754365875900401E-3</c:v>
                </c:pt>
                <c:pt idx="199">
                  <c:v>3.2000141300279599E-3</c:v>
                </c:pt>
                <c:pt idx="200">
                  <c:v>4.0978196167923602E-3</c:v>
                </c:pt>
                <c:pt idx="201">
                  <c:v>4.1060500419989199E-3</c:v>
                </c:pt>
                <c:pt idx="202">
                  <c:v>4.0857431919036303E-3</c:v>
                </c:pt>
                <c:pt idx="203">
                  <c:v>3.75964788385848E-3</c:v>
                </c:pt>
                <c:pt idx="204">
                  <c:v>3.8181112946236301E-3</c:v>
                </c:pt>
                <c:pt idx="205">
                  <c:v>4.4781672318014E-3</c:v>
                </c:pt>
                <c:pt idx="206">
                  <c:v>4.27562618542818E-3</c:v>
                </c:pt>
                <c:pt idx="207">
                  <c:v>3.9739323579341098E-3</c:v>
                </c:pt>
                <c:pt idx="208">
                  <c:v>3.9134868921959498E-3</c:v>
                </c:pt>
                <c:pt idx="209">
                  <c:v>4.4035941581845803E-3</c:v>
                </c:pt>
                <c:pt idx="210">
                  <c:v>3.62020123266263E-3</c:v>
                </c:pt>
                <c:pt idx="211">
                  <c:v>4.4923175006564703E-3</c:v>
                </c:pt>
                <c:pt idx="212">
                  <c:v>3.0255522524479401E-3</c:v>
                </c:pt>
                <c:pt idx="213">
                  <c:v>3.5823237493786898E-3</c:v>
                </c:pt>
                <c:pt idx="214">
                  <c:v>3.51106236928184E-3</c:v>
                </c:pt>
                <c:pt idx="215">
                  <c:v>3.8907308747346799E-3</c:v>
                </c:pt>
                <c:pt idx="216">
                  <c:v>4.97120234036404E-3</c:v>
                </c:pt>
                <c:pt idx="217">
                  <c:v>4.0530451096474698E-3</c:v>
                </c:pt>
                <c:pt idx="218">
                  <c:v>4.0635628984110102E-3</c:v>
                </c:pt>
                <c:pt idx="219">
                  <c:v>3.6473058232585399E-3</c:v>
                </c:pt>
                <c:pt idx="220">
                  <c:v>4.4245727128197103E-3</c:v>
                </c:pt>
                <c:pt idx="221">
                  <c:v>3.8801022105259099E-3</c:v>
                </c:pt>
                <c:pt idx="222">
                  <c:v>3.8787427532416098E-3</c:v>
                </c:pt>
                <c:pt idx="223">
                  <c:v>6.6104121813282896E-3</c:v>
                </c:pt>
                <c:pt idx="224">
                  <c:v>4.6713889648807702E-3</c:v>
                </c:pt>
                <c:pt idx="225">
                  <c:v>5.8436623592005897E-3</c:v>
                </c:pt>
                <c:pt idx="226">
                  <c:v>6.0518349842144502E-3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B19-47C5-9525-767C5DEC78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106376"/>
        <c:axId val="115107944"/>
      </c:scatterChart>
      <c:scatterChart>
        <c:scatterStyle val="lineMarker"/>
        <c:varyColors val="0"/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'All Data'!$V$3:$V$229</c:f>
              <c:strCache>
                <c:ptCount val="227"/>
                <c:pt idx="0">
                  <c:v>2019-01-22 15:24:40</c:v>
                </c:pt>
                <c:pt idx="1">
                  <c:v>2019-01-23 08:26:48</c:v>
                </c:pt>
                <c:pt idx="2">
                  <c:v>2019-01-23 10:18:38</c:v>
                </c:pt>
                <c:pt idx="3">
                  <c:v>2019-01-23 12:13:28</c:v>
                </c:pt>
                <c:pt idx="4">
                  <c:v>2019-01-23 14:09:52</c:v>
                </c:pt>
                <c:pt idx="5">
                  <c:v>2019-01-24 08:38:04</c:v>
                </c:pt>
                <c:pt idx="6">
                  <c:v>2019-01-24 13:57:04</c:v>
                </c:pt>
                <c:pt idx="7">
                  <c:v>2019-01-28 09:48:43</c:v>
                </c:pt>
                <c:pt idx="8">
                  <c:v>2019-01-28 12:28:28</c:v>
                </c:pt>
                <c:pt idx="9">
                  <c:v>2019-01-28 15:05:12</c:v>
                </c:pt>
                <c:pt idx="10">
                  <c:v>2019-01-29 09:46:24</c:v>
                </c:pt>
                <c:pt idx="11">
                  <c:v>2019-01-29 12:35:12</c:v>
                </c:pt>
                <c:pt idx="12">
                  <c:v>2019-01-29 15:57:42</c:v>
                </c:pt>
                <c:pt idx="13">
                  <c:v>2019-02-01 09:40:26</c:v>
                </c:pt>
                <c:pt idx="14">
                  <c:v>2019-02-01 12:45:08</c:v>
                </c:pt>
                <c:pt idx="15">
                  <c:v>2019-02-04 10:02:28</c:v>
                </c:pt>
                <c:pt idx="16">
                  <c:v>2019-02-04 12:48:11</c:v>
                </c:pt>
                <c:pt idx="17">
                  <c:v>2019-02-04 15:45:28</c:v>
                </c:pt>
                <c:pt idx="18">
                  <c:v>2019-02-05 09:34:36</c:v>
                </c:pt>
                <c:pt idx="19">
                  <c:v>2019-02-05 12:11:58</c:v>
                </c:pt>
                <c:pt idx="20">
                  <c:v>2019-02-05 15:23:49</c:v>
                </c:pt>
                <c:pt idx="21">
                  <c:v>2019-02-06 09:51:09</c:v>
                </c:pt>
                <c:pt idx="22">
                  <c:v>2019-02-06 12:41:25</c:v>
                </c:pt>
                <c:pt idx="23">
                  <c:v>2019-02-06 14:54:57</c:v>
                </c:pt>
                <c:pt idx="24">
                  <c:v>2019-02-07 09:47:48</c:v>
                </c:pt>
                <c:pt idx="25">
                  <c:v>2019-02-07 12:39:23</c:v>
                </c:pt>
                <c:pt idx="26">
                  <c:v>2019-02-08 09:43:40</c:v>
                </c:pt>
                <c:pt idx="27">
                  <c:v>2019-02-08 12:55:29</c:v>
                </c:pt>
                <c:pt idx="28">
                  <c:v>1900-01-00 00:00:00</c:v>
                </c:pt>
                <c:pt idx="29">
                  <c:v>2019-02-11 09:48:40</c:v>
                </c:pt>
                <c:pt idx="30">
                  <c:v>2019-02-11 12:23:26</c:v>
                </c:pt>
                <c:pt idx="31">
                  <c:v>2019-02-11 15:02:52</c:v>
                </c:pt>
                <c:pt idx="32">
                  <c:v>2019-02-12 09:46:34</c:v>
                </c:pt>
                <c:pt idx="33">
                  <c:v>2019-02-12 12:21:21</c:v>
                </c:pt>
                <c:pt idx="34">
                  <c:v>2019-02-12 15:05:52</c:v>
                </c:pt>
                <c:pt idx="35">
                  <c:v>2019-02-13 09:43:47</c:v>
                </c:pt>
                <c:pt idx="36">
                  <c:v>2019-02-13 12:19:25</c:v>
                </c:pt>
                <c:pt idx="37">
                  <c:v>2019-02-13 16:21:37</c:v>
                </c:pt>
                <c:pt idx="38">
                  <c:v>2019-02-14 10:22:02</c:v>
                </c:pt>
                <c:pt idx="39">
                  <c:v>2019-02-14 12:14:35</c:v>
                </c:pt>
                <c:pt idx="40">
                  <c:v>2019-02-14 14:51:39</c:v>
                </c:pt>
                <c:pt idx="41">
                  <c:v>2019-02-15 13:04:09</c:v>
                </c:pt>
                <c:pt idx="42">
                  <c:v>2019-02-18 09:53:58</c:v>
                </c:pt>
                <c:pt idx="43">
                  <c:v>2019-02-18 12:50:44</c:v>
                </c:pt>
                <c:pt idx="44">
                  <c:v>2019-02-18 15:27:43</c:v>
                </c:pt>
                <c:pt idx="45">
                  <c:v>2019-02-19 09:42:04</c:v>
                </c:pt>
                <c:pt idx="46">
                  <c:v>2019-02-19 12:33:45</c:v>
                </c:pt>
                <c:pt idx="47">
                  <c:v>2019-02-19 16:47:18</c:v>
                </c:pt>
                <c:pt idx="48">
                  <c:v>2019-02-20 09:37:36</c:v>
                </c:pt>
                <c:pt idx="49">
                  <c:v>2019-02-20 12:31:45</c:v>
                </c:pt>
                <c:pt idx="50">
                  <c:v>2019-02-20 15:13:49</c:v>
                </c:pt>
                <c:pt idx="51">
                  <c:v>2019-02-21 09:39:09</c:v>
                </c:pt>
                <c:pt idx="52">
                  <c:v>2019-02-21 12:18:51</c:v>
                </c:pt>
                <c:pt idx="53">
                  <c:v>2019-02-21 15:10:30</c:v>
                </c:pt>
                <c:pt idx="54">
                  <c:v>2019-02-22 09:36:52</c:v>
                </c:pt>
                <c:pt idx="55">
                  <c:v>2019-02-22 13:38:16</c:v>
                </c:pt>
                <c:pt idx="56">
                  <c:v>2019-02-25 10:06:39</c:v>
                </c:pt>
                <c:pt idx="57">
                  <c:v>2019-02-25 12:10:35</c:v>
                </c:pt>
                <c:pt idx="58">
                  <c:v>2019-02-25 14:44:22</c:v>
                </c:pt>
                <c:pt idx="59">
                  <c:v>2019-02-26 09:47:38</c:v>
                </c:pt>
                <c:pt idx="60">
                  <c:v>2019-02-26 13:19:51</c:v>
                </c:pt>
                <c:pt idx="61">
                  <c:v>2019-02-26 16:33:52</c:v>
                </c:pt>
                <c:pt idx="62">
                  <c:v>2019-02-27 09:56:32</c:v>
                </c:pt>
                <c:pt idx="63">
                  <c:v>2019-02-27 12:46:44</c:v>
                </c:pt>
                <c:pt idx="64">
                  <c:v>2019-02-27 16:38:48</c:v>
                </c:pt>
                <c:pt idx="65">
                  <c:v>2019-02-28 09:48:40</c:v>
                </c:pt>
                <c:pt idx="66">
                  <c:v>2019-02-28 12:29:59</c:v>
                </c:pt>
                <c:pt idx="67">
                  <c:v>2019-02-28 15:49:11</c:v>
                </c:pt>
                <c:pt idx="68">
                  <c:v>2019-03-01 09:52:23</c:v>
                </c:pt>
                <c:pt idx="69">
                  <c:v>2019-03-01 12:40:39</c:v>
                </c:pt>
                <c:pt idx="70">
                  <c:v>2019-03-04 12:02:46</c:v>
                </c:pt>
                <c:pt idx="71">
                  <c:v>2019-03-04 14:20:09</c:v>
                </c:pt>
                <c:pt idx="72">
                  <c:v>2019-03-04 17:39:24</c:v>
                </c:pt>
                <c:pt idx="73">
                  <c:v>2019-03-05 09:36:41</c:v>
                </c:pt>
                <c:pt idx="74">
                  <c:v>2019-03-05 11:27:50</c:v>
                </c:pt>
                <c:pt idx="75">
                  <c:v>2019-03-05 13:19:18</c:v>
                </c:pt>
                <c:pt idx="76">
                  <c:v>2019-03-05 15:41:33</c:v>
                </c:pt>
                <c:pt idx="77">
                  <c:v>2019-03-06 14:36:16</c:v>
                </c:pt>
                <c:pt idx="78">
                  <c:v>2019-03-07 09:32:56</c:v>
                </c:pt>
                <c:pt idx="79">
                  <c:v>2019-03-07 11:35:18</c:v>
                </c:pt>
                <c:pt idx="80">
                  <c:v>2019-03-07 13:36:08</c:v>
                </c:pt>
                <c:pt idx="81">
                  <c:v>2019-03-07 15:30:21</c:v>
                </c:pt>
                <c:pt idx="82">
                  <c:v>2019-03-08 10:05:23</c:v>
                </c:pt>
                <c:pt idx="83">
                  <c:v>2019-03-08 11:59:40</c:v>
                </c:pt>
                <c:pt idx="84">
                  <c:v>2019-03-08 14:04:40</c:v>
                </c:pt>
                <c:pt idx="85">
                  <c:v>2019-03-09 10:27:21</c:v>
                </c:pt>
                <c:pt idx="86">
                  <c:v>2019-03-09 12:21:41</c:v>
                </c:pt>
                <c:pt idx="87">
                  <c:v>2019-03-09 14:14:35</c:v>
                </c:pt>
                <c:pt idx="88">
                  <c:v>2019-03-09 16:11:13</c:v>
                </c:pt>
                <c:pt idx="89">
                  <c:v>2019-03-10 10:02:45</c:v>
                </c:pt>
                <c:pt idx="90">
                  <c:v>2019-03-10 11:55:11</c:v>
                </c:pt>
                <c:pt idx="91">
                  <c:v>2019-03-10 13:50:49</c:v>
                </c:pt>
                <c:pt idx="92">
                  <c:v>2019-03-10 15:45:20</c:v>
                </c:pt>
                <c:pt idx="93">
                  <c:v>2019-03-10 17:39:26</c:v>
                </c:pt>
                <c:pt idx="94">
                  <c:v>2019-03-11 09:35:11</c:v>
                </c:pt>
                <c:pt idx="95">
                  <c:v>2019-03-11 11:30:28</c:v>
                </c:pt>
                <c:pt idx="96">
                  <c:v>2019-03-11 14:17:55</c:v>
                </c:pt>
                <c:pt idx="97">
                  <c:v>2019-03-11 16:10:31</c:v>
                </c:pt>
                <c:pt idx="98">
                  <c:v>2019-03-12 09:26:43</c:v>
                </c:pt>
                <c:pt idx="99">
                  <c:v>2019-03-12 12:21:11</c:v>
                </c:pt>
                <c:pt idx="100">
                  <c:v>2019-03-12 14:56:41</c:v>
                </c:pt>
                <c:pt idx="101">
                  <c:v>2019-03-13 09:41:42</c:v>
                </c:pt>
                <c:pt idx="102">
                  <c:v>2019-03-13 12:34:29</c:v>
                </c:pt>
                <c:pt idx="103">
                  <c:v>1900-01-00 00:00:00</c:v>
                </c:pt>
                <c:pt idx="104">
                  <c:v>2019-03-15 14:12:24</c:v>
                </c:pt>
                <c:pt idx="105">
                  <c:v>2019-03-18 09:49:28</c:v>
                </c:pt>
                <c:pt idx="106">
                  <c:v>2019-03-18 12:25:40</c:v>
                </c:pt>
                <c:pt idx="107">
                  <c:v>2019-03-18 15:02:25</c:v>
                </c:pt>
                <c:pt idx="108">
                  <c:v>1900-01-00 00:00:00</c:v>
                </c:pt>
                <c:pt idx="109">
                  <c:v>2019-03-21 13:27:24</c:v>
                </c:pt>
                <c:pt idx="110">
                  <c:v>2019-03-22 10:09:58</c:v>
                </c:pt>
                <c:pt idx="111">
                  <c:v>2019-03-22 12:59:50</c:v>
                </c:pt>
                <c:pt idx="112">
                  <c:v>2019-03-25 09:48:28</c:v>
                </c:pt>
                <c:pt idx="113">
                  <c:v>2019-03-25 12:39:58</c:v>
                </c:pt>
                <c:pt idx="114">
                  <c:v>2019-03-25 15:54:09</c:v>
                </c:pt>
                <c:pt idx="115">
                  <c:v>2019-03-26 12:35:07</c:v>
                </c:pt>
                <c:pt idx="116">
                  <c:v>2019-03-26 15:01:30</c:v>
                </c:pt>
                <c:pt idx="117">
                  <c:v>2019-03-28 09:55:40</c:v>
                </c:pt>
                <c:pt idx="118">
                  <c:v>2019-03-28 12:31:18</c:v>
                </c:pt>
                <c:pt idx="119">
                  <c:v>2019-03-28 15:38:03</c:v>
                </c:pt>
                <c:pt idx="120">
                  <c:v>2019-03-29 10:20:25</c:v>
                </c:pt>
                <c:pt idx="121">
                  <c:v>2019-03-29 13:01:52</c:v>
                </c:pt>
                <c:pt idx="122">
                  <c:v>1900-01-00 00:00:00</c:v>
                </c:pt>
                <c:pt idx="123">
                  <c:v>2019-04-01 09:59:25</c:v>
                </c:pt>
                <c:pt idx="124">
                  <c:v>2019-04-01 12:47:29</c:v>
                </c:pt>
                <c:pt idx="125">
                  <c:v>2019-04-01 15:42:36</c:v>
                </c:pt>
                <c:pt idx="126">
                  <c:v>2019-04-02 09:43:44</c:v>
                </c:pt>
                <c:pt idx="127">
                  <c:v>2019-04-02 12:29:59</c:v>
                </c:pt>
                <c:pt idx="128">
                  <c:v>2019-04-02 15:00:56</c:v>
                </c:pt>
                <c:pt idx="129">
                  <c:v>2019-04-03 11:43:50</c:v>
                </c:pt>
                <c:pt idx="130">
                  <c:v>2019-04-03 14:22:12</c:v>
                </c:pt>
                <c:pt idx="131">
                  <c:v>2019-04-03 16:54:08</c:v>
                </c:pt>
                <c:pt idx="132">
                  <c:v>2019-04-04 10:08:43</c:v>
                </c:pt>
                <c:pt idx="133">
                  <c:v>2019-04-04 12:26:00</c:v>
                </c:pt>
                <c:pt idx="134">
                  <c:v>2019-04-05 12:15:58</c:v>
                </c:pt>
                <c:pt idx="135">
                  <c:v>1900-01-00 00:00:00</c:v>
                </c:pt>
                <c:pt idx="136">
                  <c:v>2019-04-08 09:40:23</c:v>
                </c:pt>
                <c:pt idx="137">
                  <c:v>2019-04-08 12:13:54</c:v>
                </c:pt>
                <c:pt idx="138">
                  <c:v>2019-04-08 14:59:29</c:v>
                </c:pt>
                <c:pt idx="139">
                  <c:v>2019-04-09 09:42:55</c:v>
                </c:pt>
                <c:pt idx="140">
                  <c:v>2019-04-09 15:06:47</c:v>
                </c:pt>
                <c:pt idx="141">
                  <c:v>2019-04-10 08:26:41</c:v>
                </c:pt>
                <c:pt idx="142">
                  <c:v>2019-04-10 10:20:46</c:v>
                </c:pt>
                <c:pt idx="143">
                  <c:v>2019-04-10 12:13:09</c:v>
                </c:pt>
                <c:pt idx="144">
                  <c:v>2019-04-10 14:09:29</c:v>
                </c:pt>
                <c:pt idx="145">
                  <c:v>2019-04-10 16:04:24</c:v>
                </c:pt>
                <c:pt idx="146">
                  <c:v>2019-04-11 08:43:47</c:v>
                </c:pt>
                <c:pt idx="147">
                  <c:v>2019-04-11 10:56:43</c:v>
                </c:pt>
                <c:pt idx="148">
                  <c:v>2019-04-11 12:49:15</c:v>
                </c:pt>
                <c:pt idx="149">
                  <c:v>2019-04-11 15:03:39</c:v>
                </c:pt>
                <c:pt idx="150">
                  <c:v>2019-04-12 09:55:56</c:v>
                </c:pt>
                <c:pt idx="151">
                  <c:v>2019-04-12 11:51:30</c:v>
                </c:pt>
                <c:pt idx="152">
                  <c:v>2019-04-12 13:46:09</c:v>
                </c:pt>
                <c:pt idx="153">
                  <c:v>2019-04-15 08:32:20</c:v>
                </c:pt>
                <c:pt idx="154">
                  <c:v>2019-04-15 10:23:05</c:v>
                </c:pt>
                <c:pt idx="155">
                  <c:v>2019-04-15 12:14:34</c:v>
                </c:pt>
                <c:pt idx="156">
                  <c:v>2019-04-15 14:05:31</c:v>
                </c:pt>
                <c:pt idx="157">
                  <c:v>2019-04-15 15:56:18</c:v>
                </c:pt>
                <c:pt idx="158">
                  <c:v>2019-04-16 08:48:49</c:v>
                </c:pt>
                <c:pt idx="159">
                  <c:v>2019-04-16 10:39:30</c:v>
                </c:pt>
                <c:pt idx="160">
                  <c:v>2019-04-16 12:30:14</c:v>
                </c:pt>
                <c:pt idx="161">
                  <c:v>2019-04-16 14:20:57</c:v>
                </c:pt>
                <c:pt idx="162">
                  <c:v>2019-04-16 16:16:58</c:v>
                </c:pt>
                <c:pt idx="163">
                  <c:v>2019-04-17 08:18:06</c:v>
                </c:pt>
                <c:pt idx="164">
                  <c:v>2019-04-17 10:09:28</c:v>
                </c:pt>
                <c:pt idx="165">
                  <c:v>2019-04-17 12:01:04</c:v>
                </c:pt>
                <c:pt idx="166">
                  <c:v>2019-04-17 14:54:00</c:v>
                </c:pt>
                <c:pt idx="167">
                  <c:v>2019-04-18 08:26:58</c:v>
                </c:pt>
                <c:pt idx="168">
                  <c:v>2019-04-18 10:18:35</c:v>
                </c:pt>
                <c:pt idx="169">
                  <c:v>2019-04-18 12:10:26</c:v>
                </c:pt>
                <c:pt idx="170">
                  <c:v>2019-04-18 14:27:58</c:v>
                </c:pt>
                <c:pt idx="171">
                  <c:v>2019-04-18 16:20:31</c:v>
                </c:pt>
                <c:pt idx="172">
                  <c:v>2019-04-19 08:23:32</c:v>
                </c:pt>
                <c:pt idx="173">
                  <c:v>2019-04-19 10:17:08</c:v>
                </c:pt>
                <c:pt idx="174">
                  <c:v>2019-04-19 12:14:20</c:v>
                </c:pt>
                <c:pt idx="175">
                  <c:v>2019-04-19 14:14:53</c:v>
                </c:pt>
                <c:pt idx="176">
                  <c:v>2019-04-22 08:24:28</c:v>
                </c:pt>
                <c:pt idx="177">
                  <c:v>2019-04-22 10:16:30</c:v>
                </c:pt>
                <c:pt idx="178">
                  <c:v>2019-04-22 12:08:13</c:v>
                </c:pt>
                <c:pt idx="179">
                  <c:v>2019-04-22 13:59:10</c:v>
                </c:pt>
                <c:pt idx="180">
                  <c:v>2019-04-22 15:50:48</c:v>
                </c:pt>
                <c:pt idx="181">
                  <c:v>2019-04-23 08:17:02</c:v>
                </c:pt>
                <c:pt idx="182">
                  <c:v>2019-04-23 10:07:19</c:v>
                </c:pt>
                <c:pt idx="183">
                  <c:v>2019-04-23 11:57:35</c:v>
                </c:pt>
                <c:pt idx="184">
                  <c:v>2019-04-23 13:48:10</c:v>
                </c:pt>
                <c:pt idx="185">
                  <c:v>2019-04-23 15:38:57</c:v>
                </c:pt>
                <c:pt idx="186">
                  <c:v>2019-04-24 08:16:14</c:v>
                </c:pt>
                <c:pt idx="187">
                  <c:v>2019-04-24 10:12:46</c:v>
                </c:pt>
                <c:pt idx="188">
                  <c:v>2019-04-24 12:03:22</c:v>
                </c:pt>
                <c:pt idx="189">
                  <c:v>2019-04-24 13:56:55</c:v>
                </c:pt>
                <c:pt idx="190">
                  <c:v>2019-04-25 09:51:53</c:v>
                </c:pt>
                <c:pt idx="191">
                  <c:v>2019-04-25 11:43:53</c:v>
                </c:pt>
                <c:pt idx="192">
                  <c:v>2019-04-25 13:34:36</c:v>
                </c:pt>
                <c:pt idx="193">
                  <c:v>2019-04-25 15:25:58</c:v>
                </c:pt>
                <c:pt idx="194">
                  <c:v>2019-04-26 10:09:38</c:v>
                </c:pt>
                <c:pt idx="195">
                  <c:v>2019-04-26 12:00:53</c:v>
                </c:pt>
                <c:pt idx="196">
                  <c:v>2019-04-26 13:51:53</c:v>
                </c:pt>
                <c:pt idx="197">
                  <c:v>2019-04-29 08:16:16</c:v>
                </c:pt>
                <c:pt idx="198">
                  <c:v>2019-04-29 10:06:45</c:v>
                </c:pt>
                <c:pt idx="199">
                  <c:v>2019-04-29 12:01:22</c:v>
                </c:pt>
                <c:pt idx="200">
                  <c:v>2019-04-29 13:51:26</c:v>
                </c:pt>
                <c:pt idx="201">
                  <c:v>2019-04-29 15:44:42</c:v>
                </c:pt>
                <c:pt idx="202">
                  <c:v>2019-04-30 08:16:41</c:v>
                </c:pt>
                <c:pt idx="203">
                  <c:v>2019-04-30 10:08:07</c:v>
                </c:pt>
                <c:pt idx="204">
                  <c:v>2019-04-30 12:01:41</c:v>
                </c:pt>
                <c:pt idx="205">
                  <c:v>2019-04-30 13:58:36</c:v>
                </c:pt>
                <c:pt idx="206">
                  <c:v>2019-04-30 16:07:29</c:v>
                </c:pt>
                <c:pt idx="207">
                  <c:v>2019-05-01 08:18:11</c:v>
                </c:pt>
                <c:pt idx="208">
                  <c:v>2019-05-01 10:11:48</c:v>
                </c:pt>
                <c:pt idx="209">
                  <c:v>2019-05-01 12:07:05</c:v>
                </c:pt>
                <c:pt idx="210">
                  <c:v>2019-05-01 14:04:09</c:v>
                </c:pt>
                <c:pt idx="211">
                  <c:v>2019-05-02 08:16:27</c:v>
                </c:pt>
                <c:pt idx="212">
                  <c:v>2019-05-02 10:16:33</c:v>
                </c:pt>
                <c:pt idx="213">
                  <c:v>2019-05-02 12:06:50</c:v>
                </c:pt>
                <c:pt idx="214">
                  <c:v>2019-05-02 14:04:58</c:v>
                </c:pt>
                <c:pt idx="215">
                  <c:v>2019-05-06 08:22:50</c:v>
                </c:pt>
                <c:pt idx="216">
                  <c:v>2019-05-06 10:13:41</c:v>
                </c:pt>
                <c:pt idx="217">
                  <c:v>2019-05-06 12:11:30</c:v>
                </c:pt>
                <c:pt idx="218">
                  <c:v>2019-05-06 14:10:02</c:v>
                </c:pt>
                <c:pt idx="219">
                  <c:v>2019-05-06 16:04:31</c:v>
                </c:pt>
                <c:pt idx="220">
                  <c:v>2019-05-07 08:41:48</c:v>
                </c:pt>
                <c:pt idx="221">
                  <c:v>2019-05-07 10:34:19</c:v>
                </c:pt>
                <c:pt idx="222">
                  <c:v>2019-05-07 13:59:20</c:v>
                </c:pt>
                <c:pt idx="223">
                  <c:v>2019-05-07 15:52:56</c:v>
                </c:pt>
                <c:pt idx="224">
                  <c:v>2019-05-08 08:15:27</c:v>
                </c:pt>
                <c:pt idx="225">
                  <c:v>2019-05-08 10:07:46</c:v>
                </c:pt>
                <c:pt idx="226">
                  <c:v>2019-05-08 12:02:09</c:v>
                </c:pt>
              </c:strCache>
            </c:strRef>
          </c:xVal>
          <c:yVal>
            <c:numRef>
              <c:f>'All Data'!$X$3:$X$229</c:f>
              <c:numCache>
                <c:formatCode>0.000</c:formatCode>
                <c:ptCount val="227"/>
                <c:pt idx="0">
                  <c:v>3.0958271747553199E-2</c:v>
                </c:pt>
                <c:pt idx="1">
                  <c:v>7.1212887860500696E-3</c:v>
                </c:pt>
                <c:pt idx="2">
                  <c:v>3.2583506628232499E-2</c:v>
                </c:pt>
                <c:pt idx="3">
                  <c:v>2.1064114097040999E-2</c:v>
                </c:pt>
                <c:pt idx="4">
                  <c:v>4.92232110532786E-2</c:v>
                </c:pt>
                <c:pt idx="5">
                  <c:v>1.2488183828411399E-3</c:v>
                </c:pt>
                <c:pt idx="6">
                  <c:v>4.5403331388194898E-4</c:v>
                </c:pt>
                <c:pt idx="7">
                  <c:v>9.5624955776416207E-2</c:v>
                </c:pt>
                <c:pt idx="8">
                  <c:v>8.4378280660865695E-2</c:v>
                </c:pt>
                <c:pt idx="9">
                  <c:v>4.7216783532569397E-2</c:v>
                </c:pt>
                <c:pt idx="10">
                  <c:v>6.8981932704162696E-2</c:v>
                </c:pt>
                <c:pt idx="11">
                  <c:v>6.7209542674788103E-3</c:v>
                </c:pt>
                <c:pt idx="12">
                  <c:v>0.21531554798252001</c:v>
                </c:pt>
                <c:pt idx="13">
                  <c:v>1.8432362423571699E-2</c:v>
                </c:pt>
                <c:pt idx="14">
                  <c:v>9.6299960114883204E-2</c:v>
                </c:pt>
                <c:pt idx="15">
                  <c:v>1.2729069665774801E-2</c:v>
                </c:pt>
                <c:pt idx="16">
                  <c:v>8.0715256876340308E-3</c:v>
                </c:pt>
                <c:pt idx="17">
                  <c:v>2.1572104601341102E-3</c:v>
                </c:pt>
                <c:pt idx="18">
                  <c:v>2.4386297314458801E-2</c:v>
                </c:pt>
                <c:pt idx="19">
                  <c:v>9.3448711434948204E-4</c:v>
                </c:pt>
                <c:pt idx="20">
                  <c:v>2.9449505900598801E-2</c:v>
                </c:pt>
                <c:pt idx="21">
                  <c:v>1.5076438824926301E-3</c:v>
                </c:pt>
                <c:pt idx="22">
                  <c:v>9.6480166144805896E-2</c:v>
                </c:pt>
                <c:pt idx="23">
                  <c:v>0.18728251591255701</c:v>
                </c:pt>
                <c:pt idx="24">
                  <c:v>5.4809753326995397E-3</c:v>
                </c:pt>
                <c:pt idx="25">
                  <c:v>8.5795337442624003E-3</c:v>
                </c:pt>
                <c:pt idx="26" formatCode="0.0E+00">
                  <c:v>2.33034339406503E-5</c:v>
                </c:pt>
                <c:pt idx="27">
                  <c:v>5.5013936622891699E-3</c:v>
                </c:pt>
                <c:pt idx="29">
                  <c:v>5.3014174968925201E-4</c:v>
                </c:pt>
                <c:pt idx="30">
                  <c:v>6.2486632370855099E-3</c:v>
                </c:pt>
                <c:pt idx="31" formatCode="0.0E+00">
                  <c:v>3.8439539046066697E-5</c:v>
                </c:pt>
                <c:pt idx="32">
                  <c:v>8.2482193607540305E-2</c:v>
                </c:pt>
                <c:pt idx="33">
                  <c:v>3.38332287781181E-3</c:v>
                </c:pt>
                <c:pt idx="34">
                  <c:v>1.0325115305378401E-2</c:v>
                </c:pt>
                <c:pt idx="35">
                  <c:v>1.19552416361358E-2</c:v>
                </c:pt>
                <c:pt idx="36">
                  <c:v>4.6099096104184202E-2</c:v>
                </c:pt>
                <c:pt idx="37">
                  <c:v>0.24279104967565199</c:v>
                </c:pt>
                <c:pt idx="38">
                  <c:v>0.113344794084347</c:v>
                </c:pt>
                <c:pt idx="39">
                  <c:v>5.1637486187930699E-3</c:v>
                </c:pt>
                <c:pt idx="40">
                  <c:v>7.7088750789585303E-4</c:v>
                </c:pt>
                <c:pt idx="41">
                  <c:v>2.6388995666469899E-2</c:v>
                </c:pt>
                <c:pt idx="42">
                  <c:v>6.8753204003670701E-2</c:v>
                </c:pt>
                <c:pt idx="43">
                  <c:v>0.105819422293528</c:v>
                </c:pt>
                <c:pt idx="44">
                  <c:v>0.79918478444587504</c:v>
                </c:pt>
                <c:pt idx="45">
                  <c:v>1.1015924995960999E-2</c:v>
                </c:pt>
                <c:pt idx="46">
                  <c:v>7.2789789527303401E-3</c:v>
                </c:pt>
                <c:pt idx="47">
                  <c:v>1.9866841940911699E-2</c:v>
                </c:pt>
                <c:pt idx="48">
                  <c:v>2.8337474176422701E-2</c:v>
                </c:pt>
                <c:pt idx="49">
                  <c:v>0.49891046397539501</c:v>
                </c:pt>
                <c:pt idx="50">
                  <c:v>8.4685378195584499E-2</c:v>
                </c:pt>
                <c:pt idx="51">
                  <c:v>3.2491848216756297E-2</c:v>
                </c:pt>
                <c:pt idx="52">
                  <c:v>6.8614022534137396E-3</c:v>
                </c:pt>
                <c:pt idx="53">
                  <c:v>1.8913115244562099E-3</c:v>
                </c:pt>
                <c:pt idx="54">
                  <c:v>0.102062017952012</c:v>
                </c:pt>
                <c:pt idx="55">
                  <c:v>1.6926461492160201E-3</c:v>
                </c:pt>
                <c:pt idx="56">
                  <c:v>3.5418382167719302E-2</c:v>
                </c:pt>
                <c:pt idx="57">
                  <c:v>4.8613228820263997E-2</c:v>
                </c:pt>
                <c:pt idx="58">
                  <c:v>0.103833411936906</c:v>
                </c:pt>
                <c:pt idx="59">
                  <c:v>9.1226901569853806E-3</c:v>
                </c:pt>
                <c:pt idx="60">
                  <c:v>4.3191191711520298E-3</c:v>
                </c:pt>
                <c:pt idx="61">
                  <c:v>2.6881156549032502E-5</c:v>
                </c:pt>
                <c:pt idx="62">
                  <c:v>5.1735253147851497E-2</c:v>
                </c:pt>
                <c:pt idx="63">
                  <c:v>4.0613222593048996E-3</c:v>
                </c:pt>
                <c:pt idx="64">
                  <c:v>4.7465557677348197E-2</c:v>
                </c:pt>
                <c:pt idx="65">
                  <c:v>5.7446691680405497E-2</c:v>
                </c:pt>
                <c:pt idx="66">
                  <c:v>7.0203538037879598E-2</c:v>
                </c:pt>
                <c:pt idx="67">
                  <c:v>6.0759179426098497E-3</c:v>
                </c:pt>
                <c:pt idx="68">
                  <c:v>7.33947689292985E-3</c:v>
                </c:pt>
                <c:pt idx="69">
                  <c:v>9.9406081305258798E-2</c:v>
                </c:pt>
                <c:pt idx="70">
                  <c:v>7.91432948552548E-2</c:v>
                </c:pt>
                <c:pt idx="71">
                  <c:v>8.7885867137376797E-2</c:v>
                </c:pt>
                <c:pt idx="72">
                  <c:v>1.55634074443259E-2</c:v>
                </c:pt>
                <c:pt idx="73">
                  <c:v>2.6447911469435598E-3</c:v>
                </c:pt>
                <c:pt idx="74" formatCode="0.0E+00">
                  <c:v>3.4656592856132198E-6</c:v>
                </c:pt>
                <c:pt idx="75" formatCode="0.0E+00">
                  <c:v>1.75552026939098E-2</c:v>
                </c:pt>
                <c:pt idx="76">
                  <c:v>6.2440564542739999E-3</c:v>
                </c:pt>
                <c:pt idx="77">
                  <c:v>1.3289226350001701E-2</c:v>
                </c:pt>
                <c:pt idx="78">
                  <c:v>0.16562806636475699</c:v>
                </c:pt>
                <c:pt idx="79">
                  <c:v>7.6280461560131999E-6</c:v>
                </c:pt>
                <c:pt idx="80">
                  <c:v>1.7580087536601799E-2</c:v>
                </c:pt>
                <c:pt idx="81">
                  <c:v>3.1947520977237798E-2</c:v>
                </c:pt>
                <c:pt idx="82">
                  <c:v>5.4707101033304104E-3</c:v>
                </c:pt>
                <c:pt idx="83">
                  <c:v>1.6240278400670799E-2</c:v>
                </c:pt>
                <c:pt idx="84">
                  <c:v>3.81474911579315E-2</c:v>
                </c:pt>
                <c:pt idx="85">
                  <c:v>5.1065394948249E-2</c:v>
                </c:pt>
                <c:pt idx="86">
                  <c:v>2.8285314681946599E-2</c:v>
                </c:pt>
                <c:pt idx="87">
                  <c:v>1.1768899505464399E-3</c:v>
                </c:pt>
                <c:pt idx="88">
                  <c:v>5.1942311514389505E-4</c:v>
                </c:pt>
                <c:pt idx="89">
                  <c:v>5.22917508069232E-2</c:v>
                </c:pt>
                <c:pt idx="90">
                  <c:v>2.5751930174599998E-4</c:v>
                </c:pt>
                <c:pt idx="91">
                  <c:v>1.16393971083882E-2</c:v>
                </c:pt>
                <c:pt idx="92">
                  <c:v>2.4559243419117398E-2</c:v>
                </c:pt>
                <c:pt idx="93">
                  <c:v>0.11321896995481701</c:v>
                </c:pt>
                <c:pt idx="94">
                  <c:v>6.8213347070571306E-2</c:v>
                </c:pt>
                <c:pt idx="95">
                  <c:v>3.3313666866702299E-2</c:v>
                </c:pt>
                <c:pt idx="96">
                  <c:v>0.117833492230383</c:v>
                </c:pt>
                <c:pt idx="97">
                  <c:v>9.9536374070865307E-3</c:v>
                </c:pt>
                <c:pt idx="98">
                  <c:v>7.85968986523858E-3</c:v>
                </c:pt>
                <c:pt idx="99">
                  <c:v>3.1186622249080701E-2</c:v>
                </c:pt>
                <c:pt idx="100">
                  <c:v>4.93240175039636E-3</c:v>
                </c:pt>
                <c:pt idx="101">
                  <c:v>0.20834250535479901</c:v>
                </c:pt>
                <c:pt idx="102">
                  <c:v>4.8236649849630097E-3</c:v>
                </c:pt>
                <c:pt idx="104">
                  <c:v>7.9267306899256998E-3</c:v>
                </c:pt>
                <c:pt idx="105">
                  <c:v>2.9274526022024499E-2</c:v>
                </c:pt>
                <c:pt idx="106">
                  <c:v>2.14663248821063E-2</c:v>
                </c:pt>
                <c:pt idx="107">
                  <c:v>4.2015466442830801E-2</c:v>
                </c:pt>
                <c:pt idx="109">
                  <c:v>9.8152356225661291E-3</c:v>
                </c:pt>
                <c:pt idx="110">
                  <c:v>1.3623002873919999E-2</c:v>
                </c:pt>
                <c:pt idx="111">
                  <c:v>3.08530798274376E-2</c:v>
                </c:pt>
                <c:pt idx="112">
                  <c:v>2.1453480403701899E-2</c:v>
                </c:pt>
                <c:pt idx="113">
                  <c:v>1.7036467348665402E-2</c:v>
                </c:pt>
                <c:pt idx="114">
                  <c:v>9.1619045813128106E-3</c:v>
                </c:pt>
                <c:pt idx="115">
                  <c:v>1.5128254016975E-2</c:v>
                </c:pt>
                <c:pt idx="116">
                  <c:v>1.1393997128144101E-2</c:v>
                </c:pt>
                <c:pt idx="117">
                  <c:v>1.8345678261013899E-2</c:v>
                </c:pt>
                <c:pt idx="118">
                  <c:v>3.2370033683011501E-2</c:v>
                </c:pt>
                <c:pt idx="119">
                  <c:v>8.7253649270539801E-2</c:v>
                </c:pt>
                <c:pt idx="120">
                  <c:v>9.3508783410272602E-3</c:v>
                </c:pt>
                <c:pt idx="121">
                  <c:v>9.2026183974143597E-2</c:v>
                </c:pt>
                <c:pt idx="123">
                  <c:v>0.13766584647941199</c:v>
                </c:pt>
                <c:pt idx="124">
                  <c:v>3.6402931121480499E-2</c:v>
                </c:pt>
                <c:pt idx="125">
                  <c:v>9.52449998316722E-4</c:v>
                </c:pt>
                <c:pt idx="126">
                  <c:v>2.2045865951155201E-2</c:v>
                </c:pt>
                <c:pt idx="127">
                  <c:v>9.1077106638684999E-2</c:v>
                </c:pt>
                <c:pt idx="128">
                  <c:v>9.1119465133041297E-2</c:v>
                </c:pt>
                <c:pt idx="129">
                  <c:v>3.5633482395331902E-3</c:v>
                </c:pt>
                <c:pt idx="130">
                  <c:v>0.121501799948353</c:v>
                </c:pt>
                <c:pt idx="131">
                  <c:v>1.0335779030647099E-2</c:v>
                </c:pt>
                <c:pt idx="132">
                  <c:v>1.297131922645E-2</c:v>
                </c:pt>
                <c:pt idx="133">
                  <c:v>5.1139586419084102E-2</c:v>
                </c:pt>
                <c:pt idx="134" formatCode="0.00E+00">
                  <c:v>6.9744799857473402E-5</c:v>
                </c:pt>
                <c:pt idx="136">
                  <c:v>4.44358660593063E-2</c:v>
                </c:pt>
                <c:pt idx="137">
                  <c:v>1.90929350401268E-2</c:v>
                </c:pt>
                <c:pt idx="138">
                  <c:v>1.3307234144912399E-2</c:v>
                </c:pt>
                <c:pt idx="139">
                  <c:v>0.20241909575924599</c:v>
                </c:pt>
                <c:pt idx="140">
                  <c:v>0.17368290648579601</c:v>
                </c:pt>
                <c:pt idx="141">
                  <c:v>4.5854385265718398E-3</c:v>
                </c:pt>
                <c:pt idx="142">
                  <c:v>5.28655614099168E-2</c:v>
                </c:pt>
                <c:pt idx="143">
                  <c:v>0.182347960589226</c:v>
                </c:pt>
                <c:pt idx="144">
                  <c:v>2.8504020567916301E-4</c:v>
                </c:pt>
                <c:pt idx="145">
                  <c:v>2.6185017487347999E-3</c:v>
                </c:pt>
                <c:pt idx="146">
                  <c:v>6.8408954258979998E-2</c:v>
                </c:pt>
                <c:pt idx="147">
                  <c:v>1.27401092860386E-2</c:v>
                </c:pt>
                <c:pt idx="148">
                  <c:v>1.00643718020177E-3</c:v>
                </c:pt>
                <c:pt idx="149">
                  <c:v>1.23398641529388E-2</c:v>
                </c:pt>
                <c:pt idx="150">
                  <c:v>2.4515644522627202E-2</c:v>
                </c:pt>
                <c:pt idx="151">
                  <c:v>6.6412102617763799E-3</c:v>
                </c:pt>
                <c:pt idx="152">
                  <c:v>8.7279895892441103E-2</c:v>
                </c:pt>
                <c:pt idx="153">
                  <c:v>5.02552921478246E-2</c:v>
                </c:pt>
                <c:pt idx="154">
                  <c:v>0.33212906311205698</c:v>
                </c:pt>
                <c:pt idx="155">
                  <c:v>1.6607228753889001E-2</c:v>
                </c:pt>
                <c:pt idx="156">
                  <c:v>0.77790928890380395</c:v>
                </c:pt>
                <c:pt idx="157">
                  <c:v>3.7437235379290099E-3</c:v>
                </c:pt>
                <c:pt idx="158">
                  <c:v>4.8144553020569698E-2</c:v>
                </c:pt>
                <c:pt idx="159">
                  <c:v>1.7168957454135301E-2</c:v>
                </c:pt>
                <c:pt idx="160">
                  <c:v>6.8795971567439093E-2</c:v>
                </c:pt>
                <c:pt idx="161">
                  <c:v>0.15947015780436699</c:v>
                </c:pt>
                <c:pt idx="162">
                  <c:v>3.4592396029326199E-2</c:v>
                </c:pt>
                <c:pt idx="163">
                  <c:v>6.1782978083173604E-4</c:v>
                </c:pt>
                <c:pt idx="164">
                  <c:v>2.5946790489124402E-2</c:v>
                </c:pt>
                <c:pt idx="165">
                  <c:v>5.8765057705602898E-3</c:v>
                </c:pt>
                <c:pt idx="166">
                  <c:v>4.2305152389119699E-3</c:v>
                </c:pt>
                <c:pt idx="167">
                  <c:v>8.6086573604801202E-3</c:v>
                </c:pt>
                <c:pt idx="168">
                  <c:v>9.5105151067584204E-3</c:v>
                </c:pt>
                <c:pt idx="169">
                  <c:v>9.2985452500702996E-3</c:v>
                </c:pt>
                <c:pt idx="170">
                  <c:v>2.70576309043195E-2</c:v>
                </c:pt>
                <c:pt idx="171">
                  <c:v>2.9856483985378299E-2</c:v>
                </c:pt>
                <c:pt idx="172">
                  <c:v>1.52029023725578E-2</c:v>
                </c:pt>
                <c:pt idx="173">
                  <c:v>0.106552200820795</c:v>
                </c:pt>
                <c:pt idx="174">
                  <c:v>7.7677260704582002E-2</c:v>
                </c:pt>
                <c:pt idx="175">
                  <c:v>2.3049635131482001E-2</c:v>
                </c:pt>
                <c:pt idx="176">
                  <c:v>3.07999257885369E-3</c:v>
                </c:pt>
                <c:pt idx="177">
                  <c:v>8.5246143667587707E-3</c:v>
                </c:pt>
                <c:pt idx="178">
                  <c:v>0.104179758177602</c:v>
                </c:pt>
                <c:pt idx="179">
                  <c:v>2.3029000811188201E-4</c:v>
                </c:pt>
                <c:pt idx="180">
                  <c:v>4.8561014600111703E-2</c:v>
                </c:pt>
                <c:pt idx="181">
                  <c:v>5.2397011781322098E-3</c:v>
                </c:pt>
                <c:pt idx="182">
                  <c:v>8.0217032837969094E-3</c:v>
                </c:pt>
                <c:pt idx="183">
                  <c:v>3.2117231809463902E-2</c:v>
                </c:pt>
                <c:pt idx="184">
                  <c:v>9.5903255293412204E-3</c:v>
                </c:pt>
                <c:pt idx="185">
                  <c:v>0.10896985909557701</c:v>
                </c:pt>
                <c:pt idx="186">
                  <c:v>6.4609364764679398E-4</c:v>
                </c:pt>
                <c:pt idx="187">
                  <c:v>1.1316963988772201E-2</c:v>
                </c:pt>
                <c:pt idx="188">
                  <c:v>6.1787954654647599E-2</c:v>
                </c:pt>
                <c:pt idx="189">
                  <c:v>1.7679965398484401E-4</c:v>
                </c:pt>
                <c:pt idx="190">
                  <c:v>1.4961136218083601E-3</c:v>
                </c:pt>
                <c:pt idx="191">
                  <c:v>3.7984869047857101E-3</c:v>
                </c:pt>
                <c:pt idx="192">
                  <c:v>1.27209106570182E-2</c:v>
                </c:pt>
                <c:pt idx="193">
                  <c:v>3.0414690998250799E-2</c:v>
                </c:pt>
                <c:pt idx="194">
                  <c:v>1.6422436407806901E-2</c:v>
                </c:pt>
                <c:pt idx="195">
                  <c:v>1.1953139916590901E-3</c:v>
                </c:pt>
                <c:pt idx="196">
                  <c:v>9.3296691252776395E-3</c:v>
                </c:pt>
                <c:pt idx="197">
                  <c:v>1.9417648805146799E-2</c:v>
                </c:pt>
                <c:pt idx="198">
                  <c:v>4.1623405390920597E-2</c:v>
                </c:pt>
                <c:pt idx="199">
                  <c:v>5.29367275737119E-2</c:v>
                </c:pt>
                <c:pt idx="200">
                  <c:v>8.2945417859361506E-2</c:v>
                </c:pt>
                <c:pt idx="201">
                  <c:v>4.5219395807596201E-2</c:v>
                </c:pt>
                <c:pt idx="202">
                  <c:v>0.18067361266913201</c:v>
                </c:pt>
                <c:pt idx="203">
                  <c:v>1.44950159864696E-2</c:v>
                </c:pt>
                <c:pt idx="204">
                  <c:v>6.3155932908824297E-3</c:v>
                </c:pt>
                <c:pt idx="205">
                  <c:v>1.20803044439361E-2</c:v>
                </c:pt>
                <c:pt idx="206">
                  <c:v>3.4427137714238999E-6</c:v>
                </c:pt>
                <c:pt idx="207">
                  <c:v>0.101652226273139</c:v>
                </c:pt>
                <c:pt idx="208">
                  <c:v>6.3701997790667302E-4</c:v>
                </c:pt>
                <c:pt idx="209">
                  <c:v>3.0915292559103798E-2</c:v>
                </c:pt>
                <c:pt idx="210">
                  <c:v>3.3698276842977501E-3</c:v>
                </c:pt>
                <c:pt idx="211">
                  <c:v>2.9836134422098499E-2</c:v>
                </c:pt>
                <c:pt idx="212">
                  <c:v>9.7928129130060895E-2</c:v>
                </c:pt>
                <c:pt idx="213">
                  <c:v>6.5739578070892497E-3</c:v>
                </c:pt>
                <c:pt idx="214">
                  <c:v>1.7408430767548899E-3</c:v>
                </c:pt>
                <c:pt idx="215">
                  <c:v>3.9409374457660899E-2</c:v>
                </c:pt>
                <c:pt idx="216">
                  <c:v>8.6827278881452405E-2</c:v>
                </c:pt>
                <c:pt idx="217">
                  <c:v>2.7037253774322902E-2</c:v>
                </c:pt>
                <c:pt idx="218">
                  <c:v>6.8957354958952499E-2</c:v>
                </c:pt>
                <c:pt idx="219">
                  <c:v>9.6300657069329207E-2</c:v>
                </c:pt>
                <c:pt idx="220">
                  <c:v>1.2942657145733999E-2</c:v>
                </c:pt>
                <c:pt idx="221">
                  <c:v>1.49052106063454E-2</c:v>
                </c:pt>
                <c:pt idx="222">
                  <c:v>8.7816595904188804E-2</c:v>
                </c:pt>
                <c:pt idx="223">
                  <c:v>1.5681432760705001E-2</c:v>
                </c:pt>
                <c:pt idx="224" formatCode="0.0E+00">
                  <c:v>3.3826535318814999E-6</c:v>
                </c:pt>
                <c:pt idx="225">
                  <c:v>6.7802131581030998E-4</c:v>
                </c:pt>
                <c:pt idx="226" formatCode="0.0E+00">
                  <c:v>1.27057283635668E-6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2CC5-4DA0-82E2-4E015CD95D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107160"/>
        <c:axId val="115106768"/>
      </c:scatterChart>
      <c:valAx>
        <c:axId val="115106376"/>
        <c:scaling>
          <c:orientation val="minMax"/>
        </c:scaling>
        <c:delete val="0"/>
        <c:axPos val="b"/>
        <c:numFmt formatCode="m/d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107944"/>
        <c:crosses val="autoZero"/>
        <c:crossBetween val="midCat"/>
      </c:valAx>
      <c:valAx>
        <c:axId val="115107944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d33 errors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106376"/>
        <c:crosses val="autoZero"/>
        <c:crossBetween val="midCat"/>
      </c:valAx>
      <c:valAx>
        <c:axId val="115106768"/>
        <c:scaling>
          <c:orientation val="minMax"/>
        </c:scaling>
        <c:delete val="0"/>
        <c:axPos val="r"/>
        <c:title>
          <c:tx>
            <c:rich>
              <a:bodyPr rot="540000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d33 mismatch errors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107160"/>
        <c:crosses val="max"/>
        <c:crossBetween val="midCat"/>
      </c:valAx>
      <c:valAx>
        <c:axId val="115107160"/>
        <c:scaling>
          <c:orientation val="minMax"/>
        </c:scaling>
        <c:delete val="1"/>
        <c:axPos val="b"/>
        <c:numFmt formatCode="yyyy\-mm\-dd\ hh:mm:ss" sourceLinked="1"/>
        <c:majorTickMark val="out"/>
        <c:minorTickMark val="none"/>
        <c:tickLblPos val="nextTo"/>
        <c:crossAx val="115106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874155394110627"/>
          <c:y val="3.3240740740740737E-2"/>
          <c:w val="0.16197606646771553"/>
          <c:h val="0.1244218431029454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'All Data'!$AE$12:$AE$229</c:f>
              <c:numCache>
                <c:formatCode>0.00</c:formatCode>
                <c:ptCount val="218"/>
                <c:pt idx="0">
                  <c:v>33.796442175038905</c:v>
                </c:pt>
                <c:pt idx="1">
                  <c:v>32.845209330490114</c:v>
                </c:pt>
                <c:pt idx="2">
                  <c:v>34.668246753167253</c:v>
                </c:pt>
                <c:pt idx="3">
                  <c:v>34.818723933203415</c:v>
                </c:pt>
                <c:pt idx="4">
                  <c:v>32.952652872493459</c:v>
                </c:pt>
                <c:pt idx="5">
                  <c:v>33.787104974263443</c:v>
                </c:pt>
                <c:pt idx="6">
                  <c:v>32.127430075051954</c:v>
                </c:pt>
                <c:pt idx="7">
                  <c:v>33.213409785440064</c:v>
                </c:pt>
                <c:pt idx="8">
                  <c:v>33.328010803441707</c:v>
                </c:pt>
                <c:pt idx="9">
                  <c:v>32.039546800946155</c:v>
                </c:pt>
                <c:pt idx="10">
                  <c:v>33.702042251375907</c:v>
                </c:pt>
                <c:pt idx="11">
                  <c:v>34.59720032420239</c:v>
                </c:pt>
                <c:pt idx="12">
                  <c:v>29.29848172388478</c:v>
                </c:pt>
                <c:pt idx="13">
                  <c:v>30.198225955761224</c:v>
                </c:pt>
                <c:pt idx="14">
                  <c:v>31.452370355969485</c:v>
                </c:pt>
                <c:pt idx="15">
                  <c:v>29.430225538718638</c:v>
                </c:pt>
                <c:pt idx="16">
                  <c:v>31.951836363576806</c:v>
                </c:pt>
                <c:pt idx="17">
                  <c:v>31.109634417544296</c:v>
                </c:pt>
                <c:pt idx="18">
                  <c:v>35.144336134190333</c:v>
                </c:pt>
                <c:pt idx="20">
                  <c:v>33.126997146405195</c:v>
                </c:pt>
                <c:pt idx="21">
                  <c:v>36.439590871580933</c:v>
                </c:pt>
                <c:pt idx="22">
                  <c:v>37.03243184409763</c:v>
                </c:pt>
                <c:pt idx="23">
                  <c:v>36.315686644287318</c:v>
                </c:pt>
                <c:pt idx="24">
                  <c:v>37.89908975733578</c:v>
                </c:pt>
                <c:pt idx="25">
                  <c:v>16.740731340260343</c:v>
                </c:pt>
                <c:pt idx="26">
                  <c:v>15.252024479169213</c:v>
                </c:pt>
                <c:pt idx="27">
                  <c:v>15.097228012435956</c:v>
                </c:pt>
                <c:pt idx="28">
                  <c:v>-55.205224403934849</c:v>
                </c:pt>
                <c:pt idx="29">
                  <c:v>-57.047835499721636</c:v>
                </c:pt>
                <c:pt idx="30">
                  <c:v>-58.448204279560727</c:v>
                </c:pt>
                <c:pt idx="31">
                  <c:v>0.137565054207622</c:v>
                </c:pt>
                <c:pt idx="32">
                  <c:v>0.64897781949617861</c:v>
                </c:pt>
                <c:pt idx="33">
                  <c:v>0.77701220937292104</c:v>
                </c:pt>
                <c:pt idx="34">
                  <c:v>42.602388118978766</c:v>
                </c:pt>
                <c:pt idx="35">
                  <c:v>45.609183477108111</c:v>
                </c:pt>
                <c:pt idx="36">
                  <c:v>44.328824106498303</c:v>
                </c:pt>
                <c:pt idx="37">
                  <c:v>36.633717176782476</c:v>
                </c:pt>
                <c:pt idx="38">
                  <c:v>33.993913340839832</c:v>
                </c:pt>
                <c:pt idx="39">
                  <c:v>33.624019775469861</c:v>
                </c:pt>
                <c:pt idx="40">
                  <c:v>27.948832834784298</c:v>
                </c:pt>
                <c:pt idx="41">
                  <c:v>28.56297443756846</c:v>
                </c:pt>
                <c:pt idx="42">
                  <c:v>34.180267372735891</c:v>
                </c:pt>
                <c:pt idx="43">
                  <c:v>35.555443612335928</c:v>
                </c:pt>
                <c:pt idx="44">
                  <c:v>28.9617402289845</c:v>
                </c:pt>
                <c:pt idx="45">
                  <c:v>28.034364562292076</c:v>
                </c:pt>
                <c:pt idx="46">
                  <c:v>31.595907021773133</c:v>
                </c:pt>
                <c:pt idx="47">
                  <c:v>28.905575206834413</c:v>
                </c:pt>
                <c:pt idx="48">
                  <c:v>33.505527636090044</c:v>
                </c:pt>
                <c:pt idx="49">
                  <c:v>34.467088831105862</c:v>
                </c:pt>
                <c:pt idx="50">
                  <c:v>32.281826214428804</c:v>
                </c:pt>
                <c:pt idx="51">
                  <c:v>33.535392276011613</c:v>
                </c:pt>
                <c:pt idx="52">
                  <c:v>29.816819772142733</c:v>
                </c:pt>
                <c:pt idx="53">
                  <c:v>27.439548062145061</c:v>
                </c:pt>
                <c:pt idx="54">
                  <c:v>29.564316650510417</c:v>
                </c:pt>
                <c:pt idx="55">
                  <c:v>29.808848394734209</c:v>
                </c:pt>
                <c:pt idx="56">
                  <c:v>29.528287989188073</c:v>
                </c:pt>
                <c:pt idx="57">
                  <c:v>30.820169696038821</c:v>
                </c:pt>
                <c:pt idx="58">
                  <c:v>30.898046891234401</c:v>
                </c:pt>
                <c:pt idx="59">
                  <c:v>29.629431352509744</c:v>
                </c:pt>
                <c:pt idx="60">
                  <c:v>31.131018915482027</c:v>
                </c:pt>
                <c:pt idx="61">
                  <c:v>24.274226233118444</c:v>
                </c:pt>
                <c:pt idx="62">
                  <c:v>24.889987277800024</c:v>
                </c:pt>
                <c:pt idx="63">
                  <c:v>24.902641405499633</c:v>
                </c:pt>
                <c:pt idx="64">
                  <c:v>25.272925497392283</c:v>
                </c:pt>
                <c:pt idx="65">
                  <c:v>25.271152234809982</c:v>
                </c:pt>
                <c:pt idx="66">
                  <c:v>30.676524781859765</c:v>
                </c:pt>
                <c:pt idx="67">
                  <c:v>29.918112845520355</c:v>
                </c:pt>
                <c:pt idx="68">
                  <c:v>32.031479854190025</c:v>
                </c:pt>
                <c:pt idx="69">
                  <c:v>32.262248237994839</c:v>
                </c:pt>
                <c:pt idx="70">
                  <c:v>-54.713997495720633</c:v>
                </c:pt>
                <c:pt idx="71">
                  <c:v>-56.768067691824022</c:v>
                </c:pt>
                <c:pt idx="72">
                  <c:v>-57.13546219970636</c:v>
                </c:pt>
                <c:pt idx="73">
                  <c:v>0.19255696850664381</c:v>
                </c:pt>
                <c:pt idx="74">
                  <c:v>0.48500750997807734</c:v>
                </c:pt>
                <c:pt idx="75">
                  <c:v>0.95548196165432786</c:v>
                </c:pt>
                <c:pt idx="76">
                  <c:v>-3.8230192669012304</c:v>
                </c:pt>
                <c:pt idx="77">
                  <c:v>-3.7393146560506896</c:v>
                </c:pt>
                <c:pt idx="78">
                  <c:v>-13.986779438665248</c:v>
                </c:pt>
                <c:pt idx="79">
                  <c:v>-13.837939212233302</c:v>
                </c:pt>
                <c:pt idx="80">
                  <c:v>-20.630829425596485</c:v>
                </c:pt>
                <c:pt idx="81">
                  <c:v>-20.350791467877816</c:v>
                </c:pt>
                <c:pt idx="82">
                  <c:v>-20.670751489831435</c:v>
                </c:pt>
                <c:pt idx="83">
                  <c:v>-20.69568441437135</c:v>
                </c:pt>
                <c:pt idx="84">
                  <c:v>-14.217459420692498</c:v>
                </c:pt>
                <c:pt idx="85">
                  <c:v>-13.72098229438647</c:v>
                </c:pt>
                <c:pt idx="86">
                  <c:v>-12.709880135262177</c:v>
                </c:pt>
                <c:pt idx="87">
                  <c:v>-12.448879283520215</c:v>
                </c:pt>
                <c:pt idx="88">
                  <c:v>-12.52882435333871</c:v>
                </c:pt>
                <c:pt idx="89">
                  <c:v>-12.196012320027037</c:v>
                </c:pt>
                <c:pt idx="90">
                  <c:v>28.255264707957668</c:v>
                </c:pt>
                <c:pt idx="91">
                  <c:v>34.041204729234401</c:v>
                </c:pt>
                <c:pt idx="92">
                  <c:v>32.541507723229437</c:v>
                </c:pt>
                <c:pt idx="93">
                  <c:v>34.782169095217519</c:v>
                </c:pt>
                <c:pt idx="95">
                  <c:v>15.626803769833757</c:v>
                </c:pt>
                <c:pt idx="96">
                  <c:v>20.180595374306733</c:v>
                </c:pt>
                <c:pt idx="97">
                  <c:v>23.808115570524894</c:v>
                </c:pt>
                <c:pt idx="98">
                  <c:v>24.38644635035584</c:v>
                </c:pt>
                <c:pt idx="100">
                  <c:v>14.858998348584544</c:v>
                </c:pt>
                <c:pt idx="101">
                  <c:v>16.264911595224781</c:v>
                </c:pt>
                <c:pt idx="102">
                  <c:v>16.765844158317339</c:v>
                </c:pt>
                <c:pt idx="103">
                  <c:v>38.327214758121791</c:v>
                </c:pt>
                <c:pt idx="104">
                  <c:v>41.930362238809188</c:v>
                </c:pt>
                <c:pt idx="105">
                  <c:v>43.497346029610007</c:v>
                </c:pt>
                <c:pt idx="106">
                  <c:v>29.980262982962273</c:v>
                </c:pt>
                <c:pt idx="107">
                  <c:v>32.524523436727293</c:v>
                </c:pt>
                <c:pt idx="108">
                  <c:v>31.451133676328819</c:v>
                </c:pt>
                <c:pt idx="109">
                  <c:v>32.865711403393099</c:v>
                </c:pt>
                <c:pt idx="110">
                  <c:v>35.367293969033952</c:v>
                </c:pt>
                <c:pt idx="111">
                  <c:v>32.360807971143018</c:v>
                </c:pt>
                <c:pt idx="112">
                  <c:v>33.622678967279064</c:v>
                </c:pt>
                <c:pt idx="114">
                  <c:v>30.922503967854155</c:v>
                </c:pt>
                <c:pt idx="115">
                  <c:v>33.303539511153254</c:v>
                </c:pt>
                <c:pt idx="116">
                  <c:v>36.325099925601585</c:v>
                </c:pt>
                <c:pt idx="117">
                  <c:v>36.263104628291423</c:v>
                </c:pt>
                <c:pt idx="118">
                  <c:v>33.463289595288053</c:v>
                </c:pt>
                <c:pt idx="119">
                  <c:v>33.371724052645774</c:v>
                </c:pt>
                <c:pt idx="120">
                  <c:v>28.311949261600919</c:v>
                </c:pt>
                <c:pt idx="121">
                  <c:v>29.154010210025373</c:v>
                </c:pt>
                <c:pt idx="122">
                  <c:v>29.541305073315328</c:v>
                </c:pt>
                <c:pt idx="123">
                  <c:v>29.099960056921731</c:v>
                </c:pt>
                <c:pt idx="124">
                  <c:v>30.1736994085113</c:v>
                </c:pt>
                <c:pt idx="125">
                  <c:v>23.614737738294043</c:v>
                </c:pt>
                <c:pt idx="127">
                  <c:v>22.017853485756508</c:v>
                </c:pt>
                <c:pt idx="128">
                  <c:v>24.132404516292659</c:v>
                </c:pt>
                <c:pt idx="129">
                  <c:v>29.844168043282455</c:v>
                </c:pt>
                <c:pt idx="130">
                  <c:v>28.654090587687588</c:v>
                </c:pt>
                <c:pt idx="131">
                  <c:v>-54.054394853283775</c:v>
                </c:pt>
                <c:pt idx="132">
                  <c:v>-57.929427967425156</c:v>
                </c:pt>
                <c:pt idx="133">
                  <c:v>-57.92781248599465</c:v>
                </c:pt>
                <c:pt idx="134">
                  <c:v>-1.3499639097430713</c:v>
                </c:pt>
                <c:pt idx="135">
                  <c:v>-0.30811074756641849</c:v>
                </c:pt>
                <c:pt idx="136">
                  <c:v>0.34151049840758674</c:v>
                </c:pt>
                <c:pt idx="137">
                  <c:v>-19.965820506599002</c:v>
                </c:pt>
                <c:pt idx="138">
                  <c:v>-20.157539816926832</c:v>
                </c:pt>
                <c:pt idx="139">
                  <c:v>-18.441077068778849</c:v>
                </c:pt>
                <c:pt idx="140">
                  <c:v>-18.131680886252564</c:v>
                </c:pt>
                <c:pt idx="141">
                  <c:v>-17.743901194945224</c:v>
                </c:pt>
                <c:pt idx="142">
                  <c:v>-17.572949755370516</c:v>
                </c:pt>
                <c:pt idx="143">
                  <c:v>-15.944016373092953</c:v>
                </c:pt>
                <c:pt idx="144">
                  <c:v>-15.459082218451945</c:v>
                </c:pt>
                <c:pt idx="145">
                  <c:v>-2.9221211881232905</c:v>
                </c:pt>
                <c:pt idx="146">
                  <c:v>-2.5523613701150598</c:v>
                </c:pt>
                <c:pt idx="147">
                  <c:v>-0.10242429854666987</c:v>
                </c:pt>
                <c:pt idx="148">
                  <c:v>-6.0405414799471091E-2</c:v>
                </c:pt>
                <c:pt idx="149">
                  <c:v>-0.73907825248935666</c:v>
                </c:pt>
                <c:pt idx="150">
                  <c:v>-0.40791833722175252</c:v>
                </c:pt>
                <c:pt idx="151">
                  <c:v>-0.58804135764548915</c:v>
                </c:pt>
                <c:pt idx="152">
                  <c:v>-0.66111542321673999</c:v>
                </c:pt>
                <c:pt idx="153">
                  <c:v>-1.3799478487624486</c:v>
                </c:pt>
                <c:pt idx="154">
                  <c:v>-1.3091965968627086</c:v>
                </c:pt>
                <c:pt idx="155">
                  <c:v>-0.61186730005059531</c:v>
                </c:pt>
                <c:pt idx="156">
                  <c:v>-0.53551217185827948</c:v>
                </c:pt>
                <c:pt idx="157">
                  <c:v>-3.1880607908944367</c:v>
                </c:pt>
                <c:pt idx="158">
                  <c:v>-3.3762637451973756</c:v>
                </c:pt>
                <c:pt idx="159">
                  <c:v>-8.8026553306274451</c:v>
                </c:pt>
                <c:pt idx="160">
                  <c:v>-8.8273259320133626</c:v>
                </c:pt>
                <c:pt idx="161">
                  <c:v>-11.563417065225764</c:v>
                </c:pt>
                <c:pt idx="162">
                  <c:v>-11.886847463679258</c:v>
                </c:pt>
                <c:pt idx="163">
                  <c:v>-13.645276960629793</c:v>
                </c:pt>
                <c:pt idx="164">
                  <c:v>-13.556754982672736</c:v>
                </c:pt>
                <c:pt idx="165">
                  <c:v>-11.179872977878917</c:v>
                </c:pt>
                <c:pt idx="166">
                  <c:v>-11.201385658557875</c:v>
                </c:pt>
                <c:pt idx="167">
                  <c:v>-8.8508447376446053</c:v>
                </c:pt>
                <c:pt idx="168">
                  <c:v>-8.8582322429825116</c:v>
                </c:pt>
                <c:pt idx="169">
                  <c:v>-8.6807906400955801</c:v>
                </c:pt>
                <c:pt idx="170">
                  <c:v>-8.5541154227100691</c:v>
                </c:pt>
                <c:pt idx="171">
                  <c:v>-8.1168123079319052</c:v>
                </c:pt>
                <c:pt idx="172">
                  <c:v>-8.1540954729951345</c:v>
                </c:pt>
                <c:pt idx="173">
                  <c:v>-3.2924181569417619</c:v>
                </c:pt>
                <c:pt idx="174">
                  <c:v>-3.193291879461456</c:v>
                </c:pt>
                <c:pt idx="175">
                  <c:v>-1.2675973077386968</c:v>
                </c:pt>
                <c:pt idx="176">
                  <c:v>-1.3223061953024005</c:v>
                </c:pt>
                <c:pt idx="177">
                  <c:v>-3.0939117370607079</c:v>
                </c:pt>
                <c:pt idx="178">
                  <c:v>-3.0644517363918493</c:v>
                </c:pt>
                <c:pt idx="179">
                  <c:v>-4.2338646933866491</c:v>
                </c:pt>
                <c:pt idx="180">
                  <c:v>-4.3129629321373599</c:v>
                </c:pt>
                <c:pt idx="181">
                  <c:v>-17.024078715300668</c:v>
                </c:pt>
                <c:pt idx="182">
                  <c:v>-16.948168293602556</c:v>
                </c:pt>
                <c:pt idx="183">
                  <c:v>-18.538754545819938</c:v>
                </c:pt>
                <c:pt idx="184">
                  <c:v>-18.339800318371783</c:v>
                </c:pt>
                <c:pt idx="185">
                  <c:v>-19.931957572320368</c:v>
                </c:pt>
                <c:pt idx="186">
                  <c:v>-19.842584849284588</c:v>
                </c:pt>
                <c:pt idx="187">
                  <c:v>-10.653013066802306</c:v>
                </c:pt>
                <c:pt idx="188">
                  <c:v>-9.9030491795936459</c:v>
                </c:pt>
                <c:pt idx="189">
                  <c:v>-9.9564590725039395</c:v>
                </c:pt>
                <c:pt idx="190">
                  <c:v>-10.001215954337301</c:v>
                </c:pt>
                <c:pt idx="191">
                  <c:v>-19.524407944675296</c:v>
                </c:pt>
                <c:pt idx="192">
                  <c:v>-20.224494215269214</c:v>
                </c:pt>
                <c:pt idx="193">
                  <c:v>-17.537757530486697</c:v>
                </c:pt>
                <c:pt idx="194">
                  <c:v>-17.709732588848421</c:v>
                </c:pt>
                <c:pt idx="195">
                  <c:v>-17.008795103188618</c:v>
                </c:pt>
                <c:pt idx="196">
                  <c:v>-16.840193663469716</c:v>
                </c:pt>
                <c:pt idx="197">
                  <c:v>-18.255061834647751</c:v>
                </c:pt>
                <c:pt idx="198">
                  <c:v>-18.558928950883285</c:v>
                </c:pt>
                <c:pt idx="199">
                  <c:v>-17.125640806295586</c:v>
                </c:pt>
                <c:pt idx="200">
                  <c:v>-21.112600588353757</c:v>
                </c:pt>
                <c:pt idx="201">
                  <c:v>-21.136757965804343</c:v>
                </c:pt>
                <c:pt idx="202">
                  <c:v>-14.281117460222326</c:v>
                </c:pt>
                <c:pt idx="203">
                  <c:v>-13.908241009399633</c:v>
                </c:pt>
                <c:pt idx="204">
                  <c:v>-15.053531494438538</c:v>
                </c:pt>
                <c:pt idx="205">
                  <c:v>-15.143438057610885</c:v>
                </c:pt>
                <c:pt idx="206">
                  <c:v>-14.805990495158809</c:v>
                </c:pt>
                <c:pt idx="207">
                  <c:v>-14.710794872809903</c:v>
                </c:pt>
                <c:pt idx="208">
                  <c:v>-8.6632956917643682</c:v>
                </c:pt>
                <c:pt idx="209">
                  <c:v>-8.2688089181962656</c:v>
                </c:pt>
                <c:pt idx="210">
                  <c:v>-54.077248066647478</c:v>
                </c:pt>
                <c:pt idx="211">
                  <c:v>-58.807469783464008</c:v>
                </c:pt>
                <c:pt idx="212">
                  <c:v>-58.96785546483833</c:v>
                </c:pt>
                <c:pt idx="213">
                  <c:v>-54.54198800129447</c:v>
                </c:pt>
                <c:pt idx="214">
                  <c:v>-4.7791771001659633</c:v>
                </c:pt>
                <c:pt idx="215">
                  <c:v>-0.90171500745685074</c:v>
                </c:pt>
                <c:pt idx="216">
                  <c:v>-0.33062641824889233</c:v>
                </c:pt>
                <c:pt idx="217">
                  <c:v>2.909737861732373E-2</c:v>
                </c:pt>
              </c:numCache>
            </c:numRef>
          </c:xVal>
          <c:yVal>
            <c:numRef>
              <c:f>'All Data'!$AF$12:$AF$229</c:f>
              <c:numCache>
                <c:formatCode>0.000</c:formatCode>
                <c:ptCount val="218"/>
                <c:pt idx="0">
                  <c:v>-0.12081997019542712</c:v>
                </c:pt>
                <c:pt idx="1">
                  <c:v>-0.1142057881905636</c:v>
                </c:pt>
                <c:pt idx="2">
                  <c:v>-0.12050169639728026</c:v>
                </c:pt>
                <c:pt idx="3">
                  <c:v>-0.11657664118775557</c:v>
                </c:pt>
                <c:pt idx="4">
                  <c:v>-0.13490338291326864</c:v>
                </c:pt>
                <c:pt idx="5">
                  <c:v>-0.13477728338006401</c:v>
                </c:pt>
                <c:pt idx="6">
                  <c:v>-0.14404408301069438</c:v>
                </c:pt>
                <c:pt idx="7">
                  <c:v>-0.14665609014317127</c:v>
                </c:pt>
                <c:pt idx="8">
                  <c:v>-0.1378792882470492</c:v>
                </c:pt>
                <c:pt idx="9">
                  <c:v>-0.13597148421523997</c:v>
                </c:pt>
                <c:pt idx="10">
                  <c:v>-0.14193226167036599</c:v>
                </c:pt>
                <c:pt idx="11">
                  <c:v>-0.14080768085572259</c:v>
                </c:pt>
                <c:pt idx="12">
                  <c:v>-0.1181906103134196</c:v>
                </c:pt>
                <c:pt idx="13">
                  <c:v>-0.11672804537501058</c:v>
                </c:pt>
                <c:pt idx="14">
                  <c:v>-0.11676748347639432</c:v>
                </c:pt>
                <c:pt idx="15">
                  <c:v>-0.12849129182007069</c:v>
                </c:pt>
                <c:pt idx="16">
                  <c:v>-0.12833679275913212</c:v>
                </c:pt>
                <c:pt idx="17">
                  <c:v>-0.13088138494699209</c:v>
                </c:pt>
                <c:pt idx="18">
                  <c:v>-0.15154049093539612</c:v>
                </c:pt>
                <c:pt idx="20">
                  <c:v>-0.14504434886110573</c:v>
                </c:pt>
                <c:pt idx="21">
                  <c:v>-0.13350673784471212</c:v>
                </c:pt>
                <c:pt idx="22">
                  <c:v>-0.13301178375261102</c:v>
                </c:pt>
                <c:pt idx="23">
                  <c:v>-0.15087907452417326</c:v>
                </c:pt>
                <c:pt idx="24">
                  <c:v>-0.14953933874790692</c:v>
                </c:pt>
                <c:pt idx="25">
                  <c:v>-8.2227340566484841E-2</c:v>
                </c:pt>
                <c:pt idx="26">
                  <c:v>-8.2045080018376737E-2</c:v>
                </c:pt>
                <c:pt idx="27">
                  <c:v>-7.5612685845697136E-2</c:v>
                </c:pt>
                <c:pt idx="28">
                  <c:v>3.6109358886950105E-2</c:v>
                </c:pt>
                <c:pt idx="29">
                  <c:v>-6.9739911674524535E-3</c:v>
                </c:pt>
                <c:pt idx="30">
                  <c:v>4.3300907723740067E-3</c:v>
                </c:pt>
                <c:pt idx="31">
                  <c:v>3.6050293519759441E-3</c:v>
                </c:pt>
                <c:pt idx="32">
                  <c:v>5.0192041263326104E-3</c:v>
                </c:pt>
                <c:pt idx="33">
                  <c:v>7.3363922839492224E-4</c:v>
                </c:pt>
                <c:pt idx="34">
                  <c:v>-0.25555464895095881</c:v>
                </c:pt>
                <c:pt idx="35">
                  <c:v>-0.26159009932661448</c:v>
                </c:pt>
                <c:pt idx="36">
                  <c:v>-0.25219914836262092</c:v>
                </c:pt>
                <c:pt idx="37">
                  <c:v>-0.17406867057288622</c:v>
                </c:pt>
                <c:pt idx="38">
                  <c:v>-0.14228978274678994</c:v>
                </c:pt>
                <c:pt idx="39">
                  <c:v>-0.19706489618194567</c:v>
                </c:pt>
                <c:pt idx="40">
                  <c:v>-0.21469918081685613</c:v>
                </c:pt>
                <c:pt idx="41">
                  <c:v>-0.22525372607674043</c:v>
                </c:pt>
                <c:pt idx="42">
                  <c:v>-0.15977557992260927</c:v>
                </c:pt>
                <c:pt idx="43">
                  <c:v>-0.15735191302961482</c:v>
                </c:pt>
                <c:pt idx="44">
                  <c:v>-0.19897906955426059</c:v>
                </c:pt>
                <c:pt idx="45">
                  <c:v>-0.20318056879558455</c:v>
                </c:pt>
                <c:pt idx="46">
                  <c:v>-0.22312639838516901</c:v>
                </c:pt>
                <c:pt idx="47">
                  <c:v>-0.19595115261301288</c:v>
                </c:pt>
                <c:pt idx="48">
                  <c:v>-0.18484847003009719</c:v>
                </c:pt>
                <c:pt idx="49">
                  <c:v>-0.1683930907725717</c:v>
                </c:pt>
                <c:pt idx="50">
                  <c:v>-0.18080596138576155</c:v>
                </c:pt>
                <c:pt idx="51">
                  <c:v>-0.16916570936686171</c:v>
                </c:pt>
                <c:pt idx="52">
                  <c:v>-0.18238076540663961</c:v>
                </c:pt>
                <c:pt idx="53">
                  <c:v>-0.19327447313744273</c:v>
                </c:pt>
                <c:pt idx="54">
                  <c:v>-0.21108791961446194</c:v>
                </c:pt>
                <c:pt idx="55">
                  <c:v>-0.2170578893199977</c:v>
                </c:pt>
                <c:pt idx="56">
                  <c:v>-0.20900226394536148</c:v>
                </c:pt>
                <c:pt idx="57">
                  <c:v>-0.20835292674716754</c:v>
                </c:pt>
                <c:pt idx="58">
                  <c:v>-0.19666622148579904</c:v>
                </c:pt>
                <c:pt idx="59">
                  <c:v>-0.21898410462799056</c:v>
                </c:pt>
                <c:pt idx="60">
                  <c:v>-0.20719816096538679</c:v>
                </c:pt>
                <c:pt idx="61">
                  <c:v>-0.26849488345276029</c:v>
                </c:pt>
                <c:pt idx="62">
                  <c:v>-0.11529235965883444</c:v>
                </c:pt>
                <c:pt idx="63">
                  <c:v>-0.10682941546640201</c:v>
                </c:pt>
                <c:pt idx="64">
                  <c:v>-0.13395241805629787</c:v>
                </c:pt>
                <c:pt idx="65">
                  <c:v>-0.12819055020832337</c:v>
                </c:pt>
                <c:pt idx="66">
                  <c:v>-0.21913434126489584</c:v>
                </c:pt>
                <c:pt idx="67">
                  <c:v>-0.21697054585817099</c:v>
                </c:pt>
                <c:pt idx="68">
                  <c:v>-0.25281936638734948</c:v>
                </c:pt>
                <c:pt idx="69">
                  <c:v>-0.25801062397467689</c:v>
                </c:pt>
                <c:pt idx="70">
                  <c:v>-6.5703743825618943E-2</c:v>
                </c:pt>
                <c:pt idx="71">
                  <c:v>-1.3386778097228103E-2</c:v>
                </c:pt>
                <c:pt idx="72">
                  <c:v>-2.3369614231594227E-2</c:v>
                </c:pt>
                <c:pt idx="73">
                  <c:v>-1.1031078670606626E-2</c:v>
                </c:pt>
                <c:pt idx="74">
                  <c:v>4.6162816647999927E-3</c:v>
                </c:pt>
                <c:pt idx="75">
                  <c:v>2.3714942406580786E-3</c:v>
                </c:pt>
                <c:pt idx="76">
                  <c:v>1.3480355529691401E-3</c:v>
                </c:pt>
                <c:pt idx="77">
                  <c:v>-1.3353995115510386E-3</c:v>
                </c:pt>
                <c:pt idx="78">
                  <c:v>2.2213918054045045E-2</c:v>
                </c:pt>
                <c:pt idx="79">
                  <c:v>2.9001868020349875E-2</c:v>
                </c:pt>
                <c:pt idx="80">
                  <c:v>3.4332426881228173E-2</c:v>
                </c:pt>
                <c:pt idx="81">
                  <c:v>4.0664260196004776E-2</c:v>
                </c:pt>
                <c:pt idx="82">
                  <c:v>5.1561053363876397E-2</c:v>
                </c:pt>
                <c:pt idx="83">
                  <c:v>3.3325604804588238E-2</c:v>
                </c:pt>
                <c:pt idx="84">
                  <c:v>1.9339383863735904E-2</c:v>
                </c:pt>
                <c:pt idx="85">
                  <c:v>2.822385044100173E-2</c:v>
                </c:pt>
                <c:pt idx="86">
                  <c:v>1.7359712292260632E-2</c:v>
                </c:pt>
                <c:pt idx="87">
                  <c:v>2.9321132302372988E-2</c:v>
                </c:pt>
                <c:pt idx="88">
                  <c:v>1.5838561417931274E-2</c:v>
                </c:pt>
                <c:pt idx="89">
                  <c:v>1.2178660821378529E-2</c:v>
                </c:pt>
                <c:pt idx="90">
                  <c:v>-0.20536340652276586</c:v>
                </c:pt>
                <c:pt idx="91">
                  <c:v>-0.19085125227756805</c:v>
                </c:pt>
                <c:pt idx="92">
                  <c:v>-0.18707093643584116</c:v>
                </c:pt>
                <c:pt idx="93">
                  <c:v>-0.15269122093847542</c:v>
                </c:pt>
                <c:pt idx="95">
                  <c:v>-9.1283995835858889E-2</c:v>
                </c:pt>
                <c:pt idx="96">
                  <c:v>-0.13560697019507018</c:v>
                </c:pt>
                <c:pt idx="97">
                  <c:v>-0.13293804991682734</c:v>
                </c:pt>
                <c:pt idx="98">
                  <c:v>-0.1201553078390436</c:v>
                </c:pt>
                <c:pt idx="100">
                  <c:v>-0.1221841669483279</c:v>
                </c:pt>
                <c:pt idx="101">
                  <c:v>-0.1373423391126174</c:v>
                </c:pt>
                <c:pt idx="102">
                  <c:v>-0.12611346419759961</c:v>
                </c:pt>
                <c:pt idx="103">
                  <c:v>-0.32458101525320515</c:v>
                </c:pt>
                <c:pt idx="104">
                  <c:v>-0.2985349097739558</c:v>
                </c:pt>
                <c:pt idx="105">
                  <c:v>-0.3030397168937391</c:v>
                </c:pt>
                <c:pt idx="106">
                  <c:v>-0.20925143846211114</c:v>
                </c:pt>
                <c:pt idx="107">
                  <c:v>-0.18799850321316924</c:v>
                </c:pt>
                <c:pt idx="108">
                  <c:v>-0.17054849918334014</c:v>
                </c:pt>
                <c:pt idx="109">
                  <c:v>-0.17759885660561281</c:v>
                </c:pt>
                <c:pt idx="110">
                  <c:v>-0.19016365846511363</c:v>
                </c:pt>
                <c:pt idx="111">
                  <c:v>-0.2188649383220671</c:v>
                </c:pt>
                <c:pt idx="112">
                  <c:v>-0.19783450107200196</c:v>
                </c:pt>
                <c:pt idx="114">
                  <c:v>-0.26076373689833332</c:v>
                </c:pt>
                <c:pt idx="115">
                  <c:v>-0.28182005749511063</c:v>
                </c:pt>
                <c:pt idx="116">
                  <c:v>-0.35627046713538491</c:v>
                </c:pt>
                <c:pt idx="117">
                  <c:v>-0.36129013570950619</c:v>
                </c:pt>
                <c:pt idx="118">
                  <c:v>-0.3061966180890856</c:v>
                </c:pt>
                <c:pt idx="119">
                  <c:v>-0.29634597570414201</c:v>
                </c:pt>
                <c:pt idx="120">
                  <c:v>-0.24421643859502673</c:v>
                </c:pt>
                <c:pt idx="121">
                  <c:v>-0.2524714724519761</c:v>
                </c:pt>
                <c:pt idx="122">
                  <c:v>-0.26082674021454721</c:v>
                </c:pt>
                <c:pt idx="123">
                  <c:v>-0.25243534202619422</c:v>
                </c:pt>
                <c:pt idx="124">
                  <c:v>-0.24689478175635848</c:v>
                </c:pt>
                <c:pt idx="125">
                  <c:v>-0.14509623834043417</c:v>
                </c:pt>
                <c:pt idx="127">
                  <c:v>-0.16093027443709396</c:v>
                </c:pt>
                <c:pt idx="128">
                  <c:v>-0.13267807391533992</c:v>
                </c:pt>
                <c:pt idx="129">
                  <c:v>-0.18716507685795136</c:v>
                </c:pt>
                <c:pt idx="130">
                  <c:v>-0.19082575876628738</c:v>
                </c:pt>
                <c:pt idx="131">
                  <c:v>-5.5295912675553893E-2</c:v>
                </c:pt>
                <c:pt idx="132">
                  <c:v>1.3374681054742155E-2</c:v>
                </c:pt>
                <c:pt idx="133">
                  <c:v>1.7200945030040771E-2</c:v>
                </c:pt>
                <c:pt idx="134">
                  <c:v>-1.1656507480686806E-2</c:v>
                </c:pt>
                <c:pt idx="135">
                  <c:v>1.3726069932939178E-3</c:v>
                </c:pt>
                <c:pt idx="136">
                  <c:v>1.0127183830335479E-2</c:v>
                </c:pt>
                <c:pt idx="137">
                  <c:v>3.1163138694342507E-2</c:v>
                </c:pt>
                <c:pt idx="138">
                  <c:v>3.1500580070716211E-2</c:v>
                </c:pt>
                <c:pt idx="139">
                  <c:v>3.1445304986265299E-2</c:v>
                </c:pt>
                <c:pt idx="140">
                  <c:v>3.233632744194459E-2</c:v>
                </c:pt>
                <c:pt idx="141">
                  <c:v>4.4669718573988604E-2</c:v>
                </c:pt>
                <c:pt idx="142">
                  <c:v>3.2520151268531805E-2</c:v>
                </c:pt>
                <c:pt idx="143">
                  <c:v>2.3211979822871598E-2</c:v>
                </c:pt>
                <c:pt idx="144">
                  <c:v>2.2373952635341254E-2</c:v>
                </c:pt>
                <c:pt idx="145">
                  <c:v>3.7300119239723095E-2</c:v>
                </c:pt>
                <c:pt idx="146">
                  <c:v>2.3300927736852772E-2</c:v>
                </c:pt>
                <c:pt idx="147">
                  <c:v>-3.6466782776412021E-3</c:v>
                </c:pt>
                <c:pt idx="148">
                  <c:v>2.2683183569506757E-2</c:v>
                </c:pt>
                <c:pt idx="149">
                  <c:v>1.8520163289023561E-2</c:v>
                </c:pt>
                <c:pt idx="150">
                  <c:v>5.3479998336355694E-3</c:v>
                </c:pt>
                <c:pt idx="151">
                  <c:v>-4.2885227712358143E-3</c:v>
                </c:pt>
                <c:pt idx="152">
                  <c:v>-2.2507024377409479E-3</c:v>
                </c:pt>
                <c:pt idx="153">
                  <c:v>1.2846050462738789E-2</c:v>
                </c:pt>
                <c:pt idx="154">
                  <c:v>2.3181758753155091E-2</c:v>
                </c:pt>
                <c:pt idx="155">
                  <c:v>2.7096831205719596E-4</c:v>
                </c:pt>
                <c:pt idx="156">
                  <c:v>-8.484965011932688E-3</c:v>
                </c:pt>
                <c:pt idx="157">
                  <c:v>1.4360143721596774E-3</c:v>
                </c:pt>
                <c:pt idx="158">
                  <c:v>1.0860638486492435E-2</c:v>
                </c:pt>
                <c:pt idx="159">
                  <c:v>3.6940220667240453E-2</c:v>
                </c:pt>
                <c:pt idx="160">
                  <c:v>3.8846977172764419E-2</c:v>
                </c:pt>
                <c:pt idx="161">
                  <c:v>3.0125704868900982E-2</c:v>
                </c:pt>
                <c:pt idx="162">
                  <c:v>3.4495585406054019E-2</c:v>
                </c:pt>
                <c:pt idx="163">
                  <c:v>3.9060512841408546E-2</c:v>
                </c:pt>
                <c:pt idx="164">
                  <c:v>3.3628225099846532E-2</c:v>
                </c:pt>
                <c:pt idx="165">
                  <c:v>3.8655674147271668E-2</c:v>
                </c:pt>
                <c:pt idx="166">
                  <c:v>4.6953284005809337E-2</c:v>
                </c:pt>
                <c:pt idx="167">
                  <c:v>4.9129312242540912E-2</c:v>
                </c:pt>
                <c:pt idx="168">
                  <c:v>4.1456390818015443E-2</c:v>
                </c:pt>
                <c:pt idx="169">
                  <c:v>3.6926268550869779E-2</c:v>
                </c:pt>
                <c:pt idx="170">
                  <c:v>4.4257318056957651E-2</c:v>
                </c:pt>
                <c:pt idx="171">
                  <c:v>3.2155370296246488E-2</c:v>
                </c:pt>
                <c:pt idx="172">
                  <c:v>3.2905509076711859E-2</c:v>
                </c:pt>
                <c:pt idx="173">
                  <c:v>3.2671073401434603E-2</c:v>
                </c:pt>
                <c:pt idx="174">
                  <c:v>2.5208468766177772E-2</c:v>
                </c:pt>
                <c:pt idx="175">
                  <c:v>8.9173599068870235E-4</c:v>
                </c:pt>
                <c:pt idx="176">
                  <c:v>5.4716415643654148E-3</c:v>
                </c:pt>
                <c:pt idx="177">
                  <c:v>1.3696010067679509E-2</c:v>
                </c:pt>
                <c:pt idx="178">
                  <c:v>2.1357032905376272E-2</c:v>
                </c:pt>
                <c:pt idx="179">
                  <c:v>2.7239841848188284E-2</c:v>
                </c:pt>
                <c:pt idx="180">
                  <c:v>2.0249808468508768E-2</c:v>
                </c:pt>
                <c:pt idx="181">
                  <c:v>3.5951658139021347E-2</c:v>
                </c:pt>
                <c:pt idx="182">
                  <c:v>2.2005376923075914E-2</c:v>
                </c:pt>
                <c:pt idx="183">
                  <c:v>2.8712553584377076E-2</c:v>
                </c:pt>
                <c:pt idx="184">
                  <c:v>2.9967279877423536E-2</c:v>
                </c:pt>
                <c:pt idx="185">
                  <c:v>4.8038910090133058E-2</c:v>
                </c:pt>
                <c:pt idx="186">
                  <c:v>4.246857622436373E-2</c:v>
                </c:pt>
                <c:pt idx="187">
                  <c:v>4.4136218968866991E-2</c:v>
                </c:pt>
                <c:pt idx="188">
                  <c:v>4.6714354703750516E-2</c:v>
                </c:pt>
                <c:pt idx="189">
                  <c:v>5.3173680889684327E-2</c:v>
                </c:pt>
                <c:pt idx="190">
                  <c:v>5.2963823494665441E-2</c:v>
                </c:pt>
                <c:pt idx="191">
                  <c:v>4.7181310442903523E-2</c:v>
                </c:pt>
                <c:pt idx="192">
                  <c:v>4.5756714773514062E-2</c:v>
                </c:pt>
                <c:pt idx="193">
                  <c:v>3.9046317882171167E-2</c:v>
                </c:pt>
                <c:pt idx="194">
                  <c:v>4.9483248125078205E-2</c:v>
                </c:pt>
                <c:pt idx="195">
                  <c:v>4.2632780015750882E-2</c:v>
                </c:pt>
                <c:pt idx="196">
                  <c:v>6.4122755525991337E-2</c:v>
                </c:pt>
                <c:pt idx="197">
                  <c:v>5.3412681608918433E-2</c:v>
                </c:pt>
                <c:pt idx="198">
                  <c:v>5.1942762062541448E-2</c:v>
                </c:pt>
                <c:pt idx="199">
                  <c:v>4.4297499337838886E-2</c:v>
                </c:pt>
                <c:pt idx="200">
                  <c:v>5.2954647467329252E-2</c:v>
                </c:pt>
                <c:pt idx="201">
                  <c:v>5.0456282660087837E-2</c:v>
                </c:pt>
                <c:pt idx="202">
                  <c:v>4.533120043454808E-2</c:v>
                </c:pt>
                <c:pt idx="203">
                  <c:v>3.8910361157491913E-2</c:v>
                </c:pt>
                <c:pt idx="204">
                  <c:v>5.8083292808301046E-2</c:v>
                </c:pt>
                <c:pt idx="205">
                  <c:v>5.042405058574051E-2</c:v>
                </c:pt>
                <c:pt idx="206">
                  <c:v>5.0950921354552037E-2</c:v>
                </c:pt>
                <c:pt idx="207">
                  <c:v>4.7530325590509293E-2</c:v>
                </c:pt>
                <c:pt idx="208">
                  <c:v>3.2933108958829393E-2</c:v>
                </c:pt>
                <c:pt idx="209">
                  <c:v>2.7473765462623589E-2</c:v>
                </c:pt>
                <c:pt idx="210">
                  <c:v>1.1940048558386707E-2</c:v>
                </c:pt>
                <c:pt idx="211">
                  <c:v>3.9393147835806275E-2</c:v>
                </c:pt>
                <c:pt idx="212">
                  <c:v>3.747314819615255E-2</c:v>
                </c:pt>
                <c:pt idx="213">
                  <c:v>-1.9354772208465931E-2</c:v>
                </c:pt>
                <c:pt idx="214">
                  <c:v>-4.4125130725873429E-2</c:v>
                </c:pt>
                <c:pt idx="215">
                  <c:v>8.5245154048609884E-3</c:v>
                </c:pt>
                <c:pt idx="216">
                  <c:v>8.2048597255507116E-3</c:v>
                </c:pt>
                <c:pt idx="217">
                  <c:v>2.6461978482270609E-2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FC6B-4D0A-98D5-73186E5377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107552"/>
        <c:axId val="115109512"/>
      </c:scatterChart>
      <c:valAx>
        <c:axId val="115107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109512"/>
        <c:crosses val="autoZero"/>
        <c:crossBetween val="midCat"/>
      </c:valAx>
      <c:valAx>
        <c:axId val="115109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107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414336</xdr:colOff>
      <xdr:row>237</xdr:row>
      <xdr:rowOff>4762</xdr:rowOff>
    </xdr:from>
    <xdr:to>
      <xdr:col>18</xdr:col>
      <xdr:colOff>657224</xdr:colOff>
      <xdr:row>251</xdr:row>
      <xdr:rowOff>80962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xmlns="" id="{E00E9CBA-6EB8-4E07-842B-EA7444370B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909637</xdr:colOff>
      <xdr:row>232</xdr:row>
      <xdr:rowOff>33337</xdr:rowOff>
    </xdr:from>
    <xdr:to>
      <xdr:col>32</xdr:col>
      <xdr:colOff>623887</xdr:colOff>
      <xdr:row>246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DE25331B-AA13-4E80-9D67-B650F5ABA1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5" name="Table7106" displayName="Table7106" ref="C1:D229" totalsRowShown="0">
  <autoFilter ref="C1:D229"/>
  <tableColumns count="2">
    <tableColumn id="1" name="Type 1 " dataDxfId="1"/>
    <tableColumn id="2" name="Type 2" dataDxfId="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A6" totalsRowShown="0">
  <autoFilter ref="A1:A6"/>
  <tableColumns count="1">
    <tableColumn id="1" name="Type"/>
  </tableColumns>
  <tableStyleInfo name="TableStyleDark11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B1:B11" totalsRowShown="0">
  <autoFilter ref="B1:B11"/>
  <tableColumns count="1">
    <tableColumn id="1" name="WaterStd"/>
  </tableColumns>
  <tableStyleInfo name="TableStyleDark11" showFirstColumn="0" showLastColumn="0" showRowStripes="1" showColumnStripes="0"/>
</table>
</file>

<file path=xl/tables/table4.xml><?xml version="1.0" encoding="utf-8"?>
<table xmlns="http://schemas.openxmlformats.org/spreadsheetml/2006/main" id="3" name="Table3" displayName="Table3" ref="C1:C10" totalsRowShown="0">
  <autoFilter ref="C1:C10"/>
  <tableColumns count="1">
    <tableColumn id="1" name="CarbonateStd"/>
  </tableColumns>
  <tableStyleInfo name="TableStyleDark11" showFirstColumn="0" showLastColumn="0" showRowStripes="1" showColumnStripes="0"/>
</table>
</file>

<file path=xl/tables/table5.xml><?xml version="1.0" encoding="utf-8"?>
<table xmlns="http://schemas.openxmlformats.org/spreadsheetml/2006/main" id="4" name="Table4" displayName="Table4" ref="D1:D12" totalsRowShown="0">
  <autoFilter ref="D1:D12"/>
  <tableColumns count="1">
    <tableColumn id="1" name="Water"/>
  </tableColumns>
  <tableStyleInfo name="TableStyleDark11" showFirstColumn="0" showLastColumn="0" showRowStripes="1" showColumnStripes="0"/>
</table>
</file>

<file path=xl/tables/table6.xml><?xml version="1.0" encoding="utf-8"?>
<table xmlns="http://schemas.openxmlformats.org/spreadsheetml/2006/main" id="6" name="Table47" displayName="Table47" ref="E1:E10" totalsRowShown="0">
  <autoFilter ref="E1:E10"/>
  <tableColumns count="1">
    <tableColumn id="1" name="Carbonate"/>
  </tableColumns>
  <tableStyleInfo name="TableStyleDark11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5:B16" totalsRowShown="0">
  <autoFilter ref="A15:B16"/>
  <tableColumns count="2">
    <tableColumn id="1" name="Type 1 "/>
    <tableColumn id="2" name="Type 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5.bin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29"/>
  <sheetViews>
    <sheetView tabSelected="1" zoomScaleNormal="100" workbookViewId="0">
      <pane xSplit="5" ySplit="1" topLeftCell="T2" activePane="bottomRight" state="frozen"/>
      <selection pane="topRight" activeCell="C1" sqref="C1"/>
      <selection pane="bottomLeft" activeCell="A2" sqref="A2"/>
      <selection pane="bottomRight" activeCell="V3" sqref="V3"/>
    </sheetView>
  </sheetViews>
  <sheetFormatPr defaultRowHeight="15" x14ac:dyDescent="0.25"/>
  <cols>
    <col min="1" max="1" width="9.28515625" style="46" bestFit="1" customWidth="1"/>
    <col min="2" max="2" width="7" style="21" customWidth="1"/>
    <col min="3" max="3" width="13.5703125" style="48" customWidth="1"/>
    <col min="4" max="4" width="16.5703125" style="48" customWidth="1"/>
    <col min="5" max="5" width="47" style="51" customWidth="1"/>
    <col min="6" max="7" width="16.42578125" style="46" bestFit="1" customWidth="1"/>
    <col min="8" max="8" width="15.7109375" style="46" bestFit="1" customWidth="1"/>
    <col min="9" max="10" width="17.5703125" style="46" bestFit="1" customWidth="1"/>
    <col min="11" max="11" width="15.7109375" style="46" bestFit="1" customWidth="1"/>
    <col min="12" max="12" width="16.42578125" style="46" bestFit="1" customWidth="1"/>
    <col min="13" max="13" width="15.7109375" style="46" bestFit="1" customWidth="1"/>
    <col min="14" max="14" width="17.5703125" style="46" bestFit="1" customWidth="1"/>
    <col min="15" max="15" width="15.7109375" style="46" bestFit="1" customWidth="1"/>
    <col min="16" max="16" width="17.5703125" style="46" bestFit="1" customWidth="1"/>
    <col min="17" max="17" width="15.7109375" style="46" bestFit="1" customWidth="1"/>
    <col min="18" max="18" width="17.5703125" style="46" bestFit="1" customWidth="1"/>
    <col min="19" max="19" width="15.7109375" style="46" bestFit="1" customWidth="1"/>
    <col min="20" max="20" width="17.85546875" style="46" bestFit="1" customWidth="1"/>
    <col min="21" max="21" width="15.7109375" style="46" bestFit="1" customWidth="1"/>
    <col min="22" max="22" width="18.28515625" style="71" bestFit="1" customWidth="1"/>
    <col min="23" max="23" width="9.28515625" style="46" bestFit="1" customWidth="1"/>
    <col min="24" max="24" width="14.7109375" style="46" customWidth="1"/>
    <col min="25" max="25" width="14.42578125" style="46" customWidth="1"/>
    <col min="26" max="27" width="15.28515625" style="46" bestFit="1" customWidth="1"/>
    <col min="28" max="31" width="11.5703125" style="46" bestFit="1" customWidth="1"/>
    <col min="32" max="32" width="11.28515625" style="46" bestFit="1" customWidth="1"/>
    <col min="33" max="33" width="13.7109375" style="46" bestFit="1" customWidth="1"/>
    <col min="34" max="34" width="13.42578125" style="46" bestFit="1" customWidth="1"/>
    <col min="35" max="35" width="7.7109375" style="51" bestFit="1" customWidth="1"/>
    <col min="36" max="16384" width="9.140625" style="46"/>
  </cols>
  <sheetData>
    <row r="1" spans="1:41" s="19" customFormat="1" x14ac:dyDescent="0.25">
      <c r="A1" s="19" t="s">
        <v>0</v>
      </c>
      <c r="B1" s="23" t="s">
        <v>79</v>
      </c>
      <c r="C1" s="48" t="s">
        <v>65</v>
      </c>
      <c r="D1" s="48" t="s">
        <v>57</v>
      </c>
      <c r="E1" s="55" t="s">
        <v>1</v>
      </c>
      <c r="F1" s="19" t="s">
        <v>2</v>
      </c>
      <c r="G1" s="19" t="s">
        <v>3</v>
      </c>
      <c r="H1" s="19" t="s">
        <v>4</v>
      </c>
      <c r="I1" s="19" t="s">
        <v>5</v>
      </c>
      <c r="J1" s="19" t="s">
        <v>6</v>
      </c>
      <c r="K1" s="19" t="s">
        <v>7</v>
      </c>
      <c r="L1" s="19" t="s">
        <v>8</v>
      </c>
      <c r="M1" s="19" t="s">
        <v>9</v>
      </c>
      <c r="N1" s="19" t="s">
        <v>10</v>
      </c>
      <c r="O1" s="19" t="s">
        <v>11</v>
      </c>
      <c r="P1" s="19" t="s">
        <v>12</v>
      </c>
      <c r="Q1" s="19" t="s">
        <v>13</v>
      </c>
      <c r="R1" s="19" t="s">
        <v>14</v>
      </c>
      <c r="S1" s="19" t="s">
        <v>15</v>
      </c>
      <c r="T1" s="19" t="s">
        <v>16</v>
      </c>
      <c r="U1" s="19" t="s">
        <v>17</v>
      </c>
      <c r="V1" s="70" t="s">
        <v>18</v>
      </c>
      <c r="W1" s="19" t="s">
        <v>19</v>
      </c>
      <c r="X1" s="19" t="s">
        <v>20</v>
      </c>
      <c r="Y1" s="19" t="s">
        <v>21</v>
      </c>
      <c r="Z1" s="5" t="s">
        <v>42</v>
      </c>
      <c r="AA1" s="5" t="s">
        <v>43</v>
      </c>
      <c r="AB1" s="5" t="s">
        <v>36</v>
      </c>
      <c r="AC1" s="5" t="s">
        <v>308</v>
      </c>
      <c r="AD1" s="19" t="s">
        <v>31</v>
      </c>
      <c r="AE1" s="19" t="s">
        <v>32</v>
      </c>
      <c r="AF1" s="19" t="s">
        <v>33</v>
      </c>
      <c r="AG1" s="19" t="s">
        <v>34</v>
      </c>
      <c r="AH1" s="22" t="s">
        <v>73</v>
      </c>
      <c r="AI1" s="50" t="s">
        <v>74</v>
      </c>
      <c r="AJ1" s="19" t="s">
        <v>82</v>
      </c>
      <c r="AK1" s="19" t="s">
        <v>352</v>
      </c>
      <c r="AL1" s="19" t="s">
        <v>354</v>
      </c>
      <c r="AM1" s="19" t="s">
        <v>355</v>
      </c>
      <c r="AN1" s="19" t="s">
        <v>356</v>
      </c>
    </row>
    <row r="2" spans="1:41" s="19" customFormat="1" x14ac:dyDescent="0.25">
      <c r="A2" s="46" t="s">
        <v>91</v>
      </c>
      <c r="B2" s="23"/>
      <c r="C2" s="48"/>
      <c r="D2" s="48"/>
      <c r="E2" s="55"/>
      <c r="V2" s="70"/>
      <c r="Z2" s="17"/>
      <c r="AA2" s="17"/>
      <c r="AB2" s="17"/>
      <c r="AC2" s="17"/>
      <c r="AD2" s="17"/>
      <c r="AE2" s="17"/>
      <c r="AF2" s="16"/>
      <c r="AG2" s="2"/>
      <c r="AK2" s="66" t="str">
        <f t="shared" ref="AK2:AK65" si="0">"08"</f>
        <v>08</v>
      </c>
      <c r="AN2" s="46">
        <v>0</v>
      </c>
      <c r="AO2" s="67"/>
    </row>
    <row r="3" spans="1:41" x14ac:dyDescent="0.25">
      <c r="A3" s="46">
        <v>858</v>
      </c>
      <c r="B3" s="21" t="s">
        <v>80</v>
      </c>
      <c r="C3" s="48" t="s">
        <v>62</v>
      </c>
      <c r="D3" s="48" t="s">
        <v>24</v>
      </c>
      <c r="E3" s="46" t="s">
        <v>92</v>
      </c>
      <c r="F3" s="16">
        <v>-22.9342570839618</v>
      </c>
      <c r="G3" s="16">
        <v>-23.201339003488801</v>
      </c>
      <c r="H3" s="16">
        <v>4.4255463458611199E-3</v>
      </c>
      <c r="I3" s="16">
        <v>-42.815723700583298</v>
      </c>
      <c r="J3" s="16">
        <v>-43.7593502378324</v>
      </c>
      <c r="K3" s="16">
        <v>4.2741124595786998E-3</v>
      </c>
      <c r="L3" s="16">
        <v>-9.6402077913268394E-2</v>
      </c>
      <c r="M3" s="16">
        <v>3.6589650028041099E-3</v>
      </c>
      <c r="N3" s="16">
        <v>-32.895434112601997</v>
      </c>
      <c r="O3" s="16">
        <v>4.3804279380996501E-3</v>
      </c>
      <c r="P3" s="16">
        <v>-61.859966383008199</v>
      </c>
      <c r="Q3" s="16">
        <v>4.1890742522564303E-3</v>
      </c>
      <c r="R3" s="16">
        <v>-90.246869118290405</v>
      </c>
      <c r="S3" s="16">
        <v>0.122068381639239</v>
      </c>
      <c r="T3" s="16">
        <v>726.51911329081395</v>
      </c>
      <c r="U3" s="16">
        <v>0.26743835948917699</v>
      </c>
      <c r="V3" s="71" t="s">
        <v>357</v>
      </c>
      <c r="W3" s="46">
        <v>2.2000000000000002</v>
      </c>
      <c r="X3" s="16">
        <v>3.0958271747553199E-2</v>
      </c>
      <c r="Y3" s="16">
        <v>3.8051805940482603E-2</v>
      </c>
      <c r="Z3" s="17">
        <f>((((N3/1000)+1)/((SMOW!$Z$4/1000)+1))-1)*1000</f>
        <v>-22.472091328755383</v>
      </c>
      <c r="AA3" s="17">
        <f>((((P3/1000)+1)/((SMOW!$AA$4/1000)+1))-1)*1000</f>
        <v>-42.02564214947224</v>
      </c>
      <c r="AB3" s="17">
        <f>Z3*SMOW!$AN$6</f>
        <v>-24.794362639381298</v>
      </c>
      <c r="AC3" s="17">
        <f>AA3*SMOW!$AN$12</f>
        <v>-46.308270549445204</v>
      </c>
      <c r="AD3" s="17">
        <f t="shared" ref="AD3:AD24" si="1">LN((AB3/1000)+1)*1000</f>
        <v>-25.106920109245948</v>
      </c>
      <c r="AE3" s="17">
        <f t="shared" ref="AE3" si="2">LN((AC3/1000)+1)*1000</f>
        <v>-47.414794500978822</v>
      </c>
      <c r="AF3" s="16">
        <f>(AD3-SMOW!$AN$14*AE3)</f>
        <v>-7.1908612729128407E-2</v>
      </c>
      <c r="AG3" s="2">
        <f t="shared" ref="AG3" si="3">AF3*1000</f>
        <v>-71.908612729128407</v>
      </c>
      <c r="AH3" s="57">
        <f>AVERAGE(AG3:AG5)</f>
        <v>-39.144544777685773</v>
      </c>
      <c r="AI3" s="57">
        <f>STDEV(AG3:AG5)</f>
        <v>28.375240759169468</v>
      </c>
      <c r="AJ3" s="46" t="s">
        <v>134</v>
      </c>
      <c r="AK3" s="66" t="str">
        <f t="shared" si="0"/>
        <v>08</v>
      </c>
      <c r="AL3" s="46">
        <v>1</v>
      </c>
      <c r="AN3" s="46">
        <v>1</v>
      </c>
    </row>
    <row r="4" spans="1:41" x14ac:dyDescent="0.25">
      <c r="A4" s="46">
        <v>859</v>
      </c>
      <c r="B4" s="21" t="s">
        <v>80</v>
      </c>
      <c r="C4" s="48" t="s">
        <v>62</v>
      </c>
      <c r="D4" s="48" t="s">
        <v>24</v>
      </c>
      <c r="E4" s="46" t="s">
        <v>93</v>
      </c>
      <c r="F4" s="16">
        <v>-26.198284799248999</v>
      </c>
      <c r="G4" s="16">
        <v>-26.547574279812999</v>
      </c>
      <c r="H4" s="16">
        <v>4.3705468647414801E-3</v>
      </c>
      <c r="I4" s="16">
        <v>-48.937222039823702</v>
      </c>
      <c r="J4" s="16">
        <v>-50.175206480402203</v>
      </c>
      <c r="K4" s="16">
        <v>4.5245228998730801E-3</v>
      </c>
      <c r="L4" s="16">
        <v>-5.5065258160612598E-2</v>
      </c>
      <c r="M4" s="16">
        <v>4.0596250397389004E-3</v>
      </c>
      <c r="N4" s="16">
        <v>-36.1261850927932</v>
      </c>
      <c r="O4" s="16">
        <v>4.3259891762248599E-3</v>
      </c>
      <c r="P4" s="16">
        <v>-67.859670724124001</v>
      </c>
      <c r="Q4" s="16">
        <v>4.4345024991404502E-3</v>
      </c>
      <c r="R4" s="16">
        <v>-96.890871882838695</v>
      </c>
      <c r="S4" s="16">
        <v>0.161664179620294</v>
      </c>
      <c r="T4" s="16">
        <v>575.65949177933896</v>
      </c>
      <c r="U4" s="16">
        <v>0.14087139053611999</v>
      </c>
      <c r="V4" s="71" t="s">
        <v>358</v>
      </c>
      <c r="W4" s="46">
        <v>2.2000000000000002</v>
      </c>
      <c r="X4" s="16">
        <v>7.1212887860500696E-3</v>
      </c>
      <c r="Y4" s="16">
        <v>4.3818340479579998E-3</v>
      </c>
      <c r="Z4" s="17">
        <f>((((N4/1000)+1)/((SMOW!$Z$4/1000)+1))-1)*1000</f>
        <v>-25.737662974781085</v>
      </c>
      <c r="AA4" s="17">
        <f>((((P4/1000)+1)/((SMOW!$AA$4/1000)+1))-1)*1000</f>
        <v>-48.152193311897015</v>
      </c>
      <c r="AB4" s="17">
        <f>Z4*SMOW!$AN$6</f>
        <v>-28.397399242958816</v>
      </c>
      <c r="AC4" s="17">
        <f>AA4*SMOW!$AN$12</f>
        <v>-53.059148686072263</v>
      </c>
      <c r="AD4" s="17">
        <f t="shared" si="1"/>
        <v>-28.808405080179345</v>
      </c>
      <c r="AE4" s="17">
        <f t="shared" ref="AE4" si="4">LN((AC4/1000)+1)*1000</f>
        <v>-54.518646760508155</v>
      </c>
      <c r="AF4" s="16">
        <f>(AD4-SMOW!$AN$14*AE4)</f>
        <v>-2.2559590631036741E-2</v>
      </c>
      <c r="AG4" s="2">
        <f t="shared" ref="AG4" si="5">AF4*1000</f>
        <v>-22.559590631036741</v>
      </c>
      <c r="AH4" s="2">
        <f>AVERAGE(AG4:AG5)</f>
        <v>-22.762510801964453</v>
      </c>
      <c r="AI4" s="2">
        <f>STDEV(AF4:AF5)</f>
        <v>2.8697245780503659E-4</v>
      </c>
      <c r="AJ4" s="46" t="s">
        <v>94</v>
      </c>
      <c r="AK4" s="66" t="str">
        <f t="shared" si="0"/>
        <v>08</v>
      </c>
      <c r="AN4" s="46">
        <v>0</v>
      </c>
    </row>
    <row r="5" spans="1:41" x14ac:dyDescent="0.25">
      <c r="A5" s="46">
        <v>860</v>
      </c>
      <c r="B5" s="21" t="s">
        <v>80</v>
      </c>
      <c r="C5" s="48" t="s">
        <v>62</v>
      </c>
      <c r="D5" s="48" t="s">
        <v>24</v>
      </c>
      <c r="E5" s="46" t="s">
        <v>95</v>
      </c>
      <c r="F5" s="16">
        <v>-26.893682306614501</v>
      </c>
      <c r="G5" s="16">
        <v>-27.2619352505486</v>
      </c>
      <c r="H5" s="16">
        <v>4.4758410956019902E-3</v>
      </c>
      <c r="I5" s="16">
        <v>-50.220939381057399</v>
      </c>
      <c r="J5" s="16">
        <v>-51.525889255231</v>
      </c>
      <c r="K5" s="16">
        <v>1.5219010624552901E-3</v>
      </c>
      <c r="L5" s="16">
        <v>-5.6265723786631201E-2</v>
      </c>
      <c r="M5" s="16">
        <v>4.4175010578267901E-3</v>
      </c>
      <c r="N5" s="16">
        <v>-36.814493028421701</v>
      </c>
      <c r="O5" s="16">
        <v>4.43020993328794E-3</v>
      </c>
      <c r="P5" s="16">
        <v>-69.117847085227297</v>
      </c>
      <c r="Q5" s="16">
        <v>1.4916211530477199E-3</v>
      </c>
      <c r="R5" s="16">
        <v>-101.040542730615</v>
      </c>
      <c r="S5" s="16">
        <v>0.10989257909274</v>
      </c>
      <c r="T5" s="16">
        <v>411.11035507798698</v>
      </c>
      <c r="U5" s="16">
        <v>7.2618593240540194E-2</v>
      </c>
      <c r="V5" s="71" t="s">
        <v>359</v>
      </c>
      <c r="W5" s="46">
        <v>2.2000000000000002</v>
      </c>
      <c r="X5" s="16">
        <v>3.2583506628232499E-2</v>
      </c>
      <c r="Y5" s="16">
        <v>2.7415126358927601E-2</v>
      </c>
      <c r="Z5" s="17">
        <f>((((N5/1000)+1)/((SMOW!$Z$4/1000)+1))-1)*1000</f>
        <v>-26.433389414888708</v>
      </c>
      <c r="AA5" s="17">
        <f>((((P5/1000)+1)/((SMOW!$AA$4/1000)+1))-1)*1000</f>
        <v>-49.436970262459077</v>
      </c>
      <c r="AB5" s="17">
        <f>Z5*SMOW!$AN$6</f>
        <v>-29.165022220343253</v>
      </c>
      <c r="AC5" s="17">
        <f>AA5*SMOW!$AN$12</f>
        <v>-54.474850994931955</v>
      </c>
      <c r="AD5" s="17">
        <f t="shared" si="1"/>
        <v>-29.598775927435064</v>
      </c>
      <c r="AE5" s="17">
        <f t="shared" ref="AE5" si="6">LN((AC5/1000)+1)*1000</f>
        <v>-56.014792606935927</v>
      </c>
      <c r="AF5" s="16">
        <f>(AD5-SMOW!$AN$14*AE5)</f>
        <v>-2.2965430972892165E-2</v>
      </c>
      <c r="AG5" s="2">
        <f t="shared" ref="AG5" si="7">AF5*1000</f>
        <v>-22.965430972892165</v>
      </c>
      <c r="AI5" s="46"/>
      <c r="AK5" s="66" t="str">
        <f t="shared" si="0"/>
        <v>08</v>
      </c>
      <c r="AN5" s="46">
        <v>0</v>
      </c>
    </row>
    <row r="6" spans="1:41" x14ac:dyDescent="0.25">
      <c r="A6" s="46">
        <v>861</v>
      </c>
      <c r="B6" s="21" t="s">
        <v>80</v>
      </c>
      <c r="C6" s="48" t="s">
        <v>62</v>
      </c>
      <c r="D6" s="48" t="s">
        <v>22</v>
      </c>
      <c r="E6" s="46" t="s">
        <v>96</v>
      </c>
      <c r="F6" s="16">
        <v>0.14999829446667201</v>
      </c>
      <c r="G6" s="16">
        <v>0.14998670614082801</v>
      </c>
      <c r="H6" s="16">
        <v>4.2858005815373801E-3</v>
      </c>
      <c r="I6" s="16">
        <v>0.362210118443548</v>
      </c>
      <c r="J6" s="16">
        <v>0.36214450545989002</v>
      </c>
      <c r="K6" s="16">
        <v>1.2893927871531099E-3</v>
      </c>
      <c r="L6" s="16">
        <v>-4.1225592741994298E-2</v>
      </c>
      <c r="M6" s="16">
        <v>4.2864511202084397E-3</v>
      </c>
      <c r="N6" s="16">
        <v>-10.0465225235408</v>
      </c>
      <c r="O6" s="16">
        <v>4.2421068806663296E-3</v>
      </c>
      <c r="P6" s="16">
        <v>-19.541105441102101</v>
      </c>
      <c r="Q6" s="16">
        <v>1.26373888773271E-3</v>
      </c>
      <c r="R6" s="16">
        <v>-32.371859167690403</v>
      </c>
      <c r="S6" s="16">
        <v>0.160625574027975</v>
      </c>
      <c r="T6" s="16">
        <v>864.50451182790198</v>
      </c>
      <c r="U6" s="16">
        <v>0.105504002097768</v>
      </c>
      <c r="V6" s="71" t="s">
        <v>360</v>
      </c>
      <c r="W6" s="46">
        <v>2.2000000000000002</v>
      </c>
      <c r="X6" s="16">
        <v>2.1064114097040999E-2</v>
      </c>
      <c r="Y6" s="16">
        <v>7.5208639541674199E-2</v>
      </c>
      <c r="Z6" s="17">
        <f>((((N6/1000)+1)/((SMOW!$Z$4/1000)+1))-1)*1000</f>
        <v>0.62308322517146131</v>
      </c>
      <c r="AA6" s="17">
        <f>((((P6/1000)+1)/((SMOW!$AA$4/1000)+1))-1)*1000</f>
        <v>1.1879317127210243</v>
      </c>
      <c r="AB6" s="17">
        <f>Z6*SMOW!$AN$6</f>
        <v>0.68747279518430682</v>
      </c>
      <c r="AC6" s="17">
        <f>AA6*SMOW!$AN$12</f>
        <v>1.308988044758332</v>
      </c>
      <c r="AD6" s="17">
        <f t="shared" si="1"/>
        <v>0.68723659401054715</v>
      </c>
      <c r="AE6" s="17">
        <f t="shared" ref="AE6" si="8">LN((AC6/1000)+1)*1000</f>
        <v>1.3081320668028407</v>
      </c>
      <c r="AF6" s="16">
        <f>(AD6-SMOW!$AN$14*AE6)</f>
        <v>-3.4571372613527718E-3</v>
      </c>
      <c r="AG6" s="2">
        <f t="shared" ref="AG6" si="9">AF6*1000</f>
        <v>-3.4571372613527718</v>
      </c>
      <c r="AH6" s="2">
        <f>AVERAGE(AG6:AG8)</f>
        <v>-5.4209108209301839E-2</v>
      </c>
      <c r="AI6" s="2">
        <f>STDEV(AG6:AG8)</f>
        <v>7.5019875929315774</v>
      </c>
      <c r="AK6" s="66" t="str">
        <f t="shared" si="0"/>
        <v>08</v>
      </c>
      <c r="AL6" s="46">
        <v>1</v>
      </c>
      <c r="AN6" s="46">
        <v>0</v>
      </c>
    </row>
    <row r="7" spans="1:41" x14ac:dyDescent="0.25">
      <c r="A7" s="46">
        <v>862</v>
      </c>
      <c r="B7" s="21" t="s">
        <v>80</v>
      </c>
      <c r="C7" s="48" t="s">
        <v>62</v>
      </c>
      <c r="D7" s="48" t="s">
        <v>22</v>
      </c>
      <c r="E7" s="46" t="s">
        <v>97</v>
      </c>
      <c r="F7" s="16">
        <v>0.232955880490615</v>
      </c>
      <c r="G7" s="16">
        <v>0.23292847010867301</v>
      </c>
      <c r="H7" s="16">
        <v>3.79276196221358E-3</v>
      </c>
      <c r="I7" s="16">
        <v>0.52266651579147005</v>
      </c>
      <c r="J7" s="16">
        <v>0.52252992584680802</v>
      </c>
      <c r="K7" s="16">
        <v>1.55952199197547E-3</v>
      </c>
      <c r="L7" s="16">
        <v>-4.2967330738442E-2</v>
      </c>
      <c r="M7" s="16">
        <v>3.83347227676734E-3</v>
      </c>
      <c r="N7" s="16">
        <v>-9.9644106894084707</v>
      </c>
      <c r="O7" s="16">
        <v>3.7540947859184101E-3</v>
      </c>
      <c r="P7" s="16">
        <v>-19.383841501723499</v>
      </c>
      <c r="Q7" s="16">
        <v>1.52849357245491E-3</v>
      </c>
      <c r="R7" s="16">
        <v>-32.108207116074702</v>
      </c>
      <c r="S7" s="16">
        <v>0.14954583857973799</v>
      </c>
      <c r="T7" s="16">
        <v>869.86821025856398</v>
      </c>
      <c r="U7" s="16">
        <v>6.8995749956804006E-2</v>
      </c>
      <c r="V7" s="71" t="s">
        <v>361</v>
      </c>
      <c r="W7" s="46">
        <v>2.2000000000000002</v>
      </c>
      <c r="X7" s="16">
        <v>4.92232110532786E-2</v>
      </c>
      <c r="Y7" s="16">
        <v>4.5155809560673402E-2</v>
      </c>
      <c r="Z7" s="17">
        <f>((((N7/1000)+1)/((SMOW!$Z$4/1000)+1))-1)*1000</f>
        <v>0.70608005129324525</v>
      </c>
      <c r="AA7" s="17">
        <f>((((P7/1000)+1)/((SMOW!$AA$4/1000)+1))-1)*1000</f>
        <v>1.3485205544085943</v>
      </c>
      <c r="AB7" s="17">
        <f>Z7*SMOW!$AN$6</f>
        <v>0.77904653323457662</v>
      </c>
      <c r="AC7" s="17">
        <f>AA7*SMOW!$AN$12</f>
        <v>1.4859417127508485</v>
      </c>
      <c r="AD7" s="17">
        <f t="shared" si="1"/>
        <v>0.77874323399680256</v>
      </c>
      <c r="AE7" s="17">
        <f t="shared" ref="AE7" si="10">LN((AC7/1000)+1)*1000</f>
        <v>1.4848387938109893</v>
      </c>
      <c r="AF7" s="16">
        <f>(AD7-SMOW!$AN$14*AE7)</f>
        <v>-5.2516491353997719E-3</v>
      </c>
      <c r="AG7" s="2">
        <f t="shared" ref="AG7" si="11">AF7*1000</f>
        <v>-5.2516491353997719</v>
      </c>
      <c r="AI7" s="46"/>
      <c r="AK7" s="66" t="str">
        <f t="shared" si="0"/>
        <v>08</v>
      </c>
      <c r="AN7" s="46">
        <v>0</v>
      </c>
    </row>
    <row r="8" spans="1:41" x14ac:dyDescent="0.25">
      <c r="A8" s="46">
        <v>863</v>
      </c>
      <c r="B8" s="21" t="s">
        <v>80</v>
      </c>
      <c r="C8" s="48" t="s">
        <v>62</v>
      </c>
      <c r="D8" s="48" t="s">
        <v>22</v>
      </c>
      <c r="E8" s="46" t="s">
        <v>98</v>
      </c>
      <c r="F8" s="16">
        <v>0.15345638544225201</v>
      </c>
      <c r="G8" s="16">
        <v>0.15344424819119101</v>
      </c>
      <c r="H8" s="16">
        <v>4.3213124002883501E-3</v>
      </c>
      <c r="I8" s="16">
        <v>0.348128853125584</v>
      </c>
      <c r="J8" s="16">
        <v>0.34806824537505798</v>
      </c>
      <c r="K8" s="16">
        <v>1.13179291758797E-3</v>
      </c>
      <c r="L8" s="16">
        <v>-3.0335785366839702E-2</v>
      </c>
      <c r="M8" s="16">
        <v>4.3666959728967097E-3</v>
      </c>
      <c r="N8" s="16">
        <v>-10.043099687773701</v>
      </c>
      <c r="O8" s="16">
        <v>4.2772566567256401E-3</v>
      </c>
      <c r="P8" s="16">
        <v>-19.554906544030601</v>
      </c>
      <c r="Q8" s="16">
        <v>1.1092746423491599E-3</v>
      </c>
      <c r="R8" s="16">
        <v>-28.696389582949202</v>
      </c>
      <c r="S8" s="16">
        <v>0.14232652223045</v>
      </c>
      <c r="T8" s="16">
        <v>1172.7523800152901</v>
      </c>
      <c r="U8" s="16">
        <v>0.31898062405411698</v>
      </c>
      <c r="V8" s="71" t="s">
        <v>362</v>
      </c>
      <c r="W8" s="46">
        <v>2.2000000000000002</v>
      </c>
      <c r="X8" s="16">
        <v>1.2488183828411399E-3</v>
      </c>
      <c r="Y8" s="16">
        <v>1.8953866530968401E-3</v>
      </c>
      <c r="Z8" s="17">
        <f>((((N8/1000)+1)/((SMOW!$Z$4/1000)+1))-1)*1000</f>
        <v>0.62654295187236642</v>
      </c>
      <c r="AA8" s="17">
        <f>((((P8/1000)+1)/((SMOW!$AA$4/1000)+1))-1)*1000</f>
        <v>1.1738388244082465</v>
      </c>
      <c r="AB8" s="17">
        <f>Z8*SMOW!$AN$6</f>
        <v>0.6912900508727271</v>
      </c>
      <c r="AC8" s="17">
        <f>AA8*SMOW!$AN$12</f>
        <v>1.29345901887242</v>
      </c>
      <c r="AD8" s="17">
        <f t="shared" si="1"/>
        <v>0.6910512199667137</v>
      </c>
      <c r="AE8" s="17">
        <f t="shared" ref="AE8" si="12">LN((AC8/1000)+1)*1000</f>
        <v>1.2926232213912672</v>
      </c>
      <c r="AF8" s="16">
        <f>(AD8-SMOW!$AN$14*AE8)</f>
        <v>8.5461590721246372E-3</v>
      </c>
      <c r="AG8" s="2">
        <f t="shared" ref="AG8" si="13">AF8*1000</f>
        <v>8.5461590721246381</v>
      </c>
      <c r="AI8" s="46"/>
      <c r="AK8" s="66" t="str">
        <f t="shared" si="0"/>
        <v>08</v>
      </c>
      <c r="AN8" s="46">
        <v>0</v>
      </c>
    </row>
    <row r="9" spans="1:41" x14ac:dyDescent="0.25">
      <c r="A9" s="46">
        <v>864</v>
      </c>
      <c r="B9" s="21" t="s">
        <v>80</v>
      </c>
      <c r="C9" s="48" t="s">
        <v>64</v>
      </c>
      <c r="D9" s="48" t="s">
        <v>52</v>
      </c>
      <c r="E9" s="46" t="s">
        <v>99</v>
      </c>
      <c r="F9" s="16">
        <v>16.320393397718501</v>
      </c>
      <c r="G9" s="16">
        <v>16.1886469839367</v>
      </c>
      <c r="H9" s="16">
        <v>3.9400764724298199E-3</v>
      </c>
      <c r="I9" s="16">
        <v>31.496424142776501</v>
      </c>
      <c r="J9" s="16">
        <v>31.010586822979398</v>
      </c>
      <c r="K9" s="16">
        <v>1.52583949607992E-3</v>
      </c>
      <c r="L9" s="16">
        <v>-0.184942858596473</v>
      </c>
      <c r="M9" s="16">
        <v>3.5957342821939802E-3</v>
      </c>
      <c r="N9" s="16">
        <v>5.9590155376803802</v>
      </c>
      <c r="O9" s="16">
        <v>3.8999074259459402E-3</v>
      </c>
      <c r="P9" s="16">
        <v>10.973658867760999</v>
      </c>
      <c r="Q9" s="16">
        <v>1.4954812271686399E-3</v>
      </c>
      <c r="R9" s="16">
        <v>14.294093108553</v>
      </c>
      <c r="S9" s="16">
        <v>0.14176682331986301</v>
      </c>
      <c r="T9" s="16">
        <v>1155.4176324340999</v>
      </c>
      <c r="U9" s="16">
        <v>0.103405727816336</v>
      </c>
      <c r="V9" s="71" t="s">
        <v>363</v>
      </c>
      <c r="W9" s="20">
        <v>2.2000000000000002</v>
      </c>
      <c r="X9" s="16">
        <v>4.5403331388194898E-4</v>
      </c>
      <c r="Y9" s="16">
        <v>1.5464406953373899E-4</v>
      </c>
      <c r="Z9" s="17">
        <f>((((N9/1000)+1)/((SMOW!$Z$4/1000)+1))-1)*1000</f>
        <v>16.801127151359729</v>
      </c>
      <c r="AA9" s="17">
        <f>((((P9/1000)+1)/((SMOW!$AA$4/1000)+1))-1)*1000</f>
        <v>32.347844621498645</v>
      </c>
      <c r="AB9" s="17">
        <f>Z9*SMOW!$AN$6</f>
        <v>18.53735966301096</v>
      </c>
      <c r="AC9" s="17">
        <f>AA9*SMOW!$AN$12</f>
        <v>35.644255835424204</v>
      </c>
      <c r="AD9" s="17">
        <f t="shared" si="1"/>
        <v>18.367637075328883</v>
      </c>
      <c r="AE9" s="17">
        <f t="shared" ref="AE9" si="14">LN((AC9/1000)+1)*1000</f>
        <v>35.023702469816691</v>
      </c>
      <c r="AF9" s="16">
        <f>(AD9-SMOW!$AN$14*AE9)</f>
        <v>-0.12487782873433062</v>
      </c>
      <c r="AG9" s="2">
        <f t="shared" ref="AG9" si="15">AF9*1000</f>
        <v>-124.87782873433062</v>
      </c>
      <c r="AH9" s="2">
        <f>AVERAGE(AG9:AG11)</f>
        <v>-119.50336565070192</v>
      </c>
      <c r="AI9" s="2">
        <f>STDEV(AG9:AG11)</f>
        <v>6.2180853773805573</v>
      </c>
      <c r="AK9" s="66" t="str">
        <f t="shared" si="0"/>
        <v>08</v>
      </c>
      <c r="AN9" s="46">
        <v>0</v>
      </c>
    </row>
    <row r="10" spans="1:41" x14ac:dyDescent="0.25">
      <c r="A10" s="46">
        <v>865</v>
      </c>
      <c r="B10" s="21" t="s">
        <v>80</v>
      </c>
      <c r="C10" s="48" t="s">
        <v>64</v>
      </c>
      <c r="D10" s="48" t="s">
        <v>52</v>
      </c>
      <c r="E10" s="46" t="s">
        <v>100</v>
      </c>
      <c r="F10" s="16">
        <v>15.9606943293825</v>
      </c>
      <c r="G10" s="16">
        <v>15.8346614334676</v>
      </c>
      <c r="H10" s="16">
        <v>3.9233032957503803E-3</v>
      </c>
      <c r="I10" s="16">
        <v>30.7961971457811</v>
      </c>
      <c r="J10" s="16">
        <v>30.331510528544602</v>
      </c>
      <c r="K10" s="16">
        <v>1.37439851860298E-3</v>
      </c>
      <c r="L10" s="16">
        <v>-0.18037612560396499</v>
      </c>
      <c r="M10" s="16">
        <v>3.8684451235813299E-3</v>
      </c>
      <c r="N10" s="16">
        <v>5.6029835983198701</v>
      </c>
      <c r="O10" s="16">
        <v>3.88330525165752E-3</v>
      </c>
      <c r="P10" s="16">
        <v>10.287363663413799</v>
      </c>
      <c r="Q10" s="16">
        <v>1.3470533358850201E-3</v>
      </c>
      <c r="R10" s="16">
        <v>10.777432228298901</v>
      </c>
      <c r="S10" s="16">
        <v>0.115788818051061</v>
      </c>
      <c r="T10" s="16">
        <v>1507.6502075206599</v>
      </c>
      <c r="U10" s="16">
        <v>0.19364486623407301</v>
      </c>
      <c r="V10" s="71" t="s">
        <v>364</v>
      </c>
      <c r="W10" s="46">
        <v>2.2000000000000002</v>
      </c>
      <c r="X10" s="16">
        <v>9.5624955776416207E-2</v>
      </c>
      <c r="Y10" s="16">
        <v>9.0689217348995294E-2</v>
      </c>
      <c r="Z10" s="17">
        <f>((((N10/1000)+1)/((SMOW!$Z$4/1000)+1))-1)*1000</f>
        <v>16.441257940336129</v>
      </c>
      <c r="AA10" s="17">
        <f>((((P10/1000)+1)/((SMOW!$AA$4/1000)+1))-1)*1000</f>
        <v>31.647039641302221</v>
      </c>
      <c r="AB10" s="17">
        <f>Z10*SMOW!$AN$6</f>
        <v>18.140301481361014</v>
      </c>
      <c r="AC10" s="17">
        <f>AA10*SMOW!$AN$12</f>
        <v>34.872035234727392</v>
      </c>
      <c r="AD10" s="17">
        <f t="shared" si="1"/>
        <v>17.977729340535785</v>
      </c>
      <c r="AE10" s="17">
        <f t="shared" ref="AE10" si="16">LN((AC10/1000)+1)*1000</f>
        <v>34.277781619222601</v>
      </c>
      <c r="AF10" s="16">
        <f>(AD10-SMOW!$AN$14*AE10)</f>
        <v>-0.12093935441374981</v>
      </c>
      <c r="AG10" s="2">
        <f t="shared" ref="AG10" si="17">AF10*1000</f>
        <v>-120.93935441374981</v>
      </c>
      <c r="AI10" s="46"/>
      <c r="AK10" s="66" t="str">
        <f t="shared" si="0"/>
        <v>08</v>
      </c>
      <c r="AN10" s="46">
        <v>0</v>
      </c>
    </row>
    <row r="11" spans="1:41" x14ac:dyDescent="0.25">
      <c r="A11" s="46">
        <v>866</v>
      </c>
      <c r="B11" s="21" t="s">
        <v>80</v>
      </c>
      <c r="C11" s="48" t="s">
        <v>64</v>
      </c>
      <c r="D11" s="48" t="s">
        <v>52</v>
      </c>
      <c r="E11" s="46" t="s">
        <v>101</v>
      </c>
      <c r="F11" s="16">
        <v>17.0105059282767</v>
      </c>
      <c r="G11" s="16">
        <v>16.867447028972901</v>
      </c>
      <c r="H11" s="16">
        <v>3.9693808000801E-3</v>
      </c>
      <c r="I11" s="16">
        <v>32.805412398804499</v>
      </c>
      <c r="J11" s="16">
        <v>32.278801018734796</v>
      </c>
      <c r="K11" s="16">
        <v>1.2354639779078201E-3</v>
      </c>
      <c r="L11" s="16">
        <v>-0.17575990891906701</v>
      </c>
      <c r="M11" s="16">
        <v>3.9321719284179397E-3</v>
      </c>
      <c r="N11" s="16">
        <v>6.6420923767957101</v>
      </c>
      <c r="O11" s="16">
        <v>3.9289129962169697E-3</v>
      </c>
      <c r="P11" s="16">
        <v>12.2566033507836</v>
      </c>
      <c r="Q11" s="16">
        <v>1.2108830519550701E-3</v>
      </c>
      <c r="R11" s="16">
        <v>14.6540064760995</v>
      </c>
      <c r="S11" s="16">
        <v>0.119594272314163</v>
      </c>
      <c r="T11" s="16">
        <v>979.30941464422301</v>
      </c>
      <c r="U11" s="16">
        <v>8.7700790571155901E-2</v>
      </c>
      <c r="V11" s="71" t="s">
        <v>365</v>
      </c>
      <c r="W11" s="46">
        <v>2.2000000000000002</v>
      </c>
      <c r="X11" s="16">
        <v>8.4378280660865695E-2</v>
      </c>
      <c r="Y11" s="16">
        <v>9.1142667879108102E-2</v>
      </c>
      <c r="Z11" s="17">
        <f>((((N11/1000)+1)/((SMOW!$Z$4/1000)+1))-1)*1000</f>
        <v>17.491566114792523</v>
      </c>
      <c r="AA11" s="17">
        <f>((((P11/1000)+1)/((SMOW!$AA$4/1000)+1))-1)*1000</f>
        <v>33.657913346039734</v>
      </c>
      <c r="AB11" s="17">
        <f>Z11*SMOW!$AN$6</f>
        <v>19.299148754612137</v>
      </c>
      <c r="AC11" s="17">
        <f>AA11*SMOW!$AN$12</f>
        <v>37.087827279701997</v>
      </c>
      <c r="AD11" s="17">
        <f t="shared" si="1"/>
        <v>19.115282064452838</v>
      </c>
      <c r="AE11" s="17">
        <f t="shared" ref="AE11" si="18">LN((AC11/1000)+1)*1000</f>
        <v>36.416619277001637</v>
      </c>
      <c r="AF11" s="16">
        <f>(AD11-SMOW!$AN$14*AE11)</f>
        <v>-0.11269291380402535</v>
      </c>
      <c r="AG11" s="2">
        <f t="shared" ref="AG11" si="19">AF11*1000</f>
        <v>-112.69291380402535</v>
      </c>
      <c r="AI11" s="46"/>
      <c r="AK11" s="66" t="str">
        <f t="shared" si="0"/>
        <v>08</v>
      </c>
      <c r="AN11" s="46">
        <v>0</v>
      </c>
    </row>
    <row r="12" spans="1:41" x14ac:dyDescent="0.25">
      <c r="A12" s="46">
        <v>867</v>
      </c>
      <c r="B12" s="21" t="s">
        <v>80</v>
      </c>
      <c r="C12" s="48" t="s">
        <v>48</v>
      </c>
      <c r="D12" s="48" t="s">
        <v>53</v>
      </c>
      <c r="E12" s="46" t="s">
        <v>102</v>
      </c>
      <c r="F12" s="16">
        <v>15.7264231028508</v>
      </c>
      <c r="G12" s="16">
        <v>15.6040440262303</v>
      </c>
      <c r="H12" s="16">
        <v>3.7879792474589799E-3</v>
      </c>
      <c r="I12" s="16">
        <v>30.344620936279501</v>
      </c>
      <c r="J12" s="16">
        <v>29.8933296722135</v>
      </c>
      <c r="K12" s="16">
        <v>1.5131615362092401E-3</v>
      </c>
      <c r="L12" s="16">
        <v>-0.179634040698398</v>
      </c>
      <c r="M12" s="16">
        <v>3.8826287465402501E-3</v>
      </c>
      <c r="N12" s="16">
        <v>5.3711007649716098</v>
      </c>
      <c r="O12" s="16">
        <v>3.7493608309026902E-3</v>
      </c>
      <c r="P12" s="16">
        <v>9.8447720633926608</v>
      </c>
      <c r="Q12" s="16">
        <v>1.4830555093671199E-3</v>
      </c>
      <c r="R12" s="16">
        <v>11.7893371882276</v>
      </c>
      <c r="S12" s="16">
        <v>0.14132722596372899</v>
      </c>
      <c r="T12" s="16">
        <v>872.43953095935603</v>
      </c>
      <c r="U12" s="16">
        <v>8.0429451919455205E-2</v>
      </c>
      <c r="V12" s="71" t="s">
        <v>366</v>
      </c>
      <c r="W12" s="46">
        <v>2.2000000000000002</v>
      </c>
      <c r="X12" s="16">
        <v>4.7216783532569397E-2</v>
      </c>
      <c r="Y12" s="16">
        <v>5.2839703599665E-2</v>
      </c>
      <c r="Z12" s="17">
        <f>((((N12/1000)+1)/((SMOW!$Z$4/1000)+1))-1)*1000</f>
        <v>16.206875900239393</v>
      </c>
      <c r="AA12" s="17">
        <f>((((P12/1000)+1)/((SMOW!$AA$4/1000)+1))-1)*1000</f>
        <v>31.195090690583793</v>
      </c>
      <c r="AB12" s="17">
        <f>Z12*SMOW!$AN$6</f>
        <v>17.88169834499514</v>
      </c>
      <c r="AC12" s="17">
        <f>AA12*SMOW!$AN$12</f>
        <v>34.374030368794138</v>
      </c>
      <c r="AD12" s="17">
        <f t="shared" si="1"/>
        <v>17.723701498225115</v>
      </c>
      <c r="AE12" s="17">
        <f t="shared" ref="AE12" si="20">LN((AC12/1000)+1)*1000</f>
        <v>33.796442175038905</v>
      </c>
      <c r="AF12" s="16">
        <f>(AD12-SMOW!$AN$14*AE12)</f>
        <v>-0.12081997019542712</v>
      </c>
      <c r="AG12" s="2">
        <f t="shared" ref="AG12" si="21">AF12*1000</f>
        <v>-120.81997019542712</v>
      </c>
      <c r="AH12" s="2">
        <f>AVERAGE(AG12:AG13)</f>
        <v>-117.51287919299536</v>
      </c>
      <c r="AI12" s="2">
        <f>STDEV(AG12:AG13)</f>
        <v>4.6769329476410313</v>
      </c>
      <c r="AK12" s="66" t="str">
        <f t="shared" si="0"/>
        <v>08</v>
      </c>
      <c r="AN12" s="46">
        <v>0</v>
      </c>
    </row>
    <row r="13" spans="1:41" x14ac:dyDescent="0.25">
      <c r="A13" s="46">
        <v>868</v>
      </c>
      <c r="B13" s="21" t="s">
        <v>80</v>
      </c>
      <c r="C13" s="48" t="s">
        <v>48</v>
      </c>
      <c r="D13" s="48" t="s">
        <v>53</v>
      </c>
      <c r="E13" s="46" t="s">
        <v>103</v>
      </c>
      <c r="F13" s="16">
        <v>15.269505008475299</v>
      </c>
      <c r="G13" s="16">
        <v>15.154099161463</v>
      </c>
      <c r="H13" s="16">
        <v>3.7310430412445198E-3</v>
      </c>
      <c r="I13" s="16">
        <v>29.452845774232198</v>
      </c>
      <c r="J13" s="16">
        <v>29.027443359771901</v>
      </c>
      <c r="K13" s="16">
        <v>1.4880681675582201E-3</v>
      </c>
      <c r="L13" s="16">
        <v>-0.17239093249655399</v>
      </c>
      <c r="M13" s="16">
        <v>3.6883460392218201E-3</v>
      </c>
      <c r="N13" s="16">
        <v>4.9188409467240097</v>
      </c>
      <c r="O13" s="16">
        <v>3.6930050888320902E-3</v>
      </c>
      <c r="P13" s="16">
        <v>8.9707397571618497</v>
      </c>
      <c r="Q13" s="16">
        <v>1.45846140111674E-3</v>
      </c>
      <c r="R13" s="16">
        <v>9.61919173204587</v>
      </c>
      <c r="S13" s="16">
        <v>0.148467943597059</v>
      </c>
      <c r="T13" s="16">
        <v>863.02086176267005</v>
      </c>
      <c r="U13" s="16">
        <v>0.14712616541269499</v>
      </c>
      <c r="V13" s="71" t="s">
        <v>367</v>
      </c>
      <c r="W13" s="46">
        <v>2.2000000000000002</v>
      </c>
      <c r="X13" s="16">
        <v>6.8981932704162696E-2</v>
      </c>
      <c r="Y13" s="16">
        <v>6.2982269419731604E-2</v>
      </c>
      <c r="Z13" s="17">
        <f>((((N13/1000)+1)/((SMOW!$Z$4/1000)+1))-1)*1000</f>
        <v>15.749741677217655</v>
      </c>
      <c r="AA13" s="17">
        <f>((((P13/1000)+1)/((SMOW!$AA$4/1000)+1))-1)*1000</f>
        <v>30.302579437147649</v>
      </c>
      <c r="AB13" s="17">
        <f>Z13*SMOW!$AN$6</f>
        <v>17.377323761666116</v>
      </c>
      <c r="AC13" s="17">
        <f>AA13*SMOW!$AN$12</f>
        <v>33.390567642738816</v>
      </c>
      <c r="AD13" s="17">
        <f t="shared" si="1"/>
        <v>17.228064738308216</v>
      </c>
      <c r="AE13" s="17">
        <f t="shared" ref="AE13" si="22">LN((AC13/1000)+1)*1000</f>
        <v>32.845209330490114</v>
      </c>
      <c r="AF13" s="16">
        <f>(AD13-SMOW!$AN$14*AE13)</f>
        <v>-0.1142057881905636</v>
      </c>
      <c r="AG13" s="2">
        <f t="shared" ref="AG13" si="23">AF13*1000</f>
        <v>-114.2057881905636</v>
      </c>
      <c r="AI13" s="46"/>
      <c r="AK13" s="66" t="str">
        <f t="shared" si="0"/>
        <v>08</v>
      </c>
      <c r="AN13" s="46">
        <v>0</v>
      </c>
    </row>
    <row r="14" spans="1:41" x14ac:dyDescent="0.25">
      <c r="A14" s="46">
        <v>869</v>
      </c>
      <c r="B14" s="21" t="s">
        <v>80</v>
      </c>
      <c r="C14" s="48" t="s">
        <v>48</v>
      </c>
      <c r="D14" s="48" t="s">
        <v>53</v>
      </c>
      <c r="E14" s="46" t="s">
        <v>104</v>
      </c>
      <c r="F14" s="16">
        <v>16.1512732235499</v>
      </c>
      <c r="G14" s="16">
        <v>16.022228870906599</v>
      </c>
      <c r="H14" s="16">
        <v>3.0028078788874998E-3</v>
      </c>
      <c r="I14" s="16">
        <v>31.162677898192701</v>
      </c>
      <c r="J14" s="16">
        <v>30.686979079952899</v>
      </c>
      <c r="K14" s="16">
        <v>1.145823130972E-3</v>
      </c>
      <c r="L14" s="16">
        <v>-0.18049608330852299</v>
      </c>
      <c r="M14" s="16">
        <v>3.0864627669501998E-3</v>
      </c>
      <c r="N14" s="16">
        <v>5.7916195422646402</v>
      </c>
      <c r="O14" s="16">
        <v>2.9721942778275202E-3</v>
      </c>
      <c r="P14" s="16">
        <v>10.646552874833599</v>
      </c>
      <c r="Q14" s="16">
        <v>1.12302570907809E-3</v>
      </c>
      <c r="R14" s="16">
        <v>12.998519155574799</v>
      </c>
      <c r="S14" s="16">
        <v>0.14348537539457501</v>
      </c>
      <c r="T14" s="16">
        <v>746.67824642897006</v>
      </c>
      <c r="U14" s="16">
        <v>9.8523771795005002E-2</v>
      </c>
      <c r="V14" s="71" t="s">
        <v>368</v>
      </c>
      <c r="W14" s="46">
        <v>2.2000000000000002</v>
      </c>
      <c r="X14" s="16">
        <v>6.7209542674788103E-3</v>
      </c>
      <c r="Y14" s="16">
        <v>8.7845266730896092E-3</v>
      </c>
      <c r="Z14" s="17">
        <f>((((N14/1000)+1)/((SMOW!$Z$4/1000)+1))-1)*1000</f>
        <v>16.631926980984701</v>
      </c>
      <c r="AA14" s="17">
        <f>((((P14/1000)+1)/((SMOW!$AA$4/1000)+1))-1)*1000</f>
        <v>32.013822895216038</v>
      </c>
      <c r="AB14" s="17">
        <f>Z14*SMOW!$AN$6</f>
        <v>18.350674306425777</v>
      </c>
      <c r="AC14" s="17">
        <f>AA14*SMOW!$AN$12</f>
        <v>35.276195582708183</v>
      </c>
      <c r="AD14" s="17">
        <f t="shared" si="1"/>
        <v>18.18433258927503</v>
      </c>
      <c r="AE14" s="17">
        <f t="shared" ref="AE14" si="24">LN((AC14/1000)+1)*1000</f>
        <v>34.668246753167253</v>
      </c>
      <c r="AF14" s="16">
        <f>(AD14-SMOW!$AN$14*AE14)</f>
        <v>-0.12050169639728026</v>
      </c>
      <c r="AG14" s="2">
        <f t="shared" ref="AG14" si="25">AF14*1000</f>
        <v>-120.50169639728026</v>
      </c>
      <c r="AH14" s="2">
        <f>AVERAGE(AG14:AG15)</f>
        <v>-118.53916879251791</v>
      </c>
      <c r="AI14" s="2">
        <f>STDEV(AG14:AG15)</f>
        <v>2.7754331551864904</v>
      </c>
      <c r="AK14" s="66" t="str">
        <f t="shared" si="0"/>
        <v>08</v>
      </c>
      <c r="AN14" s="46">
        <v>0</v>
      </c>
    </row>
    <row r="15" spans="1:41" x14ac:dyDescent="0.25">
      <c r="A15" s="46">
        <v>870</v>
      </c>
      <c r="B15" s="21" t="s">
        <v>80</v>
      </c>
      <c r="C15" s="48" t="s">
        <v>48</v>
      </c>
      <c r="D15" s="48" t="s">
        <v>53</v>
      </c>
      <c r="E15" s="46" t="s">
        <v>105</v>
      </c>
      <c r="F15" s="16">
        <v>16.237836257407899</v>
      </c>
      <c r="G15" s="16">
        <v>16.107412041048899</v>
      </c>
      <c r="H15" s="16">
        <v>5.8201065295304501E-3</v>
      </c>
      <c r="I15" s="16">
        <v>31.3101344367915</v>
      </c>
      <c r="J15" s="16">
        <v>30.8299688959479</v>
      </c>
      <c r="K15" s="16">
        <v>4.0916806779084103E-3</v>
      </c>
      <c r="L15" s="16">
        <v>-0.17081153601160001</v>
      </c>
      <c r="M15" s="16">
        <v>5.8874020841568498E-3</v>
      </c>
      <c r="N15" s="16">
        <v>5.8677566839064301</v>
      </c>
      <c r="O15" s="16">
        <v>7.9896659109992101E-3</v>
      </c>
      <c r="P15" s="16">
        <v>10.785014405774399</v>
      </c>
      <c r="Q15" s="16">
        <v>7.2023861767365601E-3</v>
      </c>
      <c r="R15" s="16">
        <v>13.019774532204099</v>
      </c>
      <c r="S15" s="16">
        <v>0.197840988535817</v>
      </c>
      <c r="T15" s="16">
        <v>798.11089529406297</v>
      </c>
      <c r="U15" s="16">
        <v>0.12206039683931701</v>
      </c>
      <c r="V15" s="71" t="s">
        <v>369</v>
      </c>
      <c r="W15" s="46">
        <v>2.2000000000000002</v>
      </c>
      <c r="X15" s="16">
        <v>0.21531554798252001</v>
      </c>
      <c r="Y15" s="16">
        <v>0.215794740053319</v>
      </c>
      <c r="Z15" s="17">
        <f>((((N15/1000)+1)/((SMOW!$Z$4/1000)+1))-1)*1000</f>
        <v>16.708884720061377</v>
      </c>
      <c r="AA15" s="17">
        <f>((((P15/1000)+1)/((SMOW!$AA$4/1000)+1))-1)*1000</f>
        <v>32.155211804586692</v>
      </c>
      <c r="AB15" s="17">
        <f>Z15*SMOW!$AN$6</f>
        <v>18.435584876726473</v>
      </c>
      <c r="AC15" s="17">
        <f>AA15*SMOW!$AN$12</f>
        <v>35.43199274684288</v>
      </c>
      <c r="AD15" s="17">
        <f t="shared" si="1"/>
        <v>18.26770959554365</v>
      </c>
      <c r="AE15" s="17">
        <f t="shared" ref="AE15" si="26">LN((AC15/1000)+1)*1000</f>
        <v>34.818723933203415</v>
      </c>
      <c r="AF15" s="16">
        <f>(AD15-SMOW!$AN$14*AE15)</f>
        <v>-0.11657664118775557</v>
      </c>
      <c r="AG15" s="2">
        <f t="shared" ref="AG15" si="27">AF15*1000</f>
        <v>-116.57664118775557</v>
      </c>
      <c r="AI15" s="46"/>
      <c r="AK15" s="66" t="str">
        <f t="shared" si="0"/>
        <v>08</v>
      </c>
      <c r="AN15" s="46">
        <v>0</v>
      </c>
    </row>
    <row r="16" spans="1:41" x14ac:dyDescent="0.25">
      <c r="A16" s="46">
        <v>871</v>
      </c>
      <c r="B16" s="21" t="s">
        <v>80</v>
      </c>
      <c r="C16" s="48" t="s">
        <v>48</v>
      </c>
      <c r="D16" s="48" t="s">
        <v>53</v>
      </c>
      <c r="E16" s="46" t="s">
        <v>106</v>
      </c>
      <c r="F16" s="16">
        <v>15.3027151393618</v>
      </c>
      <c r="G16" s="16">
        <v>15.186809172785599</v>
      </c>
      <c r="H16" s="16">
        <v>4.4369881315596401E-3</v>
      </c>
      <c r="I16" s="16">
        <v>29.5535309677174</v>
      </c>
      <c r="J16" s="16">
        <v>29.1252431486514</v>
      </c>
      <c r="K16" s="16">
        <v>1.47201514083606E-3</v>
      </c>
      <c r="L16" s="16">
        <v>-0.19131920970236599</v>
      </c>
      <c r="M16" s="16">
        <v>4.5846952389435904E-3</v>
      </c>
      <c r="N16" s="16">
        <v>4.9517125006056304</v>
      </c>
      <c r="O16" s="16">
        <v>4.3917530748869603E-3</v>
      </c>
      <c r="P16" s="16">
        <v>9.0694217070640093</v>
      </c>
      <c r="Q16" s="16">
        <v>1.4427277671622801E-3</v>
      </c>
      <c r="R16" s="16">
        <v>8.4143921503893893</v>
      </c>
      <c r="S16" s="16">
        <v>0.14860312884382601</v>
      </c>
      <c r="T16" s="16">
        <v>785.62714033787904</v>
      </c>
      <c r="U16" s="16">
        <v>0.107887386498905</v>
      </c>
      <c r="V16" s="71" t="s">
        <v>370</v>
      </c>
      <c r="W16" s="46">
        <v>2.2000000000000002</v>
      </c>
      <c r="X16" s="16">
        <v>1.8432362423571699E-2</v>
      </c>
      <c r="Y16" s="16">
        <v>2.3963060465571999E-2</v>
      </c>
      <c r="Z16" s="17">
        <f>((((N16/1000)+1)/((SMOW!$Z$4/1000)+1))-1)*1000</f>
        <v>15.782967516960289</v>
      </c>
      <c r="AA16" s="17">
        <f>((((P16/1000)+1)/((SMOW!$AA$4/1000)+1))-1)*1000</f>
        <v>30.403347738468867</v>
      </c>
      <c r="AB16" s="17">
        <f>Z16*SMOW!$AN$6</f>
        <v>17.413983167661083</v>
      </c>
      <c r="AC16" s="17">
        <f>AA16*SMOW!$AN$12</f>
        <v>33.501604750602489</v>
      </c>
      <c r="AD16" s="17">
        <f t="shared" si="1"/>
        <v>17.264097333763278</v>
      </c>
      <c r="AE16" s="17">
        <f t="shared" ref="AE16" si="28">LN((AC16/1000)+1)*1000</f>
        <v>32.952652872493459</v>
      </c>
      <c r="AF16" s="16">
        <f>(AD16-SMOW!$AN$14*AE16)</f>
        <v>-0.13490338291326864</v>
      </c>
      <c r="AG16" s="2">
        <f t="shared" ref="AG16" si="29">AF16*1000</f>
        <v>-134.90338291326864</v>
      </c>
      <c r="AH16" s="2">
        <f>AVERAGE(AG16:AG17)</f>
        <v>-134.84033314666632</v>
      </c>
      <c r="AI16" s="2">
        <f>STDEV(AG16:AG17)</f>
        <v>8.9165835033457555E-2</v>
      </c>
      <c r="AK16" s="66" t="str">
        <f t="shared" si="0"/>
        <v>08</v>
      </c>
      <c r="AN16" s="46">
        <v>0</v>
      </c>
    </row>
    <row r="17" spans="1:40" x14ac:dyDescent="0.25">
      <c r="A17" s="46">
        <v>872</v>
      </c>
      <c r="B17" s="21" t="s">
        <v>80</v>
      </c>
      <c r="C17" s="48" t="s">
        <v>48</v>
      </c>
      <c r="D17" s="48" t="s">
        <v>53</v>
      </c>
      <c r="E17" s="46" t="s">
        <v>107</v>
      </c>
      <c r="F17" s="16">
        <v>15.7090070587524</v>
      </c>
      <c r="G17" s="16">
        <v>15.5868975152974</v>
      </c>
      <c r="H17" s="16">
        <v>3.67711936822103E-3</v>
      </c>
      <c r="I17" s="16">
        <v>30.335863242697599</v>
      </c>
      <c r="J17" s="16">
        <v>29.884829873256301</v>
      </c>
      <c r="K17" s="16">
        <v>1.38949505260379E-3</v>
      </c>
      <c r="L17" s="16">
        <v>-0.19229265778198901</v>
      </c>
      <c r="M17" s="16">
        <v>3.8225552691427901E-3</v>
      </c>
      <c r="N17" s="16">
        <v>5.3538622772962601</v>
      </c>
      <c r="O17" s="16">
        <v>3.6396311671999899E-3</v>
      </c>
      <c r="P17" s="16">
        <v>9.8361886138367307</v>
      </c>
      <c r="Q17" s="16">
        <v>1.3618495076003301E-3</v>
      </c>
      <c r="R17" s="16">
        <v>10.1647737375242</v>
      </c>
      <c r="S17" s="16">
        <v>0.155683414340587</v>
      </c>
      <c r="T17" s="16">
        <v>793.86570212471304</v>
      </c>
      <c r="U17" s="16">
        <v>7.0378666375869106E-2</v>
      </c>
      <c r="V17" s="71" t="s">
        <v>371</v>
      </c>
      <c r="W17" s="46">
        <v>2.2000000000000002</v>
      </c>
      <c r="X17" s="16">
        <v>9.6299960114883204E-2</v>
      </c>
      <c r="Y17" s="16">
        <v>6.0030437531433299E-2</v>
      </c>
      <c r="Z17" s="17">
        <f>((((N17/1000)+1)/((SMOW!$Z$4/1000)+1))-1)*1000</f>
        <v>16.189451618108475</v>
      </c>
      <c r="AA17" s="17">
        <f>((((P17/1000)+1)/((SMOW!$AA$4/1000)+1))-1)*1000</f>
        <v>31.18632576820346</v>
      </c>
      <c r="AB17" s="17">
        <f>Z17*SMOW!$AN$6</f>
        <v>17.862473433367441</v>
      </c>
      <c r="AC17" s="17">
        <f>AA17*SMOW!$AN$12</f>
        <v>34.364372255885606</v>
      </c>
      <c r="AD17" s="17">
        <f t="shared" si="1"/>
        <v>17.704814143031033</v>
      </c>
      <c r="AE17" s="17">
        <f t="shared" ref="AE17" si="30">LN((AC17/1000)+1)*1000</f>
        <v>33.787104974263443</v>
      </c>
      <c r="AF17" s="16">
        <f>(AD17-SMOW!$AN$14*AE17)</f>
        <v>-0.13477728338006401</v>
      </c>
      <c r="AG17" s="2">
        <f t="shared" ref="AG17" si="31">AF17*1000</f>
        <v>-134.77728338006401</v>
      </c>
      <c r="AI17" s="46"/>
      <c r="AK17" s="66" t="str">
        <f t="shared" si="0"/>
        <v>08</v>
      </c>
      <c r="AN17" s="46">
        <v>0</v>
      </c>
    </row>
    <row r="18" spans="1:40" x14ac:dyDescent="0.25">
      <c r="A18" s="46">
        <v>873</v>
      </c>
      <c r="B18" s="21" t="s">
        <v>80</v>
      </c>
      <c r="C18" s="48" t="s">
        <v>48</v>
      </c>
      <c r="D18" s="48" t="s">
        <v>53</v>
      </c>
      <c r="E18" s="46" t="s">
        <v>108</v>
      </c>
      <c r="F18" s="16">
        <v>14.892786742861601</v>
      </c>
      <c r="G18" s="16">
        <v>14.7829777404549</v>
      </c>
      <c r="H18" s="16">
        <v>4.2960676734419001E-3</v>
      </c>
      <c r="I18" s="16">
        <v>28.780493297631601</v>
      </c>
      <c r="J18" s="16">
        <v>28.374113639843099</v>
      </c>
      <c r="K18" s="16">
        <v>1.57268713925183E-3</v>
      </c>
      <c r="L18" s="16">
        <v>-0.198554261382309</v>
      </c>
      <c r="M18" s="16">
        <v>4.1091528868806501E-3</v>
      </c>
      <c r="N18" s="16">
        <v>4.5459633206588101</v>
      </c>
      <c r="O18" s="16">
        <v>4.2522692996568301E-3</v>
      </c>
      <c r="P18" s="16">
        <v>8.3117644787137301</v>
      </c>
      <c r="Q18" s="16">
        <v>1.5413967845218999E-3</v>
      </c>
      <c r="R18" s="16">
        <v>6.4903490290122896</v>
      </c>
      <c r="S18" s="16">
        <v>0.16360362589768501</v>
      </c>
      <c r="T18" s="16">
        <v>788.963806860354</v>
      </c>
      <c r="U18" s="16">
        <v>0.20760755385584601</v>
      </c>
      <c r="V18" s="71" t="s">
        <v>372</v>
      </c>
      <c r="W18" s="46">
        <v>2.2000000000000002</v>
      </c>
      <c r="X18" s="16">
        <v>1.2729069665774801E-2</v>
      </c>
      <c r="Y18" s="16">
        <v>9.8705370364377092E-3</v>
      </c>
      <c r="Z18" s="17">
        <f>((((N18/1000)+1)/((SMOW!$Z$4/1000)+1))-1)*1000</f>
        <v>15.372845218597941</v>
      </c>
      <c r="AA18" s="17">
        <f>((((P18/1000)+1)/((SMOW!$AA$4/1000)+1))-1)*1000</f>
        <v>29.629671985605512</v>
      </c>
      <c r="AB18" s="17">
        <f>Z18*SMOW!$AN$6</f>
        <v>16.961478732567379</v>
      </c>
      <c r="AC18" s="17">
        <f>AA18*SMOW!$AN$12</f>
        <v>32.649087471896451</v>
      </c>
      <c r="AD18" s="17">
        <f t="shared" si="1"/>
        <v>16.81923899661674</v>
      </c>
      <c r="AE18" s="17">
        <f t="shared" ref="AE18" si="32">LN((AC18/1000)+1)*1000</f>
        <v>32.127430075051954</v>
      </c>
      <c r="AF18" s="16">
        <f>(AD18-SMOW!$AN$14*AE18)</f>
        <v>-0.14404408301069438</v>
      </c>
      <c r="AG18" s="2">
        <f t="shared" ref="AG18" si="33">AF18*1000</f>
        <v>-144.04408301069438</v>
      </c>
      <c r="AH18" s="2">
        <f>AVERAGE(AG18:AG19)</f>
        <v>-145.35008657693282</v>
      </c>
      <c r="AI18" s="2">
        <f>STDEV(AG18:AG19)</f>
        <v>1.8469679558820378</v>
      </c>
      <c r="AK18" s="66" t="str">
        <f t="shared" si="0"/>
        <v>08</v>
      </c>
      <c r="AN18" s="46">
        <v>0</v>
      </c>
    </row>
    <row r="19" spans="1:40" x14ac:dyDescent="0.25">
      <c r="A19" s="46">
        <v>874</v>
      </c>
      <c r="B19" s="21" t="s">
        <v>80</v>
      </c>
      <c r="C19" s="48" t="s">
        <v>48</v>
      </c>
      <c r="D19" s="48" t="s">
        <v>53</v>
      </c>
      <c r="E19" s="46" t="s">
        <v>109</v>
      </c>
      <c r="F19" s="16">
        <v>15.418787514321901</v>
      </c>
      <c r="G19" s="16">
        <v>15.3011257566515</v>
      </c>
      <c r="H19" s="16">
        <v>3.0679222037459201E-3</v>
      </c>
      <c r="I19" s="16">
        <v>29.797930897982301</v>
      </c>
      <c r="J19" s="16">
        <v>29.3625993595994</v>
      </c>
      <c r="K19" s="16">
        <v>1.49748988729506E-3</v>
      </c>
      <c r="L19" s="16">
        <v>-0.20232670521697599</v>
      </c>
      <c r="M19" s="16">
        <v>3.1874579848602301E-3</v>
      </c>
      <c r="N19" s="16">
        <v>5.0666015186794899</v>
      </c>
      <c r="O19" s="16">
        <v>3.0366447626890402E-3</v>
      </c>
      <c r="P19" s="16">
        <v>9.3089590296797606</v>
      </c>
      <c r="Q19" s="16">
        <v>1.4676956652911501E-3</v>
      </c>
      <c r="R19" s="16">
        <v>8.1350528819103296</v>
      </c>
      <c r="S19" s="16">
        <v>0.11190001021383</v>
      </c>
      <c r="T19" s="16">
        <v>813.64070682212503</v>
      </c>
      <c r="U19" s="16">
        <v>9.5846569995309605E-2</v>
      </c>
      <c r="V19" s="71" t="s">
        <v>373</v>
      </c>
      <c r="W19" s="46">
        <v>2.2000000000000002</v>
      </c>
      <c r="X19" s="16">
        <v>8.0715256876340308E-3</v>
      </c>
      <c r="Y19" s="16">
        <v>9.5020819691524292E-3</v>
      </c>
      <c r="Z19" s="17">
        <f>((((N19/1000)+1)/((SMOW!$Z$4/1000)+1))-1)*1000</f>
        <v>15.899094795776447</v>
      </c>
      <c r="AA19" s="17">
        <f>((((P19/1000)+1)/((SMOW!$AA$4/1000)+1))-1)*1000</f>
        <v>30.647949401964027</v>
      </c>
      <c r="AB19" s="17">
        <f>Z19*SMOW!$AN$6</f>
        <v>17.542111067337604</v>
      </c>
      <c r="AC19" s="17">
        <f>AA19*SMOW!$AN$12</f>
        <v>33.771132577677477</v>
      </c>
      <c r="AD19" s="17">
        <f t="shared" si="1"/>
        <v>17.390024276569182</v>
      </c>
      <c r="AE19" s="17">
        <f t="shared" ref="AE19" si="34">LN((AC19/1000)+1)*1000</f>
        <v>33.213409785440064</v>
      </c>
      <c r="AF19" s="16">
        <f>(AD19-SMOW!$AN$14*AE19)</f>
        <v>-0.14665609014317127</v>
      </c>
      <c r="AG19" s="2">
        <f t="shared" ref="AG19" si="35">AF19*1000</f>
        <v>-146.65609014317127</v>
      </c>
      <c r="AI19" s="46"/>
      <c r="AK19" s="66" t="str">
        <f t="shared" si="0"/>
        <v>08</v>
      </c>
      <c r="AN19" s="46">
        <v>0</v>
      </c>
    </row>
    <row r="20" spans="1:40" x14ac:dyDescent="0.25">
      <c r="A20" s="46">
        <v>875</v>
      </c>
      <c r="B20" s="21" t="s">
        <v>80</v>
      </c>
      <c r="C20" s="48" t="s">
        <v>48</v>
      </c>
      <c r="D20" s="48" t="s">
        <v>53</v>
      </c>
      <c r="E20" s="46" t="s">
        <v>110</v>
      </c>
      <c r="F20" s="16">
        <v>15.482657815462099</v>
      </c>
      <c r="G20" s="16">
        <v>15.3640240410678</v>
      </c>
      <c r="H20" s="16">
        <v>4.4106697732192801E-3</v>
      </c>
      <c r="I20" s="16">
        <v>29.9053632859614</v>
      </c>
      <c r="J20" s="16">
        <v>29.466917686978999</v>
      </c>
      <c r="K20" s="16">
        <v>1.2433406506844201E-3</v>
      </c>
      <c r="L20" s="16">
        <v>-0.194508497657122</v>
      </c>
      <c r="M20" s="16">
        <v>4.2821230398136997E-3</v>
      </c>
      <c r="N20" s="16">
        <v>5.1298206626369804</v>
      </c>
      <c r="O20" s="16">
        <v>4.36570303198774E-3</v>
      </c>
      <c r="P20" s="16">
        <v>9.4142539311588802</v>
      </c>
      <c r="Q20" s="16">
        <v>1.2186030095885599E-3</v>
      </c>
      <c r="R20" s="16">
        <v>8.7470352218856799</v>
      </c>
      <c r="S20" s="16">
        <v>0.121989667050071</v>
      </c>
      <c r="T20" s="16">
        <v>952.51694966595505</v>
      </c>
      <c r="U20" s="16">
        <v>8.5919378457199297E-2</v>
      </c>
      <c r="V20" s="71" t="s">
        <v>374</v>
      </c>
      <c r="W20" s="46">
        <v>2.2000000000000002</v>
      </c>
      <c r="X20" s="16">
        <v>2.1572104601341102E-3</v>
      </c>
      <c r="Y20" s="16">
        <v>1.03216479291281E-3</v>
      </c>
      <c r="Z20" s="17">
        <f>((((N20/1000)+1)/((SMOW!$Z$4/1000)+1))-1)*1000</f>
        <v>15.962995308461903</v>
      </c>
      <c r="AA20" s="17">
        <f>((((P20/1000)+1)/((SMOW!$AA$4/1000)+1))-1)*1000</f>
        <v>30.755470467065837</v>
      </c>
      <c r="AB20" s="17">
        <f>Z20*SMOW!$AN$6</f>
        <v>17.612615074338422</v>
      </c>
      <c r="AC20" s="17">
        <f>AA20*SMOW!$AN$12</f>
        <v>33.889610590572318</v>
      </c>
      <c r="AD20" s="17">
        <f t="shared" si="1"/>
        <v>17.459310415970172</v>
      </c>
      <c r="AE20" s="17">
        <f t="shared" ref="AE20" si="36">LN((AC20/1000)+1)*1000</f>
        <v>33.328010803441707</v>
      </c>
      <c r="AF20" s="16">
        <f>(AD20-SMOW!$AN$14*AE20)</f>
        <v>-0.1378792882470492</v>
      </c>
      <c r="AG20" s="2">
        <f t="shared" ref="AG20" si="37">AF20*1000</f>
        <v>-137.8792882470492</v>
      </c>
      <c r="AH20" s="2">
        <f>AVERAGE(AG20:AG21)</f>
        <v>-136.92538623114459</v>
      </c>
      <c r="AI20" s="2">
        <f>STDEV(AG20:AG21)</f>
        <v>1.3490211680673458</v>
      </c>
      <c r="AK20" s="66" t="str">
        <f t="shared" si="0"/>
        <v>08</v>
      </c>
      <c r="AN20" s="46">
        <v>0</v>
      </c>
    </row>
    <row r="21" spans="1:40" x14ac:dyDescent="0.25">
      <c r="A21" s="46">
        <v>876</v>
      </c>
      <c r="B21" s="21" t="s">
        <v>80</v>
      </c>
      <c r="C21" s="48" t="s">
        <v>48</v>
      </c>
      <c r="D21" s="48" t="s">
        <v>53</v>
      </c>
      <c r="E21" s="46" t="s">
        <v>111</v>
      </c>
      <c r="F21" s="16">
        <v>14.8574751299103</v>
      </c>
      <c r="G21" s="16">
        <v>14.7481838246667</v>
      </c>
      <c r="H21" s="16">
        <v>3.3951954132248499E-3</v>
      </c>
      <c r="I21" s="16">
        <v>28.6982051325949</v>
      </c>
      <c r="J21" s="16">
        <v>28.2941243206526</v>
      </c>
      <c r="K21" s="16">
        <v>1.4878882195296401E-3</v>
      </c>
      <c r="L21" s="16">
        <v>-0.19111381663788701</v>
      </c>
      <c r="M21" s="16">
        <v>3.3619032411302098E-3</v>
      </c>
      <c r="N21" s="16">
        <v>4.5110117093045004</v>
      </c>
      <c r="O21" s="16">
        <v>3.3605814245538999E-3</v>
      </c>
      <c r="P21" s="16">
        <v>8.2311135279769392</v>
      </c>
      <c r="Q21" s="16">
        <v>1.4582850333555099E-3</v>
      </c>
      <c r="R21" s="16">
        <v>6.4782093231242603</v>
      </c>
      <c r="S21" s="16">
        <v>0.11604304475499699</v>
      </c>
      <c r="T21" s="16">
        <v>818.169226138814</v>
      </c>
      <c r="U21" s="16">
        <v>9.8528209538211398E-2</v>
      </c>
      <c r="V21" s="71" t="s">
        <v>375</v>
      </c>
      <c r="W21" s="46">
        <v>2.2000000000000002</v>
      </c>
      <c r="X21" s="16">
        <v>2.4386297314458801E-2</v>
      </c>
      <c r="Y21" s="16">
        <v>2.80064841155836E-2</v>
      </c>
      <c r="Z21" s="17">
        <f>((((N21/1000)+1)/((SMOW!$Z$4/1000)+1))-1)*1000</f>
        <v>15.337516902760306</v>
      </c>
      <c r="AA21" s="17">
        <f>((((P21/1000)+1)/((SMOW!$AA$4/1000)+1))-1)*1000</f>
        <v>29.547315898056368</v>
      </c>
      <c r="AB21" s="17">
        <f>Z21*SMOW!$AN$6</f>
        <v>16.922499580093213</v>
      </c>
      <c r="AC21" s="17">
        <f>AA21*SMOW!$AN$12</f>
        <v>32.558338876787417</v>
      </c>
      <c r="AD21" s="17">
        <f t="shared" si="1"/>
        <v>16.780909226684329</v>
      </c>
      <c r="AE21" s="17">
        <f t="shared" ref="AE21" si="38">LN((AC21/1000)+1)*1000</f>
        <v>32.039546800946155</v>
      </c>
      <c r="AF21" s="16">
        <f>(AD21-SMOW!$AN$14*AE21)</f>
        <v>-0.13597148421523997</v>
      </c>
      <c r="AG21" s="2">
        <f t="shared" ref="AG21" si="39">AF21*1000</f>
        <v>-135.97148421523997</v>
      </c>
      <c r="AI21" s="46"/>
      <c r="AK21" s="66" t="str">
        <f t="shared" si="0"/>
        <v>08</v>
      </c>
      <c r="AN21" s="46">
        <v>0</v>
      </c>
    </row>
    <row r="22" spans="1:40" x14ac:dyDescent="0.25">
      <c r="A22" s="46">
        <v>877</v>
      </c>
      <c r="B22" s="21" t="s">
        <v>80</v>
      </c>
      <c r="C22" s="48" t="s">
        <v>48</v>
      </c>
      <c r="D22" s="48" t="s">
        <v>53</v>
      </c>
      <c r="E22" s="46" t="s">
        <v>112</v>
      </c>
      <c r="F22" s="16">
        <v>15.660996732528501</v>
      </c>
      <c r="G22" s="16">
        <v>15.539628583998301</v>
      </c>
      <c r="H22" s="16">
        <v>3.7123948409031301E-3</v>
      </c>
      <c r="I22" s="16">
        <v>30.256083647131799</v>
      </c>
      <c r="J22" s="16">
        <v>29.807396202626499</v>
      </c>
      <c r="K22" s="16">
        <v>1.4190985335113199E-3</v>
      </c>
      <c r="L22" s="16">
        <v>-0.19867661098844699</v>
      </c>
      <c r="M22" s="16">
        <v>3.9045460709617699E-3</v>
      </c>
      <c r="N22" s="16">
        <v>5.3063414159442797</v>
      </c>
      <c r="O22" s="16">
        <v>3.6745470067336599E-3</v>
      </c>
      <c r="P22" s="16">
        <v>9.7579963217993004</v>
      </c>
      <c r="Q22" s="16">
        <v>1.39086399442648E-3</v>
      </c>
      <c r="R22" s="16">
        <v>8.9913478491923797</v>
      </c>
      <c r="S22" s="16">
        <v>0.12872825693670301</v>
      </c>
      <c r="T22" s="16">
        <v>892.36857714939197</v>
      </c>
      <c r="U22" s="16">
        <v>0.110384423404217</v>
      </c>
      <c r="V22" s="71" t="s">
        <v>376</v>
      </c>
      <c r="W22" s="46">
        <v>2.2000000000000002</v>
      </c>
      <c r="X22" s="16">
        <v>9.3448711434948204E-4</v>
      </c>
      <c r="Y22" s="16">
        <v>2.05120411419151E-3</v>
      </c>
      <c r="Z22" s="17">
        <f>((((N22/1000)+1)/((SMOW!$Z$4/1000)+1))-1)*1000</f>
        <v>16.141418582329202</v>
      </c>
      <c r="AA22" s="17">
        <f>((((P22/1000)+1)/((SMOW!$AA$4/1000)+1))-1)*1000</f>
        <v>31.106480320755026</v>
      </c>
      <c r="AB22" s="17">
        <f>Z22*SMOW!$AN$6</f>
        <v>17.80947665214407</v>
      </c>
      <c r="AC22" s="17">
        <f>AA22*SMOW!$AN$12</f>
        <v>34.276390147975562</v>
      </c>
      <c r="AD22" s="17">
        <f t="shared" si="1"/>
        <v>17.652746047056112</v>
      </c>
      <c r="AE22" s="17">
        <f t="shared" ref="AE22" si="40">LN((AC22/1000)+1)*1000</f>
        <v>33.702042251375907</v>
      </c>
      <c r="AF22" s="16">
        <f>(AD22-SMOW!$AN$14*AE22)</f>
        <v>-0.14193226167036599</v>
      </c>
      <c r="AG22" s="2">
        <f t="shared" ref="AG22" si="41">AF22*1000</f>
        <v>-141.93226167036599</v>
      </c>
      <c r="AH22" s="2">
        <f>AVERAGE(AG22:AG23)</f>
        <v>-141.36997126304431</v>
      </c>
      <c r="AI22" s="2">
        <f>STDEV(AG22:AG23)</f>
        <v>0.79519872002663605</v>
      </c>
      <c r="AK22" s="66" t="str">
        <f t="shared" si="0"/>
        <v>08</v>
      </c>
      <c r="AN22" s="46">
        <v>0</v>
      </c>
    </row>
    <row r="23" spans="1:40" x14ac:dyDescent="0.25">
      <c r="A23" s="46">
        <v>878</v>
      </c>
      <c r="B23" s="21" t="s">
        <v>80</v>
      </c>
      <c r="C23" s="48" t="s">
        <v>48</v>
      </c>
      <c r="D23" s="48" t="s">
        <v>53</v>
      </c>
      <c r="E23" s="46" t="s">
        <v>113</v>
      </c>
      <c r="F23" s="16">
        <v>16.0979352174881</v>
      </c>
      <c r="G23" s="16">
        <v>15.9697372746966</v>
      </c>
      <c r="H23" s="16">
        <v>2.9708122059260902E-3</v>
      </c>
      <c r="I23" s="16">
        <v>31.0959848569257</v>
      </c>
      <c r="J23" s="16">
        <v>30.622299451299401</v>
      </c>
      <c r="K23" s="16">
        <v>1.5559054077910099E-3</v>
      </c>
      <c r="L23" s="16">
        <v>-0.198836835589532</v>
      </c>
      <c r="M23" s="16">
        <v>3.0577954713578402E-3</v>
      </c>
      <c r="N23" s="16">
        <v>5.7388253167258201</v>
      </c>
      <c r="O23" s="16">
        <v>2.9405248004769702E-3</v>
      </c>
      <c r="P23" s="16">
        <v>10.581186765584301</v>
      </c>
      <c r="Q23" s="16">
        <v>1.5249489442216799E-3</v>
      </c>
      <c r="R23" s="16">
        <v>10.7104425071152</v>
      </c>
      <c r="S23" s="16">
        <v>0.12694660947479</v>
      </c>
      <c r="T23" s="16">
        <v>685.55295143346996</v>
      </c>
      <c r="U23" s="16">
        <v>8.2057502844635796E-2</v>
      </c>
      <c r="V23" s="71" t="s">
        <v>377</v>
      </c>
      <c r="W23" s="46">
        <v>2.2000000000000002</v>
      </c>
      <c r="X23" s="16">
        <v>2.9449505900598801E-2</v>
      </c>
      <c r="Y23" s="16">
        <v>3.3687327712878697E-2</v>
      </c>
      <c r="Z23" s="17">
        <f>((((N23/1000)+1)/((SMOW!$Z$4/1000)+1))-1)*1000</f>
        <v>16.578563745300421</v>
      </c>
      <c r="AA23" s="17">
        <f>((((P23/1000)+1)/((SMOW!$AA$4/1000)+1))-1)*1000</f>
        <v>31.947074804004274</v>
      </c>
      <c r="AB23" s="17">
        <f>Z23*SMOW!$AN$6</f>
        <v>18.291796501160107</v>
      </c>
      <c r="AC23" s="17">
        <f>AA23*SMOW!$AN$12</f>
        <v>35.20264551878531</v>
      </c>
      <c r="AD23" s="17">
        <f t="shared" si="1"/>
        <v>18.126514090323141</v>
      </c>
      <c r="AE23" s="17">
        <f t="shared" ref="AE23" si="42">LN((AC23/1000)+1)*1000</f>
        <v>34.59720032420239</v>
      </c>
      <c r="AF23" s="16">
        <f>(AD23-SMOW!$AN$14*AE23)</f>
        <v>-0.14080768085572259</v>
      </c>
      <c r="AG23" s="2">
        <f t="shared" ref="AG23" si="43">AF23*1000</f>
        <v>-140.80768085572259</v>
      </c>
      <c r="AI23" s="46"/>
      <c r="AK23" s="66" t="str">
        <f t="shared" si="0"/>
        <v>08</v>
      </c>
      <c r="AN23" s="46">
        <v>0</v>
      </c>
    </row>
    <row r="24" spans="1:40" x14ac:dyDescent="0.25">
      <c r="A24" s="46">
        <v>879</v>
      </c>
      <c r="B24" s="21" t="s">
        <v>80</v>
      </c>
      <c r="C24" s="48" t="s">
        <v>48</v>
      </c>
      <c r="D24" s="48" t="s">
        <v>53</v>
      </c>
      <c r="E24" s="46" t="s">
        <v>114</v>
      </c>
      <c r="F24" s="16">
        <v>13.5415012904942</v>
      </c>
      <c r="G24" s="16">
        <v>13.4506342835643</v>
      </c>
      <c r="H24" s="16">
        <v>3.7987227293893098E-3</v>
      </c>
      <c r="I24" s="16">
        <v>26.135277557951099</v>
      </c>
      <c r="J24" s="16">
        <v>25.799587498880399</v>
      </c>
      <c r="K24" s="16">
        <v>1.2729123960460501E-3</v>
      </c>
      <c r="L24" s="16">
        <v>-0.17154791584457199</v>
      </c>
      <c r="M24" s="16">
        <v>3.7327439747254299E-3</v>
      </c>
      <c r="N24" s="16">
        <v>3.2084542121094399</v>
      </c>
      <c r="O24" s="16">
        <v>3.7599947831217099E-3</v>
      </c>
      <c r="P24" s="16">
        <v>5.7191782396855197</v>
      </c>
      <c r="Q24" s="16">
        <v>1.24758639228023E-3</v>
      </c>
      <c r="R24" s="16">
        <v>2.6537058316305102</v>
      </c>
      <c r="S24" s="16">
        <v>0.13154710776071801</v>
      </c>
      <c r="T24" s="16">
        <v>791.71516009977597</v>
      </c>
      <c r="U24" s="16">
        <v>0.13817304697126301</v>
      </c>
      <c r="V24" s="71" t="s">
        <v>378</v>
      </c>
      <c r="W24" s="46">
        <v>2.2000000000000002</v>
      </c>
      <c r="X24" s="16">
        <v>1.5076438824926301E-3</v>
      </c>
      <c r="Y24" s="16">
        <v>2.9567572676075099E-3</v>
      </c>
      <c r="Z24" s="17">
        <f>((((N24/1000)+1)/((SMOW!$Z$4/1000)+1))-1)*1000</f>
        <v>14.020920589321362</v>
      </c>
      <c r="AA24" s="17">
        <f>((((P24/1000)+1)/((SMOW!$AA$4/1000)+1))-1)*1000</f>
        <v>26.982272825024634</v>
      </c>
      <c r="AB24" s="17">
        <f>Z24*SMOW!$AN$6</f>
        <v>15.469845887674916</v>
      </c>
      <c r="AC24" s="17">
        <f>AA24*SMOW!$AN$12</f>
        <v>29.731904763669988</v>
      </c>
      <c r="AD24" s="17">
        <f t="shared" si="1"/>
        <v>15.351407739897745</v>
      </c>
      <c r="AE24" s="17">
        <f t="shared" ref="AE24" si="44">LN((AC24/1000)+1)*1000</f>
        <v>29.29848172388478</v>
      </c>
      <c r="AF24" s="16">
        <f>(AD24-SMOW!$AN$14*AE24)</f>
        <v>-0.1181906103134196</v>
      </c>
      <c r="AG24" s="2">
        <f t="shared" ref="AG24" si="45">AF24*1000</f>
        <v>-118.1906103134196</v>
      </c>
      <c r="AH24" s="2">
        <f>AVERAGE(AG24:AG25)</f>
        <v>-117.4593278442151</v>
      </c>
      <c r="AI24" s="2">
        <f>STDEV(AG24:AG25)</f>
        <v>1.0341895858747008</v>
      </c>
      <c r="AK24" s="66" t="str">
        <f t="shared" si="0"/>
        <v>08</v>
      </c>
      <c r="AN24" s="46">
        <v>0</v>
      </c>
    </row>
    <row r="25" spans="1:40" x14ac:dyDescent="0.25">
      <c r="A25" s="46">
        <v>880</v>
      </c>
      <c r="B25" s="21" t="s">
        <v>80</v>
      </c>
      <c r="C25" s="48" t="s">
        <v>48</v>
      </c>
      <c r="D25" s="48" t="s">
        <v>53</v>
      </c>
      <c r="E25" s="46" t="s">
        <v>115</v>
      </c>
      <c r="F25" s="16">
        <v>13.979975104526</v>
      </c>
      <c r="G25" s="16">
        <v>13.8831563268465</v>
      </c>
      <c r="H25" s="16">
        <v>3.47869694420625E-3</v>
      </c>
      <c r="I25" s="16">
        <v>26.9757744257059</v>
      </c>
      <c r="J25" s="16">
        <v>26.618341965532402</v>
      </c>
      <c r="K25" s="16">
        <v>1.1089106955957499E-3</v>
      </c>
      <c r="L25" s="16">
        <v>-0.171328230954641</v>
      </c>
      <c r="M25" s="16">
        <v>3.4731718478738698E-3</v>
      </c>
      <c r="N25" s="16">
        <v>3.64245778929627</v>
      </c>
      <c r="O25" s="16">
        <v>3.4432316581284798E-3</v>
      </c>
      <c r="P25" s="16">
        <v>6.5429524901557903</v>
      </c>
      <c r="Q25" s="16">
        <v>1.0868476875407799E-3</v>
      </c>
      <c r="R25" s="16">
        <v>4.2297991347602402</v>
      </c>
      <c r="S25" s="16">
        <v>0.132548521512103</v>
      </c>
      <c r="T25" s="16">
        <v>748.87876175176996</v>
      </c>
      <c r="U25" s="16">
        <v>8.2879060996205497E-2</v>
      </c>
      <c r="V25" s="71" t="s">
        <v>379</v>
      </c>
      <c r="W25" s="46">
        <v>2.2000000000000002</v>
      </c>
      <c r="X25" s="16">
        <v>9.6480166144805896E-2</v>
      </c>
      <c r="Y25" s="16">
        <v>0.10450253011659399</v>
      </c>
      <c r="Z25" s="17">
        <f>((((N25/1000)+1)/((SMOW!$Z$4/1000)+1))-1)*1000</f>
        <v>14.459601807596867</v>
      </c>
      <c r="AA25" s="17">
        <f>((((P25/1000)+1)/((SMOW!$AA$4/1000)+1))-1)*1000</f>
        <v>27.823463457904207</v>
      </c>
      <c r="AB25" s="17">
        <f>Z25*SMOW!$AN$6</f>
        <v>15.953860528318994</v>
      </c>
      <c r="AC25" s="17">
        <f>AA25*SMOW!$AN$12</f>
        <v>30.658817034813847</v>
      </c>
      <c r="AD25" s="17">
        <f t="shared" ref="AD25:AD26" si="46">LN((AB25/1000)+1)*1000</f>
        <v>15.827935259266916</v>
      </c>
      <c r="AE25" s="17">
        <f t="shared" ref="AE25:AE26" si="47">LN((AC25/1000)+1)*1000</f>
        <v>30.198225955761224</v>
      </c>
      <c r="AF25" s="16">
        <f>(AD25-SMOW!$AN$14*AE25)</f>
        <v>-0.11672804537501058</v>
      </c>
      <c r="AG25" s="2">
        <f t="shared" ref="AG25:AG26" si="48">AF25*1000</f>
        <v>-116.72804537501058</v>
      </c>
      <c r="AI25" s="46"/>
      <c r="AK25" s="66" t="str">
        <f t="shared" si="0"/>
        <v>08</v>
      </c>
      <c r="AN25" s="46">
        <v>0</v>
      </c>
    </row>
    <row r="26" spans="1:40" x14ac:dyDescent="0.25">
      <c r="A26" s="46">
        <v>881</v>
      </c>
      <c r="B26" s="21" t="s">
        <v>80</v>
      </c>
      <c r="C26" s="48" t="s">
        <v>48</v>
      </c>
      <c r="D26" s="48" t="s">
        <v>53</v>
      </c>
      <c r="E26" s="46" t="s">
        <v>116</v>
      </c>
      <c r="F26" s="16">
        <v>14.5895941687701</v>
      </c>
      <c r="G26" s="16">
        <v>14.4841896739399</v>
      </c>
      <c r="H26" s="16">
        <v>4.1841138211563701E-3</v>
      </c>
      <c r="I26" s="16">
        <v>28.1485969452057</v>
      </c>
      <c r="J26" s="16">
        <v>27.7597061114529</v>
      </c>
      <c r="K26" s="16">
        <v>1.33411598774363E-3</v>
      </c>
      <c r="L26" s="16">
        <v>-0.172935152907191</v>
      </c>
      <c r="M26" s="16">
        <v>4.1499015446376996E-3</v>
      </c>
      <c r="N26" s="16">
        <v>4.2458617923093502</v>
      </c>
      <c r="O26" s="16">
        <v>4.1414568159553102E-3</v>
      </c>
      <c r="P26" s="16">
        <v>7.6924404049844997</v>
      </c>
      <c r="Q26" s="16">
        <v>1.3075722706511401E-3</v>
      </c>
      <c r="R26" s="16">
        <v>6.0086225001234999</v>
      </c>
      <c r="S26" s="16">
        <v>0.13086837756686201</v>
      </c>
      <c r="T26" s="16">
        <v>743.25457982900195</v>
      </c>
      <c r="U26" s="16">
        <v>9.2293814093015694E-2</v>
      </c>
      <c r="V26" s="71" t="s">
        <v>380</v>
      </c>
      <c r="W26" s="46">
        <v>2.2000000000000002</v>
      </c>
      <c r="X26" s="16">
        <v>0.18728251591255701</v>
      </c>
      <c r="Y26" s="16">
        <v>0.172871180375716</v>
      </c>
      <c r="Z26" s="17">
        <f>((((N26/1000)+1)/((SMOW!$Z$4/1000)+1))-1)*1000</f>
        <v>15.069509230180467</v>
      </c>
      <c r="AA26" s="17">
        <f>((((P26/1000)+1)/((SMOW!$AA$4/1000)+1))-1)*1000</f>
        <v>28.997254051638333</v>
      </c>
      <c r="AB26" s="17">
        <f>Z26*SMOW!$AN$6</f>
        <v>16.626795930314163</v>
      </c>
      <c r="AC26" s="17">
        <f>AA26*SMOW!$AN$12</f>
        <v>31.952222908059174</v>
      </c>
      <c r="AD26" s="17">
        <f t="shared" si="46"/>
        <v>16.490084064475493</v>
      </c>
      <c r="AE26" s="17">
        <f t="shared" si="47"/>
        <v>31.452370355969485</v>
      </c>
      <c r="AF26" s="16">
        <f>(AD26-SMOW!$AN$14*AE26)</f>
        <v>-0.11676748347639432</v>
      </c>
      <c r="AG26" s="2">
        <f t="shared" si="48"/>
        <v>-116.76748347639432</v>
      </c>
      <c r="AH26" s="2">
        <f>AVERAGE(AG26:AG27)</f>
        <v>-122.62938764823249</v>
      </c>
      <c r="AI26" s="2">
        <f>STDEV(AG26:AG27)</f>
        <v>8.2899843811449756</v>
      </c>
      <c r="AJ26" s="46" t="s">
        <v>124</v>
      </c>
      <c r="AK26" s="66" t="str">
        <f t="shared" si="0"/>
        <v>08</v>
      </c>
      <c r="AN26" s="46">
        <v>1</v>
      </c>
    </row>
    <row r="27" spans="1:40" x14ac:dyDescent="0.25">
      <c r="A27" s="46">
        <v>882</v>
      </c>
      <c r="B27" s="21" t="s">
        <v>80</v>
      </c>
      <c r="C27" s="48" t="s">
        <v>48</v>
      </c>
      <c r="D27" s="48" t="s">
        <v>53</v>
      </c>
      <c r="E27" s="46" t="s">
        <v>117</v>
      </c>
      <c r="F27" s="16">
        <v>13.596017681407099</v>
      </c>
      <c r="G27" s="16">
        <v>13.5044208609291</v>
      </c>
      <c r="H27" s="16">
        <v>3.7744278011553199E-3</v>
      </c>
      <c r="I27" s="16">
        <v>26.258298905415799</v>
      </c>
      <c r="J27" s="16">
        <v>25.919468362105</v>
      </c>
      <c r="K27" s="16">
        <v>1.06606983874332E-3</v>
      </c>
      <c r="L27" s="16">
        <v>-0.18105843426238699</v>
      </c>
      <c r="M27" s="16">
        <v>3.8741005993994E-3</v>
      </c>
      <c r="N27" s="16">
        <v>3.2624148088757199</v>
      </c>
      <c r="O27" s="16">
        <v>3.7359475414759299E-3</v>
      </c>
      <c r="P27" s="16">
        <v>5.8397519410132404</v>
      </c>
      <c r="Q27" s="16">
        <v>1.04485919704299E-3</v>
      </c>
      <c r="R27" s="16">
        <v>2.4014240729666501</v>
      </c>
      <c r="S27" s="16">
        <v>0.124577286993062</v>
      </c>
      <c r="T27" s="16">
        <v>996.04754336617202</v>
      </c>
      <c r="U27" s="16">
        <v>0.109822337191464</v>
      </c>
      <c r="V27" s="71" t="s">
        <v>381</v>
      </c>
      <c r="W27" s="46">
        <v>2.2000000000000002</v>
      </c>
      <c r="X27" s="16">
        <v>5.4809753326995397E-3</v>
      </c>
      <c r="Y27" s="16">
        <v>7.4613004563469096E-3</v>
      </c>
      <c r="Z27" s="17">
        <f>((((N27/1000)+1)/((SMOW!$Z$4/1000)+1))-1)*1000</f>
        <v>14.075462767249469</v>
      </c>
      <c r="AA27" s="17">
        <f>((((P27/1000)+1)/((SMOW!$AA$4/1000)+1))-1)*1000</f>
        <v>27.105395717091916</v>
      </c>
      <c r="AB27" s="17">
        <f>Z27*SMOW!$AN$6</f>
        <v>15.530024467358807</v>
      </c>
      <c r="AC27" s="17">
        <f>AA27*SMOW!$AN$12</f>
        <v>29.867574509688456</v>
      </c>
      <c r="AD27" s="17">
        <f t="shared" ref="AD27" si="49">LN((AB27/1000)+1)*1000</f>
        <v>15.410667792623371</v>
      </c>
      <c r="AE27" s="17">
        <f t="shared" ref="AE27" si="50">LN((AC27/1000)+1)*1000</f>
        <v>29.430225538718638</v>
      </c>
      <c r="AF27" s="16">
        <f>(AD27-SMOW!$AN$14*AE27)</f>
        <v>-0.12849129182007069</v>
      </c>
      <c r="AG27" s="2">
        <f t="shared" ref="AG27" si="51">AF27*1000</f>
        <v>-128.49129182007067</v>
      </c>
      <c r="AI27" s="46"/>
      <c r="AJ27" s="46" t="s">
        <v>125</v>
      </c>
      <c r="AK27" s="66" t="str">
        <f t="shared" si="0"/>
        <v>08</v>
      </c>
      <c r="AN27" s="46">
        <v>1</v>
      </c>
    </row>
    <row r="28" spans="1:40" x14ac:dyDescent="0.25">
      <c r="A28" s="46">
        <v>883</v>
      </c>
      <c r="B28" s="21" t="s">
        <v>80</v>
      </c>
      <c r="C28" s="48" t="s">
        <v>48</v>
      </c>
      <c r="D28" s="48" t="s">
        <v>53</v>
      </c>
      <c r="E28" s="46" t="s">
        <v>118</v>
      </c>
      <c r="F28" s="16">
        <v>14.8218455351189</v>
      </c>
      <c r="G28" s="16">
        <v>14.713075105518</v>
      </c>
      <c r="H28" s="16">
        <v>4.2513857730664796E-3</v>
      </c>
      <c r="I28" s="16">
        <v>28.616086010720899</v>
      </c>
      <c r="J28" s="16">
        <v>28.214292939006199</v>
      </c>
      <c r="K28" s="16">
        <v>1.47448334268445E-3</v>
      </c>
      <c r="L28" s="16">
        <v>-0.18407156627729501</v>
      </c>
      <c r="M28" s="16">
        <v>4.1039899052404396E-3</v>
      </c>
      <c r="N28" s="16">
        <v>4.4757453579322304</v>
      </c>
      <c r="O28" s="16">
        <v>4.2080429308790999E-3</v>
      </c>
      <c r="P28" s="16">
        <v>8.1506282571017099</v>
      </c>
      <c r="Q28" s="16">
        <v>1.4451468613992399E-3</v>
      </c>
      <c r="R28" s="16">
        <v>6.1183299046699604</v>
      </c>
      <c r="S28" s="16">
        <v>0.122884233828693</v>
      </c>
      <c r="T28" s="16">
        <v>788.14074820752001</v>
      </c>
      <c r="U28" s="16">
        <v>9.3376155490243903E-2</v>
      </c>
      <c r="V28" s="71" t="s">
        <v>382</v>
      </c>
      <c r="W28" s="46">
        <v>2.2000000000000002</v>
      </c>
      <c r="X28" s="16">
        <v>8.5795337442624003E-3</v>
      </c>
      <c r="Y28" s="16">
        <v>6.2492704178293799E-3</v>
      </c>
      <c r="Z28" s="17">
        <f>((((N28/1000)+1)/((SMOW!$Z$4/1000)+1))-1)*1000</f>
        <v>15.301870454672351</v>
      </c>
      <c r="AA28" s="17">
        <f>((((P28/1000)+1)/((SMOW!$AA$4/1000)+1))-1)*1000</f>
        <v>29.465128993201972</v>
      </c>
      <c r="AB28" s="17">
        <f>Z28*SMOW!$AN$6</f>
        <v>16.883169419505638</v>
      </c>
      <c r="AC28" s="17">
        <f>AA28*SMOW!$AN$12</f>
        <v>32.467776704957124</v>
      </c>
      <c r="AD28" s="17">
        <f t="shared" ref="AD28" si="52">LN((AB28/1000)+1)*1000</f>
        <v>16.742232807209422</v>
      </c>
      <c r="AE28" s="17">
        <f t="shared" ref="AE28" si="53">LN((AC28/1000)+1)*1000</f>
        <v>31.951836363576806</v>
      </c>
      <c r="AF28" s="16">
        <f>(AD28-SMOW!$AN$14*AE28)</f>
        <v>-0.12833679275913212</v>
      </c>
      <c r="AG28" s="2">
        <f t="shared" ref="AG28" si="54">AF28*1000</f>
        <v>-128.33679275913212</v>
      </c>
      <c r="AH28" s="2">
        <f>AVERAGE(AG28:AG29)</f>
        <v>-129.6090888530621</v>
      </c>
      <c r="AI28" s="2">
        <f>STDEV(AG28:AG29)</f>
        <v>1.7992983913900924</v>
      </c>
      <c r="AK28" s="66" t="str">
        <f t="shared" si="0"/>
        <v>08</v>
      </c>
      <c r="AN28" s="46">
        <v>0</v>
      </c>
    </row>
    <row r="29" spans="1:40" x14ac:dyDescent="0.25">
      <c r="A29" s="46">
        <v>884</v>
      </c>
      <c r="B29" s="21" t="s">
        <v>89</v>
      </c>
      <c r="C29" s="48" t="s">
        <v>48</v>
      </c>
      <c r="D29" s="48" t="s">
        <v>53</v>
      </c>
      <c r="E29" s="46" t="s">
        <v>119</v>
      </c>
      <c r="F29" s="16">
        <v>14.409949756919101</v>
      </c>
      <c r="G29" s="16">
        <v>14.307112800955601</v>
      </c>
      <c r="H29" s="16">
        <v>4.3952435289552998E-3</v>
      </c>
      <c r="I29" s="16">
        <v>27.8279387954505</v>
      </c>
      <c r="J29" s="16">
        <v>27.447778264878099</v>
      </c>
      <c r="K29" s="16">
        <v>1.59210040238039E-3</v>
      </c>
      <c r="L29" s="16">
        <v>-0.18531412290000901</v>
      </c>
      <c r="M29" s="16">
        <v>4.2530141603402804E-3</v>
      </c>
      <c r="N29" s="16">
        <v>4.06804885372578</v>
      </c>
      <c r="O29" s="16">
        <v>4.3504340581529298E-3</v>
      </c>
      <c r="P29" s="16">
        <v>7.3781621047245798</v>
      </c>
      <c r="Q29" s="16">
        <v>1.5604237992577401E-3</v>
      </c>
      <c r="R29" s="16">
        <v>3.29561738898856</v>
      </c>
      <c r="S29" s="16">
        <v>0.14143061480387001</v>
      </c>
      <c r="T29" s="16">
        <v>737.25793378534695</v>
      </c>
      <c r="U29" s="16">
        <v>0.14071117532341501</v>
      </c>
      <c r="V29" s="71" t="s">
        <v>383</v>
      </c>
      <c r="W29" s="46">
        <v>2.2000000000000002</v>
      </c>
      <c r="X29" s="56">
        <v>2.33034339406503E-5</v>
      </c>
      <c r="Y29" s="56">
        <v>4.3823478901899702E-4</v>
      </c>
      <c r="Z29" s="17">
        <f>((((N29/1000)+1)/((SMOW!$Z$4/1000)+1))-1)*1000</f>
        <v>14.889779844011297</v>
      </c>
      <c r="AA29" s="17">
        <f>((((P29/1000)+1)/((SMOW!$AA$4/1000)+1))-1)*1000</f>
        <v>28.676331223393746</v>
      </c>
      <c r="AB29" s="17">
        <f>Z29*SMOW!$AN$6</f>
        <v>16.428493266247933</v>
      </c>
      <c r="AC29" s="17">
        <f>AA29*SMOW!$AN$12</f>
        <v>31.598596398249136</v>
      </c>
      <c r="AD29" s="17">
        <f t="shared" ref="AD29" si="55">LN((AB29/1000)+1)*1000</f>
        <v>16.295005587516396</v>
      </c>
      <c r="AE29" s="17">
        <f t="shared" ref="AE29" si="56">LN((AC29/1000)+1)*1000</f>
        <v>31.109634417544296</v>
      </c>
      <c r="AF29" s="16">
        <f>(AD29-SMOW!$AN$14*AE29)</f>
        <v>-0.13088138494699209</v>
      </c>
      <c r="AG29" s="2">
        <f t="shared" ref="AG29" si="57">AF29*1000</f>
        <v>-130.88138494699209</v>
      </c>
      <c r="AH29" s="2"/>
      <c r="AI29" s="46"/>
      <c r="AK29" s="66" t="str">
        <f t="shared" si="0"/>
        <v>08</v>
      </c>
      <c r="AN29" s="46">
        <v>0</v>
      </c>
    </row>
    <row r="30" spans="1:40" x14ac:dyDescent="0.25">
      <c r="A30" s="46">
        <v>885</v>
      </c>
      <c r="B30" s="21" t="s">
        <v>89</v>
      </c>
      <c r="C30" s="48" t="s">
        <v>48</v>
      </c>
      <c r="D30" s="48" t="s">
        <v>47</v>
      </c>
      <c r="E30" s="46" t="s">
        <v>120</v>
      </c>
      <c r="F30" s="16">
        <v>16.3545635025385</v>
      </c>
      <c r="G30" s="16">
        <v>16.222267893206901</v>
      </c>
      <c r="H30" s="16">
        <v>3.3283294508324002E-3</v>
      </c>
      <c r="I30" s="16">
        <v>31.6097170663305</v>
      </c>
      <c r="J30" s="16">
        <v>31.120414376106702</v>
      </c>
      <c r="K30" s="16">
        <v>9.7635499048043999E-4</v>
      </c>
      <c r="L30" s="16">
        <v>-0.209310897377461</v>
      </c>
      <c r="M30" s="16">
        <v>3.2666303288537701E-3</v>
      </c>
      <c r="N30" s="16">
        <v>5.9928372785692696</v>
      </c>
      <c r="O30" s="16">
        <v>3.2943971600844198E-3</v>
      </c>
      <c r="P30" s="16">
        <v>11.084697702960501</v>
      </c>
      <c r="Q30" s="16">
        <v>9.5692932517749498E-4</v>
      </c>
      <c r="R30" s="16">
        <v>9.1043578393944706</v>
      </c>
      <c r="S30" s="16">
        <v>0.145482140181943</v>
      </c>
      <c r="T30" s="16">
        <v>1282.64569086338</v>
      </c>
      <c r="U30" s="16">
        <v>0.145534551344464</v>
      </c>
      <c r="V30" s="71" t="s">
        <v>384</v>
      </c>
      <c r="W30" s="46">
        <v>2.2000000000000002</v>
      </c>
      <c r="X30" s="16">
        <v>5.5013936622891699E-3</v>
      </c>
      <c r="Y30" s="16">
        <v>4.0556470509755197E-3</v>
      </c>
      <c r="Z30" s="17">
        <f>((((N30/1000)+1)/((SMOW!$Z$4/1000)+1))-1)*1000</f>
        <v>16.835313419117259</v>
      </c>
      <c r="AA30" s="17">
        <f>((((P30/1000)+1)/((SMOW!$AA$4/1000)+1))-1)*1000</f>
        <v>32.461231059594418</v>
      </c>
      <c r="AB30" s="17">
        <f>Z30*SMOW!$AN$6</f>
        <v>18.575078747882362</v>
      </c>
      <c r="AC30" s="17">
        <f>AA30*SMOW!$AN$12</f>
        <v>35.769196932892783</v>
      </c>
      <c r="AD30" s="17">
        <f t="shared" ref="AD30" si="58">LN((AB30/1000)+1)*1000</f>
        <v>18.404668987917102</v>
      </c>
      <c r="AE30" s="17">
        <f t="shared" ref="AE30" si="59">LN((AC30/1000)+1)*1000</f>
        <v>35.144336134190333</v>
      </c>
      <c r="AF30" s="16">
        <f>(AD30-SMOW!$AN$14*AE30)</f>
        <v>-0.15154049093539612</v>
      </c>
      <c r="AG30" s="2">
        <f t="shared" ref="AG30" si="60">AF30*1000</f>
        <v>-151.54049093539612</v>
      </c>
      <c r="AH30" s="2">
        <f>AVERAGE(AG30:AG32)</f>
        <v>-148.29241989825093</v>
      </c>
      <c r="AI30" s="2">
        <f>STDEV(AG30:AG32)</f>
        <v>4.5934661122819795</v>
      </c>
      <c r="AK30" s="66" t="str">
        <f t="shared" si="0"/>
        <v>08</v>
      </c>
      <c r="AN30" s="46">
        <v>0</v>
      </c>
    </row>
    <row r="31" spans="1:40" x14ac:dyDescent="0.25">
      <c r="A31" s="46" t="s">
        <v>219</v>
      </c>
      <c r="E31" s="4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71" t="s">
        <v>385</v>
      </c>
      <c r="X31" s="16"/>
      <c r="Y31" s="16"/>
      <c r="Z31" s="17"/>
      <c r="AA31" s="17"/>
      <c r="AB31" s="17"/>
      <c r="AC31" s="17"/>
      <c r="AD31" s="17"/>
      <c r="AE31" s="17"/>
      <c r="AF31" s="16"/>
      <c r="AG31" s="2"/>
      <c r="AH31" s="2"/>
      <c r="AI31" s="2"/>
      <c r="AK31" s="66" t="str">
        <f t="shared" si="0"/>
        <v>08</v>
      </c>
      <c r="AN31" s="46">
        <v>0</v>
      </c>
    </row>
    <row r="32" spans="1:40" x14ac:dyDescent="0.25">
      <c r="A32" s="46">
        <v>886</v>
      </c>
      <c r="B32" s="21" t="s">
        <v>80</v>
      </c>
      <c r="C32" s="48" t="s">
        <v>48</v>
      </c>
      <c r="D32" s="48" t="s">
        <v>47</v>
      </c>
      <c r="E32" s="46" t="s">
        <v>121</v>
      </c>
      <c r="F32" s="16">
        <v>15.3782161006549</v>
      </c>
      <c r="G32" s="16">
        <v>15.2611696038354</v>
      </c>
      <c r="H32" s="16">
        <v>3.1018663654862198E-3</v>
      </c>
      <c r="I32" s="16">
        <v>29.716931764528901</v>
      </c>
      <c r="J32" s="16">
        <v>29.2839409090784</v>
      </c>
      <c r="K32" s="16">
        <v>1.3185959786615601E-3</v>
      </c>
      <c r="L32" s="16">
        <v>-0.200751196157993</v>
      </c>
      <c r="M32" s="16">
        <v>3.0602867142722301E-3</v>
      </c>
      <c r="N32" s="16">
        <v>5.0264437302335798</v>
      </c>
      <c r="O32" s="16">
        <v>3.0702428639839598E-3</v>
      </c>
      <c r="P32" s="16">
        <v>9.2295714638135191</v>
      </c>
      <c r="Q32" s="16">
        <v>1.29236104935936E-3</v>
      </c>
      <c r="R32" s="16">
        <v>10.306272728666899</v>
      </c>
      <c r="S32" s="16">
        <v>0.16026162260111201</v>
      </c>
      <c r="T32" s="16">
        <v>1137.9845110681499</v>
      </c>
      <c r="U32" s="16">
        <v>0.27361547579502599</v>
      </c>
      <c r="V32" s="71" t="s">
        <v>386</v>
      </c>
      <c r="W32" s="46">
        <v>2.2000000000000002</v>
      </c>
      <c r="X32" s="16">
        <v>5.3014174968925201E-4</v>
      </c>
      <c r="Y32" s="16">
        <v>9.2326057131132395E-4</v>
      </c>
      <c r="Z32" s="17">
        <f>((((N32/1000)+1)/((SMOW!$Z$4/1000)+1))-1)*1000</f>
        <v>15.858504191263778</v>
      </c>
      <c r="AA32" s="17">
        <f>((((P32/1000)+1)/((SMOW!$AA$4/1000)+1))-1)*1000</f>
        <v>30.566883409993917</v>
      </c>
      <c r="AB32" s="17">
        <f>Z32*SMOW!$AN$6</f>
        <v>17.497325820013916</v>
      </c>
      <c r="AC32" s="17">
        <f>AA32*SMOW!$AN$12</f>
        <v>33.681805545501284</v>
      </c>
      <c r="AD32" s="17">
        <f t="shared" ref="AD32" si="61">LN((AB32/1000)+1)*1000</f>
        <v>17.346010144440839</v>
      </c>
      <c r="AE32" s="17">
        <f t="shared" ref="AE32" si="62">LN((AC32/1000)+1)*1000</f>
        <v>33.126997146405195</v>
      </c>
      <c r="AF32" s="16">
        <f>(AD32-SMOW!$AN$14*AE32)</f>
        <v>-0.14504434886110573</v>
      </c>
      <c r="AG32" s="2">
        <f t="shared" ref="AG32" si="63">AF32*1000</f>
        <v>-145.04434886110573</v>
      </c>
      <c r="AI32" s="46"/>
      <c r="AK32" s="66" t="str">
        <f t="shared" si="0"/>
        <v>08</v>
      </c>
      <c r="AN32" s="46">
        <v>0</v>
      </c>
    </row>
    <row r="33" spans="1:40" x14ac:dyDescent="0.25">
      <c r="A33" s="46">
        <v>887</v>
      </c>
      <c r="B33" s="21" t="s">
        <v>80</v>
      </c>
      <c r="C33" s="48" t="s">
        <v>48</v>
      </c>
      <c r="D33" s="48" t="s">
        <v>47</v>
      </c>
      <c r="E33" s="46" t="s">
        <v>122</v>
      </c>
      <c r="F33" s="16">
        <v>17.0024864546012</v>
      </c>
      <c r="G33" s="16">
        <v>16.859561726022399</v>
      </c>
      <c r="H33" s="16">
        <v>3.4840777417005399E-3</v>
      </c>
      <c r="I33" s="16">
        <v>32.827015153569299</v>
      </c>
      <c r="J33" s="16">
        <v>32.299717362467597</v>
      </c>
      <c r="K33" s="16">
        <v>1.53774489172407E-3</v>
      </c>
      <c r="L33" s="16">
        <v>-0.19468904136046</v>
      </c>
      <c r="M33" s="16">
        <v>3.5814364662807401E-3</v>
      </c>
      <c r="N33" s="16">
        <v>6.6341546615868801</v>
      </c>
      <c r="O33" s="16">
        <v>3.4485575984359801E-3</v>
      </c>
      <c r="P33" s="16">
        <v>12.2777762947852</v>
      </c>
      <c r="Q33" s="16">
        <v>1.50714975176277E-3</v>
      </c>
      <c r="R33" s="16">
        <v>15.5482670016615</v>
      </c>
      <c r="S33" s="16">
        <v>0.13304398066133399</v>
      </c>
      <c r="T33" s="16">
        <v>1003.42319484499</v>
      </c>
      <c r="U33" s="16">
        <v>8.8477975093742306E-2</v>
      </c>
      <c r="V33" s="71" t="s">
        <v>387</v>
      </c>
      <c r="W33" s="46">
        <v>2.2000000000000002</v>
      </c>
      <c r="X33" s="16">
        <v>6.2486632370855099E-3</v>
      </c>
      <c r="Y33" s="16">
        <v>7.6783670153077197E-3</v>
      </c>
      <c r="Z33" s="17">
        <f>((((N33/1000)+1)/((SMOW!$Z$4/1000)+1))-1)*1000</f>
        <v>17.483542847793743</v>
      </c>
      <c r="AA33" s="17">
        <f>((((P33/1000)+1)/((SMOW!$AA$4/1000)+1))-1)*1000</f>
        <v>33.679533932206908</v>
      </c>
      <c r="AB33" s="17">
        <f>Z33*SMOW!$AN$6</f>
        <v>19.290296361276329</v>
      </c>
      <c r="AC33" s="17">
        <f>AA33*SMOW!$AN$12</f>
        <v>37.11165111444808</v>
      </c>
      <c r="AD33" s="17">
        <f t="shared" ref="AD33" si="64">LN((AB33/1000)+1)*1000</f>
        <v>19.10659724235002</v>
      </c>
      <c r="AE33" s="17">
        <f t="shared" ref="AE33" si="65">LN((AC33/1000)+1)*1000</f>
        <v>36.439590871580933</v>
      </c>
      <c r="AF33" s="16">
        <f>(AD33-SMOW!$AN$14*AE33)</f>
        <v>-0.13350673784471212</v>
      </c>
      <c r="AG33" s="2">
        <f t="shared" ref="AG33" si="66">AF33*1000</f>
        <v>-133.50673784471212</v>
      </c>
      <c r="AH33" s="2">
        <f>AVERAGE(AG33:AG34)</f>
        <v>-133.25926079866156</v>
      </c>
      <c r="AI33" s="2">
        <f>STDEV(AG33:AG34)</f>
        <v>0.34998539490071628</v>
      </c>
      <c r="AK33" s="66" t="str">
        <f t="shared" si="0"/>
        <v>08</v>
      </c>
      <c r="AN33" s="46">
        <v>0</v>
      </c>
    </row>
    <row r="34" spans="1:40" x14ac:dyDescent="0.25">
      <c r="A34" s="46">
        <v>888</v>
      </c>
      <c r="B34" s="21" t="s">
        <v>80</v>
      </c>
      <c r="C34" s="48" t="s">
        <v>48</v>
      </c>
      <c r="D34" s="48" t="s">
        <v>47</v>
      </c>
      <c r="E34" s="46" t="s">
        <v>123</v>
      </c>
      <c r="F34" s="16">
        <v>17.2920270353242</v>
      </c>
      <c r="G34" s="16">
        <v>17.144221142337098</v>
      </c>
      <c r="H34" s="16">
        <v>3.76062587390847E-3</v>
      </c>
      <c r="I34" s="16">
        <v>33.384701397301797</v>
      </c>
      <c r="J34" s="16">
        <v>32.839532588090002</v>
      </c>
      <c r="K34" s="16">
        <v>1.26011352727171E-3</v>
      </c>
      <c r="L34" s="16">
        <v>-0.195052064174419</v>
      </c>
      <c r="M34" s="16">
        <v>3.7322322345640299E-3</v>
      </c>
      <c r="N34" s="16">
        <v>6.9207433785254198</v>
      </c>
      <c r="O34" s="16">
        <v>3.7222863247634201E-3</v>
      </c>
      <c r="P34" s="16">
        <v>12.8243667522315</v>
      </c>
      <c r="Q34" s="16">
        <v>1.2350421711950501E-3</v>
      </c>
      <c r="R34" s="16">
        <v>16.4816830354792</v>
      </c>
      <c r="S34" s="16">
        <v>0.12960351956927499</v>
      </c>
      <c r="T34" s="16">
        <v>967.18380275085997</v>
      </c>
      <c r="U34" s="16">
        <v>6.96184155050939E-2</v>
      </c>
      <c r="V34" s="71" t="s">
        <v>388</v>
      </c>
      <c r="W34" s="46">
        <v>2.2000000000000002</v>
      </c>
      <c r="X34" s="56">
        <v>3.8439539046066697E-5</v>
      </c>
      <c r="Y34" s="56">
        <v>1.6711907050595302E-5</v>
      </c>
      <c r="Z34" s="17">
        <f>((((N34/1000)+1)/((SMOW!$Z$4/1000)+1))-1)*1000</f>
        <v>17.77322038525897</v>
      </c>
      <c r="AA34" s="17">
        <f>((((P34/1000)+1)/((SMOW!$AA$4/1000)+1))-1)*1000</f>
        <v>34.237680502778645</v>
      </c>
      <c r="AB34" s="17">
        <f>Z34*SMOW!$AN$6</f>
        <v>19.609909244978223</v>
      </c>
      <c r="AC34" s="17">
        <f>AA34*SMOW!$AN$12</f>
        <v>37.726675682171567</v>
      </c>
      <c r="AD34" s="17">
        <f t="shared" ref="AD34" si="67">LN((AB34/1000)+1)*1000</f>
        <v>19.42011222993094</v>
      </c>
      <c r="AE34" s="17">
        <f t="shared" ref="AE34" si="68">LN((AC34/1000)+1)*1000</f>
        <v>37.03243184409763</v>
      </c>
      <c r="AF34" s="16">
        <f>(AD34-SMOW!$AN$14*AE34)</f>
        <v>-0.13301178375261102</v>
      </c>
      <c r="AG34" s="2">
        <f t="shared" ref="AG34" si="69">AF34*1000</f>
        <v>-133.01178375261102</v>
      </c>
      <c r="AI34" s="46"/>
      <c r="AK34" s="66" t="str">
        <f t="shared" si="0"/>
        <v>08</v>
      </c>
      <c r="AN34" s="46">
        <v>0</v>
      </c>
    </row>
    <row r="35" spans="1:40" x14ac:dyDescent="0.25">
      <c r="A35" s="46">
        <v>889</v>
      </c>
      <c r="B35" s="21" t="s">
        <v>80</v>
      </c>
      <c r="C35" s="48" t="s">
        <v>48</v>
      </c>
      <c r="D35" s="48" t="s">
        <v>47</v>
      </c>
      <c r="E35" s="46" t="s">
        <v>126</v>
      </c>
      <c r="F35" s="16">
        <v>16.926039053335298</v>
      </c>
      <c r="G35" s="16">
        <v>16.784389594629499</v>
      </c>
      <c r="H35" s="16">
        <v>3.2505948343521701E-3</v>
      </c>
      <c r="I35" s="16">
        <v>32.7105000570416</v>
      </c>
      <c r="J35" s="16">
        <v>32.186899155722799</v>
      </c>
      <c r="K35" s="16">
        <v>1.8865280886523001E-3</v>
      </c>
      <c r="L35" s="16">
        <v>-0.21029315959211101</v>
      </c>
      <c r="M35" s="16">
        <v>3.3342174739585E-3</v>
      </c>
      <c r="N35" s="16">
        <v>6.5584866409337002</v>
      </c>
      <c r="O35" s="16">
        <v>3.2174550473623499E-3</v>
      </c>
      <c r="P35" s="16">
        <v>12.163579395316701</v>
      </c>
      <c r="Q35" s="16">
        <v>1.8489935201924899E-3</v>
      </c>
      <c r="R35" s="16">
        <v>14.337462148435501</v>
      </c>
      <c r="S35" s="16">
        <v>0.11353802457396001</v>
      </c>
      <c r="T35" s="16">
        <v>1124.51090723118</v>
      </c>
      <c r="U35" s="16">
        <v>0.126146497650582</v>
      </c>
      <c r="V35" s="71" t="s">
        <v>389</v>
      </c>
      <c r="W35" s="46">
        <v>2.2000000000000002</v>
      </c>
      <c r="X35" s="16">
        <v>8.2482193607540305E-2</v>
      </c>
      <c r="Y35" s="16">
        <v>8.6928121499691799E-2</v>
      </c>
      <c r="Z35" s="17">
        <f>((((N35/1000)+1)/((SMOW!$Z$4/1000)+1))-1)*1000</f>
        <v>17.407059285838187</v>
      </c>
      <c r="AA35" s="17">
        <f>((((P35/1000)+1)/((SMOW!$AA$4/1000)+1))-1)*1000</f>
        <v>33.562922661483306</v>
      </c>
      <c r="AB35" s="17">
        <f>Z35*SMOW!$AN$6</f>
        <v>19.205908969674237</v>
      </c>
      <c r="AC35" s="17">
        <f>AA35*SMOW!$AN$12</f>
        <v>36.983156557373214</v>
      </c>
      <c r="AD35" s="17">
        <f t="shared" ref="AD35" si="70">LN((AB35/1000)+1)*1000</f>
        <v>19.02380347365953</v>
      </c>
      <c r="AE35" s="17">
        <f t="shared" ref="AE35" si="71">LN((AC35/1000)+1)*1000</f>
        <v>36.315686644287318</v>
      </c>
      <c r="AF35" s="16">
        <f>(AD35-SMOW!$AN$14*AE35)</f>
        <v>-0.15087907452417326</v>
      </c>
      <c r="AG35" s="2">
        <f t="shared" ref="AG35" si="72">AF35*1000</f>
        <v>-150.87907452417326</v>
      </c>
      <c r="AH35" s="2">
        <f>AVERAGE(AG35:AG36)</f>
        <v>-150.20920663604011</v>
      </c>
      <c r="AI35" s="2">
        <f>STDEV(AG35:AG36)</f>
        <v>0.94733625239615049</v>
      </c>
      <c r="AJ35" s="46" t="s">
        <v>127</v>
      </c>
      <c r="AK35" s="66" t="str">
        <f t="shared" si="0"/>
        <v>08</v>
      </c>
      <c r="AN35" s="46">
        <v>0</v>
      </c>
    </row>
    <row r="36" spans="1:40" x14ac:dyDescent="0.25">
      <c r="A36" s="46">
        <v>890</v>
      </c>
      <c r="B36" s="21" t="s">
        <v>80</v>
      </c>
      <c r="C36" s="48" t="s">
        <v>48</v>
      </c>
      <c r="D36" s="48" t="s">
        <v>47</v>
      </c>
      <c r="E36" s="46" t="s">
        <v>128</v>
      </c>
      <c r="F36" s="16">
        <v>17.699520236911901</v>
      </c>
      <c r="G36" s="16">
        <v>17.544707296336998</v>
      </c>
      <c r="H36" s="16">
        <v>5.1549292877704498E-3</v>
      </c>
      <c r="I36" s="16">
        <v>34.200562750124803</v>
      </c>
      <c r="J36" s="16">
        <v>33.628724718845199</v>
      </c>
      <c r="K36" s="16">
        <v>4.6926852561145196E-3</v>
      </c>
      <c r="L36" s="16">
        <v>-0.21125935521328601</v>
      </c>
      <c r="M36" s="16">
        <v>4.5568824955044803E-3</v>
      </c>
      <c r="N36" s="16">
        <v>7.3240821903513202</v>
      </c>
      <c r="O36" s="16">
        <v>5.1023748270525998E-3</v>
      </c>
      <c r="P36" s="16">
        <v>13.62399563866</v>
      </c>
      <c r="Q36" s="16">
        <v>4.5993190788159704E-3</v>
      </c>
      <c r="R36" s="16">
        <v>17.3465371772681</v>
      </c>
      <c r="S36" s="16">
        <v>0.122666109606791</v>
      </c>
      <c r="T36" s="16">
        <v>954.89111455672003</v>
      </c>
      <c r="U36" s="16">
        <v>0.173381297281791</v>
      </c>
      <c r="V36" s="71" t="s">
        <v>390</v>
      </c>
      <c r="W36" s="46">
        <v>2.2000000000000002</v>
      </c>
      <c r="X36" s="16">
        <v>3.38332287781181E-3</v>
      </c>
      <c r="Y36" s="16">
        <v>2.4058099780030501E-3</v>
      </c>
      <c r="Z36" s="17">
        <f>((((N36/1000)+1)/((SMOW!$Z$4/1000)+1))-1)*1000</f>
        <v>18.180906336827451</v>
      </c>
      <c r="AA36" s="17">
        <f>((((P36/1000)+1)/((SMOW!$AA$4/1000)+1))-1)*1000</f>
        <v>35.054215286015157</v>
      </c>
      <c r="AB36" s="17">
        <f>Z36*SMOW!$AN$6</f>
        <v>20.059725560615721</v>
      </c>
      <c r="AC36" s="17">
        <f>AA36*SMOW!$AN$12</f>
        <v>38.626419546183499</v>
      </c>
      <c r="AD36" s="17">
        <f t="shared" ref="AD36" si="73">LN((AB36/1000)+1)*1000</f>
        <v>19.861180053125384</v>
      </c>
      <c r="AE36" s="17">
        <f t="shared" ref="AE36" si="74">LN((AC36/1000)+1)*1000</f>
        <v>37.89908975733578</v>
      </c>
      <c r="AF36" s="16">
        <f>(AD36-SMOW!$AN$14*AE36)</f>
        <v>-0.14953933874790692</v>
      </c>
      <c r="AG36" s="2">
        <f t="shared" ref="AG36" si="75">AF36*1000</f>
        <v>-149.53933874790692</v>
      </c>
      <c r="AI36" s="46"/>
      <c r="AK36" s="66" t="str">
        <f t="shared" si="0"/>
        <v>08</v>
      </c>
      <c r="AN36" s="46">
        <v>0</v>
      </c>
    </row>
    <row r="37" spans="1:40" x14ac:dyDescent="0.25">
      <c r="A37" s="46">
        <v>891</v>
      </c>
      <c r="B37" s="21" t="s">
        <v>80</v>
      </c>
      <c r="C37" s="48" t="s">
        <v>64</v>
      </c>
      <c r="D37" s="48" t="s">
        <v>60</v>
      </c>
      <c r="E37" s="46" t="s">
        <v>129</v>
      </c>
      <c r="F37" s="16">
        <v>7.4949912770526899</v>
      </c>
      <c r="G37" s="16">
        <v>7.46704318149144</v>
      </c>
      <c r="H37" s="16">
        <v>3.2879601066760598E-3</v>
      </c>
      <c r="I37" s="16">
        <v>14.483036638162799</v>
      </c>
      <c r="J37" s="16">
        <v>14.379159212776001</v>
      </c>
      <c r="K37" s="16">
        <v>1.0897000510838399E-3</v>
      </c>
      <c r="L37" s="16">
        <v>-0.125152882854285</v>
      </c>
      <c r="M37" s="16">
        <v>3.2695229796048299E-3</v>
      </c>
      <c r="N37" s="16">
        <v>-2.7764116826163199</v>
      </c>
      <c r="O37" s="16">
        <v>3.2544393810504798E-3</v>
      </c>
      <c r="P37" s="16">
        <v>-5.7012284248134604</v>
      </c>
      <c r="Q37" s="16">
        <v>1.0680192601072701E-3</v>
      </c>
      <c r="R37" s="16">
        <v>-10.1108187659691</v>
      </c>
      <c r="S37" s="16">
        <v>0.125279056065844</v>
      </c>
      <c r="T37" s="16">
        <v>877.38849809782505</v>
      </c>
      <c r="U37" s="16">
        <v>6.9306235254161297E-2</v>
      </c>
      <c r="V37" s="71" t="s">
        <v>391</v>
      </c>
      <c r="W37" s="46">
        <v>2.2000000000000002</v>
      </c>
      <c r="X37" s="16">
        <v>1.0325115305378401E-2</v>
      </c>
      <c r="Y37" s="16">
        <v>1.25162983200248E-2</v>
      </c>
      <c r="Z37" s="17">
        <f>((((N37/1000)+1)/((SMOW!$Z$4/1000)+1))-1)*1000</f>
        <v>7.9715504921169522</v>
      </c>
      <c r="AA37" s="17">
        <f>((((P37/1000)+1)/((SMOW!$AA$4/1000)+1))-1)*1000</f>
        <v>15.320413882032424</v>
      </c>
      <c r="AB37" s="17">
        <f>Z37*SMOW!$AN$6</f>
        <v>8.7953324329352931</v>
      </c>
      <c r="AC37" s="17">
        <f>AA37*SMOW!$AN$12</f>
        <v>16.881642604181913</v>
      </c>
      <c r="AD37" s="17">
        <f t="shared" ref="AD37" si="76">LN((AB37/1000)+1)*1000</f>
        <v>8.7568788070909758</v>
      </c>
      <c r="AE37" s="17">
        <f t="shared" ref="AE37" si="77">LN((AC37/1000)+1)*1000</f>
        <v>16.740731340260343</v>
      </c>
      <c r="AF37" s="16">
        <f>(AD37-SMOW!$AN$14*AE37)</f>
        <v>-8.2227340566484841E-2</v>
      </c>
      <c r="AG37" s="2">
        <f t="shared" ref="AG37" si="78">AF37*1000</f>
        <v>-82.227340566484841</v>
      </c>
      <c r="AH37" s="2">
        <f>AVERAGE(AG37:AG39)</f>
        <v>-79.961702143519574</v>
      </c>
      <c r="AI37" s="2">
        <f>STDEV(AG37:AG39)</f>
        <v>3.7674609216145836</v>
      </c>
      <c r="AK37" s="66" t="str">
        <f t="shared" si="0"/>
        <v>08</v>
      </c>
      <c r="AN37" s="46">
        <v>0</v>
      </c>
    </row>
    <row r="38" spans="1:40" x14ac:dyDescent="0.25">
      <c r="A38" s="46">
        <v>892</v>
      </c>
      <c r="B38" s="21" t="s">
        <v>80</v>
      </c>
      <c r="C38" s="48" t="s">
        <v>64</v>
      </c>
      <c r="D38" s="48" t="s">
        <v>60</v>
      </c>
      <c r="E38" s="46" t="s">
        <v>130</v>
      </c>
      <c r="F38" s="16">
        <v>6.7770978245164901</v>
      </c>
      <c r="G38" s="16">
        <v>6.7542362616875096</v>
      </c>
      <c r="H38" s="16">
        <v>3.7189286009460401E-3</v>
      </c>
      <c r="I38" s="16">
        <v>13.1113533852612</v>
      </c>
      <c r="J38" s="16">
        <v>13.0261435298513</v>
      </c>
      <c r="K38" s="16">
        <v>1.8343275858523501E-3</v>
      </c>
      <c r="L38" s="16">
        <v>-0.123567522073967</v>
      </c>
      <c r="M38" s="16">
        <v>3.7267941809290702E-3</v>
      </c>
      <c r="N38" s="16">
        <v>-3.4869862174438002</v>
      </c>
      <c r="O38" s="16">
        <v>3.6810141551497301E-3</v>
      </c>
      <c r="P38" s="16">
        <v>-7.0456205182189402</v>
      </c>
      <c r="Q38" s="16">
        <v>1.79783160428551E-3</v>
      </c>
      <c r="R38" s="16">
        <v>-12.7842076849791</v>
      </c>
      <c r="S38" s="16">
        <v>0.146313187293518</v>
      </c>
      <c r="T38" s="16">
        <v>828.85757555805401</v>
      </c>
      <c r="U38" s="16">
        <v>0.108934417184192</v>
      </c>
      <c r="V38" s="71" t="s">
        <v>392</v>
      </c>
      <c r="W38" s="46">
        <v>2.2000000000000002</v>
      </c>
      <c r="X38" s="16">
        <v>1.19552416361358E-2</v>
      </c>
      <c r="Y38" s="16">
        <v>1.49102499689381E-2</v>
      </c>
      <c r="Z38" s="17">
        <f>((((N38/1000)+1)/((SMOW!$Z$4/1000)+1))-1)*1000</f>
        <v>7.2533174659419331</v>
      </c>
      <c r="AA38" s="17">
        <f>((((P38/1000)+1)/((SMOW!$AA$4/1000)+1))-1)*1000</f>
        <v>13.947598410749329</v>
      </c>
      <c r="AB38" s="17">
        <f>Z38*SMOW!$AN$6</f>
        <v>8.0028770334782635</v>
      </c>
      <c r="AC38" s="17">
        <f>AA38*SMOW!$AN$12</f>
        <v>15.368930197967314</v>
      </c>
      <c r="AD38" s="17">
        <f t="shared" ref="AD38" si="79">LN((AB38/1000)+1)*1000</f>
        <v>7.9710238449829678</v>
      </c>
      <c r="AE38" s="17">
        <f t="shared" ref="AE38" si="80">LN((AC38/1000)+1)*1000</f>
        <v>15.252024479169213</v>
      </c>
      <c r="AF38" s="16">
        <f>(AD38-SMOW!$AN$14*AE38)</f>
        <v>-8.2045080018376737E-2</v>
      </c>
      <c r="AG38" s="2">
        <f t="shared" ref="AG38" si="81">AF38*1000</f>
        <v>-82.045080018376737</v>
      </c>
      <c r="AI38" s="46"/>
      <c r="AK38" s="66" t="str">
        <f t="shared" si="0"/>
        <v>08</v>
      </c>
      <c r="AN38" s="46">
        <v>0</v>
      </c>
    </row>
    <row r="39" spans="1:40" x14ac:dyDescent="0.25">
      <c r="A39" s="46">
        <v>893</v>
      </c>
      <c r="B39" s="21" t="s">
        <v>80</v>
      </c>
      <c r="C39" s="48" t="s">
        <v>64</v>
      </c>
      <c r="D39" s="48" t="s">
        <v>60</v>
      </c>
      <c r="E39" s="46" t="s">
        <v>131</v>
      </c>
      <c r="F39" s="16">
        <v>6.7083393283930803</v>
      </c>
      <c r="G39" s="16">
        <v>6.6859383815367304</v>
      </c>
      <c r="H39" s="16">
        <v>2.9986979472083901E-3</v>
      </c>
      <c r="I39" s="16">
        <v>12.968842260392901</v>
      </c>
      <c r="J39" s="16">
        <v>12.885466875989</v>
      </c>
      <c r="K39" s="16">
        <v>1.29955528450595E-3</v>
      </c>
      <c r="L39" s="16">
        <v>-0.117588128985454</v>
      </c>
      <c r="M39" s="16">
        <v>3.12189092807092E-3</v>
      </c>
      <c r="N39" s="16">
        <v>-3.5550437212777499</v>
      </c>
      <c r="O39" s="16">
        <v>2.9681262468661202E-3</v>
      </c>
      <c r="P39" s="16">
        <v>-7.18529622621495</v>
      </c>
      <c r="Q39" s="16">
        <v>1.2736991909310001E-3</v>
      </c>
      <c r="R39" s="16">
        <v>-12.8891542524754</v>
      </c>
      <c r="S39" s="16">
        <v>0.12708208484779401</v>
      </c>
      <c r="T39" s="16">
        <v>1034.5270152171699</v>
      </c>
      <c r="U39" s="16">
        <v>0.11007286907262499</v>
      </c>
      <c r="V39" s="71" t="s">
        <v>393</v>
      </c>
      <c r="W39" s="46">
        <v>2.2000000000000002</v>
      </c>
      <c r="X39" s="16">
        <v>4.6099096104184202E-2</v>
      </c>
      <c r="Y39" s="16">
        <v>6.7057981205942002E-2</v>
      </c>
      <c r="Z39" s="17">
        <f>((((N39/1000)+1)/((SMOW!$Z$4/1000)+1))-1)*1000</f>
        <v>7.1845264460885794</v>
      </c>
      <c r="AA39" s="17">
        <f>((((P39/1000)+1)/((SMOW!$AA$4/1000)+1))-1)*1000</f>
        <v>13.804969653975263</v>
      </c>
      <c r="AB39" s="17">
        <f>Z39*SMOW!$AN$6</f>
        <v>7.9269771331252254</v>
      </c>
      <c r="AC39" s="17">
        <f>AA39*SMOW!$AN$12</f>
        <v>15.21176683962212</v>
      </c>
      <c r="AD39" s="17">
        <f t="shared" ref="AD39" si="82">LN((AB39/1000)+1)*1000</f>
        <v>7.8957237047204876</v>
      </c>
      <c r="AE39" s="17">
        <f>LN((AC39/1000)+1)*1000</f>
        <v>15.097228012435956</v>
      </c>
      <c r="AF39" s="16">
        <f>(AD39-SMOW!$AN$14*AE39)</f>
        <v>-7.5612685845697136E-2</v>
      </c>
      <c r="AG39" s="2">
        <f t="shared" ref="AG39" si="83">AF39*1000</f>
        <v>-75.612685845697143</v>
      </c>
      <c r="AI39" s="46"/>
      <c r="AK39" s="66" t="str">
        <f t="shared" si="0"/>
        <v>08</v>
      </c>
      <c r="AN39" s="46">
        <v>0</v>
      </c>
    </row>
    <row r="40" spans="1:40" x14ac:dyDescent="0.25">
      <c r="A40" s="46">
        <v>894</v>
      </c>
      <c r="B40" s="21" t="s">
        <v>132</v>
      </c>
      <c r="C40" s="48" t="s">
        <v>62</v>
      </c>
      <c r="D40" s="48" t="s">
        <v>24</v>
      </c>
      <c r="E40" s="46" t="s">
        <v>232</v>
      </c>
      <c r="F40" s="16">
        <v>-26.465683064717801</v>
      </c>
      <c r="G40" s="16">
        <v>-26.822204050148098</v>
      </c>
      <c r="H40" s="16">
        <v>4.1132731256797702E-3</v>
      </c>
      <c r="I40" s="16">
        <v>-49.526555226554201</v>
      </c>
      <c r="J40" s="16">
        <v>-50.795055797790198</v>
      </c>
      <c r="K40" s="16">
        <v>2.95198276459186E-3</v>
      </c>
      <c r="L40" s="16">
        <v>-2.4145889148841498E-3</v>
      </c>
      <c r="M40" s="16">
        <v>4.5085444774775997E-3</v>
      </c>
      <c r="N40" s="16">
        <v>-36.390857235195298</v>
      </c>
      <c r="O40" s="16">
        <v>4.0713383407689398E-3</v>
      </c>
      <c r="P40" s="16">
        <v>-68.437278473541298</v>
      </c>
      <c r="Q40" s="16">
        <v>2.8932497937770199E-3</v>
      </c>
      <c r="R40" s="16">
        <v>-99.738695247531595</v>
      </c>
      <c r="S40" s="16">
        <v>0.15035909280477899</v>
      </c>
      <c r="T40" s="16">
        <v>1520.3179663261301</v>
      </c>
      <c r="U40" s="16">
        <v>9.6480322624843601E-2</v>
      </c>
      <c r="V40" s="71" t="s">
        <v>394</v>
      </c>
      <c r="W40" s="46">
        <v>2.2000000000000002</v>
      </c>
      <c r="X40" s="16">
        <v>0.24279104967565199</v>
      </c>
      <c r="Y40" s="16">
        <v>0.23447320320429099</v>
      </c>
      <c r="Z40" s="17">
        <f>((((N40/1000)+1)/((SMOW!$Z$4/1000)+1))-1)*1000</f>
        <v>-26.005187723367573</v>
      </c>
      <c r="AA40" s="17">
        <f>((((P40/1000)+1)/((SMOW!$AA$4/1000)+1))-1)*1000</f>
        <v>-48.7420129475693</v>
      </c>
      <c r="AB40" s="17">
        <f>Z40*SMOW!$AN$6</f>
        <v>-28.692570063263155</v>
      </c>
      <c r="AC40" s="17">
        <f>AA40*SMOW!$AN$12</f>
        <v>-53.709073966617446</v>
      </c>
      <c r="AD40" s="17">
        <f t="shared" ref="AD40" si="84">LN((AB40/1000)+1)*1000</f>
        <v>-29.112249126390651</v>
      </c>
      <c r="AE40" s="17">
        <f t="shared" ref="AE40" si="85">LN((AC40/1000)+1)*1000</f>
        <v>-55.205224403934849</v>
      </c>
      <c r="AF40" s="16">
        <f>(AD40-SMOW!$AN$14*AE40)</f>
        <v>3.6109358886950105E-2</v>
      </c>
      <c r="AG40" s="2">
        <f t="shared" ref="AG40" si="86">AF40*1000</f>
        <v>36.109358886950105</v>
      </c>
      <c r="AH40" s="57">
        <f>AVERAGE(AG40:AG42)</f>
        <v>11.155152830623885</v>
      </c>
      <c r="AI40" s="57">
        <f>STDEV(AG40:AG42)</f>
        <v>22.337857261872028</v>
      </c>
      <c r="AJ40" s="46" t="s">
        <v>133</v>
      </c>
      <c r="AK40" s="66" t="str">
        <f t="shared" si="0"/>
        <v>08</v>
      </c>
      <c r="AL40" s="46">
        <v>1</v>
      </c>
      <c r="AN40" s="46">
        <v>1</v>
      </c>
    </row>
    <row r="41" spans="1:40" x14ac:dyDescent="0.25">
      <c r="A41" s="46">
        <v>895</v>
      </c>
      <c r="B41" s="21" t="s">
        <v>80</v>
      </c>
      <c r="C41" s="48" t="s">
        <v>62</v>
      </c>
      <c r="D41" s="48" t="s">
        <v>24</v>
      </c>
      <c r="E41" s="46" t="s">
        <v>135</v>
      </c>
      <c r="F41" s="16">
        <v>-27.3592092675073</v>
      </c>
      <c r="G41" s="16">
        <v>-27.740442333931298</v>
      </c>
      <c r="H41" s="16">
        <v>3.9852887744656097E-3</v>
      </c>
      <c r="I41" s="16">
        <v>-51.106186665746698</v>
      </c>
      <c r="J41" s="16">
        <v>-52.458380073163198</v>
      </c>
      <c r="K41" s="16">
        <v>3.1906369396127402E-3</v>
      </c>
      <c r="L41" s="16">
        <v>-4.2417655301110101E-2</v>
      </c>
      <c r="M41" s="16">
        <v>3.7946737083464901E-3</v>
      </c>
      <c r="N41" s="16">
        <v>-37.275273945864797</v>
      </c>
      <c r="O41" s="16">
        <v>3.9446587889402597E-3</v>
      </c>
      <c r="P41" s="16">
        <v>-69.985481393459494</v>
      </c>
      <c r="Q41" s="16">
        <v>3.1271556793224901E-3</v>
      </c>
      <c r="R41" s="16">
        <v>-101.7425654804</v>
      </c>
      <c r="S41" s="16">
        <v>0.12630416181950899</v>
      </c>
      <c r="T41" s="16">
        <v>968.81881098351903</v>
      </c>
      <c r="U41" s="16">
        <v>0.101245027386644</v>
      </c>
      <c r="V41" s="71" t="s">
        <v>395</v>
      </c>
      <c r="W41" s="46">
        <v>2.2000000000000002</v>
      </c>
      <c r="X41" s="16">
        <v>0.113344794084347</v>
      </c>
      <c r="Y41" s="16">
        <v>0.105071650746628</v>
      </c>
      <c r="Z41" s="17">
        <f>((((N41/1000)+1)/((SMOW!$Z$4/1000)+1))-1)*1000</f>
        <v>-26.89913657654186</v>
      </c>
      <c r="AA41" s="17">
        <f>((((P41/1000)+1)/((SMOW!$AA$4/1000)+1))-1)*1000</f>
        <v>-50.322948250279609</v>
      </c>
      <c r="AB41" s="17">
        <f>Z41*SMOW!$AN$6</f>
        <v>-29.67889980544874</v>
      </c>
      <c r="AC41" s="17">
        <f>AA41*SMOW!$AN$12</f>
        <v>-55.451114682109463</v>
      </c>
      <c r="AD41" s="17">
        <f t="shared" ref="AD41" si="87">LN((AB41/1000)+1)*1000</f>
        <v>-30.128231135020478</v>
      </c>
      <c r="AE41" s="17">
        <f t="shared" ref="AE41" si="88">LN((AC41/1000)+1)*1000</f>
        <v>-57.047835499721636</v>
      </c>
      <c r="AF41" s="16">
        <f>(AD41-SMOW!$AN$14*AE41)</f>
        <v>-6.9739911674524535E-3</v>
      </c>
      <c r="AG41" s="2">
        <f t="shared" ref="AG41" si="89">AF41*1000</f>
        <v>-6.9739911674524535</v>
      </c>
      <c r="AH41" s="2">
        <f>AVERAGE(AG41:AG42)</f>
        <v>-1.3219501975392234</v>
      </c>
      <c r="AI41" s="2">
        <f>STDEV(AF41:AF42)</f>
        <v>7.9931929947396722E-3</v>
      </c>
      <c r="AK41" s="66" t="str">
        <f t="shared" si="0"/>
        <v>08</v>
      </c>
      <c r="AN41" s="46">
        <v>0</v>
      </c>
    </row>
    <row r="42" spans="1:40" x14ac:dyDescent="0.25">
      <c r="A42" s="46">
        <v>896</v>
      </c>
      <c r="B42" s="21" t="s">
        <v>80</v>
      </c>
      <c r="C42" s="48" t="s">
        <v>62</v>
      </c>
      <c r="D42" s="48" t="s">
        <v>24</v>
      </c>
      <c r="E42" s="46" t="s">
        <v>136</v>
      </c>
      <c r="F42" s="16">
        <v>-27.998985334909801</v>
      </c>
      <c r="G42" s="16">
        <v>-28.398430953176899</v>
      </c>
      <c r="H42" s="16">
        <v>3.9685399899047798E-3</v>
      </c>
      <c r="I42" s="16">
        <v>-52.3047480371417</v>
      </c>
      <c r="J42" s="16">
        <v>-53.722292677122702</v>
      </c>
      <c r="K42" s="16">
        <v>2.09310922679806E-3</v>
      </c>
      <c r="L42" s="16">
        <v>-3.3060419656164297E-2</v>
      </c>
      <c r="M42" s="16">
        <v>4.30705321695872E-3</v>
      </c>
      <c r="N42" s="16">
        <v>-37.908527501642901</v>
      </c>
      <c r="O42" s="16">
        <v>3.9280807580966502E-3</v>
      </c>
      <c r="P42" s="16">
        <v>-71.160196057180897</v>
      </c>
      <c r="Q42" s="16">
        <v>2.0514644974986502E-3</v>
      </c>
      <c r="R42" s="16">
        <v>-103.58850754600699</v>
      </c>
      <c r="S42" s="16">
        <v>0.139921265490733</v>
      </c>
      <c r="T42" s="16">
        <v>816.95339941413295</v>
      </c>
      <c r="U42" s="16">
        <v>9.9924372368736095E-2</v>
      </c>
      <c r="V42" s="71" t="s">
        <v>396</v>
      </c>
      <c r="W42" s="46">
        <v>2.2000000000000002</v>
      </c>
      <c r="X42" s="16">
        <v>5.1637486187930699E-3</v>
      </c>
      <c r="Y42" s="16">
        <v>6.9055200005522302E-3</v>
      </c>
      <c r="Z42" s="17">
        <f>((((N42/1000)+1)/((SMOW!$Z$4/1000)+1))-1)*1000</f>
        <v>-27.539215266968007</v>
      </c>
      <c r="AA42" s="17">
        <f>((((P42/1000)+1)/((SMOW!$AA$4/1000)+1))-1)*1000</f>
        <v>-51.522498941339421</v>
      </c>
      <c r="AB42" s="17">
        <f>Z42*SMOW!$AN$6</f>
        <v>-30.385124381345619</v>
      </c>
      <c r="AC42" s="17">
        <f>AA42*SMOW!$AN$12</f>
        <v>-56.772905738669664</v>
      </c>
      <c r="AD42" s="17">
        <f t="shared" ref="AD42" si="90">LN((AB42/1000)+1)*1000</f>
        <v>-30.856321768835691</v>
      </c>
      <c r="AE42" s="17">
        <f t="shared" ref="AE42" si="91">LN((AC42/1000)+1)*1000</f>
        <v>-58.448204279560727</v>
      </c>
      <c r="AF42" s="16">
        <f>(AD42-SMOW!$AN$14*AE42)</f>
        <v>4.3300907723740067E-3</v>
      </c>
      <c r="AG42" s="2">
        <f t="shared" ref="AG42" si="92">AF42*1000</f>
        <v>4.3300907723740067</v>
      </c>
      <c r="AI42" s="46"/>
      <c r="AK42" s="66" t="str">
        <f t="shared" si="0"/>
        <v>08</v>
      </c>
      <c r="AN42" s="46">
        <v>0</v>
      </c>
    </row>
    <row r="43" spans="1:40" x14ac:dyDescent="0.25">
      <c r="A43" s="46">
        <v>897</v>
      </c>
      <c r="B43" s="21" t="s">
        <v>80</v>
      </c>
      <c r="C43" s="48" t="s">
        <v>62</v>
      </c>
      <c r="D43" s="48" t="s">
        <v>22</v>
      </c>
      <c r="E43" s="46" t="s">
        <v>137</v>
      </c>
      <c r="F43" s="16">
        <v>-0.40372167775787599</v>
      </c>
      <c r="G43" s="16">
        <v>-0.40380336890705898</v>
      </c>
      <c r="H43" s="16">
        <v>2.9826167511947002E-3</v>
      </c>
      <c r="I43" s="16">
        <v>-0.69999331959281497</v>
      </c>
      <c r="J43" s="16">
        <v>-0.70023846191468697</v>
      </c>
      <c r="K43" s="16">
        <v>1.29223217079777E-3</v>
      </c>
      <c r="L43" s="16">
        <v>-3.4077461016104302E-2</v>
      </c>
      <c r="M43" s="16">
        <v>3.1602050315066499E-3</v>
      </c>
      <c r="N43" s="16">
        <v>-10.5945973253072</v>
      </c>
      <c r="O43" s="16">
        <v>2.95220899850913E-3</v>
      </c>
      <c r="P43" s="16">
        <v>-20.582175163768301</v>
      </c>
      <c r="Q43" s="16">
        <v>1.2665217786896E-3</v>
      </c>
      <c r="R43" s="16">
        <v>-32.716843261536297</v>
      </c>
      <c r="S43" s="16">
        <v>0.13098382479415199</v>
      </c>
      <c r="T43" s="16">
        <v>745.22345501573898</v>
      </c>
      <c r="U43" s="16">
        <v>8.3288437487770303E-2</v>
      </c>
      <c r="V43" s="71" t="s">
        <v>397</v>
      </c>
      <c r="W43" s="46">
        <v>2.2000000000000002</v>
      </c>
      <c r="X43" s="16">
        <v>7.7088750789585303E-4</v>
      </c>
      <c r="Y43" s="16">
        <v>3.68612414019685E-4</v>
      </c>
      <c r="Z43" s="17">
        <f>((((N43/1000)+1)/((SMOW!$Z$4/1000)+1))-1)*1000</f>
        <v>6.9101335659293994E-2</v>
      </c>
      <c r="AA43" s="17">
        <f>((((P43/1000)+1)/((SMOW!$AA$4/1000)+1))-1)*1000</f>
        <v>0.1248515079421697</v>
      </c>
      <c r="AB43" s="17">
        <f>Z43*SMOW!$AN$6</f>
        <v>7.6242284268833033E-2</v>
      </c>
      <c r="AC43" s="17">
        <f>AA43*SMOW!$AN$12</f>
        <v>0.13757451671359669</v>
      </c>
      <c r="AD43" s="17">
        <f t="shared" ref="AD43" si="93">LN((AB43/1000)+1)*1000</f>
        <v>7.6239377973600364E-2</v>
      </c>
      <c r="AE43" s="17">
        <f t="shared" ref="AE43" si="94">LN((AC43/1000)+1)*1000</f>
        <v>0.137565054207622</v>
      </c>
      <c r="AF43" s="16">
        <f>(AD43-SMOW!$AN$14*AE43)</f>
        <v>3.6050293519759441E-3</v>
      </c>
      <c r="AG43" s="2">
        <f t="shared" ref="AG43" si="95">AF43*1000</f>
        <v>3.605029351975944</v>
      </c>
      <c r="AH43" s="2">
        <f>AVERAGE(AG43:AG45)</f>
        <v>3.1192909022344923</v>
      </c>
      <c r="AI43" s="2">
        <f>STDEV(AG43:AG45)</f>
        <v>2.1836833572605796</v>
      </c>
      <c r="AK43" s="66" t="str">
        <f t="shared" si="0"/>
        <v>08</v>
      </c>
      <c r="AL43" s="46">
        <v>1</v>
      </c>
      <c r="AN43" s="46">
        <v>0</v>
      </c>
    </row>
    <row r="44" spans="1:40" x14ac:dyDescent="0.25">
      <c r="A44" s="46">
        <v>898</v>
      </c>
      <c r="B44" s="21" t="s">
        <v>80</v>
      </c>
      <c r="C44" s="48" t="s">
        <v>62</v>
      </c>
      <c r="D44" s="48" t="s">
        <v>22</v>
      </c>
      <c r="E44" s="46" t="s">
        <v>138</v>
      </c>
      <c r="F44" s="16">
        <v>-0.15776917392454401</v>
      </c>
      <c r="G44" s="16">
        <v>-0.15778184217810001</v>
      </c>
      <c r="H44" s="16">
        <v>3.4129664804225901E-3</v>
      </c>
      <c r="I44" s="16">
        <v>-0.236076805816965</v>
      </c>
      <c r="J44" s="16">
        <v>-0.23610471108235001</v>
      </c>
      <c r="K44" s="16">
        <v>1.3520605505536599E-3</v>
      </c>
      <c r="L44" s="16">
        <v>-3.3118554726619502E-2</v>
      </c>
      <c r="M44" s="16">
        <v>3.34823362463718E-3</v>
      </c>
      <c r="N44" s="16">
        <v>-10.3511523051812</v>
      </c>
      <c r="O44" s="16">
        <v>3.37817131586984E-3</v>
      </c>
      <c r="P44" s="16">
        <v>-20.127488783511701</v>
      </c>
      <c r="Q44" s="16">
        <v>1.32515980648143E-3</v>
      </c>
      <c r="R44" s="16">
        <v>-32.734237456070801</v>
      </c>
      <c r="S44" s="16">
        <v>0.133564010408602</v>
      </c>
      <c r="T44" s="16">
        <v>1373.4634099090199</v>
      </c>
      <c r="U44" s="16">
        <v>0.31013131175930297</v>
      </c>
      <c r="V44" s="71" t="s">
        <v>398</v>
      </c>
      <c r="W44" s="46">
        <v>2.2000000000000002</v>
      </c>
      <c r="X44" s="16">
        <v>2.6388995666469899E-2</v>
      </c>
      <c r="Y44" s="16">
        <v>3.8055684768014998E-2</v>
      </c>
      <c r="Z44" s="17">
        <f>((((N44/1000)+1)/((SMOW!$Z$4/1000)+1))-1)*1000</f>
        <v>0.31517017846516282</v>
      </c>
      <c r="AA44" s="17">
        <f>((((P44/1000)+1)/((SMOW!$AA$4/1000)+1))-1)*1000</f>
        <v>0.58915094890132913</v>
      </c>
      <c r="AB44" s="17">
        <f>Z44*SMOW!$AN$6</f>
        <v>0.34773994034032668</v>
      </c>
      <c r="AC44" s="17">
        <f>AA44*SMOW!$AN$12</f>
        <v>0.64918845116392188</v>
      </c>
      <c r="AD44" s="17">
        <f t="shared" ref="AD44" si="96">LN((AB44/1000)+1)*1000</f>
        <v>0.34767949282031491</v>
      </c>
      <c r="AE44" s="17">
        <f t="shared" ref="AE44" si="97">LN((AC44/1000)+1)*1000</f>
        <v>0.64897781949617861</v>
      </c>
      <c r="AF44" s="16">
        <f>(AD44-SMOW!$AN$14*AE44)</f>
        <v>5.0192041263326104E-3</v>
      </c>
      <c r="AG44" s="2">
        <f t="shared" ref="AG44" si="98">AF44*1000</f>
        <v>5.0192041263326104</v>
      </c>
      <c r="AI44" s="46"/>
      <c r="AK44" s="66" t="str">
        <f t="shared" si="0"/>
        <v>08</v>
      </c>
      <c r="AN44" s="46">
        <v>0</v>
      </c>
    </row>
    <row r="45" spans="1:40" x14ac:dyDescent="0.25">
      <c r="A45" s="46">
        <v>899</v>
      </c>
      <c r="B45" s="21" t="s">
        <v>80</v>
      </c>
      <c r="C45" s="48" t="s">
        <v>62</v>
      </c>
      <c r="D45" s="48" t="s">
        <v>22</v>
      </c>
      <c r="E45" s="46" t="s">
        <v>139</v>
      </c>
      <c r="F45" s="16">
        <v>-0.100388262058214</v>
      </c>
      <c r="G45" s="16">
        <v>-0.10039355591410799</v>
      </c>
      <c r="H45" s="16">
        <v>3.66034280367834E-3</v>
      </c>
      <c r="I45" s="16">
        <v>-0.119896168640496</v>
      </c>
      <c r="J45" s="16">
        <v>-0.119903422061184</v>
      </c>
      <c r="K45" s="16">
        <v>1.8536551322515E-3</v>
      </c>
      <c r="L45" s="16">
        <v>-3.7084549065803198E-2</v>
      </c>
      <c r="M45" s="16">
        <v>3.7531055658599202E-3</v>
      </c>
      <c r="N45" s="16">
        <v>-10.294356391228501</v>
      </c>
      <c r="O45" s="16">
        <v>3.6230256395911502E-3</v>
      </c>
      <c r="P45" s="16">
        <v>-20.013619688954702</v>
      </c>
      <c r="Q45" s="16">
        <v>1.8167746077157501E-3</v>
      </c>
      <c r="R45" s="16">
        <v>-31.984158950316999</v>
      </c>
      <c r="S45" s="16">
        <v>0.16993879797809799</v>
      </c>
      <c r="T45" s="16">
        <v>720.40799192637996</v>
      </c>
      <c r="U45" s="16">
        <v>0.10565202240493</v>
      </c>
      <c r="V45" s="71" t="s">
        <v>399</v>
      </c>
      <c r="W45" s="46">
        <v>2.2000000000000002</v>
      </c>
      <c r="X45" s="16">
        <v>6.8753204003670701E-2</v>
      </c>
      <c r="Y45" s="16">
        <v>0.180922103347299</v>
      </c>
      <c r="Z45" s="17">
        <f>((((N45/1000)+1)/((SMOW!$Z$4/1000)+1))-1)*1000</f>
        <v>0.37257823230518738</v>
      </c>
      <c r="AA45" s="17">
        <f>((((P45/1000)+1)/((SMOW!$AA$4/1000)+1))-1)*1000</f>
        <v>0.70542748420332479</v>
      </c>
      <c r="AB45" s="17">
        <f>Z45*SMOW!$AN$6</f>
        <v>0.41108055624060613</v>
      </c>
      <c r="AC45" s="17">
        <f>AA45*SMOW!$AN$12</f>
        <v>0.77731416156153332</v>
      </c>
      <c r="AD45" s="17">
        <f t="shared" ref="AD45" si="99">LN((AB45/1000)+1)*1000</f>
        <v>0.41099608577729724</v>
      </c>
      <c r="AE45" s="17">
        <f t="shared" ref="AE45" si="100">LN((AC45/1000)+1)*1000</f>
        <v>0.77701220937292104</v>
      </c>
      <c r="AF45" s="16">
        <f>(AD45-SMOW!$AN$14*AE45)</f>
        <v>7.3363922839492224E-4</v>
      </c>
      <c r="AG45" s="2">
        <f t="shared" ref="AG45" si="101">AF45*1000</f>
        <v>0.73363922839492224</v>
      </c>
      <c r="AI45" s="46"/>
      <c r="AK45" s="66" t="str">
        <f t="shared" si="0"/>
        <v>08</v>
      </c>
      <c r="AN45" s="46">
        <v>0</v>
      </c>
    </row>
    <row r="46" spans="1:40" x14ac:dyDescent="0.25">
      <c r="A46" s="46">
        <v>900</v>
      </c>
      <c r="B46" s="21" t="s">
        <v>80</v>
      </c>
      <c r="C46" s="48" t="s">
        <v>64</v>
      </c>
      <c r="D46" s="48" t="s">
        <v>55</v>
      </c>
      <c r="E46" s="46" t="s">
        <v>140</v>
      </c>
      <c r="F46" s="16">
        <v>19.8989792724451</v>
      </c>
      <c r="G46" s="16">
        <v>19.703582077857</v>
      </c>
      <c r="H46" s="16">
        <v>4.5292784369961999E-3</v>
      </c>
      <c r="I46" s="16">
        <v>38.640543340060297</v>
      </c>
      <c r="J46" s="16">
        <v>37.912688154944</v>
      </c>
      <c r="K46" s="16">
        <v>1.5103497292022099E-3</v>
      </c>
      <c r="L46" s="16">
        <v>-0.31431726795336601</v>
      </c>
      <c r="M46" s="16">
        <v>4.3140799910555798E-3</v>
      </c>
      <c r="N46" s="16">
        <v>9.5011177595220797</v>
      </c>
      <c r="O46" s="16">
        <v>4.4831024814385098E-3</v>
      </c>
      <c r="P46" s="16">
        <v>17.9756378908756</v>
      </c>
      <c r="Q46" s="16">
        <v>1.4802996463803399E-3</v>
      </c>
      <c r="R46" s="16">
        <v>21.383410184495101</v>
      </c>
      <c r="S46" s="16">
        <v>0.116046538893829</v>
      </c>
      <c r="T46" s="16">
        <v>1068.8092854573999</v>
      </c>
      <c r="U46" s="16">
        <v>0.102299340018803</v>
      </c>
      <c r="V46" s="71" t="s">
        <v>400</v>
      </c>
      <c r="W46" s="46">
        <v>2.2000000000000002</v>
      </c>
      <c r="X46" s="16">
        <v>0.105819422293528</v>
      </c>
      <c r="Y46" s="16">
        <v>0.113965729802319</v>
      </c>
      <c r="Z46" s="17">
        <f>((((N46/1000)+1)/((SMOW!$Z$4/1000)+1))-1)*1000</f>
        <v>20.381405747231796</v>
      </c>
      <c r="AA46" s="17">
        <f>((((P46/1000)+1)/((SMOW!$AA$4/1000)+1))-1)*1000</f>
        <v>39.497860736352528</v>
      </c>
      <c r="AB46" s="17">
        <f>Z46*SMOW!$AN$6</f>
        <v>22.487625108153377</v>
      </c>
      <c r="AC46" s="17">
        <f>AA46*SMOW!$AN$12</f>
        <v>43.522895250424902</v>
      </c>
      <c r="AD46" s="17">
        <f t="shared" ref="AD46" si="102">LN((AB46/1000)+1)*1000</f>
        <v>22.238506277869831</v>
      </c>
      <c r="AE46" s="17">
        <f t="shared" ref="AE46" si="103">LN((AC46/1000)+1)*1000</f>
        <v>42.602388118978766</v>
      </c>
      <c r="AF46" s="16">
        <f>(AD46-SMOW!$AN$14*AE46)</f>
        <v>-0.25555464895095881</v>
      </c>
      <c r="AG46" s="2">
        <f t="shared" ref="AG46" si="104">AF46*1000</f>
        <v>-255.55464895095881</v>
      </c>
      <c r="AH46" s="2">
        <f>AVERAGE(AG46:AG48)</f>
        <v>-256.44796554673138</v>
      </c>
      <c r="AI46" s="2">
        <f>STDEV(AG46:AG48)</f>
        <v>4.7587814519312399</v>
      </c>
      <c r="AK46" s="66" t="str">
        <f t="shared" si="0"/>
        <v>08</v>
      </c>
      <c r="AN46" s="46">
        <v>0</v>
      </c>
    </row>
    <row r="47" spans="1:40" x14ac:dyDescent="0.25">
      <c r="A47" s="46">
        <v>901</v>
      </c>
      <c r="B47" s="21" t="s">
        <v>80</v>
      </c>
      <c r="C47" s="48" t="s">
        <v>64</v>
      </c>
      <c r="D47" s="48" t="s">
        <v>55</v>
      </c>
      <c r="E47" s="46" t="s">
        <v>141</v>
      </c>
      <c r="F47" s="16">
        <v>21.371460054816499</v>
      </c>
      <c r="G47" s="16">
        <v>21.146292573808601</v>
      </c>
      <c r="H47" s="16">
        <v>4.1491277706233098E-3</v>
      </c>
      <c r="I47" s="16">
        <v>41.489962903313298</v>
      </c>
      <c r="J47" s="16">
        <v>40.652344270395901</v>
      </c>
      <c r="K47" s="16">
        <v>3.9721403277035699E-3</v>
      </c>
      <c r="L47" s="16">
        <v>-0.31814520096049598</v>
      </c>
      <c r="M47" s="16">
        <v>3.5642503122507402E-3</v>
      </c>
      <c r="N47" s="16">
        <v>10.9522933302443</v>
      </c>
      <c r="O47" s="16">
        <v>5.9384935015629201E-3</v>
      </c>
      <c r="P47" s="16">
        <v>20.768365091946801</v>
      </c>
      <c r="Q47" s="16">
        <v>3.8931101908307301E-3</v>
      </c>
      <c r="R47" s="16">
        <v>25.789864275932899</v>
      </c>
      <c r="S47" s="16">
        <v>0.15751152962206799</v>
      </c>
      <c r="T47" s="16">
        <v>965.14573682454295</v>
      </c>
      <c r="U47" s="16">
        <v>0.172576843705499</v>
      </c>
      <c r="V47" s="71" t="s">
        <v>401</v>
      </c>
      <c r="W47" s="46">
        <v>2.2000000000000002</v>
      </c>
      <c r="X47" s="16">
        <v>0.79918478444587504</v>
      </c>
      <c r="Y47" s="16">
        <v>0.79918028516100803</v>
      </c>
      <c r="Z47" s="17">
        <f>((((N47/1000)+1)/((SMOW!$Z$4/1000)+1))-1)*1000</f>
        <v>21.848221922855295</v>
      </c>
      <c r="AA47" s="17">
        <f>((((P47/1000)+1)/((SMOW!$AA$4/1000)+1))-1)*1000</f>
        <v>42.349632274960804</v>
      </c>
      <c r="AB47" s="17">
        <f>Z47*SMOW!$AN$6</f>
        <v>24.106022419363207</v>
      </c>
      <c r="AC47" s="17">
        <f>AA47*SMOW!$AN$12</f>
        <v>46.665276929814375</v>
      </c>
      <c r="AD47" s="17">
        <f t="shared" ref="AD47" si="105">LN((AB47/1000)+1)*1000</f>
        <v>23.820058776586468</v>
      </c>
      <c r="AE47" s="17">
        <f t="shared" ref="AE47" si="106">LN((AC47/1000)+1)*1000</f>
        <v>45.609183477108111</v>
      </c>
      <c r="AF47" s="16">
        <f>(AD47-SMOW!$AN$14*AE47)</f>
        <v>-0.26159009932661448</v>
      </c>
      <c r="AG47" s="2">
        <f t="shared" ref="AG47" si="107">AF47*1000</f>
        <v>-261.59009932661445</v>
      </c>
      <c r="AI47" s="46"/>
      <c r="AK47" s="66" t="str">
        <f t="shared" si="0"/>
        <v>08</v>
      </c>
      <c r="AN47" s="46">
        <v>0</v>
      </c>
    </row>
    <row r="48" spans="1:40" x14ac:dyDescent="0.25">
      <c r="A48" s="46">
        <v>902</v>
      </c>
      <c r="B48" s="21" t="s">
        <v>80</v>
      </c>
      <c r="C48" s="48" t="s">
        <v>64</v>
      </c>
      <c r="D48" s="48" t="s">
        <v>55</v>
      </c>
      <c r="E48" s="46" t="s">
        <v>142</v>
      </c>
      <c r="F48" s="16">
        <v>20.7468351634001</v>
      </c>
      <c r="G48" s="16">
        <v>20.534550400913801</v>
      </c>
      <c r="H48" s="16">
        <v>4.0739944392140202E-3</v>
      </c>
      <c r="I48" s="16">
        <v>40.2755701365653</v>
      </c>
      <c r="J48" s="16">
        <v>39.485649262646398</v>
      </c>
      <c r="K48" s="16">
        <v>2.06855152095042E-3</v>
      </c>
      <c r="L48" s="16">
        <v>-0.31387240976347203</v>
      </c>
      <c r="M48" s="16">
        <v>3.84293782274722E-3</v>
      </c>
      <c r="N48" s="16">
        <v>10.3403297668021</v>
      </c>
      <c r="O48" s="16">
        <v>4.0324601001805599E-3</v>
      </c>
      <c r="P48" s="16">
        <v>19.578134016039701</v>
      </c>
      <c r="Q48" s="16">
        <v>2.0273953944407899E-3</v>
      </c>
      <c r="R48" s="16">
        <v>22.581970728839501</v>
      </c>
      <c r="S48" s="16">
        <v>0.143581121210579</v>
      </c>
      <c r="T48" s="16">
        <v>1023.82526580222</v>
      </c>
      <c r="U48" s="16">
        <v>0.30729087070102801</v>
      </c>
      <c r="V48" s="71" t="s">
        <v>402</v>
      </c>
      <c r="W48" s="46">
        <v>2.2000000000000002</v>
      </c>
      <c r="X48" s="16">
        <v>1.1015924995960999E-2</v>
      </c>
      <c r="Y48" s="16">
        <v>9.2284241924941706E-3</v>
      </c>
      <c r="Z48" s="17">
        <f>((((N48/1000)+1)/((SMOW!$Z$4/1000)+1))-1)*1000</f>
        <v>21.229662685875674</v>
      </c>
      <c r="AA48" s="17">
        <f>((((P48/1000)+1)/((SMOW!$AA$4/1000)+1))-1)*1000</f>
        <v>41.134237120956207</v>
      </c>
      <c r="AB48" s="17">
        <f>Z48*SMOW!$AN$6</f>
        <v>23.423541122396124</v>
      </c>
      <c r="AC48" s="17">
        <f>AA48*SMOW!$AN$12</f>
        <v>45.326026778300957</v>
      </c>
      <c r="AD48" s="17">
        <f t="shared" ref="AD48" si="108">LN((AB48/1000)+1)*1000</f>
        <v>23.153419979868485</v>
      </c>
      <c r="AE48" s="17">
        <f t="shared" ref="AE48" si="109">LN((AC48/1000)+1)*1000</f>
        <v>44.328824106498303</v>
      </c>
      <c r="AF48" s="16">
        <f>(AD48-SMOW!$AN$14*AE48)</f>
        <v>-0.25219914836262092</v>
      </c>
      <c r="AG48" s="2">
        <f t="shared" ref="AG48" si="110">AF48*1000</f>
        <v>-252.19914836262092</v>
      </c>
      <c r="AI48" s="46"/>
      <c r="AJ48" s="46" t="s">
        <v>147</v>
      </c>
      <c r="AK48" s="66" t="str">
        <f t="shared" si="0"/>
        <v>08</v>
      </c>
      <c r="AN48" s="46">
        <v>0</v>
      </c>
    </row>
    <row r="49" spans="1:40" x14ac:dyDescent="0.25">
      <c r="A49" s="46">
        <v>903</v>
      </c>
      <c r="B49" s="21" t="s">
        <v>80</v>
      </c>
      <c r="C49" s="48" t="s">
        <v>64</v>
      </c>
      <c r="D49" s="48" t="s">
        <v>144</v>
      </c>
      <c r="E49" s="46" t="s">
        <v>143</v>
      </c>
      <c r="F49" s="16">
        <v>17.059679728929801</v>
      </c>
      <c r="G49" s="16">
        <v>16.915797153252601</v>
      </c>
      <c r="H49" s="16">
        <v>4.1464660958021602E-3</v>
      </c>
      <c r="I49" s="16">
        <v>33.009593607106602</v>
      </c>
      <c r="J49" s="16">
        <v>32.4764771704683</v>
      </c>
      <c r="K49" s="16">
        <v>1.74536198218645E-3</v>
      </c>
      <c r="L49" s="16">
        <v>-0.23178279275470101</v>
      </c>
      <c r="M49" s="16">
        <v>4.26390294223007E-3</v>
      </c>
      <c r="N49" s="16">
        <v>6.6907648509648903</v>
      </c>
      <c r="O49" s="16">
        <v>4.1041929088400002E-3</v>
      </c>
      <c r="P49" s="16">
        <v>12.456722147512099</v>
      </c>
      <c r="Q49" s="16">
        <v>1.71063606996668E-3</v>
      </c>
      <c r="R49" s="16">
        <v>13.3706745603616</v>
      </c>
      <c r="S49" s="16">
        <v>0.153274603072592</v>
      </c>
      <c r="T49" s="16">
        <v>1360.70796339771</v>
      </c>
      <c r="U49" s="16">
        <v>0.21135692231548101</v>
      </c>
      <c r="V49" s="71" t="s">
        <v>403</v>
      </c>
      <c r="W49" s="46">
        <v>2.2000000000000002</v>
      </c>
      <c r="X49" s="16">
        <v>7.2789789527303401E-3</v>
      </c>
      <c r="Y49" s="16">
        <v>5.8598213523332696E-3</v>
      </c>
      <c r="Z49" s="17">
        <f>((((N49/1000)+1)/((SMOW!$Z$4/1000)+1))-1)*1000</f>
        <v>17.54076317534059</v>
      </c>
      <c r="AA49" s="17">
        <f>((((P49/1000)+1)/((SMOW!$AA$4/1000)+1))-1)*1000</f>
        <v>33.862263090129296</v>
      </c>
      <c r="AB49" s="17">
        <f>Z49*SMOW!$AN$6</f>
        <v>19.353429851203245</v>
      </c>
      <c r="AC49" s="17">
        <f>AA49*SMOW!$AN$12</f>
        <v>37.313001310412865</v>
      </c>
      <c r="AD49" s="17">
        <f t="shared" ref="AD49" si="111">LN((AB49/1000)+1)*1000</f>
        <v>19.168533998768261</v>
      </c>
      <c r="AE49" s="17">
        <f t="shared" ref="AE49" si="112">LN((AC49/1000)+1)*1000</f>
        <v>36.633717176782476</v>
      </c>
      <c r="AF49" s="16">
        <f>(AD49-SMOW!$AN$14*AE49)</f>
        <v>-0.17406867057288622</v>
      </c>
      <c r="AG49" s="2">
        <f t="shared" ref="AG49" si="113">AF49*1000</f>
        <v>-174.06867057288622</v>
      </c>
      <c r="AI49" s="46"/>
      <c r="AK49" s="66" t="str">
        <f t="shared" si="0"/>
        <v>08</v>
      </c>
      <c r="AN49" s="46">
        <v>0</v>
      </c>
    </row>
    <row r="50" spans="1:40" x14ac:dyDescent="0.25">
      <c r="A50" s="46">
        <v>904</v>
      </c>
      <c r="B50" s="21" t="s">
        <v>80</v>
      </c>
      <c r="C50" s="48" t="s">
        <v>48</v>
      </c>
      <c r="D50" s="48" t="s">
        <v>145</v>
      </c>
      <c r="E50" s="46" t="s">
        <v>146</v>
      </c>
      <c r="F50" s="16">
        <v>15.802772280647099</v>
      </c>
      <c r="G50" s="16">
        <v>15.6792082735327</v>
      </c>
      <c r="H50" s="16">
        <v>3.76351057159961E-3</v>
      </c>
      <c r="I50" s="16">
        <v>30.529855338041301</v>
      </c>
      <c r="J50" s="16">
        <v>30.073092603613699</v>
      </c>
      <c r="K50" s="16">
        <v>1.1956009371203299E-3</v>
      </c>
      <c r="L50" s="16">
        <v>-0.19938462117532299</v>
      </c>
      <c r="M50" s="16">
        <v>3.7352443474663599E-3</v>
      </c>
      <c r="N50" s="16">
        <v>5.4466715635426697</v>
      </c>
      <c r="O50" s="16">
        <v>3.7251416129822201E-3</v>
      </c>
      <c r="P50" s="16">
        <v>10.026321021308799</v>
      </c>
      <c r="Q50" s="16">
        <v>1.1718131305712501E-3</v>
      </c>
      <c r="R50" s="16">
        <v>9.7496180214941095</v>
      </c>
      <c r="S50" s="16">
        <v>0.157302049080187</v>
      </c>
      <c r="T50" s="16">
        <v>1715.51623214399</v>
      </c>
      <c r="U50" s="16">
        <v>0.105125417112042</v>
      </c>
      <c r="V50" s="71" t="s">
        <v>404</v>
      </c>
      <c r="W50" s="46">
        <v>2.2000000000000002</v>
      </c>
      <c r="X50" s="16">
        <v>1.9866841940911699E-2</v>
      </c>
      <c r="Y50" s="16">
        <v>1.8632280869441398E-2</v>
      </c>
      <c r="Z50" s="17">
        <f>((((N50/1000)+1)/((SMOW!$Z$4/1000)+1))-1)*1000</f>
        <v>16.283261192264085</v>
      </c>
      <c r="AA50" s="17">
        <f>((((P50/1000)+1)/((SMOW!$AA$4/1000)+1))-1)*1000</f>
        <v>31.380477989010338</v>
      </c>
      <c r="AB50" s="17">
        <f>Z50*SMOW!$AN$6</f>
        <v>17.96597731142813</v>
      </c>
      <c r="AC50" s="17">
        <f>AA50*SMOW!$AN$12</f>
        <v>34.578309583408711</v>
      </c>
      <c r="AD50" s="17">
        <f t="shared" ref="AD50" si="114">LN((AB50/1000)+1)*1000</f>
        <v>17.806496461216643</v>
      </c>
      <c r="AE50" s="17">
        <f t="shared" ref="AE50" si="115">LN((AC50/1000)+1)*1000</f>
        <v>33.993913340839832</v>
      </c>
      <c r="AF50" s="16">
        <f>(AD50-SMOW!$AN$14*AE50)</f>
        <v>-0.14228978274678994</v>
      </c>
      <c r="AG50" s="2">
        <f t="shared" ref="AG50" si="116">AF50*1000</f>
        <v>-142.28978274678994</v>
      </c>
      <c r="AH50" s="2">
        <f>AVERAGE(AG50:AG51)</f>
        <v>-169.6773394643678</v>
      </c>
      <c r="AI50" s="2">
        <f>STDEV(AG50:AG51)</f>
        <v>38.731854150260986</v>
      </c>
      <c r="AK50" s="66" t="str">
        <f t="shared" si="0"/>
        <v>08</v>
      </c>
      <c r="AN50" s="46">
        <v>0</v>
      </c>
    </row>
    <row r="51" spans="1:40" x14ac:dyDescent="0.25">
      <c r="A51" s="46">
        <v>905</v>
      </c>
      <c r="B51" s="21" t="s">
        <v>80</v>
      </c>
      <c r="C51" s="48" t="s">
        <v>48</v>
      </c>
      <c r="D51" s="48" t="s">
        <v>145</v>
      </c>
      <c r="E51" s="46" t="s">
        <v>148</v>
      </c>
      <c r="F51" s="16">
        <v>15.5721818916273</v>
      </c>
      <c r="G51" s="16">
        <v>15.452179378589801</v>
      </c>
      <c r="H51" s="16">
        <v>3.8685496547461E-3</v>
      </c>
      <c r="I51" s="16">
        <v>30.182913005377401</v>
      </c>
      <c r="J51" s="16">
        <v>29.736371884504901</v>
      </c>
      <c r="K51" s="16">
        <v>1.33456675498919E-3</v>
      </c>
      <c r="L51" s="16">
        <v>-0.24862497642872899</v>
      </c>
      <c r="M51" s="16">
        <v>3.8199002209457901E-3</v>
      </c>
      <c r="N51" s="16">
        <v>5.2184320415987999</v>
      </c>
      <c r="O51" s="16">
        <v>3.82910982356017E-3</v>
      </c>
      <c r="P51" s="16">
        <v>9.6862814911079695</v>
      </c>
      <c r="Q51" s="16">
        <v>1.3080140693812301E-3</v>
      </c>
      <c r="R51" s="16">
        <v>8.4595522866508706</v>
      </c>
      <c r="S51" s="16">
        <v>0.13225511672951101</v>
      </c>
      <c r="T51" s="16">
        <v>1151.3868101794701</v>
      </c>
      <c r="U51" s="16">
        <v>0.27380345301922598</v>
      </c>
      <c r="V51" s="71" t="s">
        <v>405</v>
      </c>
      <c r="W51" s="46">
        <v>2.2000000000000002</v>
      </c>
      <c r="X51" s="16">
        <v>2.8337474176422701E-2</v>
      </c>
      <c r="Y51" s="16">
        <v>3.1222905599806599E-2</v>
      </c>
      <c r="Z51" s="17">
        <f>((((N51/1000)+1)/((SMOW!$Z$4/1000)+1))-1)*1000</f>
        <v>16.052561730766747</v>
      </c>
      <c r="AA51" s="17">
        <f>((((P51/1000)+1)/((SMOW!$AA$4/1000)+1))-1)*1000</f>
        <v>31.033249282298225</v>
      </c>
      <c r="AB51" s="17">
        <f>Z51*SMOW!$AN$6</f>
        <v>17.711437312217839</v>
      </c>
      <c r="AC51" s="17">
        <f>AA51*SMOW!$AN$12</f>
        <v>34.1956964912454</v>
      </c>
      <c r="AD51" s="17">
        <f t="shared" ref="AD51" si="117">LN((AB51/1000)+1)*1000</f>
        <v>17.556417545266143</v>
      </c>
      <c r="AE51" s="17">
        <f t="shared" ref="AE51" si="118">LN((AC51/1000)+1)*1000</f>
        <v>33.624019775469861</v>
      </c>
      <c r="AF51" s="16">
        <f>(AD51-SMOW!$AN$14*AE51)</f>
        <v>-0.19706489618194567</v>
      </c>
      <c r="AG51" s="2">
        <f t="shared" ref="AG51" si="119">AF51*1000</f>
        <v>-197.06489618194567</v>
      </c>
      <c r="AI51" s="46"/>
      <c r="AK51" s="66" t="str">
        <f t="shared" si="0"/>
        <v>08</v>
      </c>
      <c r="AN51" s="46">
        <v>0</v>
      </c>
    </row>
    <row r="52" spans="1:40" x14ac:dyDescent="0.25">
      <c r="A52" s="46">
        <v>906</v>
      </c>
      <c r="B52" s="21" t="s">
        <v>80</v>
      </c>
      <c r="C52" s="48" t="s">
        <v>48</v>
      </c>
      <c r="D52" s="48" t="s">
        <v>145</v>
      </c>
      <c r="E52" s="46" t="s">
        <v>149</v>
      </c>
      <c r="F52" s="16">
        <v>12.812341341485601</v>
      </c>
      <c r="G52" s="16">
        <v>12.730957136117301</v>
      </c>
      <c r="H52" s="16">
        <v>5.8449896954342502E-3</v>
      </c>
      <c r="I52" s="16">
        <v>24.875918997732601</v>
      </c>
      <c r="J52" s="16">
        <v>24.571550128347901</v>
      </c>
      <c r="K52" s="16">
        <v>5.5466009259599004E-3</v>
      </c>
      <c r="L52" s="16">
        <v>-0.24282133165042399</v>
      </c>
      <c r="M52" s="16">
        <v>6.1618705502610701E-3</v>
      </c>
      <c r="N52" s="16">
        <v>2.4720083938085802</v>
      </c>
      <c r="O52" s="16">
        <v>8.6606199342212208E-3</v>
      </c>
      <c r="P52" s="16">
        <v>4.4848760146355104</v>
      </c>
      <c r="Q52" s="16">
        <v>5.4362451494247496E-3</v>
      </c>
      <c r="R52" s="16">
        <v>1.7130503442415601</v>
      </c>
      <c r="S52" s="16">
        <v>0.14895830145009401</v>
      </c>
      <c r="T52" s="16">
        <v>1180.1733137359299</v>
      </c>
      <c r="U52" s="16">
        <v>0.22007227864462101</v>
      </c>
      <c r="V52" s="71" t="s">
        <v>406</v>
      </c>
      <c r="W52" s="46">
        <v>2.2000000000000002</v>
      </c>
      <c r="X52" s="16">
        <v>0.49891046397539501</v>
      </c>
      <c r="Y52" s="16">
        <v>0.49886244558409298</v>
      </c>
      <c r="Z52" s="17">
        <f>((((N52/1000)+1)/((SMOW!$Z$4/1000)+1))-1)*1000</f>
        <v>13.276537441928582</v>
      </c>
      <c r="AA52" s="17">
        <f>((((P52/1000)+1)/((SMOW!$AA$4/1000)+1))-1)*1000</f>
        <v>25.721874761766461</v>
      </c>
      <c r="AB52" s="17">
        <f>Z52*SMOW!$AN$6</f>
        <v>14.648538007198141</v>
      </c>
      <c r="AC52" s="17">
        <f>AA52*SMOW!$AN$12</f>
        <v>28.343065675720702</v>
      </c>
      <c r="AD52" s="17">
        <f t="shared" ref="AD52" si="120">LN((AB52/1000)+1)*1000</f>
        <v>14.542284555949253</v>
      </c>
      <c r="AE52" s="17">
        <f t="shared" ref="AE52" si="121">LN((AC52/1000)+1)*1000</f>
        <v>27.948832834784298</v>
      </c>
      <c r="AF52" s="16">
        <f>(AD52-SMOW!$AN$14*AE52)</f>
        <v>-0.21469918081685613</v>
      </c>
      <c r="AG52" s="2">
        <f t="shared" ref="AG52" si="122">AF52*1000</f>
        <v>-214.69918081685614</v>
      </c>
      <c r="AH52" s="2">
        <f>AVERAGE(AG52:AG53)</f>
        <v>-219.9764534467983</v>
      </c>
      <c r="AI52" s="2">
        <f>STDEV(AG52:AG53)</f>
        <v>7.4631905256045155</v>
      </c>
      <c r="AK52" s="66" t="str">
        <f t="shared" si="0"/>
        <v>08</v>
      </c>
      <c r="AN52" s="46">
        <v>0</v>
      </c>
    </row>
    <row r="53" spans="1:40" x14ac:dyDescent="0.25">
      <c r="A53" s="46">
        <v>907</v>
      </c>
      <c r="B53" s="21" t="s">
        <v>80</v>
      </c>
      <c r="C53" s="48" t="s">
        <v>48</v>
      </c>
      <c r="D53" s="48" t="s">
        <v>145</v>
      </c>
      <c r="E53" s="46" t="s">
        <v>150</v>
      </c>
      <c r="F53" s="16">
        <v>13.0858734686358</v>
      </c>
      <c r="G53" s="16">
        <v>13.000992992514</v>
      </c>
      <c r="H53" s="16">
        <v>2.52416748363262E-3</v>
      </c>
      <c r="I53" s="16">
        <v>25.448764325868201</v>
      </c>
      <c r="J53" s="16">
        <v>25.1303355934064</v>
      </c>
      <c r="K53" s="16">
        <v>1.4079656565002001E-3</v>
      </c>
      <c r="L53" s="16">
        <v>-0.26782420080460201</v>
      </c>
      <c r="M53" s="16">
        <v>2.41241434413308E-3</v>
      </c>
      <c r="N53" s="16">
        <v>2.75747151206162</v>
      </c>
      <c r="O53" s="16">
        <v>2.4984336173745E-3</v>
      </c>
      <c r="P53" s="16">
        <v>5.0463239496894801</v>
      </c>
      <c r="Q53" s="16">
        <v>1.37995261834758E-3</v>
      </c>
      <c r="R53" s="16">
        <v>2.3157420401694302</v>
      </c>
      <c r="S53" s="16">
        <v>0.119447595011397</v>
      </c>
      <c r="T53" s="16">
        <v>993.56378628100003</v>
      </c>
      <c r="U53" s="16">
        <v>8.3095539682357E-2</v>
      </c>
      <c r="V53" s="71" t="s">
        <v>407</v>
      </c>
      <c r="W53" s="46">
        <v>2.2000000000000002</v>
      </c>
      <c r="X53" s="16">
        <v>8.4685378195584499E-2</v>
      </c>
      <c r="Y53" s="16">
        <v>8.88338668796851E-2</v>
      </c>
      <c r="Z53" s="17">
        <f>((((N53/1000)+1)/((SMOW!$Z$4/1000)+1))-1)*1000</f>
        <v>13.565077249133806</v>
      </c>
      <c r="AA53" s="17">
        <f>((((P53/1000)+1)/((SMOW!$AA$4/1000)+1))-1)*1000</f>
        <v>26.295192929392421</v>
      </c>
      <c r="AB53" s="17">
        <f>Z53*SMOW!$AN$6</f>
        <v>14.966895587321936</v>
      </c>
      <c r="AC53" s="17">
        <f>AA53*SMOW!$AN$12</f>
        <v>28.974807904022821</v>
      </c>
      <c r="AD53" s="17">
        <f t="shared" ref="AD53" si="123">LN((AB53/1000)+1)*1000</f>
        <v>14.855996776959408</v>
      </c>
      <c r="AE53" s="17">
        <f t="shared" ref="AE53" si="124">LN((AC53/1000)+1)*1000</f>
        <v>28.56297443756846</v>
      </c>
      <c r="AF53" s="16">
        <f>(AD53-SMOW!$AN$14*AE53)</f>
        <v>-0.22525372607674043</v>
      </c>
      <c r="AG53" s="2">
        <f t="shared" ref="AG53" si="125">AF53*1000</f>
        <v>-225.25372607674043</v>
      </c>
      <c r="AI53" s="46"/>
      <c r="AK53" s="66" t="str">
        <f t="shared" si="0"/>
        <v>08</v>
      </c>
      <c r="AN53" s="46">
        <v>0</v>
      </c>
    </row>
    <row r="54" spans="1:40" x14ac:dyDescent="0.25">
      <c r="A54" s="46">
        <v>908</v>
      </c>
      <c r="B54" s="21" t="s">
        <v>80</v>
      </c>
      <c r="C54" s="48" t="s">
        <v>48</v>
      </c>
      <c r="D54" s="48" t="s">
        <v>145</v>
      </c>
      <c r="E54" s="46" t="s">
        <v>151</v>
      </c>
      <c r="F54" s="16">
        <v>15.8773885508242</v>
      </c>
      <c r="G54" s="16">
        <v>15.7526610492394</v>
      </c>
      <c r="H54" s="16">
        <v>3.7403867575110201E-3</v>
      </c>
      <c r="I54" s="16">
        <v>30.704695055874399</v>
      </c>
      <c r="J54" s="16">
        <v>30.2427382269642</v>
      </c>
      <c r="K54" s="16">
        <v>1.36440798193023E-3</v>
      </c>
      <c r="L54" s="16">
        <v>-0.21550473459769101</v>
      </c>
      <c r="M54" s="16">
        <v>3.70129238939853E-3</v>
      </c>
      <c r="N54" s="16">
        <v>5.5205271214731004</v>
      </c>
      <c r="O54" s="16">
        <v>3.7022535459882802E-3</v>
      </c>
      <c r="P54" s="16">
        <v>10.1976821090605</v>
      </c>
      <c r="Q54" s="16">
        <v>1.33726157202133E-3</v>
      </c>
      <c r="R54" s="16">
        <v>8.3121967596133501</v>
      </c>
      <c r="S54" s="16">
        <v>0.153816100920037</v>
      </c>
      <c r="T54" s="16">
        <v>739.90690250694104</v>
      </c>
      <c r="U54" s="16">
        <v>0.22987298058875799</v>
      </c>
      <c r="V54" s="71" t="s">
        <v>408</v>
      </c>
      <c r="W54" s="46">
        <v>2.2000000000000002</v>
      </c>
      <c r="X54" s="16">
        <v>3.2491848216756297E-2</v>
      </c>
      <c r="Y54" s="16">
        <v>3.6947453061101698E-2</v>
      </c>
      <c r="Z54" s="17">
        <f>((((N54/1000)+1)/((SMOW!$Z$4/1000)+1))-1)*1000</f>
        <v>16.357912756979953</v>
      </c>
      <c r="AA54" s="17">
        <f>((((P54/1000)+1)/((SMOW!$AA$4/1000)+1))-1)*1000</f>
        <v>31.555462023501235</v>
      </c>
      <c r="AB54" s="17">
        <f>Z54*SMOW!$AN$6</f>
        <v>18.048343386756152</v>
      </c>
      <c r="AC54" s="17">
        <f>AA54*SMOW!$AN$12</f>
        <v>34.771125388155184</v>
      </c>
      <c r="AD54" s="17">
        <f t="shared" ref="AD54" si="126">LN((AB54/1000)+1)*1000</f>
        <v>17.88740559288194</v>
      </c>
      <c r="AE54" s="17">
        <f t="shared" ref="AE54" si="127">LN((AC54/1000)+1)*1000</f>
        <v>34.180267372735891</v>
      </c>
      <c r="AF54" s="16">
        <f>(AD54-SMOW!$AN$14*AE54)</f>
        <v>-0.15977557992260927</v>
      </c>
      <c r="AG54" s="2">
        <f t="shared" ref="AG54" si="128">AF54*1000</f>
        <v>-159.77557992260927</v>
      </c>
      <c r="AH54" s="2">
        <f>AVERAGE(AG54:AG55)</f>
        <v>-158.56374647611204</v>
      </c>
      <c r="AI54" s="2">
        <f>STDEV(AG54:AG55)</f>
        <v>1.713791295373704</v>
      </c>
      <c r="AK54" s="66" t="str">
        <f t="shared" si="0"/>
        <v>08</v>
      </c>
      <c r="AN54" s="46">
        <v>0</v>
      </c>
    </row>
    <row r="55" spans="1:40" x14ac:dyDescent="0.25">
      <c r="A55" s="46">
        <v>909</v>
      </c>
      <c r="B55" s="21" t="s">
        <v>80</v>
      </c>
      <c r="C55" s="48" t="s">
        <v>48</v>
      </c>
      <c r="D55" s="48" t="s">
        <v>145</v>
      </c>
      <c r="E55" s="46" t="s">
        <v>152</v>
      </c>
      <c r="F55" s="16">
        <v>16.5495154777179</v>
      </c>
      <c r="G55" s="16">
        <v>16.414064427873701</v>
      </c>
      <c r="H55" s="16">
        <v>3.3049808695972799E-3</v>
      </c>
      <c r="I55" s="16">
        <v>31.995910699385501</v>
      </c>
      <c r="J55" s="16">
        <v>31.4947045031405</v>
      </c>
      <c r="K55" s="16">
        <v>1.61548707109705E-3</v>
      </c>
      <c r="L55" s="16">
        <v>-0.21513954978452701</v>
      </c>
      <c r="M55" s="16">
        <v>3.3013813040263899E-3</v>
      </c>
      <c r="N55" s="16">
        <v>6.1858017200019297</v>
      </c>
      <c r="O55" s="16">
        <v>3.2712866174384701E-3</v>
      </c>
      <c r="P55" s="16">
        <v>11.463207585401801</v>
      </c>
      <c r="Q55" s="16">
        <v>1.5833451642622901E-3</v>
      </c>
      <c r="R55" s="16">
        <v>10.5284932152477</v>
      </c>
      <c r="S55" s="16">
        <v>0.142057390181973</v>
      </c>
      <c r="T55" s="16">
        <v>762.84077040486898</v>
      </c>
      <c r="U55" s="16">
        <v>0.10724827737008701</v>
      </c>
      <c r="V55" s="71" t="s">
        <v>409</v>
      </c>
      <c r="W55" s="46">
        <v>2.2000000000000002</v>
      </c>
      <c r="X55" s="16">
        <v>6.8614022534137396E-3</v>
      </c>
      <c r="Y55" s="16">
        <v>5.0195381952152498E-3</v>
      </c>
      <c r="Z55" s="17">
        <f>((((N55/1000)+1)/((SMOW!$Z$4/1000)+1))-1)*1000</f>
        <v>17.030357609306044</v>
      </c>
      <c r="AA55" s="17">
        <f>((((P55/1000)+1)/((SMOW!$AA$4/1000)+1))-1)*1000</f>
        <v>32.847743465608701</v>
      </c>
      <c r="AB55" s="17">
        <f>Z55*SMOW!$AN$6</f>
        <v>18.790278851490744</v>
      </c>
      <c r="AC55" s="17">
        <f>AA55*SMOW!$AN$12</f>
        <v>36.195096934724198</v>
      </c>
      <c r="AD55" s="17">
        <f t="shared" ref="AD55" si="129">LN((AB55/1000)+1)*1000</f>
        <v>18.615922314283758</v>
      </c>
      <c r="AE55" s="17">
        <f t="shared" ref="AE55" si="130">LN((AC55/1000)+1)*1000</f>
        <v>35.555443612335928</v>
      </c>
      <c r="AF55" s="16">
        <f>(AD55-SMOW!$AN$14*AE55)</f>
        <v>-0.15735191302961482</v>
      </c>
      <c r="AG55" s="2">
        <f t="shared" ref="AG55" si="131">AF55*1000</f>
        <v>-157.35191302961482</v>
      </c>
      <c r="AI55" s="46"/>
      <c r="AK55" s="66" t="str">
        <f t="shared" si="0"/>
        <v>08</v>
      </c>
      <c r="AN55" s="46">
        <v>0</v>
      </c>
    </row>
    <row r="56" spans="1:40" x14ac:dyDescent="0.25">
      <c r="A56" s="46">
        <v>910</v>
      </c>
      <c r="B56" s="21" t="s">
        <v>80</v>
      </c>
      <c r="C56" s="48" t="s">
        <v>48</v>
      </c>
      <c r="D56" s="48" t="s">
        <v>145</v>
      </c>
      <c r="E56" s="46" t="s">
        <v>153</v>
      </c>
      <c r="F56" s="16">
        <v>13.303650631424199</v>
      </c>
      <c r="G56" s="16">
        <v>13.2159338969608</v>
      </c>
      <c r="H56" s="16">
        <v>3.97016284829019E-3</v>
      </c>
      <c r="I56" s="16">
        <v>25.820904621535799</v>
      </c>
      <c r="J56" s="16">
        <v>25.493174573137299</v>
      </c>
      <c r="K56" s="16">
        <v>1.4993911523604501E-3</v>
      </c>
      <c r="L56" s="16">
        <v>-0.24446227765575601</v>
      </c>
      <c r="M56" s="16">
        <v>4.0030826457029198E-3</v>
      </c>
      <c r="N56" s="16">
        <v>2.97302843850765</v>
      </c>
      <c r="O56" s="16">
        <v>3.9296870714513399E-3</v>
      </c>
      <c r="P56" s="16">
        <v>5.4110601014758304</v>
      </c>
      <c r="Q56" s="16">
        <v>1.4695591025793899E-3</v>
      </c>
      <c r="R56" s="16">
        <v>1.50467394555551</v>
      </c>
      <c r="S56" s="16">
        <v>0.128522953867648</v>
      </c>
      <c r="T56" s="16">
        <v>922.74343213766599</v>
      </c>
      <c r="U56" s="16">
        <v>0.10275830512826099</v>
      </c>
      <c r="V56" s="71" t="s">
        <v>410</v>
      </c>
      <c r="W56" s="46">
        <v>2.2000000000000002</v>
      </c>
      <c r="X56" s="16">
        <v>1.8913115244562099E-3</v>
      </c>
      <c r="Y56" s="16">
        <v>5.7004338207362797E-3</v>
      </c>
      <c r="Z56" s="17">
        <f>((((N56/1000)+1)/((SMOW!$Z$4/1000)+1))-1)*1000</f>
        <v>13.782957423564834</v>
      </c>
      <c r="AA56" s="17">
        <f>((((P56/1000)+1)/((SMOW!$AA$4/1000)+1))-1)*1000</f>
        <v>26.667640398077008</v>
      </c>
      <c r="AB56" s="17">
        <f>Z56*SMOW!$AN$6</f>
        <v>15.207291551264193</v>
      </c>
      <c r="AC56" s="17">
        <f>AA56*SMOW!$AN$12</f>
        <v>29.385209679299884</v>
      </c>
      <c r="AD56" s="17">
        <f t="shared" ref="AD56" si="132">LN((AB56/1000)+1)*1000</f>
        <v>15.092819771349555</v>
      </c>
      <c r="AE56" s="17">
        <f t="shared" ref="AE56" si="133">LN((AC56/1000)+1)*1000</f>
        <v>28.9617402289845</v>
      </c>
      <c r="AF56" s="16">
        <f>(AD56-SMOW!$AN$14*AE56)</f>
        <v>-0.19897906955426059</v>
      </c>
      <c r="AG56" s="2">
        <f t="shared" ref="AG56" si="134">AF56*1000</f>
        <v>-198.9790695542606</v>
      </c>
      <c r="AH56" s="2">
        <f>AVERAGE(AG56:AG57)</f>
        <v>-201.07981917492259</v>
      </c>
      <c r="AI56" s="2">
        <f>STDEV(AG56:AG57)</f>
        <v>2.9709086046902953</v>
      </c>
      <c r="AK56" s="66" t="str">
        <f t="shared" si="0"/>
        <v>08</v>
      </c>
      <c r="AN56" s="46">
        <v>0</v>
      </c>
    </row>
    <row r="57" spans="1:40" x14ac:dyDescent="0.25">
      <c r="A57" s="46">
        <v>911</v>
      </c>
      <c r="B57" s="21" t="s">
        <v>80</v>
      </c>
      <c r="C57" s="48" t="s">
        <v>48</v>
      </c>
      <c r="D57" s="48" t="s">
        <v>145</v>
      </c>
      <c r="E57" s="46" t="s">
        <v>154</v>
      </c>
      <c r="F57" s="16">
        <v>12.849570122435001</v>
      </c>
      <c r="G57" s="16">
        <v>12.7677144656501</v>
      </c>
      <c r="H57" s="16">
        <v>4.5192401658962203E-3</v>
      </c>
      <c r="I57" s="16">
        <v>24.955678293049299</v>
      </c>
      <c r="J57" s="16">
        <v>24.649370939678601</v>
      </c>
      <c r="K57" s="16">
        <v>1.18531640439069E-3</v>
      </c>
      <c r="L57" s="16">
        <v>-0.24715339050016399</v>
      </c>
      <c r="M57" s="16">
        <v>4.6223964496752102E-3</v>
      </c>
      <c r="N57" s="16">
        <v>2.5235772764871598</v>
      </c>
      <c r="O57" s="16">
        <v>4.4731665504299696E-3</v>
      </c>
      <c r="P57" s="16">
        <v>4.5630484103197899</v>
      </c>
      <c r="Q57" s="16">
        <v>1.1617332200235999E-3</v>
      </c>
      <c r="R57" s="16">
        <v>4.1809367960688304</v>
      </c>
      <c r="S57" s="16">
        <v>0.15053066745510199</v>
      </c>
      <c r="T57" s="16">
        <v>763.10124231299005</v>
      </c>
      <c r="U57" s="16">
        <v>0.11538443776845</v>
      </c>
      <c r="V57" s="71" t="s">
        <v>411</v>
      </c>
      <c r="W57" s="46">
        <v>2.2000000000000002</v>
      </c>
      <c r="X57" s="16">
        <v>0.102062017952012</v>
      </c>
      <c r="Y57" s="16">
        <v>0.111709256313693</v>
      </c>
      <c r="Z57" s="17">
        <f>((((N57/1000)+1)/((SMOW!$Z$4/1000)+1))-1)*1000</f>
        <v>13.328662128146984</v>
      </c>
      <c r="AA57" s="17">
        <f>((((P57/1000)+1)/((SMOW!$AA$4/1000)+1))-1)*1000</f>
        <v>25.801699892209484</v>
      </c>
      <c r="AB57" s="17">
        <f>Z57*SMOW!$AN$6</f>
        <v>14.706049270998911</v>
      </c>
      <c r="AC57" s="17">
        <f>AA57*SMOW!$AN$12</f>
        <v>28.431025396218313</v>
      </c>
      <c r="AD57" s="17">
        <f t="shared" ref="AD57" si="135">LN((AB57/1000)+1)*1000</f>
        <v>14.598963920094633</v>
      </c>
      <c r="AE57" s="17">
        <f t="shared" ref="AE57" si="136">LN((AC57/1000)+1)*1000</f>
        <v>28.034364562292076</v>
      </c>
      <c r="AF57" s="16">
        <f>(AD57-SMOW!$AN$14*AE57)</f>
        <v>-0.20318056879558455</v>
      </c>
      <c r="AG57" s="2">
        <f t="shared" ref="AG57" si="137">AF57*1000</f>
        <v>-203.18056879558455</v>
      </c>
      <c r="AI57" s="46"/>
      <c r="AK57" s="66" t="str">
        <f t="shared" si="0"/>
        <v>08</v>
      </c>
      <c r="AN57" s="46">
        <v>0</v>
      </c>
    </row>
    <row r="58" spans="1:40" x14ac:dyDescent="0.25">
      <c r="A58" s="46">
        <v>912</v>
      </c>
      <c r="B58" s="21" t="s">
        <v>80</v>
      </c>
      <c r="C58" s="48" t="s">
        <v>48</v>
      </c>
      <c r="D58" s="48" t="s">
        <v>145</v>
      </c>
      <c r="E58" s="46" t="s">
        <v>155</v>
      </c>
      <c r="F58" s="16">
        <v>14.561439033896599</v>
      </c>
      <c r="G58" s="16">
        <v>14.4564390223302</v>
      </c>
      <c r="H58" s="16">
        <v>4.1641630048024998E-3</v>
      </c>
      <c r="I58" s="16">
        <v>28.282920161222499</v>
      </c>
      <c r="J58" s="16">
        <v>27.8903433063786</v>
      </c>
      <c r="K58" s="16">
        <v>1.20406753859973E-3</v>
      </c>
      <c r="L58" s="16">
        <v>-0.26966224343776801</v>
      </c>
      <c r="M58" s="16">
        <v>4.2134272553231104E-3</v>
      </c>
      <c r="N58" s="16">
        <v>4.2179936987989803</v>
      </c>
      <c r="O58" s="16">
        <v>4.1217093980047501E-3</v>
      </c>
      <c r="P58" s="16">
        <v>7.8240911116558998</v>
      </c>
      <c r="Q58" s="16">
        <v>1.1801112796251899E-3</v>
      </c>
      <c r="R58" s="16">
        <v>9.5030258144447206</v>
      </c>
      <c r="S58" s="16">
        <v>0.14630745944155699</v>
      </c>
      <c r="T58" s="16">
        <v>722.79281865955397</v>
      </c>
      <c r="U58" s="16">
        <v>7.6668011290604604E-2</v>
      </c>
      <c r="V58" s="71" t="s">
        <v>412</v>
      </c>
      <c r="W58" s="46">
        <v>2.2000000000000002</v>
      </c>
      <c r="X58" s="16">
        <v>1.6926461492160201E-3</v>
      </c>
      <c r="Y58" s="16">
        <v>2.5307655376306201E-3</v>
      </c>
      <c r="Z58" s="17">
        <f>((((N58/1000)+1)/((SMOW!$Z$4/1000)+1))-1)*1000</f>
        <v>15.041340777534717</v>
      </c>
      <c r="AA58" s="17">
        <f>((((P58/1000)+1)/((SMOW!$AA$4/1000)+1))-1)*1000</f>
        <v>29.131688141075696</v>
      </c>
      <c r="AB58" s="17">
        <f>Z58*SMOW!$AN$6</f>
        <v>16.595716543012312</v>
      </c>
      <c r="AC58" s="17">
        <f>AA58*SMOW!$AN$12</f>
        <v>32.100356520452102</v>
      </c>
      <c r="AD58" s="17">
        <f t="shared" ref="AD58" si="138">LN((AB58/1000)+1)*1000</f>
        <v>16.459512509111047</v>
      </c>
      <c r="AE58" s="17">
        <f t="shared" ref="AE58" si="139">LN((AC58/1000)+1)*1000</f>
        <v>31.595907021773133</v>
      </c>
      <c r="AF58" s="16">
        <f>(AD58-SMOW!$AN$14*AE58)</f>
        <v>-0.22312639838516901</v>
      </c>
      <c r="AG58" s="2">
        <f t="shared" ref="AG58" si="140">AF58*1000</f>
        <v>-223.12639838516901</v>
      </c>
      <c r="AH58" s="2">
        <f>AVERAGE(AG58:AG59)</f>
        <v>-209.53877549909095</v>
      </c>
      <c r="AI58" s="2">
        <f>STDEV(AG58:AG59)</f>
        <v>19.215800565902658</v>
      </c>
      <c r="AJ58" s="46" t="s">
        <v>157</v>
      </c>
      <c r="AK58" s="66" t="str">
        <f t="shared" si="0"/>
        <v>08</v>
      </c>
      <c r="AN58" s="46">
        <v>0</v>
      </c>
    </row>
    <row r="59" spans="1:40" x14ac:dyDescent="0.25">
      <c r="A59" s="46">
        <v>913</v>
      </c>
      <c r="B59" s="21" t="s">
        <v>80</v>
      </c>
      <c r="C59" s="48" t="s">
        <v>48</v>
      </c>
      <c r="D59" s="48" t="s">
        <v>145</v>
      </c>
      <c r="E59" s="46" t="s">
        <v>156</v>
      </c>
      <c r="F59" s="16">
        <v>13.2791622629817</v>
      </c>
      <c r="G59" s="16">
        <v>13.1917667599291</v>
      </c>
      <c r="H59" s="16">
        <v>3.7567412775452798E-3</v>
      </c>
      <c r="I59" s="16">
        <v>25.768480745252401</v>
      </c>
      <c r="J59" s="16">
        <v>25.442068959935899</v>
      </c>
      <c r="K59" s="16">
        <v>1.27773572063685E-3</v>
      </c>
      <c r="L59" s="16">
        <v>-0.241645650917024</v>
      </c>
      <c r="M59" s="16">
        <v>3.6313436157681101E-3</v>
      </c>
      <c r="N59" s="16">
        <v>2.9487897287753499</v>
      </c>
      <c r="O59" s="16">
        <v>3.7184413318269299E-3</v>
      </c>
      <c r="P59" s="16">
        <v>5.3596792563484996</v>
      </c>
      <c r="Q59" s="16">
        <v>1.2523137514817899E-3</v>
      </c>
      <c r="R59" s="16">
        <v>3.8053606724259299</v>
      </c>
      <c r="S59" s="16">
        <v>0.150753310606902</v>
      </c>
      <c r="T59" s="16">
        <v>696.43425154775696</v>
      </c>
      <c r="U59" s="16">
        <v>8.9402071208019296E-2</v>
      </c>
      <c r="V59" s="71" t="s">
        <v>413</v>
      </c>
      <c r="W59" s="46">
        <v>2.2000000000000002</v>
      </c>
      <c r="X59" s="16">
        <v>3.5418382167719302E-2</v>
      </c>
      <c r="Y59" s="16">
        <v>3.0057445256355699E-2</v>
      </c>
      <c r="Z59" s="17">
        <f>((((N59/1000)+1)/((SMOW!$Z$4/1000)+1))-1)*1000</f>
        <v>13.758457471781727</v>
      </c>
      <c r="AA59" s="17">
        <f>((((P59/1000)+1)/((SMOW!$AA$4/1000)+1))-1)*1000</f>
        <v>26.615173249940447</v>
      </c>
      <c r="AB59" s="17">
        <f>Z59*SMOW!$AN$6</f>
        <v>15.180259768584472</v>
      </c>
      <c r="AC59" s="17">
        <f>AA59*SMOW!$AN$12</f>
        <v>29.327395859769794</v>
      </c>
      <c r="AD59" s="17">
        <f t="shared" ref="AD59" si="141">LN((AB59/1000)+1)*1000</f>
        <v>15.066192556595558</v>
      </c>
      <c r="AE59" s="17">
        <f t="shared" ref="AE59" si="142">LN((AC59/1000)+1)*1000</f>
        <v>28.905575206834413</v>
      </c>
      <c r="AF59" s="16">
        <f>(AD59-SMOW!$AN$14*AE59)</f>
        <v>-0.19595115261301288</v>
      </c>
      <c r="AG59" s="2">
        <f t="shared" ref="AG59" si="143">AF59*1000</f>
        <v>-195.95115261301288</v>
      </c>
      <c r="AI59" s="46"/>
      <c r="AJ59" s="46" t="s">
        <v>160</v>
      </c>
      <c r="AK59" s="66" t="str">
        <f t="shared" si="0"/>
        <v>08</v>
      </c>
      <c r="AN59" s="46">
        <v>0</v>
      </c>
    </row>
    <row r="60" spans="1:40" x14ac:dyDescent="0.25">
      <c r="A60" s="46">
        <v>914</v>
      </c>
      <c r="B60" s="21" t="s">
        <v>80</v>
      </c>
      <c r="C60" s="48" t="s">
        <v>48</v>
      </c>
      <c r="D60" s="48" t="s">
        <v>145</v>
      </c>
      <c r="E60" s="46" t="s">
        <v>158</v>
      </c>
      <c r="F60" s="16">
        <v>15.525764991203999</v>
      </c>
      <c r="G60" s="16">
        <v>15.406473294584</v>
      </c>
      <c r="H60" s="16">
        <v>2.8283700259798899E-3</v>
      </c>
      <c r="I60" s="16">
        <v>30.071800227679802</v>
      </c>
      <c r="J60" s="16">
        <v>29.628508738884399</v>
      </c>
      <c r="K60" s="16">
        <v>1.3198715428539101E-3</v>
      </c>
      <c r="L60" s="16">
        <v>-0.23737931954698799</v>
      </c>
      <c r="M60" s="16">
        <v>2.80827980371835E-3</v>
      </c>
      <c r="N60" s="16">
        <v>5.1724883610848602</v>
      </c>
      <c r="O60" s="16">
        <v>2.7995348173594E-3</v>
      </c>
      <c r="P60" s="16">
        <v>9.57737942534526</v>
      </c>
      <c r="Q60" s="16">
        <v>1.2936112347890301E-3</v>
      </c>
      <c r="R60" s="16">
        <v>10.739072442021101</v>
      </c>
      <c r="S60" s="16">
        <v>0.124042735655352</v>
      </c>
      <c r="T60" s="16">
        <v>1216.4951467675401</v>
      </c>
      <c r="U60" s="16">
        <v>0.10918202358347499</v>
      </c>
      <c r="V60" s="71" t="s">
        <v>414</v>
      </c>
      <c r="W60" s="46">
        <v>2.2000000000000002</v>
      </c>
      <c r="X60" s="16">
        <v>4.8613228820263997E-2</v>
      </c>
      <c r="Y60" s="16">
        <v>5.0938649406513298E-2</v>
      </c>
      <c r="Z60" s="17">
        <f>((((N60/1000)+1)/((SMOW!$Z$4/1000)+1))-1)*1000</f>
        <v>16.006122874500541</v>
      </c>
      <c r="AA60" s="17">
        <f>((((P60/1000)+1)/((SMOW!$AA$4/1000)+1))-1)*1000</f>
        <v>30.922044789600591</v>
      </c>
      <c r="AB60" s="17">
        <f>Z60*SMOW!$AN$6</f>
        <v>17.660199453400974</v>
      </c>
      <c r="AC60" s="17">
        <f>AA60*SMOW!$AN$12</f>
        <v>34.073159690597826</v>
      </c>
      <c r="AD60" s="17">
        <f t="shared" ref="AD60" si="144">LN((AB60/1000)+1)*1000</f>
        <v>17.506070121825445</v>
      </c>
      <c r="AE60" s="17">
        <f t="shared" ref="AE60" si="145">LN((AC60/1000)+1)*1000</f>
        <v>33.505527636090044</v>
      </c>
      <c r="AF60" s="16">
        <f>(AD60-SMOW!$AN$14*AE60)</f>
        <v>-0.18484847003009719</v>
      </c>
      <c r="AG60" s="2">
        <f t="shared" ref="AG60" si="146">AF60*1000</f>
        <v>-184.84847003009719</v>
      </c>
      <c r="AH60" s="2">
        <f>AVERAGE(AG60:AG61)</f>
        <v>-176.62078040133446</v>
      </c>
      <c r="AI60" s="2">
        <f>STDEV(AG60:AG61)</f>
        <v>11.635710259992733</v>
      </c>
      <c r="AK60" s="66" t="str">
        <f t="shared" si="0"/>
        <v>08</v>
      </c>
      <c r="AN60" s="46">
        <v>0</v>
      </c>
    </row>
    <row r="61" spans="1:40" x14ac:dyDescent="0.25">
      <c r="A61" s="46">
        <v>915</v>
      </c>
      <c r="B61" s="21" t="s">
        <v>80</v>
      </c>
      <c r="C61" s="48" t="s">
        <v>48</v>
      </c>
      <c r="D61" s="48" t="s">
        <v>145</v>
      </c>
      <c r="E61" s="46" t="s">
        <v>159</v>
      </c>
      <c r="F61" s="16">
        <v>16.009119080408901</v>
      </c>
      <c r="G61" s="16">
        <v>15.8823242205392</v>
      </c>
      <c r="H61" s="16">
        <v>4.4155950795863102E-3</v>
      </c>
      <c r="I61" s="16">
        <v>30.9738582620225</v>
      </c>
      <c r="J61" s="16">
        <v>30.503848958393299</v>
      </c>
      <c r="K61" s="16">
        <v>1.54918666653906E-3</v>
      </c>
      <c r="L61" s="16">
        <v>-0.22370802949249</v>
      </c>
      <c r="M61" s="16">
        <v>4.4043833670617304E-3</v>
      </c>
      <c r="N61" s="16">
        <v>5.6509146594169604</v>
      </c>
      <c r="O61" s="16">
        <v>4.37057812489951E-3</v>
      </c>
      <c r="P61" s="16">
        <v>10.4614900147236</v>
      </c>
      <c r="Q61" s="16">
        <v>1.51836387977945E-3</v>
      </c>
      <c r="R61" s="16">
        <v>12.421569143861801</v>
      </c>
      <c r="S61" s="16">
        <v>0.120079068901688</v>
      </c>
      <c r="T61" s="16">
        <v>1017.26126773141</v>
      </c>
      <c r="U61" s="16">
        <v>8.8443400389740204E-2</v>
      </c>
      <c r="V61" s="71" t="s">
        <v>415</v>
      </c>
      <c r="W61" s="46">
        <v>2.2000000000000002</v>
      </c>
      <c r="X61" s="16">
        <v>0.103833411936906</v>
      </c>
      <c r="Y61" s="16">
        <v>0.11044372430426</v>
      </c>
      <c r="Z61" s="17">
        <f>((((N61/1000)+1)/((SMOW!$Z$4/1000)+1))-1)*1000</f>
        <v>16.489705596946848</v>
      </c>
      <c r="AA61" s="17">
        <f>((((P61/1000)+1)/((SMOW!$AA$4/1000)+1))-1)*1000</f>
        <v>31.824847403047364</v>
      </c>
      <c r="AB61" s="17">
        <f>Z61*SMOW!$AN$6</f>
        <v>18.193755730432052</v>
      </c>
      <c r="AC61" s="17">
        <f>AA61*SMOW!$AN$12</f>
        <v>35.067962519012539</v>
      </c>
      <c r="AD61" s="17">
        <f t="shared" ref="AD61" si="147">LN((AB61/1000)+1)*1000</f>
        <v>18.030229812051324</v>
      </c>
      <c r="AE61" s="17">
        <f t="shared" ref="AE61" si="148">LN((AC61/1000)+1)*1000</f>
        <v>34.467088831105862</v>
      </c>
      <c r="AF61" s="16">
        <f>(AD61-SMOW!$AN$14*AE61)</f>
        <v>-0.1683930907725717</v>
      </c>
      <c r="AG61" s="2">
        <f t="shared" ref="AG61" si="149">AF61*1000</f>
        <v>-168.3930907725717</v>
      </c>
      <c r="AI61" s="46"/>
      <c r="AK61" s="66" t="str">
        <f t="shared" si="0"/>
        <v>08</v>
      </c>
      <c r="AN61" s="46">
        <v>0</v>
      </c>
    </row>
    <row r="62" spans="1:40" x14ac:dyDescent="0.25">
      <c r="A62" s="46">
        <v>916</v>
      </c>
      <c r="B62" s="21" t="s">
        <v>80</v>
      </c>
      <c r="C62" s="48" t="s">
        <v>48</v>
      </c>
      <c r="D62" s="48" t="s">
        <v>145</v>
      </c>
      <c r="E62" s="46" t="s">
        <v>161</v>
      </c>
      <c r="F62" s="16">
        <v>14.934023310446801</v>
      </c>
      <c r="G62" s="16">
        <v>14.8236080099453</v>
      </c>
      <c r="H62" s="16">
        <v>6.1090846870881397E-3</v>
      </c>
      <c r="I62" s="16">
        <v>28.925077284812701</v>
      </c>
      <c r="J62" s="16">
        <v>28.514642971024799</v>
      </c>
      <c r="K62" s="16">
        <v>1.4619369110110999E-3</v>
      </c>
      <c r="L62" s="16">
        <v>-0.2321234787558</v>
      </c>
      <c r="M62" s="16">
        <v>6.0826335478455403E-3</v>
      </c>
      <c r="N62" s="16">
        <v>4.5867794817844798</v>
      </c>
      <c r="O62" s="16">
        <v>6.04680262010016E-3</v>
      </c>
      <c r="P62" s="16">
        <v>8.4534718071280501</v>
      </c>
      <c r="Q62" s="16">
        <v>1.4328500548986801E-3</v>
      </c>
      <c r="R62" s="16">
        <v>8.6234570672190607</v>
      </c>
      <c r="S62" s="16">
        <v>0.14297847120113599</v>
      </c>
      <c r="T62" s="16">
        <v>1325.49978935079</v>
      </c>
      <c r="U62" s="16">
        <v>0.24610098527322</v>
      </c>
      <c r="V62" s="71" t="s">
        <v>416</v>
      </c>
      <c r="W62" s="46">
        <v>2.2000000000000002</v>
      </c>
      <c r="X62" s="16">
        <v>9.1226901569853806E-3</v>
      </c>
      <c r="Y62" s="16">
        <v>1.1691510061984101E-2</v>
      </c>
      <c r="Z62" s="17">
        <f>((((N62/1000)+1)/((SMOW!$Z$4/1000)+1))-1)*1000</f>
        <v>15.414101291656213</v>
      </c>
      <c r="AA62" s="17">
        <f>((((P62/1000)+1)/((SMOW!$AA$4/1000)+1))-1)*1000</f>
        <v>29.774375315680057</v>
      </c>
      <c r="AB62" s="17">
        <f>Z62*SMOW!$AN$6</f>
        <v>17.006998218115868</v>
      </c>
      <c r="AC62" s="17">
        <f>AA62*SMOW!$AN$12</f>
        <v>32.808536813197755</v>
      </c>
      <c r="AD62" s="17">
        <f t="shared" ref="AD62" si="150">LN((AB62/1000)+1)*1000</f>
        <v>16.863998279832646</v>
      </c>
      <c r="AE62" s="17">
        <f t="shared" ref="AE62" si="151">LN((AC62/1000)+1)*1000</f>
        <v>32.281826214428804</v>
      </c>
      <c r="AF62" s="16">
        <f>(AD62-SMOW!$AN$14*AE62)</f>
        <v>-0.18080596138576155</v>
      </c>
      <c r="AG62" s="2">
        <f t="shared" ref="AG62" si="152">AF62*1000</f>
        <v>-180.80596138576155</v>
      </c>
      <c r="AH62" s="2">
        <f>AVERAGE(AG62:AG63)</f>
        <v>-174.98583537631163</v>
      </c>
      <c r="AI62" s="2">
        <f>STDEV(AG62:AG63)</f>
        <v>8.23090113728448</v>
      </c>
      <c r="AJ62" s="46" t="s">
        <v>160</v>
      </c>
      <c r="AK62" s="66" t="str">
        <f t="shared" si="0"/>
        <v>08</v>
      </c>
      <c r="AN62" s="46">
        <v>0</v>
      </c>
    </row>
    <row r="63" spans="1:40" x14ac:dyDescent="0.25">
      <c r="A63" s="46">
        <v>917</v>
      </c>
      <c r="B63" s="21" t="s">
        <v>80</v>
      </c>
      <c r="C63" s="48" t="s">
        <v>48</v>
      </c>
      <c r="D63" s="48" t="s">
        <v>145</v>
      </c>
      <c r="E63" s="46" t="s">
        <v>162</v>
      </c>
      <c r="F63" s="16">
        <v>15.554760668212101</v>
      </c>
      <c r="G63" s="16">
        <v>15.435025214629899</v>
      </c>
      <c r="H63" s="16">
        <v>3.27729911083161E-3</v>
      </c>
      <c r="I63" s="16">
        <v>30.099803739703599</v>
      </c>
      <c r="J63" s="16">
        <v>29.6556943414476</v>
      </c>
      <c r="K63" s="16">
        <v>1.4857301434633399E-3</v>
      </c>
      <c r="L63" s="16">
        <v>-0.22318139765442799</v>
      </c>
      <c r="M63" s="16">
        <v>3.1981274863960301E-3</v>
      </c>
      <c r="N63" s="16">
        <v>5.2011884274097699</v>
      </c>
      <c r="O63" s="16">
        <v>3.2438870739695501E-3</v>
      </c>
      <c r="P63" s="16">
        <v>9.6048257764418405</v>
      </c>
      <c r="Q63" s="16">
        <v>1.45616989460221E-3</v>
      </c>
      <c r="R63" s="16">
        <v>10.8069721871593</v>
      </c>
      <c r="S63" s="16">
        <v>0.11921026018314</v>
      </c>
      <c r="T63" s="16">
        <v>1483.59109290877</v>
      </c>
      <c r="U63" s="16">
        <v>0.103958405005348</v>
      </c>
      <c r="V63" s="71" t="s">
        <v>417</v>
      </c>
      <c r="W63" s="46">
        <v>2.2000000000000002</v>
      </c>
      <c r="X63" s="16">
        <v>4.3191191711520298E-3</v>
      </c>
      <c r="Y63" s="16">
        <v>3.4851966593137601E-3</v>
      </c>
      <c r="Z63" s="17">
        <f>((((N63/1000)+1)/((SMOW!$Z$4/1000)+1))-1)*1000</f>
        <v>16.035132266869255</v>
      </c>
      <c r="AA63" s="17">
        <f>((((P63/1000)+1)/((SMOW!$AA$4/1000)+1))-1)*1000</f>
        <v>30.950071416356639</v>
      </c>
      <c r="AB63" s="17">
        <f>Z63*SMOW!$AN$6</f>
        <v>17.692206683338565</v>
      </c>
      <c r="AC63" s="17">
        <f>AA63*SMOW!$AN$12</f>
        <v>34.104042374312485</v>
      </c>
      <c r="AD63" s="17">
        <f t="shared" ref="AD63" si="153">LN((AB63/1000)+1)*1000</f>
        <v>17.537521412367273</v>
      </c>
      <c r="AE63" s="17">
        <f t="shared" ref="AE63" si="154">LN((AC63/1000)+1)*1000</f>
        <v>33.535392276011613</v>
      </c>
      <c r="AF63" s="16">
        <f>(AD63-SMOW!$AN$14*AE63)</f>
        <v>-0.16916570936686171</v>
      </c>
      <c r="AG63" s="2">
        <f t="shared" ref="AG63" si="155">AF63*1000</f>
        <v>-169.16570936686171</v>
      </c>
      <c r="AH63" s="2"/>
      <c r="AI63" s="2"/>
      <c r="AJ63" s="46" t="s">
        <v>160</v>
      </c>
      <c r="AK63" s="66" t="str">
        <f t="shared" si="0"/>
        <v>08</v>
      </c>
      <c r="AN63" s="46">
        <v>0</v>
      </c>
    </row>
    <row r="64" spans="1:40" x14ac:dyDescent="0.25">
      <c r="A64" s="46">
        <v>918</v>
      </c>
      <c r="B64" s="21" t="s">
        <v>165</v>
      </c>
      <c r="C64" s="48" t="s">
        <v>48</v>
      </c>
      <c r="D64" s="48" t="s">
        <v>145</v>
      </c>
      <c r="E64" s="46" t="s">
        <v>163</v>
      </c>
      <c r="F64" s="16">
        <v>13.73423861361</v>
      </c>
      <c r="G64" s="16">
        <v>13.6407784619518</v>
      </c>
      <c r="H64" s="16">
        <v>3.6864560716163299E-3</v>
      </c>
      <c r="I64" s="16">
        <v>26.619391161213098</v>
      </c>
      <c r="J64" s="16">
        <v>26.2712596585366</v>
      </c>
      <c r="K64" s="16">
        <v>1.2382421311589601E-3</v>
      </c>
      <c r="L64" s="16">
        <v>-0.23044663775554</v>
      </c>
      <c r="M64" s="16">
        <v>3.7714496771845802E-3</v>
      </c>
      <c r="N64" s="16">
        <v>3.3992265798376802</v>
      </c>
      <c r="O64" s="16">
        <v>3.6488726829835201E-3</v>
      </c>
      <c r="P64" s="16">
        <v>6.1936598659346203</v>
      </c>
      <c r="Q64" s="16">
        <v>1.2136059307645099E-3</v>
      </c>
      <c r="R64" s="16">
        <v>6.1289910175021998</v>
      </c>
      <c r="S64" s="16">
        <v>0.12114439215565199</v>
      </c>
      <c r="T64" s="16">
        <v>1341.14803608376</v>
      </c>
      <c r="U64" s="16">
        <v>0.116228194838643</v>
      </c>
      <c r="V64" s="71" t="s">
        <v>418</v>
      </c>
      <c r="W64" s="46">
        <v>2.2000000000000002</v>
      </c>
      <c r="X64" s="16">
        <v>2.6881156549032502E-5</v>
      </c>
      <c r="Y64" s="16">
        <v>1.2617814572218999E-4</v>
      </c>
      <c r="Z64" s="17">
        <f>((((N64/1000)+1)/((SMOW!$Z$4/1000)+1))-1)*1000</f>
        <v>14.213749079885485</v>
      </c>
      <c r="AA64" s="17">
        <f>((((P64/1000)+1)/((SMOW!$AA$4/1000)+1))-1)*1000</f>
        <v>27.46678602660446</v>
      </c>
      <c r="AB64" s="17">
        <f>Z64*SMOW!$AN$6</f>
        <v>15.682601320727715</v>
      </c>
      <c r="AC64" s="17">
        <f>AA64*SMOW!$AN$12</f>
        <v>30.265792344583925</v>
      </c>
      <c r="AD64" s="17">
        <f t="shared" ref="AD64" si="156">LN((AB64/1000)+1)*1000</f>
        <v>15.560900074284724</v>
      </c>
      <c r="AE64" s="17">
        <f t="shared" ref="AE64" si="157">LN((AC64/1000)+1)*1000</f>
        <v>29.816819772142733</v>
      </c>
      <c r="AF64" s="16">
        <f>(AD64-SMOW!$AN$14*AE64)</f>
        <v>-0.18238076540663961</v>
      </c>
      <c r="AG64" s="2">
        <f t="shared" ref="AG64" si="158">AF64*1000</f>
        <v>-182.38076540663963</v>
      </c>
      <c r="AH64" s="2">
        <f>AVERAGE(AG64:AG65)</f>
        <v>-187.82761927204118</v>
      </c>
      <c r="AI64" s="2">
        <f>STDEV(AG64:AG65)</f>
        <v>7.7030146087151889</v>
      </c>
      <c r="AJ64" s="46" t="s">
        <v>160</v>
      </c>
      <c r="AK64" s="66" t="str">
        <f t="shared" si="0"/>
        <v>08</v>
      </c>
      <c r="AN64" s="46">
        <v>0</v>
      </c>
    </row>
    <row r="65" spans="1:40" x14ac:dyDescent="0.25">
      <c r="A65" s="46">
        <v>919</v>
      </c>
      <c r="B65" s="21" t="s">
        <v>80</v>
      </c>
      <c r="C65" s="48" t="s">
        <v>48</v>
      </c>
      <c r="D65" s="48" t="s">
        <v>145</v>
      </c>
      <c r="E65" s="46" t="s">
        <v>164</v>
      </c>
      <c r="F65" s="16">
        <v>12.5700215960512</v>
      </c>
      <c r="G65" s="16">
        <v>12.491674466644699</v>
      </c>
      <c r="H65" s="16">
        <v>3.7857105635368802E-3</v>
      </c>
      <c r="I65" s="16">
        <v>24.401146451844699</v>
      </c>
      <c r="J65" s="16">
        <v>24.108194464942802</v>
      </c>
      <c r="K65" s="16">
        <v>1.0973887985764499E-3</v>
      </c>
      <c r="L65" s="16">
        <v>-0.23745221084510801</v>
      </c>
      <c r="M65" s="16">
        <v>3.6879967005188298E-3</v>
      </c>
      <c r="N65" s="16">
        <v>2.2468787449779599</v>
      </c>
      <c r="O65" s="16">
        <v>3.7471152761938699E-3</v>
      </c>
      <c r="P65" s="16">
        <v>4.0195495950649098</v>
      </c>
      <c r="Q65" s="16">
        <v>1.07555503143866E-3</v>
      </c>
      <c r="R65" s="16">
        <v>2.2220682832349099</v>
      </c>
      <c r="S65" s="16">
        <v>0.17857867078179901</v>
      </c>
      <c r="T65" s="16">
        <v>1098.05607048662</v>
      </c>
      <c r="U65" s="16">
        <v>0.31923393998767302</v>
      </c>
      <c r="V65" s="71" t="s">
        <v>419</v>
      </c>
      <c r="W65" s="46">
        <v>2.2000000000000002</v>
      </c>
      <c r="X65" s="16">
        <v>5.1735253147851497E-2</v>
      </c>
      <c r="Y65" s="16">
        <v>4.8492756053509598E-2</v>
      </c>
      <c r="Z65" s="17">
        <f>((((N65/1000)+1)/((SMOW!$Z$4/1000)+1))-1)*1000</f>
        <v>13.048981371402313</v>
      </c>
      <c r="AA65" s="17">
        <f>((((P65/1000)+1)/((SMOW!$AA$4/1000)+1))-1)*1000</f>
        <v>25.246710327881061</v>
      </c>
      <c r="AB65" s="17">
        <f>Z65*SMOW!$AN$6</f>
        <v>14.3974662377362</v>
      </c>
      <c r="AC65" s="17">
        <f>AA65*SMOW!$AN$12</f>
        <v>27.819479549860269</v>
      </c>
      <c r="AD65" s="17">
        <f t="shared" ref="AD65" si="159">LN((AB65/1000)+1)*1000</f>
        <v>14.29480690367515</v>
      </c>
      <c r="AE65" s="17">
        <f t="shared" ref="AE65" si="160">LN((AC65/1000)+1)*1000</f>
        <v>27.439548062145061</v>
      </c>
      <c r="AF65" s="16">
        <f>(AD65-SMOW!$AN$14*AE65)</f>
        <v>-0.19327447313744273</v>
      </c>
      <c r="AG65" s="2">
        <f t="shared" ref="AG65" si="161">AF65*1000</f>
        <v>-193.27447313744273</v>
      </c>
      <c r="AI65" s="46"/>
      <c r="AJ65" s="46" t="s">
        <v>160</v>
      </c>
      <c r="AK65" s="66" t="str">
        <f t="shared" si="0"/>
        <v>08</v>
      </c>
      <c r="AN65" s="46">
        <v>0</v>
      </c>
    </row>
    <row r="66" spans="1:40" x14ac:dyDescent="0.25">
      <c r="A66" s="46">
        <v>920</v>
      </c>
      <c r="B66" s="21" t="s">
        <v>80</v>
      </c>
      <c r="C66" s="48" t="s">
        <v>48</v>
      </c>
      <c r="D66" s="48" t="s">
        <v>145</v>
      </c>
      <c r="E66" s="46" t="s">
        <v>166</v>
      </c>
      <c r="F66" s="16">
        <v>13.585165193599201</v>
      </c>
      <c r="G66" s="16">
        <v>13.4937138735028</v>
      </c>
      <c r="H66" s="16">
        <v>3.8689693726268802E-3</v>
      </c>
      <c r="I66" s="16">
        <v>26.383528784619301</v>
      </c>
      <c r="J66" s="16">
        <v>26.041486599060299</v>
      </c>
      <c r="K66" s="16">
        <v>1.3079010434764401E-3</v>
      </c>
      <c r="L66" s="16">
        <v>-0.25619105080105897</v>
      </c>
      <c r="M66" s="16">
        <v>3.71081067382255E-3</v>
      </c>
      <c r="N66" s="16">
        <v>3.2516729620897502</v>
      </c>
      <c r="O66" s="16">
        <v>3.8295252624231E-3</v>
      </c>
      <c r="P66" s="16">
        <v>5.96249023289164</v>
      </c>
      <c r="Q66" s="16">
        <v>1.28187890177138E-3</v>
      </c>
      <c r="R66" s="16">
        <v>5.8085130452517602</v>
      </c>
      <c r="S66" s="16">
        <v>0.119340312567565</v>
      </c>
      <c r="T66" s="16">
        <v>693.69994479961201</v>
      </c>
      <c r="U66" s="16">
        <v>7.9663625642859601E-2</v>
      </c>
      <c r="V66" s="71" t="s">
        <v>420</v>
      </c>
      <c r="W66" s="46">
        <v>2.2000000000000002</v>
      </c>
      <c r="X66" s="16">
        <v>4.0613222593048996E-3</v>
      </c>
      <c r="Y66" s="16">
        <v>5.8893834125480502E-3</v>
      </c>
      <c r="Z66" s="17">
        <f>((((N66/1000)+1)/((SMOW!$Z$4/1000)+1))-1)*1000</f>
        <v>14.064605146063114</v>
      </c>
      <c r="AA66" s="17">
        <f>((((P66/1000)+1)/((SMOW!$AA$4/1000)+1))-1)*1000</f>
        <v>27.230728963870241</v>
      </c>
      <c r="AB66" s="17">
        <f>Z66*SMOW!$AN$6</f>
        <v>15.518044816993509</v>
      </c>
      <c r="AC66" s="17">
        <f>AA66*SMOW!$AN$12</f>
        <v>30.00567985689548</v>
      </c>
      <c r="AD66" s="17">
        <f t="shared" ref="AD66" si="162">LN((AB66/1000)+1)*1000</f>
        <v>15.39887127185504</v>
      </c>
      <c r="AE66" s="17">
        <f t="shared" ref="AE66" si="163">LN((AC66/1000)+1)*1000</f>
        <v>29.564316650510417</v>
      </c>
      <c r="AF66" s="16">
        <f>(AD66-SMOW!$AN$14*AE66)</f>
        <v>-0.21108791961446194</v>
      </c>
      <c r="AG66" s="2">
        <f t="shared" ref="AG66" si="164">AF66*1000</f>
        <v>-211.08791961446195</v>
      </c>
      <c r="AH66" s="2">
        <f>AVERAGE(AG66:AG67)</f>
        <v>-214.07290446722982</v>
      </c>
      <c r="AI66" s="2">
        <f>STDEV(AG66:AG67)</f>
        <v>4.221406062262572</v>
      </c>
      <c r="AJ66" s="46" t="s">
        <v>160</v>
      </c>
      <c r="AK66" s="66" t="str">
        <f t="shared" ref="AK66:AK129" si="165">"08"</f>
        <v>08</v>
      </c>
      <c r="AN66" s="46">
        <v>0</v>
      </c>
    </row>
    <row r="67" spans="1:40" x14ac:dyDescent="0.25">
      <c r="A67" s="46">
        <v>921</v>
      </c>
      <c r="B67" s="21" t="s">
        <v>165</v>
      </c>
      <c r="C67" s="48" t="s">
        <v>48</v>
      </c>
      <c r="D67" s="48" t="s">
        <v>145</v>
      </c>
      <c r="E67" s="46" t="s">
        <v>167</v>
      </c>
      <c r="F67" s="16">
        <v>13.6984596192741</v>
      </c>
      <c r="G67" s="16">
        <v>13.605483495898801</v>
      </c>
      <c r="H67" s="16">
        <v>4.2727942384090199E-3</v>
      </c>
      <c r="I67" s="16">
        <v>26.611944212062099</v>
      </c>
      <c r="J67" s="16">
        <v>26.264005774214201</v>
      </c>
      <c r="K67" s="16">
        <v>1.28304109412991E-3</v>
      </c>
      <c r="L67" s="16">
        <v>-0.26191155288627499</v>
      </c>
      <c r="M67" s="16">
        <v>4.42535682619522E-3</v>
      </c>
      <c r="N67" s="16">
        <v>3.3638123520480199</v>
      </c>
      <c r="O67" s="16">
        <v>4.2292331370993403E-3</v>
      </c>
      <c r="P67" s="16">
        <v>6.1863610820955399</v>
      </c>
      <c r="Q67" s="16">
        <v>1.25751356868532E-3</v>
      </c>
      <c r="R67" s="16">
        <v>6.01972738563635</v>
      </c>
      <c r="S67" s="16">
        <v>0.110945146560731</v>
      </c>
      <c r="T67" s="16">
        <v>852.08555216624904</v>
      </c>
      <c r="U67" s="16">
        <v>7.2996281603398896E-2</v>
      </c>
      <c r="V67" s="71" t="s">
        <v>421</v>
      </c>
      <c r="W67" s="46">
        <v>2.2000000000000002</v>
      </c>
      <c r="X67" s="16">
        <v>4.7465557677348197E-2</v>
      </c>
      <c r="Y67" s="16">
        <v>4.2937755790775703E-2</v>
      </c>
      <c r="Z67" s="17">
        <f>((((N67/1000)+1)/((SMOW!$Z$4/1000)+1))-1)*1000</f>
        <v>14.1779531615851</v>
      </c>
      <c r="AA67" s="17">
        <f>((((P67/1000)+1)/((SMOW!$AA$4/1000)+1))-1)*1000</f>
        <v>27.459332930573012</v>
      </c>
      <c r="AB67" s="17">
        <f>Z67*SMOW!$AN$6</f>
        <v>15.643106243640085</v>
      </c>
      <c r="AC67" s="17">
        <f>AA67*SMOW!$AN$12</f>
        <v>30.257579739854943</v>
      </c>
      <c r="AD67" s="17">
        <f t="shared" ref="AD67" si="166">LN((AB67/1000)+1)*1000</f>
        <v>15.522014063099665</v>
      </c>
      <c r="AE67" s="17">
        <f t="shared" ref="AE67" si="167">LN((AC67/1000)+1)*1000</f>
        <v>29.808848394734209</v>
      </c>
      <c r="AF67" s="16">
        <f>(AD67-SMOW!$AN$14*AE67)</f>
        <v>-0.2170578893199977</v>
      </c>
      <c r="AG67" s="2">
        <f t="shared" ref="AG67" si="168">AF67*1000</f>
        <v>-217.05788931999768</v>
      </c>
      <c r="AI67" s="46"/>
      <c r="AJ67" s="46" t="s">
        <v>160</v>
      </c>
      <c r="AK67" s="66" t="str">
        <f t="shared" si="165"/>
        <v>08</v>
      </c>
      <c r="AN67" s="46">
        <v>0</v>
      </c>
    </row>
    <row r="68" spans="1:40" x14ac:dyDescent="0.25">
      <c r="A68" s="46">
        <v>922</v>
      </c>
      <c r="B68" s="21" t="s">
        <v>80</v>
      </c>
      <c r="C68" s="48" t="s">
        <v>48</v>
      </c>
      <c r="D68" s="48" t="s">
        <v>145</v>
      </c>
      <c r="E68" s="46" t="s">
        <v>168</v>
      </c>
      <c r="F68" s="16">
        <v>13.5695833851203</v>
      </c>
      <c r="G68" s="16">
        <v>13.4783408161175</v>
      </c>
      <c r="H68" s="16">
        <v>3.69476703590781E-3</v>
      </c>
      <c r="I68" s="16">
        <v>26.349879379602498</v>
      </c>
      <c r="J68" s="16">
        <v>26.0087016287575</v>
      </c>
      <c r="K68" s="16">
        <v>1.24377671045182E-3</v>
      </c>
      <c r="L68" s="16">
        <v>-0.25425364386642102</v>
      </c>
      <c r="M68" s="16">
        <v>3.5642870207056201E-3</v>
      </c>
      <c r="N68" s="16">
        <v>3.2362500100171698</v>
      </c>
      <c r="O68" s="16">
        <v>3.65709891706225E-3</v>
      </c>
      <c r="P68" s="16">
        <v>5.9295103201044297</v>
      </c>
      <c r="Q68" s="16">
        <v>1.21903039346508E-3</v>
      </c>
      <c r="R68" s="16">
        <v>5.1621157850956196</v>
      </c>
      <c r="S68" s="16">
        <v>0.11298481753682001</v>
      </c>
      <c r="T68" s="16">
        <v>853.67850184129702</v>
      </c>
      <c r="U68" s="16">
        <v>0.32788653654456001</v>
      </c>
      <c r="V68" s="71" t="s">
        <v>422</v>
      </c>
      <c r="W68" s="46">
        <v>2.2000000000000002</v>
      </c>
      <c r="X68" s="16">
        <v>5.7446691680405497E-2</v>
      </c>
      <c r="Y68" s="16">
        <v>5.3118301611476799E-2</v>
      </c>
      <c r="Z68" s="17">
        <f>((((N68/1000)+1)/((SMOW!$Z$4/1000)+1))-1)*1000</f>
        <v>14.049015967170897</v>
      </c>
      <c r="AA68" s="17">
        <f>((((P68/1000)+1)/((SMOW!$AA$4/1000)+1))-1)*1000</f>
        <v>27.197051783873547</v>
      </c>
      <c r="AB68" s="17">
        <f>Z68*SMOW!$AN$6</f>
        <v>15.500844648613576</v>
      </c>
      <c r="AC68" s="17">
        <f>AA68*SMOW!$AN$12</f>
        <v>29.968570799594644</v>
      </c>
      <c r="AD68" s="17">
        <f t="shared" ref="AD68" si="169">LN((AB68/1000)+1)*1000</f>
        <v>15.381933794345942</v>
      </c>
      <c r="AE68" s="17">
        <f t="shared" ref="AE68" si="170">LN((AC68/1000)+1)*1000</f>
        <v>29.528287989188073</v>
      </c>
      <c r="AF68" s="16">
        <f>(AD68-SMOW!$AN$14*AE68)</f>
        <v>-0.20900226394536148</v>
      </c>
      <c r="AG68" s="2">
        <f t="shared" ref="AG68" si="171">AF68*1000</f>
        <v>-209.00226394536148</v>
      </c>
      <c r="AH68" s="2">
        <f>AVERAGE(AG68:AG69)</f>
        <v>-208.67759534626452</v>
      </c>
      <c r="AI68" s="2">
        <f>STDEV(AG68:AG69)</f>
        <v>0.45915073611960344</v>
      </c>
      <c r="AK68" s="66" t="str">
        <f t="shared" si="165"/>
        <v>08</v>
      </c>
      <c r="AN68" s="46">
        <v>0</v>
      </c>
    </row>
    <row r="69" spans="1:40" x14ac:dyDescent="0.25">
      <c r="A69" s="46">
        <v>923</v>
      </c>
      <c r="B69" s="21" t="s">
        <v>80</v>
      </c>
      <c r="C69" s="48" t="s">
        <v>48</v>
      </c>
      <c r="D69" s="48" t="s">
        <v>145</v>
      </c>
      <c r="E69" s="46" t="s">
        <v>169</v>
      </c>
      <c r="F69" s="16">
        <v>14.1979073460162</v>
      </c>
      <c r="G69" s="16">
        <v>14.0980607272678</v>
      </c>
      <c r="H69" s="16">
        <v>3.9449602746247604E-3</v>
      </c>
      <c r="I69" s="16">
        <v>27.5572059193962</v>
      </c>
      <c r="J69" s="16">
        <v>27.1843406731833</v>
      </c>
      <c r="K69" s="16">
        <v>1.18670269921197E-3</v>
      </c>
      <c r="L69" s="16">
        <v>-0.25527114817294499</v>
      </c>
      <c r="M69" s="16">
        <v>3.69046661835514E-3</v>
      </c>
      <c r="N69" s="16">
        <v>3.85816821341797</v>
      </c>
      <c r="O69" s="16">
        <v>3.90474143781421E-3</v>
      </c>
      <c r="P69" s="16">
        <v>7.1128157594787504</v>
      </c>
      <c r="Q69" s="16">
        <v>1.1630919329750199E-3</v>
      </c>
      <c r="R69" s="16">
        <v>6.7357203964186301</v>
      </c>
      <c r="S69" s="16">
        <v>0.16263544865317101</v>
      </c>
      <c r="T69" s="16">
        <v>819.24467358556603</v>
      </c>
      <c r="U69" s="16">
        <v>0.113968812533762</v>
      </c>
      <c r="V69" s="71" t="s">
        <v>423</v>
      </c>
      <c r="W69" s="46">
        <v>2.2000000000000002</v>
      </c>
      <c r="X69" s="16">
        <v>7.0203538037879598E-2</v>
      </c>
      <c r="Y69" s="16">
        <v>7.6381912805625202E-2</v>
      </c>
      <c r="Z69" s="17">
        <f>((((N69/1000)+1)/((SMOW!$Z$4/1000)+1))-1)*1000</f>
        <v>14.677637134083987</v>
      </c>
      <c r="AA69" s="17">
        <f>((((P69/1000)+1)/((SMOW!$AA$4/1000)+1))-1)*1000</f>
        <v>28.405374878299973</v>
      </c>
      <c r="AB69" s="17">
        <f>Z69*SMOW!$AN$6</f>
        <v>16.194427677768051</v>
      </c>
      <c r="AC69" s="17">
        <f>AA69*SMOW!$AN$12</f>
        <v>31.300028212400516</v>
      </c>
      <c r="AD69" s="17">
        <f t="shared" ref="AD69" si="172">LN((AB69/1000)+1)*1000</f>
        <v>16.064696672761333</v>
      </c>
      <c r="AE69" s="17">
        <f t="shared" ref="AE69" si="173">LN((AC69/1000)+1)*1000</f>
        <v>30.820169696038821</v>
      </c>
      <c r="AF69" s="16">
        <f>(AD69-SMOW!$AN$14*AE69)</f>
        <v>-0.20835292674716754</v>
      </c>
      <c r="AG69" s="2">
        <f t="shared" ref="AG69" si="174">AF69*1000</f>
        <v>-208.35292674716754</v>
      </c>
      <c r="AI69" s="46"/>
      <c r="AK69" s="66" t="str">
        <f t="shared" si="165"/>
        <v>08</v>
      </c>
      <c r="AN69" s="46">
        <v>0</v>
      </c>
    </row>
    <row r="70" spans="1:40" x14ac:dyDescent="0.25">
      <c r="A70" s="46">
        <v>924</v>
      </c>
      <c r="B70" s="21" t="s">
        <v>80</v>
      </c>
      <c r="C70" s="48" t="s">
        <v>48</v>
      </c>
      <c r="D70" s="48" t="s">
        <v>145</v>
      </c>
      <c r="E70" s="46" t="s">
        <v>170</v>
      </c>
      <c r="F70" s="16">
        <v>14.2465207010641</v>
      </c>
      <c r="G70" s="16">
        <v>14.145992233149</v>
      </c>
      <c r="H70" s="16">
        <v>4.8715881428064902E-3</v>
      </c>
      <c r="I70" s="16">
        <v>27.630035818761701</v>
      </c>
      <c r="J70" s="16">
        <v>27.255214893940401</v>
      </c>
      <c r="K70" s="16">
        <v>1.2359913292137601E-3</v>
      </c>
      <c r="L70" s="16">
        <v>-0.244761230851471</v>
      </c>
      <c r="M70" s="16">
        <v>4.9887737052718003E-3</v>
      </c>
      <c r="N70" s="16">
        <v>3.9062859557201599</v>
      </c>
      <c r="O70" s="16">
        <v>4.8219223426778498E-3</v>
      </c>
      <c r="P70" s="16">
        <v>7.1841966272289897</v>
      </c>
      <c r="Q70" s="16">
        <v>1.21139991102011E-3</v>
      </c>
      <c r="R70" s="16">
        <v>6.9822822701035498</v>
      </c>
      <c r="S70" s="16">
        <v>0.100444783500948</v>
      </c>
      <c r="T70" s="16">
        <v>897.37604656357598</v>
      </c>
      <c r="U70" s="16">
        <v>8.9339620299413905E-2</v>
      </c>
      <c r="V70" s="71" t="s">
        <v>424</v>
      </c>
      <c r="W70" s="46">
        <v>2.2000000000000002</v>
      </c>
      <c r="X70" s="16">
        <v>6.0759179426098497E-3</v>
      </c>
      <c r="Y70" s="16">
        <v>4.8559124618004802E-3</v>
      </c>
      <c r="Z70" s="17">
        <f>((((N70/1000)+1)/((SMOW!$Z$4/1000)+1))-1)*1000</f>
        <v>14.726273483928409</v>
      </c>
      <c r="AA70" s="17">
        <f>((((P70/1000)+1)/((SMOW!$AA$4/1000)+1))-1)*1000</f>
        <v>28.478264893111891</v>
      </c>
      <c r="AB70" s="17">
        <f>Z70*SMOW!$AN$6</f>
        <v>16.248090119676846</v>
      </c>
      <c r="AC70" s="17">
        <f>AA70*SMOW!$AN$12</f>
        <v>31.380346093427963</v>
      </c>
      <c r="AD70" s="17">
        <f t="shared" ref="AD70" si="175">LN((AB70/1000)+1)*1000</f>
        <v>16.117502537085965</v>
      </c>
      <c r="AE70" s="17">
        <f t="shared" ref="AE70" si="176">LN((AC70/1000)+1)*1000</f>
        <v>30.898046891234401</v>
      </c>
      <c r="AF70" s="16">
        <f>(AD70-SMOW!$AN$14*AE70)</f>
        <v>-0.19666622148579904</v>
      </c>
      <c r="AG70" s="2">
        <f t="shared" ref="AG70" si="177">AF70*1000</f>
        <v>-196.66622148579904</v>
      </c>
      <c r="AH70" s="2">
        <f>AVERAGE(AG70:AG71)</f>
        <v>-207.82516305689481</v>
      </c>
      <c r="AI70" s="2">
        <f>STDEV(AG70:AG71)</f>
        <v>15.781126511572566</v>
      </c>
      <c r="AJ70" s="46" t="s">
        <v>160</v>
      </c>
      <c r="AK70" s="66" t="str">
        <f t="shared" si="165"/>
        <v>08</v>
      </c>
      <c r="AN70" s="46">
        <v>0</v>
      </c>
    </row>
    <row r="71" spans="1:40" x14ac:dyDescent="0.25">
      <c r="A71" s="46">
        <v>925</v>
      </c>
      <c r="B71" s="21" t="s">
        <v>80</v>
      </c>
      <c r="C71" s="48" t="s">
        <v>48</v>
      </c>
      <c r="D71" s="48" t="s">
        <v>145</v>
      </c>
      <c r="E71" s="46" t="s">
        <v>171</v>
      </c>
      <c r="F71" s="16">
        <v>13.6095303010681</v>
      </c>
      <c r="G71" s="16">
        <v>13.5177521877962</v>
      </c>
      <c r="H71" s="16">
        <v>3.4110813261323202E-3</v>
      </c>
      <c r="I71" s="16">
        <v>26.444346525520899</v>
      </c>
      <c r="J71" s="16">
        <v>26.100739235697599</v>
      </c>
      <c r="K71" s="16">
        <v>1.4750330477917E-3</v>
      </c>
      <c r="L71" s="16">
        <v>-0.26343812865215299</v>
      </c>
      <c r="M71" s="16">
        <v>3.0902844562208502E-3</v>
      </c>
      <c r="N71" s="16">
        <v>3.2757896674929601</v>
      </c>
      <c r="O71" s="16">
        <v>3.3763053807103699E-3</v>
      </c>
      <c r="P71" s="16">
        <v>6.0220979373918304</v>
      </c>
      <c r="Q71" s="16">
        <v>1.4456856295123001E-3</v>
      </c>
      <c r="R71" s="16">
        <v>5.1969630264545401</v>
      </c>
      <c r="S71" s="16">
        <v>0.19002515298417999</v>
      </c>
      <c r="T71" s="16">
        <v>856.57191673378202</v>
      </c>
      <c r="U71" s="16">
        <v>0.53589821100676105</v>
      </c>
      <c r="V71" s="71" t="s">
        <v>425</v>
      </c>
      <c r="W71" s="46">
        <v>2.2000000000000002</v>
      </c>
      <c r="X71" s="16">
        <v>7.33947689292985E-3</v>
      </c>
      <c r="Y71" s="16">
        <v>9.0558801949505302E-3</v>
      </c>
      <c r="Z71" s="17">
        <f>((((N71/1000)+1)/((SMOW!$Z$4/1000)+1))-1)*1000</f>
        <v>14.088981778568321</v>
      </c>
      <c r="AA71" s="17">
        <f>((((P71/1000)+1)/((SMOW!$AA$4/1000)+1))-1)*1000</f>
        <v>27.291596905110627</v>
      </c>
      <c r="AB71" s="17">
        <f>Z71*SMOW!$AN$6</f>
        <v>15.544940536551556</v>
      </c>
      <c r="AC71" s="17">
        <f>AA71*SMOW!$AN$12</f>
        <v>30.072750553417436</v>
      </c>
      <c r="AD71" s="17">
        <f t="shared" ref="AD71" si="178">LN((AB71/1000)+1)*1000</f>
        <v>15.425355649497154</v>
      </c>
      <c r="AE71" s="17">
        <f t="shared" ref="AE71" si="179">LN((AC71/1000)+1)*1000</f>
        <v>29.629431352509744</v>
      </c>
      <c r="AF71" s="16">
        <f>(AD71-SMOW!$AN$14*AE71)</f>
        <v>-0.21898410462799056</v>
      </c>
      <c r="AG71" s="2">
        <f t="shared" ref="AG71" si="180">AF71*1000</f>
        <v>-218.98410462799058</v>
      </c>
      <c r="AI71" s="46"/>
      <c r="AJ71" s="46" t="s">
        <v>160</v>
      </c>
      <c r="AK71" s="66" t="str">
        <f t="shared" si="165"/>
        <v>08</v>
      </c>
      <c r="AN71" s="46">
        <v>0</v>
      </c>
    </row>
    <row r="72" spans="1:40" x14ac:dyDescent="0.25">
      <c r="A72" s="46">
        <v>926</v>
      </c>
      <c r="B72" s="21" t="s">
        <v>80</v>
      </c>
      <c r="C72" s="48" t="s">
        <v>48</v>
      </c>
      <c r="D72" s="48" t="s">
        <v>145</v>
      </c>
      <c r="E72" s="46" t="s">
        <v>172</v>
      </c>
      <c r="F72" s="16">
        <v>14.3500764399445</v>
      </c>
      <c r="G72" s="16">
        <v>14.248088323120401</v>
      </c>
      <c r="H72" s="16">
        <v>3.9827485761748504E-3</v>
      </c>
      <c r="I72" s="16">
        <v>27.847942568200899</v>
      </c>
      <c r="J72" s="16">
        <v>27.467240269612301</v>
      </c>
      <c r="K72" s="16">
        <v>1.33820368701393E-3</v>
      </c>
      <c r="L72" s="16">
        <v>-0.25461453923492</v>
      </c>
      <c r="M72" s="16">
        <v>4.1297278478421399E-3</v>
      </c>
      <c r="N72" s="16">
        <v>4.0087859447139902</v>
      </c>
      <c r="O72" s="16">
        <v>3.9421444879483196E-3</v>
      </c>
      <c r="P72" s="16">
        <v>7.3977678802321902</v>
      </c>
      <c r="Q72" s="16">
        <v>1.3115786406114301E-3</v>
      </c>
      <c r="R72" s="16">
        <v>7.4011632420493996</v>
      </c>
      <c r="S72" s="16">
        <v>0.17624458879569499</v>
      </c>
      <c r="T72" s="16">
        <v>995.49243866585402</v>
      </c>
      <c r="U72" s="16">
        <v>0.198955607265179</v>
      </c>
      <c r="V72" s="71" t="s">
        <v>426</v>
      </c>
      <c r="W72" s="46">
        <v>2.2000000000000002</v>
      </c>
      <c r="X72" s="16">
        <v>9.9406081305258798E-2</v>
      </c>
      <c r="Y72" s="16">
        <v>0.105808422834024</v>
      </c>
      <c r="Z72" s="17">
        <f>((((N72/1000)+1)/((SMOW!$Z$4/1000)+1))-1)*1000</f>
        <v>14.829878206120917</v>
      </c>
      <c r="AA72" s="17">
        <f>((((P72/1000)+1)/((SMOW!$AA$4/1000)+1))-1)*1000</f>
        <v>28.696351507710549</v>
      </c>
      <c r="AB72" s="17">
        <f>Z72*SMOW!$AN$6</f>
        <v>16.362401378723142</v>
      </c>
      <c r="AC72" s="17">
        <f>AA72*SMOW!$AN$12</f>
        <v>31.620656852181568</v>
      </c>
      <c r="AD72" s="17">
        <f t="shared" ref="AD72" si="181">LN((AB72/1000)+1)*1000</f>
        <v>16.229979826409124</v>
      </c>
      <c r="AE72" s="17">
        <f t="shared" ref="AE72" si="182">LN((AC72/1000)+1)*1000</f>
        <v>31.131018915482027</v>
      </c>
      <c r="AF72" s="16">
        <f>(AD72-SMOW!$AN$14*AE72)</f>
        <v>-0.20719816096538679</v>
      </c>
      <c r="AG72" s="2">
        <f t="shared" ref="AG72" si="183">AF72*1000</f>
        <v>-207.19816096538679</v>
      </c>
      <c r="AH72" s="2">
        <f>AVERAGE(AG72:AG73)</f>
        <v>-237.84652220907356</v>
      </c>
      <c r="AI72" s="2">
        <f>STDEV(AG72:AG73)</f>
        <v>43.34332813533166</v>
      </c>
      <c r="AJ72" s="46" t="s">
        <v>160</v>
      </c>
      <c r="AK72" s="66" t="str">
        <f t="shared" si="165"/>
        <v>08</v>
      </c>
      <c r="AN72" s="46">
        <v>0</v>
      </c>
    </row>
    <row r="73" spans="1:40" x14ac:dyDescent="0.25">
      <c r="A73" s="46">
        <v>927</v>
      </c>
      <c r="B73" s="21" t="s">
        <v>80</v>
      </c>
      <c r="C73" s="48" t="s">
        <v>48</v>
      </c>
      <c r="D73" s="48" t="s">
        <v>145</v>
      </c>
      <c r="E73" s="46" t="s">
        <v>173</v>
      </c>
      <c r="F73" s="16">
        <v>10.9664613362976</v>
      </c>
      <c r="G73" s="16">
        <v>10.906765483712</v>
      </c>
      <c r="H73" s="16">
        <v>3.6338256364389899E-3</v>
      </c>
      <c r="I73" s="16">
        <v>21.455741415310701</v>
      </c>
      <c r="J73" s="16">
        <v>21.228807259294701</v>
      </c>
      <c r="K73" s="16">
        <v>1.1461711974567899E-3</v>
      </c>
      <c r="L73" s="16">
        <v>-0.30204474919556501</v>
      </c>
      <c r="M73" s="16">
        <v>3.6532438639052798E-3</v>
      </c>
      <c r="N73" s="16">
        <v>0.65966676858121898</v>
      </c>
      <c r="O73" s="16">
        <v>3.5967788146475401E-3</v>
      </c>
      <c r="P73" s="16">
        <v>1.1327466581503101</v>
      </c>
      <c r="Q73" s="16">
        <v>1.1233668503938001E-3</v>
      </c>
      <c r="R73" s="16">
        <v>-3.4182341673060801</v>
      </c>
      <c r="S73" s="16">
        <v>0.13603057218870701</v>
      </c>
      <c r="T73" s="16">
        <v>559.17372066087</v>
      </c>
      <c r="U73" s="16">
        <v>0.18563802153478901</v>
      </c>
      <c r="V73" s="71" t="s">
        <v>427</v>
      </c>
      <c r="W73" s="46">
        <v>2.2000000000000002</v>
      </c>
      <c r="X73" s="16">
        <v>7.91432948552548E-2</v>
      </c>
      <c r="Y73" s="16">
        <v>6.9184548715734304E-2</v>
      </c>
      <c r="Z73" s="17">
        <f>((((N73/1000)+1)/((SMOW!$Z$4/1000)+1))-1)*1000</f>
        <v>11.444662605228917</v>
      </c>
      <c r="AA73" s="17">
        <f>((((P73/1000)+1)/((SMOW!$AA$4/1000)+1))-1)*1000</f>
        <v>22.298874087411047</v>
      </c>
      <c r="AB73" s="17">
        <f>Z73*SMOW!$AN$6</f>
        <v>12.627356785272033</v>
      </c>
      <c r="AC73" s="17">
        <f>AA73*SMOW!$AN$12</f>
        <v>24.57124368296682</v>
      </c>
      <c r="AD73" s="17">
        <f t="shared" ref="AD73" si="184">LN((AB73/1000)+1)*1000</f>
        <v>12.548296567633779</v>
      </c>
      <c r="AE73" s="17">
        <f t="shared" ref="AE73" si="185">LN((AC73/1000)+1)*1000</f>
        <v>24.274226233118444</v>
      </c>
      <c r="AF73" s="16">
        <f>(AD73-SMOW!$AN$14*AE73)</f>
        <v>-0.26849488345276029</v>
      </c>
      <c r="AG73" s="2">
        <f t="shared" ref="AG73" si="186">AF73*1000</f>
        <v>-268.49488345276029</v>
      </c>
      <c r="AI73" s="46"/>
      <c r="AJ73" s="46" t="s">
        <v>160</v>
      </c>
      <c r="AK73" s="66" t="str">
        <f t="shared" si="165"/>
        <v>08</v>
      </c>
      <c r="AN73" s="46">
        <v>0</v>
      </c>
    </row>
    <row r="74" spans="1:40" x14ac:dyDescent="0.25">
      <c r="A74" s="46">
        <v>928</v>
      </c>
      <c r="B74" s="21" t="s">
        <v>80</v>
      </c>
      <c r="C74" s="48" t="s">
        <v>64</v>
      </c>
      <c r="D74" s="48" t="s">
        <v>50</v>
      </c>
      <c r="E74" s="46" t="s">
        <v>175</v>
      </c>
      <c r="F74" s="16">
        <v>11.405356894241701</v>
      </c>
      <c r="G74" s="16">
        <v>11.3408058169948</v>
      </c>
      <c r="H74" s="16">
        <v>4.2646840715823003E-3</v>
      </c>
      <c r="I74" s="16">
        <v>22.027991094858098</v>
      </c>
      <c r="J74" s="16">
        <v>21.788879920384598</v>
      </c>
      <c r="K74" s="16">
        <v>1.3274592755840901E-3</v>
      </c>
      <c r="L74" s="16">
        <v>-0.16372278096829301</v>
      </c>
      <c r="M74" s="16">
        <v>4.2173535156874303E-3</v>
      </c>
      <c r="N74" s="16">
        <v>1.0940877900047199</v>
      </c>
      <c r="O74" s="16">
        <v>4.2212056533509901E-3</v>
      </c>
      <c r="P74" s="16">
        <v>1.69361079570526</v>
      </c>
      <c r="Q74" s="16">
        <v>1.30104800116282E-3</v>
      </c>
      <c r="R74" s="16">
        <v>-2.1210388464980201</v>
      </c>
      <c r="S74" s="16">
        <v>0.134114661104629</v>
      </c>
      <c r="T74" s="16">
        <v>495.70678852859402</v>
      </c>
      <c r="U74" s="16">
        <v>8.9397659898975496E-2</v>
      </c>
      <c r="V74" s="71" t="s">
        <v>428</v>
      </c>
      <c r="W74" s="46">
        <v>2.2000000000000002</v>
      </c>
      <c r="X74" s="16">
        <v>8.7885867137376797E-2</v>
      </c>
      <c r="Y74" s="16">
        <v>8.0349909797214999E-2</v>
      </c>
      <c r="Z74" s="17">
        <f>((((N74/1000)+1)/((SMOW!$Z$4/1000)+1))-1)*1000</f>
        <v>11.883765766907528</v>
      </c>
      <c r="AA74" s="17">
        <f>((((P74/1000)+1)/((SMOW!$AA$4/1000)+1))-1)*1000</f>
        <v>22.871596114786954</v>
      </c>
      <c r="AB74" s="17">
        <f>Z74*SMOW!$AN$6</f>
        <v>13.11183697305175</v>
      </c>
      <c r="AC74" s="17">
        <f>AA74*SMOW!$AN$12</f>
        <v>25.202329021271002</v>
      </c>
      <c r="AD74" s="17">
        <f t="shared" ref="AD74:AD75" si="187">LN((AB74/1000)+1)*1000</f>
        <v>13.026620923019578</v>
      </c>
      <c r="AE74" s="17">
        <f t="shared" ref="AE74:AE75" si="188">LN((AC74/1000)+1)*1000</f>
        <v>24.889987277800024</v>
      </c>
      <c r="AF74" s="16">
        <f>(AD74-SMOW!$AN$14*AE74)</f>
        <v>-0.11529235965883444</v>
      </c>
      <c r="AG74" s="2">
        <f t="shared" ref="AG74:AG75" si="189">AF74*1000</f>
        <v>-115.29235965883444</v>
      </c>
      <c r="AH74" s="2">
        <f>AVERAGE(AG74:AG75)</f>
        <v>-111.06088756261823</v>
      </c>
      <c r="AI74" s="2">
        <f>STDEV(AG74:AG75)</f>
        <v>5.9842052272722821</v>
      </c>
      <c r="AK74" s="66" t="str">
        <f t="shared" si="165"/>
        <v>08</v>
      </c>
      <c r="AN74" s="46">
        <v>0</v>
      </c>
    </row>
    <row r="75" spans="1:40" x14ac:dyDescent="0.25">
      <c r="A75" s="46">
        <v>928</v>
      </c>
      <c r="B75" s="21" t="s">
        <v>80</v>
      </c>
      <c r="C75" s="48" t="s">
        <v>64</v>
      </c>
      <c r="D75" s="48" t="s">
        <v>50</v>
      </c>
      <c r="E75" s="46" t="s">
        <v>174</v>
      </c>
      <c r="F75" s="16">
        <v>11.4192562836751</v>
      </c>
      <c r="G75" s="16">
        <v>11.354548019419299</v>
      </c>
      <c r="H75" s="16">
        <v>6.0575108203975896E-3</v>
      </c>
      <c r="I75" s="16">
        <v>22.0397547426311</v>
      </c>
      <c r="J75" s="16">
        <v>21.8003899682822</v>
      </c>
      <c r="K75" s="16">
        <v>1.08749932351471E-3</v>
      </c>
      <c r="L75" s="16">
        <v>-0.15605788383372399</v>
      </c>
      <c r="M75" s="16">
        <v>5.9076476519967702E-3</v>
      </c>
      <c r="N75" s="16">
        <v>1.10784547527977</v>
      </c>
      <c r="O75" s="16">
        <v>5.9957545485480298E-3</v>
      </c>
      <c r="P75" s="16">
        <v>1.70514039266016</v>
      </c>
      <c r="Q75" s="16">
        <v>1.0658623184507099E-3</v>
      </c>
      <c r="R75" s="16">
        <v>-1.92990763515101</v>
      </c>
      <c r="S75" s="16">
        <v>0.17353011439527199</v>
      </c>
      <c r="T75" s="16">
        <v>497.62723305065799</v>
      </c>
      <c r="U75" s="16">
        <v>9.8934392342441405E-2</v>
      </c>
      <c r="V75" s="71" t="s">
        <v>429</v>
      </c>
      <c r="W75" s="46">
        <v>2.2000000000000002</v>
      </c>
      <c r="X75" s="16">
        <v>1.55634074443259E-2</v>
      </c>
      <c r="Y75" s="16">
        <v>9.2479098344724203E-3</v>
      </c>
      <c r="Z75" s="17">
        <f>((((N75/1000)+1)/((SMOW!$Z$4/1000)+1))-1)*1000</f>
        <v>11.897671730946469</v>
      </c>
      <c r="AA75" s="17">
        <f>((((P75/1000)+1)/((SMOW!$AA$4/1000)+1))-1)*1000</f>
        <v>22.883369472540991</v>
      </c>
      <c r="AB75" s="17">
        <f>Z75*SMOW!$AN$6</f>
        <v>13.127179982751542</v>
      </c>
      <c r="AC75" s="17">
        <f>AA75*SMOW!$AN$12</f>
        <v>25.215302144542033</v>
      </c>
      <c r="AD75" s="17">
        <f t="shared" si="187"/>
        <v>13.041765246637405</v>
      </c>
      <c r="AE75" s="17">
        <f t="shared" si="188"/>
        <v>24.902641405499633</v>
      </c>
      <c r="AF75" s="16">
        <f>(AD75-SMOW!$AN$14*AE75)</f>
        <v>-0.10682941546640201</v>
      </c>
      <c r="AG75" s="2">
        <f t="shared" si="189"/>
        <v>-106.82941546640201</v>
      </c>
      <c r="AI75" s="46"/>
      <c r="AJ75" s="46" t="s">
        <v>176</v>
      </c>
      <c r="AK75" s="66" t="str">
        <f t="shared" si="165"/>
        <v>08</v>
      </c>
      <c r="AN75" s="46">
        <v>0</v>
      </c>
    </row>
    <row r="76" spans="1:40" x14ac:dyDescent="0.25">
      <c r="A76" s="46">
        <v>929</v>
      </c>
      <c r="B76" s="21" t="s">
        <v>80</v>
      </c>
      <c r="C76" s="48" t="s">
        <v>64</v>
      </c>
      <c r="D76" s="48" t="s">
        <v>50</v>
      </c>
      <c r="E76" s="46" t="s">
        <v>177</v>
      </c>
      <c r="F76" s="16">
        <v>11.573815266087299</v>
      </c>
      <c r="G76" s="16">
        <v>11.5073507245526</v>
      </c>
      <c r="H76" s="16">
        <v>3.8338554707888399E-3</v>
      </c>
      <c r="I76" s="16">
        <v>22.384047597880802</v>
      </c>
      <c r="J76" s="16">
        <v>22.137201575981798</v>
      </c>
      <c r="K76" s="16">
        <v>1.5737459078077E-3</v>
      </c>
      <c r="L76" s="16">
        <v>-0.18109170756581899</v>
      </c>
      <c r="M76" s="16">
        <v>3.7431461103791999E-3</v>
      </c>
      <c r="N76" s="16">
        <v>1.26082873016654</v>
      </c>
      <c r="O76" s="16">
        <v>3.7947693465213801E-3</v>
      </c>
      <c r="P76" s="16">
        <v>2.0425831597381001</v>
      </c>
      <c r="Q76" s="16">
        <v>1.54243448770668E-3</v>
      </c>
      <c r="R76" s="16">
        <v>-1.62224460647505</v>
      </c>
      <c r="S76" s="16">
        <v>0.13737018147048599</v>
      </c>
      <c r="T76" s="16">
        <v>526.23877241732896</v>
      </c>
      <c r="U76" s="16">
        <v>0.19103482928148599</v>
      </c>
      <c r="V76" s="71" t="s">
        <v>430</v>
      </c>
      <c r="W76" s="46">
        <v>2.2000000000000002</v>
      </c>
      <c r="X76" s="16">
        <v>2.6447911469435598E-3</v>
      </c>
      <c r="Y76" s="16">
        <v>4.4540236215507498E-3</v>
      </c>
      <c r="Z76" s="17">
        <f>((((N76/1000)+1)/((SMOW!$Z$4/1000)+1))-1)*1000</f>
        <v>12.052303821917798</v>
      </c>
      <c r="AA76" s="17">
        <f>((((P76/1000)+1)/((SMOW!$AA$4/1000)+1))-1)*1000</f>
        <v>23.227946514900566</v>
      </c>
      <c r="AB76" s="17">
        <f>Z76*SMOW!$AN$6</f>
        <v>13.297791791111493</v>
      </c>
      <c r="AC76" s="17">
        <f>AA76*SMOW!$AN$12</f>
        <v>25.594993354160238</v>
      </c>
      <c r="AD76" s="17">
        <f t="shared" ref="AD76" si="190">LN((AB76/1000)+1)*1000</f>
        <v>13.210152244566828</v>
      </c>
      <c r="AE76" s="17">
        <f t="shared" ref="AE76" si="191">LN((AC76/1000)+1)*1000</f>
        <v>25.272925497392283</v>
      </c>
      <c r="AF76" s="16">
        <f>(AD76-SMOW!$AN$14*AE76)</f>
        <v>-0.13395241805629787</v>
      </c>
      <c r="AG76" s="2">
        <f t="shared" ref="AG76" si="192">AF76*1000</f>
        <v>-133.95241805629786</v>
      </c>
      <c r="AH76" s="2">
        <f>AVERAGE(AG76:AG77)</f>
        <v>-131.07148413231062</v>
      </c>
      <c r="AI76" s="2">
        <f>STDEV(AG76:AG77)</f>
        <v>4.0742558276034977</v>
      </c>
      <c r="AK76" s="66" t="str">
        <f t="shared" si="165"/>
        <v>08</v>
      </c>
      <c r="AN76" s="46">
        <v>0</v>
      </c>
    </row>
    <row r="77" spans="1:40" x14ac:dyDescent="0.25">
      <c r="A77" s="46">
        <v>929</v>
      </c>
      <c r="B77" s="21" t="s">
        <v>80</v>
      </c>
      <c r="C77" s="48" t="s">
        <v>64</v>
      </c>
      <c r="D77" s="48" t="s">
        <v>50</v>
      </c>
      <c r="E77" s="46" t="s">
        <v>178</v>
      </c>
      <c r="F77" s="16">
        <v>11.578244955695199</v>
      </c>
      <c r="G77" s="16">
        <v>11.5117295847104</v>
      </c>
      <c r="H77" s="16">
        <v>4.6842562538798203E-3</v>
      </c>
      <c r="I77" s="16">
        <v>22.3823985015527</v>
      </c>
      <c r="J77" s="16">
        <v>22.135588589939701</v>
      </c>
      <c r="K77" s="16">
        <v>1.46218443464943E-3</v>
      </c>
      <c r="L77" s="16">
        <v>-0.17586119077773699</v>
      </c>
      <c r="M77" s="16">
        <v>4.86553393476029E-3</v>
      </c>
      <c r="N77" s="16">
        <v>1.26521325912621</v>
      </c>
      <c r="O77" s="16">
        <v>4.6365003007817701E-3</v>
      </c>
      <c r="P77" s="16">
        <v>2.0409668740102598</v>
      </c>
      <c r="Q77" s="16">
        <v>1.43309265377791E-3</v>
      </c>
      <c r="R77" s="16">
        <v>-2.0954642419242999</v>
      </c>
      <c r="S77" s="16">
        <v>0.17519985109821701</v>
      </c>
      <c r="T77" s="16">
        <v>527.81453143795</v>
      </c>
      <c r="U77" s="16">
        <v>0.146423130301716</v>
      </c>
      <c r="V77" s="71" t="s">
        <v>431</v>
      </c>
      <c r="W77" s="46">
        <v>2.2000000000000002</v>
      </c>
      <c r="X77" s="56">
        <v>3.4656592856132198E-6</v>
      </c>
      <c r="Y77" s="56">
        <v>4.2043035220963002E-4</v>
      </c>
      <c r="Z77" s="17">
        <f>((((N77/1000)+1)/((SMOW!$Z$4/1000)+1))-1)*1000</f>
        <v>12.05673560683107</v>
      </c>
      <c r="AA77" s="17">
        <f>((((P77/1000)+1)/((SMOW!$AA$4/1000)+1))-1)*1000</f>
        <v>23.22629605737081</v>
      </c>
      <c r="AB77" s="17">
        <f>Z77*SMOW!$AN$6</f>
        <v>13.302681557741215</v>
      </c>
      <c r="AC77" s="17">
        <f>AA77*SMOW!$AN$12</f>
        <v>25.593174706546325</v>
      </c>
      <c r="AD77" s="17">
        <f t="shared" ref="AD77" si="193">LN((AB77/1000)+1)*1000</f>
        <v>13.214977829771348</v>
      </c>
      <c r="AE77" s="17">
        <f t="shared" ref="AE77" si="194">LN((AC77/1000)+1)*1000</f>
        <v>25.271152234809982</v>
      </c>
      <c r="AF77" s="16">
        <f>(AD77-SMOW!$AN$14*AE77)</f>
        <v>-0.12819055020832337</v>
      </c>
      <c r="AG77" s="2">
        <f t="shared" ref="AG77" si="195">AF77*1000</f>
        <v>-128.19055020832337</v>
      </c>
      <c r="AH77" s="2"/>
      <c r="AI77" s="46"/>
      <c r="AJ77" s="46" t="s">
        <v>180</v>
      </c>
      <c r="AK77" s="66" t="str">
        <f t="shared" si="165"/>
        <v>08</v>
      </c>
      <c r="AN77" s="46">
        <v>0</v>
      </c>
    </row>
    <row r="78" spans="1:40" x14ac:dyDescent="0.25">
      <c r="A78" s="46">
        <v>930</v>
      </c>
      <c r="B78" s="21" t="s">
        <v>80</v>
      </c>
      <c r="C78" s="48" t="s">
        <v>48</v>
      </c>
      <c r="D78" s="48" t="s">
        <v>145</v>
      </c>
      <c r="E78" s="46" t="s">
        <v>179</v>
      </c>
      <c r="F78" s="16">
        <v>14.118164621762499</v>
      </c>
      <c r="G78" s="16">
        <v>14.0194313490907</v>
      </c>
      <c r="H78" s="16">
        <v>3.1488175494439699E-3</v>
      </c>
      <c r="I78" s="16">
        <v>27.422885648288201</v>
      </c>
      <c r="J78" s="16">
        <v>27.053614069601199</v>
      </c>
      <c r="K78" s="16">
        <v>1.43935943515534E-3</v>
      </c>
      <c r="L78" s="16">
        <v>-0.26487687965871398</v>
      </c>
      <c r="M78" s="16">
        <v>3.0732955615655299E-3</v>
      </c>
      <c r="N78" s="16">
        <v>3.7792384655671398</v>
      </c>
      <c r="O78" s="16">
        <v>3.11671538101975E-3</v>
      </c>
      <c r="P78" s="16">
        <v>6.98116793912404</v>
      </c>
      <c r="Q78" s="16">
        <v>1.41072178295742E-3</v>
      </c>
      <c r="R78" s="16">
        <v>5.0477674164878996</v>
      </c>
      <c r="S78" s="16">
        <v>0.122414384544261</v>
      </c>
      <c r="T78" s="16">
        <v>784.71370049776704</v>
      </c>
      <c r="U78" s="16">
        <v>9.75327757304916E-2</v>
      </c>
      <c r="V78" s="71" t="s">
        <v>432</v>
      </c>
      <c r="W78" s="46">
        <v>2.2000000000000002</v>
      </c>
      <c r="X78" s="56">
        <v>1.75552026939098E-2</v>
      </c>
      <c r="Y78" s="56">
        <v>1.41532972194177E-2</v>
      </c>
      <c r="Z78" s="17">
        <f>((((N78/1000)+1)/((SMOW!$Z$4/1000)+1))-1)*1000</f>
        <v>14.597856690406807</v>
      </c>
      <c r="AA78" s="17">
        <f>((((P78/1000)+1)/((SMOW!$AA$4/1000)+1))-1)*1000</f>
        <v>28.270943736202536</v>
      </c>
      <c r="AB78" s="17">
        <f>Z78*SMOW!$AN$6</f>
        <v>16.106402703896059</v>
      </c>
      <c r="AC78" s="17">
        <f>AA78*SMOW!$AN$12</f>
        <v>31.151897847696567</v>
      </c>
      <c r="AD78" s="17">
        <f t="shared" ref="AD78" si="196">LN((AB78/1000)+1)*1000</f>
        <v>15.97807074355706</v>
      </c>
      <c r="AE78" s="17">
        <f t="shared" ref="AE78" si="197">LN((AC78/1000)+1)*1000</f>
        <v>30.676524781859765</v>
      </c>
      <c r="AF78" s="16">
        <f>(AD78-SMOW!$AN$14*AE78)</f>
        <v>-0.21913434126489584</v>
      </c>
      <c r="AG78" s="2">
        <f t="shared" ref="AG78" si="198">AF78*1000</f>
        <v>-219.13434126489585</v>
      </c>
      <c r="AI78" s="46"/>
      <c r="AK78" s="66" t="str">
        <f t="shared" si="165"/>
        <v>08</v>
      </c>
      <c r="AN78" s="46">
        <v>0</v>
      </c>
    </row>
    <row r="79" spans="1:40" x14ac:dyDescent="0.25">
      <c r="A79" s="46">
        <v>931</v>
      </c>
      <c r="B79" s="21" t="s">
        <v>80</v>
      </c>
      <c r="C79" s="48" t="s">
        <v>48</v>
      </c>
      <c r="D79" s="48" t="s">
        <v>145</v>
      </c>
      <c r="E79" s="46" t="s">
        <v>181</v>
      </c>
      <c r="F79" s="16">
        <v>13.751622518488199</v>
      </c>
      <c r="G79" s="16">
        <v>13.657926443293301</v>
      </c>
      <c r="H79" s="16">
        <v>5.2065701473983797E-3</v>
      </c>
      <c r="I79" s="16">
        <v>26.714025443346699</v>
      </c>
      <c r="J79" s="16">
        <v>26.363435895539901</v>
      </c>
      <c r="K79" s="16">
        <v>1.4051282865454699E-3</v>
      </c>
      <c r="L79" s="16">
        <v>-0.26196770955178</v>
      </c>
      <c r="M79" s="16">
        <v>4.9549181488325097E-3</v>
      </c>
      <c r="N79" s="16">
        <v>3.4164332559519202</v>
      </c>
      <c r="O79" s="16">
        <v>5.1534892085504103E-3</v>
      </c>
      <c r="P79" s="16">
        <v>6.2864112940769497</v>
      </c>
      <c r="Q79" s="16">
        <v>1.3771717010130999E-3</v>
      </c>
      <c r="R79" s="16">
        <v>3.7274327178371398</v>
      </c>
      <c r="S79" s="16">
        <v>0.12736752039355501</v>
      </c>
      <c r="T79" s="16">
        <v>1119.88900544944</v>
      </c>
      <c r="U79" s="16">
        <v>0.13049832841358999</v>
      </c>
      <c r="V79" s="71" t="s">
        <v>433</v>
      </c>
      <c r="W79" s="46">
        <v>2.2000000000000002</v>
      </c>
      <c r="X79" s="16">
        <v>6.2440564542739999E-3</v>
      </c>
      <c r="Y79" s="16">
        <v>9.7046944599568103E-3</v>
      </c>
      <c r="Z79" s="17">
        <f>((((N79/1000)+1)/((SMOW!$Z$4/1000)+1))-1)*1000</f>
        <v>14.231141207593723</v>
      </c>
      <c r="AA79" s="17">
        <f>((((P79/1000)+1)/((SMOW!$AA$4/1000)+1))-1)*1000</f>
        <v>27.561498422014942</v>
      </c>
      <c r="AB79" s="17">
        <f>Z79*SMOW!$AN$6</f>
        <v>15.701790755086975</v>
      </c>
      <c r="AC79" s="17">
        <f>AA79*SMOW!$AN$12</f>
        <v>30.370156418676004</v>
      </c>
      <c r="AD79" s="17">
        <f t="shared" ref="AD79" si="199">LN((AB79/1000)+1)*1000</f>
        <v>15.579793036576577</v>
      </c>
      <c r="AE79" s="17">
        <f t="shared" ref="AE79" si="200">LN((AC79/1000)+1)*1000</f>
        <v>29.918112845520355</v>
      </c>
      <c r="AF79" s="16">
        <f>(AD79-SMOW!$AN$14*AE79)</f>
        <v>-0.21697054585817099</v>
      </c>
      <c r="AG79" s="2">
        <f t="shared" ref="AG79" si="201">AF79*1000</f>
        <v>-216.97054585817099</v>
      </c>
      <c r="AK79" s="66" t="str">
        <f t="shared" si="165"/>
        <v>08</v>
      </c>
      <c r="AN79" s="46">
        <v>0</v>
      </c>
    </row>
    <row r="80" spans="1:40" x14ac:dyDescent="0.25">
      <c r="A80" s="46">
        <v>932</v>
      </c>
      <c r="B80" s="21" t="s">
        <v>80</v>
      </c>
      <c r="C80" s="48" t="s">
        <v>48</v>
      </c>
      <c r="D80" s="48" t="s">
        <v>145</v>
      </c>
      <c r="E80" s="46" t="s">
        <v>182</v>
      </c>
      <c r="F80" s="16">
        <v>14.7459130010111</v>
      </c>
      <c r="G80" s="16">
        <v>14.6382485384318</v>
      </c>
      <c r="H80" s="16">
        <v>5.6209385479216801E-3</v>
      </c>
      <c r="I80" s="16">
        <v>28.690652132245798</v>
      </c>
      <c r="J80" s="16">
        <v>28.286781999042599</v>
      </c>
      <c r="K80" s="16">
        <v>1.5737594291194701E-3</v>
      </c>
      <c r="L80" s="16">
        <v>-0.29717235706267298</v>
      </c>
      <c r="M80" s="16">
        <v>5.7279564612832496E-3</v>
      </c>
      <c r="N80" s="16">
        <v>4.4005869553707697</v>
      </c>
      <c r="O80" s="16">
        <v>5.5636331267187597E-3</v>
      </c>
      <c r="P80" s="16">
        <v>8.2237108029459804</v>
      </c>
      <c r="Q80" s="16">
        <v>1.54244774000011E-3</v>
      </c>
      <c r="R80" s="16">
        <v>9.9182887420864496</v>
      </c>
      <c r="S80" s="16">
        <v>0.12608211126843499</v>
      </c>
      <c r="T80" s="16">
        <v>1202.69079277173</v>
      </c>
      <c r="U80" s="16">
        <v>0.29743589808750498</v>
      </c>
      <c r="V80" s="71" t="s">
        <v>434</v>
      </c>
      <c r="W80" s="46">
        <v>2.2000000000000002</v>
      </c>
      <c r="X80" s="16">
        <v>1.3289226350001701E-2</v>
      </c>
      <c r="Y80" s="16">
        <v>1.58721294169221E-2</v>
      </c>
      <c r="Z80" s="17">
        <f>((((N80/1000)+1)/((SMOW!$Z$4/1000)+1))-1)*1000</f>
        <v>15.225902003414449</v>
      </c>
      <c r="AA80" s="17">
        <f>((((P80/1000)+1)/((SMOW!$AA$4/1000)+1))-1)*1000</f>
        <v>29.539756663290007</v>
      </c>
      <c r="AB80" s="17">
        <f>Z80*SMOW!$AN$6</f>
        <v>16.799350370264307</v>
      </c>
      <c r="AC80" s="17">
        <f>AA80*SMOW!$AN$12</f>
        <v>32.550009317242257</v>
      </c>
      <c r="AD80" s="17">
        <f t="shared" ref="AD80" si="202">LN((AB80/1000)+1)*1000</f>
        <v>16.659801996624985</v>
      </c>
      <c r="AE80" s="17">
        <f t="shared" ref="AE80" si="203">LN((AC80/1000)+1)*1000</f>
        <v>32.031479854190025</v>
      </c>
      <c r="AF80" s="16">
        <f>(AD80-SMOW!$AN$14*AE80)</f>
        <v>-0.25281936638734948</v>
      </c>
      <c r="AG80" s="2">
        <f t="shared" ref="AG80" si="204">AF80*1000</f>
        <v>-252.81936638734948</v>
      </c>
      <c r="AH80" s="2">
        <f>AVERAGE(AG80:AG81)</f>
        <v>-255.41499518101318</v>
      </c>
      <c r="AI80" s="2">
        <f>STDEV(AG80:AG81)</f>
        <v>3.6707734428853303</v>
      </c>
      <c r="AK80" s="66" t="str">
        <f t="shared" si="165"/>
        <v>08</v>
      </c>
      <c r="AN80" s="46">
        <v>0</v>
      </c>
    </row>
    <row r="81" spans="1:40" x14ac:dyDescent="0.25">
      <c r="A81" s="46">
        <v>933</v>
      </c>
      <c r="B81" s="21" t="s">
        <v>80</v>
      </c>
      <c r="C81" s="48" t="s">
        <v>48</v>
      </c>
      <c r="D81" s="48" t="s">
        <v>145</v>
      </c>
      <c r="E81" s="46" t="s">
        <v>184</v>
      </c>
      <c r="F81" s="16">
        <v>14.8533730568743</v>
      </c>
      <c r="G81" s="16">
        <v>14.7441417549508</v>
      </c>
      <c r="H81" s="16">
        <v>3.71252229369241E-3</v>
      </c>
      <c r="I81" s="16">
        <v>28.906742288088299</v>
      </c>
      <c r="J81" s="16">
        <v>28.496823251335901</v>
      </c>
      <c r="K81" s="16">
        <v>1.39488437684267E-3</v>
      </c>
      <c r="L81" s="16">
        <v>-0.302180921754513</v>
      </c>
      <c r="M81" s="16">
        <v>3.8790831231573001E-3</v>
      </c>
      <c r="N81" s="16">
        <v>4.5069514568686104</v>
      </c>
      <c r="O81" s="16">
        <v>3.67467316014209E-3</v>
      </c>
      <c r="P81" s="16">
        <v>8.4355016054966896</v>
      </c>
      <c r="Q81" s="16">
        <v>1.36713160525574E-3</v>
      </c>
      <c r="R81" s="16">
        <v>9.4247527552546302</v>
      </c>
      <c r="S81" s="16">
        <v>0.12380041433851199</v>
      </c>
      <c r="T81" s="16">
        <v>894.81926970631196</v>
      </c>
      <c r="U81" s="16">
        <v>0.488197468704203</v>
      </c>
      <c r="V81" s="71" t="s">
        <v>435</v>
      </c>
      <c r="W81" s="46">
        <v>2.2000000000000002</v>
      </c>
      <c r="X81" s="16">
        <v>0.16562806636475699</v>
      </c>
      <c r="Y81" s="16">
        <v>0.174394099028753</v>
      </c>
      <c r="Z81" s="17">
        <f>((((N81/1000)+1)/((SMOW!$Z$4/1000)+1))-1)*1000</f>
        <v>15.333412889386278</v>
      </c>
      <c r="AA81" s="17">
        <f>((((P81/1000)+1)/((SMOW!$AA$4/1000)+1))-1)*1000</f>
        <v>29.756025184834556</v>
      </c>
      <c r="AB81" s="17">
        <f>Z81*SMOW!$AN$6</f>
        <v>16.917971456992259</v>
      </c>
      <c r="AC81" s="17">
        <f>AA81*SMOW!$AN$12</f>
        <v>32.788316709938201</v>
      </c>
      <c r="AD81" s="17">
        <f t="shared" ref="AD81" si="205">LN((AB81/1000)+1)*1000</f>
        <v>16.776456445686598</v>
      </c>
      <c r="AE81" s="17">
        <f t="shared" ref="AE81" si="206">LN((AC81/1000)+1)*1000</f>
        <v>32.262248237994839</v>
      </c>
      <c r="AF81" s="16">
        <f>(AD81-SMOW!$AN$14*AE81)</f>
        <v>-0.25801062397467689</v>
      </c>
      <c r="AG81" s="2">
        <f t="shared" ref="AG81" si="207">AF81*1000</f>
        <v>-258.01062397467689</v>
      </c>
      <c r="AI81" s="46"/>
      <c r="AK81" s="66" t="str">
        <f t="shared" si="165"/>
        <v>08</v>
      </c>
      <c r="AN81" s="46">
        <v>0</v>
      </c>
    </row>
    <row r="82" spans="1:40" x14ac:dyDescent="0.25">
      <c r="A82" s="46">
        <v>934</v>
      </c>
      <c r="B82" s="21" t="s">
        <v>80</v>
      </c>
      <c r="C82" s="48" t="s">
        <v>62</v>
      </c>
      <c r="D82" s="48" t="s">
        <v>24</v>
      </c>
      <c r="E82" s="46" t="s">
        <v>185</v>
      </c>
      <c r="F82" s="16">
        <v>-26.327037026621401</v>
      </c>
      <c r="G82" s="16">
        <v>-26.679799162048599</v>
      </c>
      <c r="H82" s="16">
        <v>4.7919517164093303E-3</v>
      </c>
      <c r="I82" s="16">
        <v>-49.104945166944297</v>
      </c>
      <c r="J82" s="16">
        <v>-50.351575048966701</v>
      </c>
      <c r="K82" s="16">
        <v>2.0041003469559002E-3</v>
      </c>
      <c r="L82" s="16">
        <v>-9.4167536194176907E-2</v>
      </c>
      <c r="M82" s="16">
        <v>4.9596950917429796E-3</v>
      </c>
      <c r="N82" s="16">
        <v>-36.253624692290799</v>
      </c>
      <c r="O82" s="16">
        <v>4.7430978089769496E-3</v>
      </c>
      <c r="P82" s="16">
        <v>-68.024056813627595</v>
      </c>
      <c r="Q82" s="16">
        <v>1.96422654803095E-3</v>
      </c>
      <c r="R82" s="16">
        <v>-97.713004039389503</v>
      </c>
      <c r="S82" s="16">
        <v>0.14586690999160501</v>
      </c>
      <c r="T82" s="16">
        <v>740.90953495940505</v>
      </c>
      <c r="U82" s="16">
        <v>0.16288008914222199</v>
      </c>
      <c r="V82" s="71" t="s">
        <v>436</v>
      </c>
      <c r="W82" s="46">
        <v>2.2000000000000002</v>
      </c>
      <c r="X82" s="16">
        <v>7.6280461560131999E-6</v>
      </c>
      <c r="Y82" s="16">
        <v>3.6012343553978198E-4</v>
      </c>
      <c r="Z82" s="17">
        <f>((((N82/1000)+1)/((SMOW!$Z$4/1000)+1))-1)*1000</f>
        <v>-25.86647610375692</v>
      </c>
      <c r="AA82" s="17">
        <f>((((P82/1000)+1)/((SMOW!$AA$4/1000)+1))-1)*1000</f>
        <v>-48.320054881480168</v>
      </c>
      <c r="AB82" s="17">
        <f>Z82*SMOW!$AN$6</f>
        <v>-28.539523951594784</v>
      </c>
      <c r="AC82" s="17">
        <f>AA82*SMOW!$AN$12</f>
        <v>-53.244116210220106</v>
      </c>
      <c r="AD82" s="17">
        <f t="shared" ref="AD82" si="208">LN((AB82/1000)+1)*1000</f>
        <v>-28.954694421566114</v>
      </c>
      <c r="AE82" s="17">
        <f t="shared" ref="AE82" si="209">LN((AC82/1000)+1)*1000</f>
        <v>-54.713997495720633</v>
      </c>
      <c r="AF82" s="16">
        <f>(AD82-SMOW!$AN$14*AE82)</f>
        <v>-6.5703743825618943E-2</v>
      </c>
      <c r="AG82" s="2">
        <f t="shared" ref="AG82" si="210">AF82*1000</f>
        <v>-65.703743825618943</v>
      </c>
      <c r="AH82" s="57">
        <f>AVERAGE(AG82:AG84)</f>
        <v>-34.153378718147088</v>
      </c>
      <c r="AI82" s="57">
        <f>STDEV(AG82:AG84)</f>
        <v>27.775590149130657</v>
      </c>
      <c r="AK82" s="66" t="str">
        <f t="shared" si="165"/>
        <v>08</v>
      </c>
      <c r="AL82" s="46">
        <v>1</v>
      </c>
      <c r="AN82" s="46">
        <v>0</v>
      </c>
    </row>
    <row r="83" spans="1:40" x14ac:dyDescent="0.25">
      <c r="A83" s="46">
        <v>935</v>
      </c>
      <c r="B83" s="21" t="s">
        <v>80</v>
      </c>
      <c r="C83" s="48" t="s">
        <v>62</v>
      </c>
      <c r="D83" s="48" t="s">
        <v>24</v>
      </c>
      <c r="E83" s="46" t="s">
        <v>186</v>
      </c>
      <c r="F83" s="16">
        <v>-27.2349903697156</v>
      </c>
      <c r="G83" s="16">
        <v>-27.6127376583866</v>
      </c>
      <c r="H83" s="16">
        <v>5.0348551930297497E-3</v>
      </c>
      <c r="I83" s="16">
        <v>-50.866535028885998</v>
      </c>
      <c r="J83" s="16">
        <v>-52.205852836591703</v>
      </c>
      <c r="K83" s="16">
        <v>1.6452379892103199E-3</v>
      </c>
      <c r="L83" s="16">
        <v>-4.8047360666151701E-2</v>
      </c>
      <c r="M83" s="16">
        <v>5.3360339902569299E-3</v>
      </c>
      <c r="N83" s="16">
        <v>-37.152321458691098</v>
      </c>
      <c r="O83" s="16">
        <v>4.9835248866956202E-3</v>
      </c>
      <c r="P83" s="16">
        <v>-69.750597891684805</v>
      </c>
      <c r="Q83" s="16">
        <v>1.61250415486707E-3</v>
      </c>
      <c r="R83" s="16">
        <v>-100.940072593332</v>
      </c>
      <c r="S83" s="16">
        <v>0.14905028611121701</v>
      </c>
      <c r="T83" s="16">
        <v>686.04208856820503</v>
      </c>
      <c r="U83" s="16">
        <v>7.4120200572294195E-2</v>
      </c>
      <c r="V83" s="71" t="s">
        <v>437</v>
      </c>
      <c r="W83" s="46">
        <v>2.2000000000000002</v>
      </c>
      <c r="X83" s="16">
        <v>1.7580087536601799E-2</v>
      </c>
      <c r="Y83" s="16">
        <v>1.3604899502310299E-2</v>
      </c>
      <c r="Z83" s="17">
        <f>((((N83/1000)+1)/((SMOW!$Z$4/1000)+1))-1)*1000</f>
        <v>-26.774858921475019</v>
      </c>
      <c r="AA83" s="17">
        <f>((((P83/1000)+1)/((SMOW!$AA$4/1000)+1))-1)*1000</f>
        <v>-50.083098799537431</v>
      </c>
      <c r="AB83" s="17">
        <f>Z83*SMOW!$AN$6</f>
        <v>-29.541779267683918</v>
      </c>
      <c r="AC83" s="17">
        <f>AA83*SMOW!$AN$12</f>
        <v>-55.18682334263152</v>
      </c>
      <c r="AD83" s="17">
        <f t="shared" ref="AD83" si="211">LN((AB83/1000)+1)*1000</f>
        <v>-29.986926519380312</v>
      </c>
      <c r="AE83" s="17">
        <f t="shared" ref="AE83" si="212">LN((AC83/1000)+1)*1000</f>
        <v>-56.768067691824022</v>
      </c>
      <c r="AF83" s="16">
        <f>(AD83-SMOW!$AN$14*AE83)</f>
        <v>-1.3386778097228103E-2</v>
      </c>
      <c r="AG83" s="2">
        <f t="shared" ref="AG83" si="213">AF83*1000</f>
        <v>-13.386778097228103</v>
      </c>
      <c r="AH83" s="2">
        <f>AVERAGE(AG83:AG84)</f>
        <v>-18.378196164411165</v>
      </c>
      <c r="AI83" s="2">
        <f>STDEV(AG83:AG84)</f>
        <v>7.0589311260843832</v>
      </c>
      <c r="AK83" s="66" t="str">
        <f t="shared" si="165"/>
        <v>08</v>
      </c>
      <c r="AN83" s="46">
        <v>0</v>
      </c>
    </row>
    <row r="84" spans="1:40" x14ac:dyDescent="0.25">
      <c r="A84" s="46">
        <v>936</v>
      </c>
      <c r="B84" s="21" t="s">
        <v>80</v>
      </c>
      <c r="C84" s="48" t="s">
        <v>62</v>
      </c>
      <c r="D84" s="48" t="s">
        <v>24</v>
      </c>
      <c r="E84" s="46" t="s">
        <v>187</v>
      </c>
      <c r="F84" s="16">
        <v>-27.414289389426798</v>
      </c>
      <c r="G84" s="16">
        <v>-27.7970734073191</v>
      </c>
      <c r="H84" s="16">
        <v>4.0498991410002601E-3</v>
      </c>
      <c r="I84" s="16">
        <v>-51.181234702594601</v>
      </c>
      <c r="J84" s="16">
        <v>-52.537473071757603</v>
      </c>
      <c r="K84" s="16">
        <v>1.72939660672264E-3</v>
      </c>
      <c r="L84" s="16">
        <v>-5.7287625431115097E-2</v>
      </c>
      <c r="M84" s="16">
        <v>3.85020742286792E-3</v>
      </c>
      <c r="N84" s="16">
        <v>-37.329792526404901</v>
      </c>
      <c r="O84" s="16">
        <v>4.0086104533311601E-3</v>
      </c>
      <c r="P84" s="16">
        <v>-70.059036266386897</v>
      </c>
      <c r="Q84" s="16">
        <v>1.6949883433535901E-3</v>
      </c>
      <c r="R84" s="16">
        <v>-101.420223417527</v>
      </c>
      <c r="S84" s="16">
        <v>0.11042517758635199</v>
      </c>
      <c r="T84" s="16">
        <v>790.44175180227705</v>
      </c>
      <c r="U84" s="16">
        <v>8.4407649829126505E-2</v>
      </c>
      <c r="V84" s="71" t="s">
        <v>438</v>
      </c>
      <c r="W84" s="46">
        <v>2.2000000000000002</v>
      </c>
      <c r="X84" s="16">
        <v>3.1947520977237798E-2</v>
      </c>
      <c r="Y84" s="16">
        <v>2.9104016657643499E-2</v>
      </c>
      <c r="Z84" s="17">
        <f>((((N84/1000)+1)/((SMOW!$Z$4/1000)+1))-1)*1000</f>
        <v>-26.954242752129097</v>
      </c>
      <c r="AA84" s="17">
        <f>((((P84/1000)+1)/((SMOW!$AA$4/1000)+1))-1)*1000</f>
        <v>-50.39805823347443</v>
      </c>
      <c r="AB84" s="17">
        <f>Z84*SMOW!$AN$6</f>
        <v>-29.739700666445199</v>
      </c>
      <c r="AC84" s="17">
        <f>AA84*SMOW!$AN$12</f>
        <v>-55.53387875767978</v>
      </c>
      <c r="AD84" s="17">
        <f t="shared" ref="AD84" si="214">LN((AB84/1000)+1)*1000</f>
        <v>-30.190893655676554</v>
      </c>
      <c r="AE84" s="17">
        <f t="shared" ref="AE84" si="215">LN((AC84/1000)+1)*1000</f>
        <v>-57.13546219970636</v>
      </c>
      <c r="AF84" s="16">
        <f>(AD84-SMOW!$AN$14*AE84)</f>
        <v>-2.3369614231594227E-2</v>
      </c>
      <c r="AG84" s="2">
        <f t="shared" ref="AG84" si="216">AF84*1000</f>
        <v>-23.369614231594227</v>
      </c>
      <c r="AI84" s="46"/>
      <c r="AK84" s="66" t="str">
        <f t="shared" si="165"/>
        <v>08</v>
      </c>
      <c r="AN84" s="46">
        <v>0</v>
      </c>
    </row>
    <row r="85" spans="1:40" x14ac:dyDescent="0.25">
      <c r="A85" s="46">
        <v>937</v>
      </c>
      <c r="B85" s="21" t="s">
        <v>80</v>
      </c>
      <c r="C85" s="48" t="s">
        <v>62</v>
      </c>
      <c r="D85" s="48" t="s">
        <v>22</v>
      </c>
      <c r="E85" s="46" t="s">
        <v>188</v>
      </c>
      <c r="F85" s="16">
        <v>-0.390675823742892</v>
      </c>
      <c r="G85" s="16">
        <v>-0.39075313807812001</v>
      </c>
      <c r="H85" s="16">
        <v>7.0887373728801698E-3</v>
      </c>
      <c r="I85" s="16">
        <v>-0.65012003276456498</v>
      </c>
      <c r="J85" s="16">
        <v>-0.65033151940711098</v>
      </c>
      <c r="K85" s="16">
        <v>1.8520852789124501E-3</v>
      </c>
      <c r="L85" s="16">
        <v>-4.7378095831164799E-2</v>
      </c>
      <c r="M85" s="16">
        <v>6.8841725326211599E-3</v>
      </c>
      <c r="N85" s="16">
        <v>-10.581684473664099</v>
      </c>
      <c r="O85" s="16">
        <v>7.01646775500418E-3</v>
      </c>
      <c r="P85" s="16">
        <v>-20.533294161290399</v>
      </c>
      <c r="Q85" s="16">
        <v>1.81523598835001E-3</v>
      </c>
      <c r="R85" s="16">
        <v>-28.135444944036099</v>
      </c>
      <c r="S85" s="16">
        <v>0.19794004184842801</v>
      </c>
      <c r="T85" s="16">
        <v>737.88798037301001</v>
      </c>
      <c r="U85" s="16">
        <v>0.65456406809759105</v>
      </c>
      <c r="V85" s="71" t="s">
        <v>439</v>
      </c>
      <c r="W85" s="46">
        <v>2.2000000000000002</v>
      </c>
      <c r="X85" s="16">
        <v>5.4707101033304104E-3</v>
      </c>
      <c r="Y85" s="16">
        <v>8.28301352679554E-3</v>
      </c>
      <c r="Z85" s="17">
        <f>((((N85/1000)+1)/((SMOW!$Z$4/1000)+1))-1)*1000</f>
        <v>8.2153360545733634E-2</v>
      </c>
      <c r="AA85" s="17">
        <f>((((P85/1000)+1)/((SMOW!$AA$4/1000)+1))-1)*1000</f>
        <v>0.1747659613093866</v>
      </c>
      <c r="AB85" s="17">
        <f>Z85*SMOW!$AN$6</f>
        <v>9.0643108539180881E-2</v>
      </c>
      <c r="AC85" s="17">
        <f>AA85*SMOW!$AN$12</f>
        <v>0.19257550878971116</v>
      </c>
      <c r="AD85" s="17">
        <f t="shared" ref="AD85" si="217">LN((AB85/1000)+1)*1000</f>
        <v>9.0639000700901307E-2</v>
      </c>
      <c r="AE85" s="17">
        <f t="shared" ref="AE85" si="218">LN((AC85/1000)+1)*1000</f>
        <v>0.19255696850664381</v>
      </c>
      <c r="AF85" s="16">
        <f>(AD85-SMOW!$AN$14*AE85)</f>
        <v>-1.1031078670606626E-2</v>
      </c>
      <c r="AG85" s="2">
        <f t="shared" ref="AG85" si="219">AF85*1000</f>
        <v>-11.031078670606625</v>
      </c>
      <c r="AH85" s="2">
        <f>AVERAGE(AG85:AG87)</f>
        <v>-1.3477675883828513</v>
      </c>
      <c r="AI85" s="2">
        <f>STDEV(AG85:AG87)</f>
        <v>8.4607714058018821</v>
      </c>
      <c r="AJ85" s="46" t="s">
        <v>202</v>
      </c>
      <c r="AK85" s="66" t="str">
        <f t="shared" si="165"/>
        <v>08</v>
      </c>
      <c r="AL85" s="46">
        <v>1</v>
      </c>
      <c r="AN85" s="46">
        <v>0</v>
      </c>
    </row>
    <row r="86" spans="1:40" x14ac:dyDescent="0.25">
      <c r="A86" s="46">
        <v>938</v>
      </c>
      <c r="B86" s="21" t="s">
        <v>80</v>
      </c>
      <c r="C86" s="48" t="s">
        <v>62</v>
      </c>
      <c r="D86" s="48" t="s">
        <v>22</v>
      </c>
      <c r="E86" s="46" t="s">
        <v>189</v>
      </c>
      <c r="F86" s="16">
        <v>-0.236588534929871</v>
      </c>
      <c r="G86" s="16">
        <v>-0.23661690976803501</v>
      </c>
      <c r="H86" s="16">
        <v>4.4328354302468299E-3</v>
      </c>
      <c r="I86" s="16">
        <v>-0.38484460091622302</v>
      </c>
      <c r="J86" s="16">
        <v>-0.38491871128152899</v>
      </c>
      <c r="K86" s="16">
        <v>1.40780447447687E-3</v>
      </c>
      <c r="L86" s="16">
        <v>-3.3379830211387802E-2</v>
      </c>
      <c r="M86" s="16">
        <v>4.5010191220444399E-3</v>
      </c>
      <c r="N86" s="16">
        <v>-10.4291681034642</v>
      </c>
      <c r="O86" s="16">
        <v>4.3876427103304002E-3</v>
      </c>
      <c r="P86" s="16">
        <v>-20.273296678345801</v>
      </c>
      <c r="Q86" s="16">
        <v>1.37979464321984E-3</v>
      </c>
      <c r="R86" s="16">
        <v>-31.214463248720499</v>
      </c>
      <c r="S86" s="16">
        <v>0.12706569756386599</v>
      </c>
      <c r="T86" s="16">
        <v>911.28271903313896</v>
      </c>
      <c r="U86" s="16">
        <v>0.25293938450616199</v>
      </c>
      <c r="V86" s="71" t="s">
        <v>440</v>
      </c>
      <c r="W86" s="46">
        <v>2.2000000000000002</v>
      </c>
      <c r="X86" s="16">
        <v>1.6240278400670799E-2</v>
      </c>
      <c r="Y86" s="16">
        <v>1.38030639345089E-2</v>
      </c>
      <c r="Z86" s="17">
        <f>((((N86/1000)+1)/((SMOW!$Z$4/1000)+1))-1)*1000</f>
        <v>0.23631353480046968</v>
      </c>
      <c r="AA86" s="17">
        <f>((((P86/1000)+1)/((SMOW!$AA$4/1000)+1))-1)*1000</f>
        <v>0.44026035749911152</v>
      </c>
      <c r="AB86" s="17">
        <f>Z86*SMOW!$AN$6</f>
        <v>0.26073423219579861</v>
      </c>
      <c r="AC86" s="17">
        <f>AA86*SMOW!$AN$12</f>
        <v>0.48512514513761817</v>
      </c>
      <c r="AD86" s="17">
        <f t="shared" ref="AD86" si="220">LN((AB86/1000)+1)*1000</f>
        <v>0.26070024693322486</v>
      </c>
      <c r="AE86" s="17">
        <f t="shared" ref="AE86" si="221">LN((AC86/1000)+1)*1000</f>
        <v>0.48500750997807734</v>
      </c>
      <c r="AF86" s="16">
        <f>(AD86-SMOW!$AN$14*AE86)</f>
        <v>4.6162816647999927E-3</v>
      </c>
      <c r="AG86" s="2">
        <f t="shared" ref="AG86" si="222">AF86*1000</f>
        <v>4.6162816647999927</v>
      </c>
      <c r="AI86" s="46"/>
      <c r="AK86" s="66" t="str">
        <f t="shared" si="165"/>
        <v>08</v>
      </c>
      <c r="AN86" s="46">
        <v>0</v>
      </c>
    </row>
    <row r="87" spans="1:40" x14ac:dyDescent="0.25">
      <c r="A87" s="46">
        <v>939</v>
      </c>
      <c r="B87" s="21" t="s">
        <v>80</v>
      </c>
      <c r="C87" s="48" t="s">
        <v>62</v>
      </c>
      <c r="D87" s="48" t="s">
        <v>22</v>
      </c>
      <c r="E87" s="46" t="s">
        <v>190</v>
      </c>
      <c r="F87" s="16">
        <v>-1.3498886160925899E-2</v>
      </c>
      <c r="G87" s="16">
        <v>-1.34992186624964E-2</v>
      </c>
      <c r="H87" s="16">
        <v>3.5183339228971799E-3</v>
      </c>
      <c r="I87" s="16">
        <v>4.2075216186537902E-2</v>
      </c>
      <c r="J87" s="16">
        <v>4.2074286306429398E-2</v>
      </c>
      <c r="K87" s="16">
        <v>1.5148208261497099E-3</v>
      </c>
      <c r="L87" s="16">
        <v>-3.5714441832291097E-2</v>
      </c>
      <c r="M87" s="16">
        <v>3.4229120669291499E-3</v>
      </c>
      <c r="N87" s="16">
        <v>-10.208352851787501</v>
      </c>
      <c r="O87" s="16">
        <v>3.4824645381543199E-3</v>
      </c>
      <c r="P87" s="16">
        <v>-19.854870904453001</v>
      </c>
      <c r="Q87" s="16">
        <v>1.48468178589516E-3</v>
      </c>
      <c r="R87" s="16">
        <v>-30.296595446862501</v>
      </c>
      <c r="S87" s="16">
        <v>0.126573156416219</v>
      </c>
      <c r="T87" s="16">
        <v>928.94191465782103</v>
      </c>
      <c r="U87" s="16">
        <v>0.13869551555058601</v>
      </c>
      <c r="V87" s="71" t="s">
        <v>441</v>
      </c>
      <c r="W87" s="46">
        <v>2.2000000000000002</v>
      </c>
      <c r="X87" s="16">
        <v>3.81474911579315E-2</v>
      </c>
      <c r="Y87" s="16">
        <v>3.5820782093389299E-2</v>
      </c>
      <c r="Z87" s="17">
        <f>((((N87/1000)+1)/((SMOW!$Z$4/1000)+1))-1)*1000</f>
        <v>0.45950870809186029</v>
      </c>
      <c r="AA87" s="17">
        <f>((((P87/1000)+1)/((SMOW!$AA$4/1000)+1))-1)*1000</f>
        <v>0.86753256387495092</v>
      </c>
      <c r="AB87" s="17">
        <f>Z87*SMOW!$AN$6</f>
        <v>0.50699444825610729</v>
      </c>
      <c r="AC87" s="17">
        <f>AA87*SMOW!$AN$12</f>
        <v>0.95593857996241438</v>
      </c>
      <c r="AD87" s="17">
        <f t="shared" ref="AD87" si="223">LN((AB87/1000)+1)*1000</f>
        <v>0.50686596999414324</v>
      </c>
      <c r="AE87" s="17">
        <f t="shared" ref="AE87" si="224">LN((AC87/1000)+1)*1000</f>
        <v>0.95548196165432786</v>
      </c>
      <c r="AF87" s="16">
        <f>(AD87-SMOW!$AN$14*AE87)</f>
        <v>2.3714942406580786E-3</v>
      </c>
      <c r="AG87" s="2">
        <f t="shared" ref="AG87" si="225">AF87*1000</f>
        <v>2.3714942406580786</v>
      </c>
      <c r="AI87" s="46"/>
      <c r="AK87" s="66" t="str">
        <f t="shared" si="165"/>
        <v>08</v>
      </c>
      <c r="AN87" s="46">
        <v>0</v>
      </c>
    </row>
    <row r="88" spans="1:40" x14ac:dyDescent="0.25">
      <c r="A88" s="46">
        <v>940</v>
      </c>
      <c r="B88" s="21" t="s">
        <v>192</v>
      </c>
      <c r="C88" s="48" t="s">
        <v>63</v>
      </c>
      <c r="D88" s="48" t="s">
        <v>81</v>
      </c>
      <c r="E88" s="46" t="s">
        <v>191</v>
      </c>
      <c r="F88" s="16">
        <v>-2.2983561268909898</v>
      </c>
      <c r="G88" s="16">
        <v>-2.3010018855910501</v>
      </c>
      <c r="H88" s="16">
        <v>4.9720355318560901E-3</v>
      </c>
      <c r="I88" s="16">
        <v>-4.2847256202358004</v>
      </c>
      <c r="J88" s="16">
        <v>-4.2939315136253997</v>
      </c>
      <c r="K88" s="16">
        <v>2.7717480895384501E-3</v>
      </c>
      <c r="L88" s="16">
        <v>-3.3806046396844001E-2</v>
      </c>
      <c r="M88" s="16">
        <v>5.0098528279417104E-3</v>
      </c>
      <c r="N88" s="16">
        <v>-12.4699159921716</v>
      </c>
      <c r="O88" s="16">
        <v>4.9213456714397898E-3</v>
      </c>
      <c r="P88" s="16">
        <v>-24.095585239866502</v>
      </c>
      <c r="Q88" s="16">
        <v>2.7166010874634799E-3</v>
      </c>
      <c r="R88" s="16">
        <v>-36.466560588147601</v>
      </c>
      <c r="S88" s="16">
        <v>0.15462604122963899</v>
      </c>
      <c r="T88" s="16">
        <v>697.69395171210704</v>
      </c>
      <c r="U88" s="16">
        <v>8.1639396753286603E-2</v>
      </c>
      <c r="V88" s="71" t="s">
        <v>442</v>
      </c>
      <c r="W88" s="46">
        <v>2.2000000000000002</v>
      </c>
      <c r="X88" s="16">
        <v>5.1065394948249E-2</v>
      </c>
      <c r="Y88" s="16">
        <v>4.5762612577076797E-2</v>
      </c>
      <c r="Z88" s="17">
        <f>((((N88/1000)+1)/((SMOW!$Z$4/1000)+1))-1)*1000</f>
        <v>-1.8264293020540112</v>
      </c>
      <c r="AA88" s="17">
        <f>((((P88/1000)+1)/((SMOW!$AA$4/1000)+1))-1)*1000</f>
        <v>-3.4628397118208198</v>
      </c>
      <c r="AB88" s="17">
        <f>Z88*SMOW!$AN$6</f>
        <v>-2.0151729444233863</v>
      </c>
      <c r="AC88" s="17">
        <f>AA88*SMOW!$AN$12</f>
        <v>-3.8157208323912593</v>
      </c>
      <c r="AD88" s="17">
        <f t="shared" ref="AD88" si="226">LN((AB88/1000)+1)*1000</f>
        <v>-2.0172061373708807</v>
      </c>
      <c r="AE88" s="17">
        <f t="shared" ref="AE88" si="227">LN((AC88/1000)+1)*1000</f>
        <v>-3.8230192669012304</v>
      </c>
      <c r="AF88" s="16">
        <f>(AD88-SMOW!$AN$14*AE88)</f>
        <v>1.3480355529691401E-3</v>
      </c>
      <c r="AG88" s="2">
        <f t="shared" ref="AG88" si="228">AF88*1000</f>
        <v>1.3480355529691401</v>
      </c>
      <c r="AH88" s="2">
        <f>AVERAGE(AG88:AG89)</f>
        <v>6.3180207090507423E-3</v>
      </c>
      <c r="AI88" s="2">
        <f>STDEV(AG88:AG89)</f>
        <v>1.8974751309959792</v>
      </c>
      <c r="AK88" s="66" t="str">
        <f t="shared" si="165"/>
        <v>08</v>
      </c>
      <c r="AL88" s="46">
        <v>1</v>
      </c>
      <c r="AN88" s="46">
        <v>0</v>
      </c>
    </row>
    <row r="89" spans="1:40" x14ac:dyDescent="0.25">
      <c r="A89" s="46">
        <v>941</v>
      </c>
      <c r="B89" s="21" t="s">
        <v>192</v>
      </c>
      <c r="C89" s="48" t="s">
        <v>63</v>
      </c>
      <c r="D89" s="48" t="s">
        <v>81</v>
      </c>
      <c r="E89" s="46" t="s">
        <v>193</v>
      </c>
      <c r="F89" s="16">
        <v>-2.2658846404153099</v>
      </c>
      <c r="G89" s="16">
        <v>-2.2684567555582298</v>
      </c>
      <c r="H89" s="16">
        <v>7.6400210030025404E-3</v>
      </c>
      <c r="I89" s="16">
        <v>-4.2087830670067401</v>
      </c>
      <c r="J89" s="16">
        <v>-4.2176649622358102</v>
      </c>
      <c r="K89" s="16">
        <v>1.4047114354460901E-3</v>
      </c>
      <c r="L89" s="16">
        <v>-4.1529655497722001E-2</v>
      </c>
      <c r="M89" s="16">
        <v>7.5754597933003296E-3</v>
      </c>
      <c r="N89" s="16">
        <v>-12.432766943842299</v>
      </c>
      <c r="O89" s="16">
        <v>8.9113799557842301E-3</v>
      </c>
      <c r="P89" s="16">
        <v>-24.021475238238999</v>
      </c>
      <c r="Q89" s="16">
        <v>1.37989971658254E-3</v>
      </c>
      <c r="R89" s="16">
        <v>-36.617595936419697</v>
      </c>
      <c r="S89" s="16">
        <v>0.15910796161219801</v>
      </c>
      <c r="T89" s="16">
        <v>849.41725353609104</v>
      </c>
      <c r="U89" s="16">
        <v>0.126359871674563</v>
      </c>
      <c r="V89" s="71" t="s">
        <v>443</v>
      </c>
      <c r="W89" s="46">
        <v>2.2000000000000002</v>
      </c>
      <c r="X89" s="16">
        <v>2.8285314681946599E-2</v>
      </c>
      <c r="Y89" s="16">
        <v>2.0962086606696601E-2</v>
      </c>
      <c r="Z89" s="17">
        <f>((((N89/1000)+1)/((SMOW!$Z$4/1000)+1))-1)*1000</f>
        <v>-1.7888798655160132</v>
      </c>
      <c r="AA89" s="17">
        <f>((((P89/1000)+1)/((SMOW!$AA$4/1000)+1))-1)*1000</f>
        <v>-3.3871628632956563</v>
      </c>
      <c r="AB89" s="17">
        <f>Z89*SMOW!$AN$6</f>
        <v>-1.9737431401026722</v>
      </c>
      <c r="AC89" s="17">
        <f>AA89*SMOW!$AN$12</f>
        <v>-3.7323321250071255</v>
      </c>
      <c r="AD89" s="17">
        <f t="shared" ref="AD89" si="229">LN((AB89/1000)+1)*1000</f>
        <v>-1.9756935379063152</v>
      </c>
      <c r="AE89" s="17">
        <f t="shared" ref="AE89" si="230">LN((AC89/1000)+1)*1000</f>
        <v>-3.7393146560506896</v>
      </c>
      <c r="AF89" s="16">
        <f>(AD89-SMOW!$AN$14*AE89)</f>
        <v>-1.3353995115510386E-3</v>
      </c>
      <c r="AG89" s="2">
        <f t="shared" ref="AG89" si="231">AF89*1000</f>
        <v>-1.3353995115510386</v>
      </c>
      <c r="AI89" s="46"/>
      <c r="AJ89" s="46" t="s">
        <v>202</v>
      </c>
      <c r="AK89" s="66" t="str">
        <f t="shared" si="165"/>
        <v>08</v>
      </c>
      <c r="AN89" s="46">
        <v>0</v>
      </c>
    </row>
    <row r="90" spans="1:40" x14ac:dyDescent="0.25">
      <c r="A90" s="46">
        <v>942</v>
      </c>
      <c r="B90" s="21" t="s">
        <v>192</v>
      </c>
      <c r="C90" s="48" t="s">
        <v>63</v>
      </c>
      <c r="D90" s="48" t="s">
        <v>81</v>
      </c>
      <c r="E90" s="46" t="s">
        <v>194</v>
      </c>
      <c r="F90" s="16">
        <v>-7.1183363212397301</v>
      </c>
      <c r="G90" s="16">
        <v>-7.1437928739056398</v>
      </c>
      <c r="H90" s="16">
        <v>4.0266989299277897E-3</v>
      </c>
      <c r="I90" s="16">
        <v>-13.419259627331201</v>
      </c>
      <c r="J90" s="16">
        <v>-13.510111664770699</v>
      </c>
      <c r="K90" s="16">
        <v>2.0003417513042802E-3</v>
      </c>
      <c r="L90" s="16">
        <v>-1.04539149067269E-2</v>
      </c>
      <c r="M90" s="16">
        <v>4.0963056002232398E-3</v>
      </c>
      <c r="N90" s="16">
        <v>-17.240756528991099</v>
      </c>
      <c r="O90" s="16">
        <v>3.9856467682149697E-3</v>
      </c>
      <c r="P90" s="16">
        <v>-33.048377562806202</v>
      </c>
      <c r="Q90" s="16">
        <v>1.9605427338067198E-3</v>
      </c>
      <c r="R90" s="16">
        <v>-49.688492401426302</v>
      </c>
      <c r="S90" s="16">
        <v>0.142602731562917</v>
      </c>
      <c r="T90" s="16">
        <v>927.65923594144203</v>
      </c>
      <c r="U90" s="16">
        <v>9.3931558757655104E-2</v>
      </c>
      <c r="V90" s="71" t="s">
        <v>444</v>
      </c>
      <c r="W90" s="46">
        <v>2.2000000000000002</v>
      </c>
      <c r="X90" s="16">
        <v>1.1768899505464399E-3</v>
      </c>
      <c r="Y90" s="16">
        <v>1.83702493818345E-3</v>
      </c>
      <c r="Z90" s="17">
        <f>((((N90/1000)+1)/((SMOW!$Z$4/1000)+1))-1)*1000</f>
        <v>-6.6486894144152098</v>
      </c>
      <c r="AA90" s="17">
        <f>((((P90/1000)+1)/((SMOW!$AA$4/1000)+1))-1)*1000</f>
        <v>-12.604913569889131</v>
      </c>
      <c r="AB90" s="17">
        <f>Z90*SMOW!$AN$6</f>
        <v>-7.3357665740119007</v>
      </c>
      <c r="AC90" s="17">
        <f>AA90*SMOW!$AN$12</f>
        <v>-13.889418887895076</v>
      </c>
      <c r="AD90" s="17">
        <f t="shared" ref="AD90" si="232">LN((AB90/1000)+1)*1000</f>
        <v>-7.3628056255612062</v>
      </c>
      <c r="AE90" s="17">
        <f t="shared" ref="AE90" si="233">LN((AC90/1000)+1)*1000</f>
        <v>-13.986779438665248</v>
      </c>
      <c r="AF90" s="16">
        <f>(AD90-SMOW!$AN$14*AE90)</f>
        <v>2.2213918054045045E-2</v>
      </c>
      <c r="AG90" s="2">
        <f t="shared" ref="AG90" si="234">AF90*1000</f>
        <v>22.213918054045045</v>
      </c>
      <c r="AH90" s="2">
        <f>AVERAGE(AG90:AG91)</f>
        <v>25.60789303719746</v>
      </c>
      <c r="AI90" s="2">
        <f>STDEV(AG90:AG91)</f>
        <v>4.7998054515291484</v>
      </c>
      <c r="AK90" s="66" t="str">
        <f t="shared" si="165"/>
        <v>08</v>
      </c>
      <c r="AL90" s="46">
        <v>1</v>
      </c>
      <c r="AN90" s="46">
        <v>0</v>
      </c>
    </row>
    <row r="91" spans="1:40" x14ac:dyDescent="0.25">
      <c r="A91" s="46">
        <v>943</v>
      </c>
      <c r="B91" s="21" t="s">
        <v>192</v>
      </c>
      <c r="C91" s="48" t="s">
        <v>63</v>
      </c>
      <c r="D91" s="48" t="s">
        <v>81</v>
      </c>
      <c r="E91" s="46" t="s">
        <v>201</v>
      </c>
      <c r="F91" s="16">
        <v>-7.0415577913154097</v>
      </c>
      <c r="G91" s="16">
        <v>-7.0664678845468698</v>
      </c>
      <c r="H91" s="16">
        <v>8.1858144615677402E-3</v>
      </c>
      <c r="I91" s="16">
        <v>-13.2861603402821</v>
      </c>
      <c r="J91" s="16">
        <v>-13.375211060333401</v>
      </c>
      <c r="K91" s="16">
        <v>1.5994626298279099E-3</v>
      </c>
      <c r="L91" s="16">
        <v>3.7933315158780203E-4</v>
      </c>
      <c r="M91" s="16">
        <v>7.0317752571179004E-3</v>
      </c>
      <c r="N91" s="16">
        <v>-17.164760755533401</v>
      </c>
      <c r="O91" s="16">
        <v>8.1023601520023494E-3</v>
      </c>
      <c r="P91" s="16">
        <v>-32.917926433678403</v>
      </c>
      <c r="Q91" s="16">
        <v>1.5676395470229101E-3</v>
      </c>
      <c r="R91" s="16">
        <v>-49.303846349518501</v>
      </c>
      <c r="S91" s="16">
        <v>0.14354431037097601</v>
      </c>
      <c r="T91" s="16">
        <v>1008.3878542981701</v>
      </c>
      <c r="U91" s="16">
        <v>9.5810289740526799E-2</v>
      </c>
      <c r="V91" s="71" t="s">
        <v>445</v>
      </c>
      <c r="W91" s="46">
        <v>2.2000000000000002</v>
      </c>
      <c r="X91" s="16">
        <v>5.1942311514389505E-4</v>
      </c>
      <c r="Y91" s="16">
        <v>1.4202385575228199E-3</v>
      </c>
      <c r="Z91" s="17">
        <f>((((N91/1000)+1)/((SMOW!$Z$4/1000)+1))-1)*1000</f>
        <v>-6.5718745671728973</v>
      </c>
      <c r="AA91" s="17">
        <f>((((P91/1000)+1)/((SMOW!$AA$4/1000)+1))-1)*1000</f>
        <v>-12.471704419678154</v>
      </c>
      <c r="AB91" s="17">
        <f>Z91*SMOW!$AN$6</f>
        <v>-7.2510136620220189</v>
      </c>
      <c r="AC91" s="17">
        <f>AA91*SMOW!$AN$12</f>
        <v>-13.742635042315952</v>
      </c>
      <c r="AD91" s="17">
        <f t="shared" ref="AD91" si="235">LN((AB91/1000)+1)*1000</f>
        <v>-7.277430036038834</v>
      </c>
      <c r="AE91" s="17">
        <f t="shared" ref="AE91" si="236">LN((AC91/1000)+1)*1000</f>
        <v>-13.837939212233302</v>
      </c>
      <c r="AF91" s="16">
        <f>(AD91-SMOW!$AN$14*AE91)</f>
        <v>2.9001868020349875E-2</v>
      </c>
      <c r="AG91" s="2">
        <f t="shared" ref="AG91" si="237">AF91*1000</f>
        <v>29.001868020349875</v>
      </c>
      <c r="AI91" s="46"/>
      <c r="AJ91" s="46" t="s">
        <v>202</v>
      </c>
      <c r="AK91" s="66" t="str">
        <f t="shared" si="165"/>
        <v>08</v>
      </c>
      <c r="AN91" s="46">
        <v>0</v>
      </c>
    </row>
    <row r="92" spans="1:40" x14ac:dyDescent="0.25">
      <c r="A92" s="46">
        <v>944</v>
      </c>
      <c r="B92" s="21" t="s">
        <v>192</v>
      </c>
      <c r="C92" s="48" t="s">
        <v>63</v>
      </c>
      <c r="D92" s="48" t="s">
        <v>81</v>
      </c>
      <c r="E92" s="46" t="s">
        <v>195</v>
      </c>
      <c r="F92" s="16">
        <v>-10.256622767143201</v>
      </c>
      <c r="G92" s="16">
        <v>-10.309584763581199</v>
      </c>
      <c r="H92" s="16">
        <v>4.4943405792466796E-3</v>
      </c>
      <c r="I92" s="16">
        <v>-19.3405183757285</v>
      </c>
      <c r="J92" s="16">
        <v>-19.529993563065201</v>
      </c>
      <c r="K92" s="16">
        <v>4.2423897844098999E-3</v>
      </c>
      <c r="L92" s="16">
        <v>2.2518377172195099E-3</v>
      </c>
      <c r="M92" s="16">
        <v>4.2450757195533198E-3</v>
      </c>
      <c r="N92" s="16">
        <v>-20.347048170982099</v>
      </c>
      <c r="O92" s="16">
        <v>4.4485208148539101E-3</v>
      </c>
      <c r="P92" s="16">
        <v>-38.8518263018019</v>
      </c>
      <c r="Q92" s="16">
        <v>4.1579827348912799E-3</v>
      </c>
      <c r="R92" s="16">
        <v>-57.2211168099643</v>
      </c>
      <c r="S92" s="16">
        <v>0.12903661985697201</v>
      </c>
      <c r="T92" s="16">
        <v>722.36080829700802</v>
      </c>
      <c r="U92" s="16">
        <v>9.6277545437463696E-2</v>
      </c>
      <c r="V92" s="71" t="s">
        <v>446</v>
      </c>
      <c r="W92" s="46">
        <v>2.2000000000000002</v>
      </c>
      <c r="X92" s="16">
        <v>5.22917508069232E-2</v>
      </c>
      <c r="Y92" s="16">
        <v>0.183418401358762</v>
      </c>
      <c r="Z92" s="17">
        <f>((((N92/1000)+1)/((SMOW!$Z$4/1000)+1))-1)*1000</f>
        <v>-9.7884603136789714</v>
      </c>
      <c r="AA92" s="17">
        <f>((((P92/1000)+1)/((SMOW!$AA$4/1000)+1))-1)*1000</f>
        <v>-18.531059859183575</v>
      </c>
      <c r="AB92" s="17">
        <f>Z92*SMOW!$AN$6</f>
        <v>-10.800002151468219</v>
      </c>
      <c r="AC92" s="17">
        <f>AA92*SMOW!$AN$12</f>
        <v>-20.419469867346539</v>
      </c>
      <c r="AD92" s="17">
        <f t="shared" ref="AD92" si="238">LN((AB92/1000)+1)*1000</f>
        <v>-10.858745509833716</v>
      </c>
      <c r="AE92" s="17">
        <f t="shared" ref="AE92" si="239">LN((AC92/1000)+1)*1000</f>
        <v>-20.630829425596485</v>
      </c>
      <c r="AF92" s="16">
        <f>(AD92-SMOW!$AN$14*AE92)</f>
        <v>3.4332426881228173E-2</v>
      </c>
      <c r="AG92" s="2">
        <f t="shared" ref="AG92" si="240">AF92*1000</f>
        <v>34.332426881228173</v>
      </c>
      <c r="AH92" s="2">
        <f>AVERAGE(AG92:AG93)</f>
        <v>37.498343538616474</v>
      </c>
      <c r="AI92" s="2">
        <f>STDEV(AG92:AG93)</f>
        <v>4.4772822742214311</v>
      </c>
      <c r="AK92" s="66" t="str">
        <f t="shared" si="165"/>
        <v>08</v>
      </c>
      <c r="AL92" s="46">
        <v>1</v>
      </c>
      <c r="AN92" s="46">
        <v>0</v>
      </c>
    </row>
    <row r="93" spans="1:40" x14ac:dyDescent="0.25">
      <c r="A93" s="46">
        <v>945</v>
      </c>
      <c r="B93" s="21" t="s">
        <v>192</v>
      </c>
      <c r="C93" s="48" t="s">
        <v>63</v>
      </c>
      <c r="D93" s="48" t="s">
        <v>81</v>
      </c>
      <c r="E93" s="46" t="s">
        <v>196</v>
      </c>
      <c r="F93" s="16">
        <v>-10.118436704489101</v>
      </c>
      <c r="G93" s="16">
        <v>-10.1699763669201</v>
      </c>
      <c r="H93" s="16">
        <v>4.0223517941555603E-3</v>
      </c>
      <c r="I93" s="16">
        <v>-19.091738455140099</v>
      </c>
      <c r="J93" s="16">
        <v>-19.276339080910901</v>
      </c>
      <c r="K93" s="16">
        <v>1.51510668830494E-3</v>
      </c>
      <c r="L93" s="16">
        <v>7.9306678009087896E-3</v>
      </c>
      <c r="M93" s="16">
        <v>3.9928089788567496E-3</v>
      </c>
      <c r="N93" s="16">
        <v>-20.210270914074101</v>
      </c>
      <c r="O93" s="16">
        <v>3.9813439514562498E-3</v>
      </c>
      <c r="P93" s="16">
        <v>-38.607996133627502</v>
      </c>
      <c r="Q93" s="16">
        <v>1.4849619605071E-3</v>
      </c>
      <c r="R93" s="16">
        <v>-57.705350535574397</v>
      </c>
      <c r="S93" s="16">
        <v>0.13249739413519501</v>
      </c>
      <c r="T93" s="16">
        <v>875.18808866859001</v>
      </c>
      <c r="U93" s="16">
        <v>0.11609756261201699</v>
      </c>
      <c r="V93" s="71" t="s">
        <v>447</v>
      </c>
      <c r="W93" s="46">
        <v>2.2000000000000002</v>
      </c>
      <c r="X93" s="16">
        <v>2.5751930174599998E-4</v>
      </c>
      <c r="Y93" s="16">
        <v>4.6514216045513397E-5</v>
      </c>
      <c r="Z93" s="17">
        <f>((((N93/1000)+1)/((SMOW!$Z$4/1000)+1))-1)*1000</f>
        <v>-9.650208887085455</v>
      </c>
      <c r="AA93" s="17">
        <f>((((P93/1000)+1)/((SMOW!$AA$4/1000)+1))-1)*1000</f>
        <v>-18.282074590021956</v>
      </c>
      <c r="AB93" s="17">
        <f>Z93*SMOW!$AN$6</f>
        <v>-10.647463789273813</v>
      </c>
      <c r="AC93" s="17">
        <f>AA93*SMOW!$AN$12</f>
        <v>-20.14511172271299</v>
      </c>
      <c r="AD93" s="17">
        <f t="shared" ref="AD93" si="241">LN((AB93/1000)+1)*1000</f>
        <v>-10.704553634843482</v>
      </c>
      <c r="AE93" s="17">
        <f t="shared" ref="AE93" si="242">LN((AC93/1000)+1)*1000</f>
        <v>-20.350791467877816</v>
      </c>
      <c r="AF93" s="16">
        <f>(AD93-SMOW!$AN$14*AE93)</f>
        <v>4.0664260196004776E-2</v>
      </c>
      <c r="AG93" s="2">
        <f t="shared" ref="AG93" si="243">AF93*1000</f>
        <v>40.664260196004776</v>
      </c>
      <c r="AI93" s="46"/>
      <c r="AK93" s="66" t="str">
        <f t="shared" si="165"/>
        <v>08</v>
      </c>
      <c r="AN93" s="46">
        <v>0</v>
      </c>
    </row>
    <row r="94" spans="1:40" x14ac:dyDescent="0.25">
      <c r="A94" s="46">
        <v>946</v>
      </c>
      <c r="B94" s="21" t="s">
        <v>192</v>
      </c>
      <c r="C94" s="48" t="s">
        <v>63</v>
      </c>
      <c r="D94" s="48" t="s">
        <v>81</v>
      </c>
      <c r="E94" s="46" t="s">
        <v>197</v>
      </c>
      <c r="F94" s="16">
        <v>-10.260073047353201</v>
      </c>
      <c r="G94" s="16">
        <v>-10.313070727305099</v>
      </c>
      <c r="H94" s="16">
        <v>3.9733701163913501E-3</v>
      </c>
      <c r="I94" s="16">
        <v>-19.375978637100001</v>
      </c>
      <c r="J94" s="16">
        <v>-19.566153508914201</v>
      </c>
      <c r="K94" s="16">
        <v>1.4176310009435E-3</v>
      </c>
      <c r="L94" s="16">
        <v>1.7858325401595199E-2</v>
      </c>
      <c r="M94" s="16">
        <v>4.0034903990502201E-3</v>
      </c>
      <c r="N94" s="16">
        <v>-20.350463275614299</v>
      </c>
      <c r="O94" s="16">
        <v>3.9328616414832599E-3</v>
      </c>
      <c r="P94" s="16">
        <v>-38.886581041948403</v>
      </c>
      <c r="Q94" s="16">
        <v>1.38942566004426E-3</v>
      </c>
      <c r="R94" s="16">
        <v>-58.389775354812997</v>
      </c>
      <c r="S94" s="16">
        <v>0.145967418426974</v>
      </c>
      <c r="T94" s="16">
        <v>1259.5330112588099</v>
      </c>
      <c r="U94" s="16">
        <v>9.9935946119705604E-2</v>
      </c>
      <c r="V94" s="71" t="s">
        <v>448</v>
      </c>
      <c r="W94" s="46">
        <v>2.2000000000000002</v>
      </c>
      <c r="X94" s="16">
        <v>1.16393971083882E-2</v>
      </c>
      <c r="Y94" s="16">
        <v>1.0419969310548401E-2</v>
      </c>
      <c r="Z94" s="17">
        <f>((((N94/1000)+1)/((SMOW!$Z$4/1000)+1))-1)*1000</f>
        <v>-9.7919122259196847</v>
      </c>
      <c r="AA94" s="17">
        <f>((((P94/1000)+1)/((SMOW!$AA$4/1000)+1))-1)*1000</f>
        <v>-18.566549390256814</v>
      </c>
      <c r="AB94" s="17">
        <f>Z94*SMOW!$AN$6</f>
        <v>-10.803810785148256</v>
      </c>
      <c r="AC94" s="17">
        <f>AA94*SMOW!$AN$12</f>
        <v>-20.458575963590523</v>
      </c>
      <c r="AD94" s="17">
        <f t="shared" ref="AD94" si="244">LN((AB94/1000)+1)*1000</f>
        <v>-10.862595733267122</v>
      </c>
      <c r="AE94" s="17">
        <f t="shared" ref="AE94" si="245">LN((AC94/1000)+1)*1000</f>
        <v>-20.670751489831435</v>
      </c>
      <c r="AF94" s="16">
        <f>(AD94-SMOW!$AN$14*AE94)</f>
        <v>5.1561053363876397E-2</v>
      </c>
      <c r="AG94" s="2">
        <f t="shared" ref="AG94" si="246">AF94*1000</f>
        <v>51.561053363876397</v>
      </c>
      <c r="AH94" s="2">
        <f>AVERAGE(AG94:AG95)</f>
        <v>42.443329084232317</v>
      </c>
      <c r="AI94" s="2">
        <f>STDEV(AG94:AG95)</f>
        <v>12.894409334251128</v>
      </c>
      <c r="AJ94" s="46" t="s">
        <v>199</v>
      </c>
      <c r="AK94" s="66" t="str">
        <f t="shared" si="165"/>
        <v>08</v>
      </c>
      <c r="AL94" s="46">
        <v>1</v>
      </c>
      <c r="AN94" s="46">
        <v>1</v>
      </c>
    </row>
    <row r="95" spans="1:40" x14ac:dyDescent="0.25">
      <c r="A95" s="46">
        <v>947</v>
      </c>
      <c r="B95" s="21" t="s">
        <v>192</v>
      </c>
      <c r="C95" s="48" t="s">
        <v>63</v>
      </c>
      <c r="D95" s="48" t="s">
        <v>81</v>
      </c>
      <c r="E95" s="46" t="s">
        <v>198</v>
      </c>
      <c r="F95" s="16">
        <v>-10.288210895423299</v>
      </c>
      <c r="G95" s="16">
        <v>-10.3415008934931</v>
      </c>
      <c r="H95" s="16">
        <v>5.2039948287390904E-3</v>
      </c>
      <c r="I95" s="16">
        <v>-19.398124269302599</v>
      </c>
      <c r="J95" s="16">
        <v>-19.588736976107601</v>
      </c>
      <c r="K95" s="16">
        <v>1.5554314909358999E-3</v>
      </c>
      <c r="L95" s="16">
        <v>1.35222989172714E-3</v>
      </c>
      <c r="M95" s="16">
        <v>5.3119022270833203E-3</v>
      </c>
      <c r="N95" s="16">
        <v>-20.378314258560099</v>
      </c>
      <c r="O95" s="16">
        <v>5.1509401452426804E-3</v>
      </c>
      <c r="P95" s="16">
        <v>-38.9082860622391</v>
      </c>
      <c r="Q95" s="16">
        <v>1.5244844564696401E-3</v>
      </c>
      <c r="R95" s="16">
        <v>-58.380447951514199</v>
      </c>
      <c r="S95" s="16">
        <v>9.6154056235446303E-2</v>
      </c>
      <c r="T95" s="16">
        <v>944.30027448405599</v>
      </c>
      <c r="U95" s="16">
        <v>8.2223609698001507E-2</v>
      </c>
      <c r="V95" s="71" t="s">
        <v>449</v>
      </c>
      <c r="W95" s="46">
        <v>2.2000000000000002</v>
      </c>
      <c r="X95" s="16">
        <v>2.4559243419117398E-2</v>
      </c>
      <c r="Y95" s="16">
        <v>2.8117354845478101E-2</v>
      </c>
      <c r="Z95" s="17">
        <f>((((N95/1000)+1)/((SMOW!$Z$4/1000)+1))-1)*1000</f>
        <v>-9.820063383585321</v>
      </c>
      <c r="AA95" s="17">
        <f>((((P95/1000)+1)/((SMOW!$AA$4/1000)+1))-1)*1000</f>
        <v>-18.5887133019651</v>
      </c>
      <c r="AB95" s="17">
        <f>Z95*SMOW!$AN$6</f>
        <v>-10.834871090202599</v>
      </c>
      <c r="AC95" s="17">
        <f>AA95*SMOW!$AN$12</f>
        <v>-20.48299849153598</v>
      </c>
      <c r="AD95" s="17">
        <f t="shared" ref="AD95" si="247">LN((AB95/1000)+1)*1000</f>
        <v>-10.893995765983485</v>
      </c>
      <c r="AE95" s="17">
        <f t="shared" ref="AE95" si="248">LN((AC95/1000)+1)*1000</f>
        <v>-20.69568441437135</v>
      </c>
      <c r="AF95" s="16">
        <f>(AD95-SMOW!$AN$14*AE95)</f>
        <v>3.3325604804588238E-2</v>
      </c>
      <c r="AG95" s="2">
        <f t="shared" ref="AG95" si="249">AF95*1000</f>
        <v>33.325604804588238</v>
      </c>
      <c r="AI95" s="46"/>
      <c r="AK95" s="66" t="str">
        <f t="shared" si="165"/>
        <v>08</v>
      </c>
      <c r="AN95" s="46">
        <v>0</v>
      </c>
    </row>
    <row r="96" spans="1:40" x14ac:dyDescent="0.25">
      <c r="A96" s="46">
        <v>948</v>
      </c>
      <c r="B96" s="21" t="s">
        <v>192</v>
      </c>
      <c r="C96" s="48" t="s">
        <v>63</v>
      </c>
      <c r="D96" s="48" t="s">
        <v>81</v>
      </c>
      <c r="E96" s="46" t="s">
        <v>200</v>
      </c>
      <c r="F96" s="16">
        <v>-7.2304438663349604</v>
      </c>
      <c r="G96" s="16">
        <v>-7.25671050299756</v>
      </c>
      <c r="H96" s="16">
        <v>3.8236176045382498E-3</v>
      </c>
      <c r="I96" s="16">
        <v>-13.6255043785215</v>
      </c>
      <c r="J96" s="16">
        <v>-13.7191835331153</v>
      </c>
      <c r="K96" s="16">
        <v>1.5222144905875301E-3</v>
      </c>
      <c r="L96" s="16">
        <v>-1.2981597512681801E-2</v>
      </c>
      <c r="M96" s="16">
        <v>3.77254136886504E-3</v>
      </c>
      <c r="N96" s="16">
        <v>-17.351721138607299</v>
      </c>
      <c r="O96" s="16">
        <v>3.78463585522978E-3</v>
      </c>
      <c r="P96" s="16">
        <v>-33.250518845948797</v>
      </c>
      <c r="Q96" s="16">
        <v>1.4919283451799499E-3</v>
      </c>
      <c r="R96" s="16">
        <v>-50.230526864568901</v>
      </c>
      <c r="S96" s="16">
        <v>0.11228063488048901</v>
      </c>
      <c r="T96" s="16">
        <v>843.98436753156898</v>
      </c>
      <c r="U96" s="16">
        <v>9.2389395623938803E-2</v>
      </c>
      <c r="V96" s="71" t="s">
        <v>450</v>
      </c>
      <c r="W96" s="46">
        <v>2.2000000000000002</v>
      </c>
      <c r="X96" s="16">
        <v>0.11321896995481701</v>
      </c>
      <c r="Y96" s="16">
        <v>0.107806537174092</v>
      </c>
      <c r="Z96" s="17">
        <f>((((N96/1000)+1)/((SMOW!$Z$4/1000)+1))-1)*1000</f>
        <v>-6.7608499879464601</v>
      </c>
      <c r="AA96" s="17">
        <f>((((P96/1000)+1)/((SMOW!$AA$4/1000)+1))-1)*1000</f>
        <v>-12.811328560161982</v>
      </c>
      <c r="AB96" s="17">
        <f>Z96*SMOW!$AN$6</f>
        <v>-7.4595178481274651</v>
      </c>
      <c r="AC96" s="17">
        <f>AA96*SMOW!$AN$12</f>
        <v>-14.116868623963803</v>
      </c>
      <c r="AD96" s="17">
        <f t="shared" ref="AD96" si="250">LN((AB96/1000)+1)*1000</f>
        <v>-7.4874791902619036</v>
      </c>
      <c r="AE96" s="17">
        <f t="shared" ref="AE96" si="251">LN((AC96/1000)+1)*1000</f>
        <v>-14.217459420692498</v>
      </c>
      <c r="AF96" s="16">
        <f>(AD96-SMOW!$AN$14*AE96)</f>
        <v>1.9339383863735904E-2</v>
      </c>
      <c r="AG96" s="2">
        <f t="shared" ref="AG96" si="252">AF96*1000</f>
        <v>19.339383863735904</v>
      </c>
      <c r="AH96" s="2">
        <f>AVERAGE(AG96:AG97)</f>
        <v>23.781617152368817</v>
      </c>
      <c r="AI96" s="2">
        <f>STDEV(AG96:AG97)</f>
        <v>6.2822665640098956</v>
      </c>
      <c r="AK96" s="66" t="str">
        <f t="shared" si="165"/>
        <v>08</v>
      </c>
      <c r="AL96" s="46">
        <v>1</v>
      </c>
      <c r="AN96" s="46">
        <v>0</v>
      </c>
    </row>
    <row r="97" spans="1:40" x14ac:dyDescent="0.25">
      <c r="A97" s="46">
        <v>949</v>
      </c>
      <c r="B97" s="21" t="s">
        <v>80</v>
      </c>
      <c r="C97" s="48" t="s">
        <v>63</v>
      </c>
      <c r="D97" s="48" t="s">
        <v>81</v>
      </c>
      <c r="E97" s="46" t="s">
        <v>204</v>
      </c>
      <c r="F97" s="16">
        <v>-6.9867185624011903</v>
      </c>
      <c r="G97" s="16">
        <v>-7.0112403715894098</v>
      </c>
      <c r="H97" s="16">
        <v>4.5434277970664502E-3</v>
      </c>
      <c r="I97" s="16">
        <v>-13.1815585689566</v>
      </c>
      <c r="J97" s="16">
        <v>-13.269206606441101</v>
      </c>
      <c r="K97" s="16">
        <v>3.3072805199676398E-3</v>
      </c>
      <c r="L97" s="16">
        <v>-5.0992833884897504E-3</v>
      </c>
      <c r="M97" s="16">
        <v>4.1398015114517701E-3</v>
      </c>
      <c r="N97" s="16">
        <v>-17.110480612096602</v>
      </c>
      <c r="O97" s="16">
        <v>4.4971075888991302E-3</v>
      </c>
      <c r="P97" s="16">
        <v>-32.815405830595502</v>
      </c>
      <c r="Q97" s="16">
        <v>3.2414785062897002E-3</v>
      </c>
      <c r="R97" s="16">
        <v>-49.062502300621198</v>
      </c>
      <c r="S97" s="16">
        <v>0.14075574518359901</v>
      </c>
      <c r="T97" s="16">
        <v>775.81904286497604</v>
      </c>
      <c r="U97" s="16">
        <v>0.203664471458567</v>
      </c>
      <c r="V97" s="71" t="s">
        <v>451</v>
      </c>
      <c r="W97" s="46">
        <v>2.2000000000000002</v>
      </c>
      <c r="X97" s="16">
        <v>6.8213347070571306E-2</v>
      </c>
      <c r="Y97" s="16">
        <v>7.4268880287045397E-2</v>
      </c>
      <c r="Z97" s="17">
        <f>((((N97/1000)+1)/((SMOW!$Z$4/1000)+1))-1)*1000</f>
        <v>-6.5170093985368327</v>
      </c>
      <c r="AA97" s="17">
        <f>((((P97/1000)+1)/((SMOW!$AA$4/1000)+1))-1)*1000</f>
        <v>-12.367016307684665</v>
      </c>
      <c r="AB97" s="17">
        <f>Z97*SMOW!$AN$6</f>
        <v>-7.1904787136929027</v>
      </c>
      <c r="AC97" s="17">
        <f>AA97*SMOW!$AN$12</f>
        <v>-13.627278674975685</v>
      </c>
      <c r="AD97" s="17">
        <f t="shared" ref="AD97" si="253">LN((AB97/1000)+1)*1000</f>
        <v>-7.2164548009950549</v>
      </c>
      <c r="AE97" s="17">
        <f t="shared" ref="AE97" si="254">LN((AC97/1000)+1)*1000</f>
        <v>-13.72098229438647</v>
      </c>
      <c r="AF97" s="16">
        <f>(AD97-SMOW!$AN$14*AE97)</f>
        <v>2.822385044100173E-2</v>
      </c>
      <c r="AG97" s="2">
        <f t="shared" ref="AG97" si="255">AF97*1000</f>
        <v>28.22385044100173</v>
      </c>
      <c r="AI97" s="46"/>
      <c r="AK97" s="66" t="str">
        <f t="shared" si="165"/>
        <v>08</v>
      </c>
      <c r="AN97" s="46">
        <v>0</v>
      </c>
    </row>
    <row r="98" spans="1:40" x14ac:dyDescent="0.25">
      <c r="A98" s="46">
        <v>950</v>
      </c>
      <c r="B98" s="21" t="s">
        <v>192</v>
      </c>
      <c r="C98" s="48" t="s">
        <v>63</v>
      </c>
      <c r="D98" s="48" t="s">
        <v>81</v>
      </c>
      <c r="E98" s="46" t="s">
        <v>205</v>
      </c>
      <c r="F98" s="16">
        <v>-6.5162132480925097</v>
      </c>
      <c r="G98" s="16">
        <v>-6.5375367705494396</v>
      </c>
      <c r="H98" s="16">
        <v>4.0460503599675504E-3</v>
      </c>
      <c r="I98" s="16">
        <v>-12.276757437421301</v>
      </c>
      <c r="J98" s="16">
        <v>-12.3527393904451</v>
      </c>
      <c r="K98" s="16">
        <v>1.60940641958683E-3</v>
      </c>
      <c r="L98" s="16">
        <v>-1.5290372394405101E-2</v>
      </c>
      <c r="M98" s="16">
        <v>4.2015876282867201E-3</v>
      </c>
      <c r="N98" s="16">
        <v>-16.644772095508699</v>
      </c>
      <c r="O98" s="16">
        <v>4.0048009105888198E-3</v>
      </c>
      <c r="P98" s="16">
        <v>-31.9286067209853</v>
      </c>
      <c r="Q98" s="16">
        <v>1.5773854940565101E-3</v>
      </c>
      <c r="R98" s="16">
        <v>-48.290523227525497</v>
      </c>
      <c r="S98" s="16">
        <v>0.108234118607452</v>
      </c>
      <c r="T98" s="16">
        <v>751.78711401850899</v>
      </c>
      <c r="U98" s="16">
        <v>0.14735734075065299</v>
      </c>
      <c r="V98" s="71" t="s">
        <v>452</v>
      </c>
      <c r="W98" s="46">
        <v>2.2000000000000002</v>
      </c>
      <c r="X98" s="16">
        <v>3.3313666866702299E-2</v>
      </c>
      <c r="Y98" s="16">
        <v>3.7555595212607901E-2</v>
      </c>
      <c r="Z98" s="17">
        <f>((((N98/1000)+1)/((SMOW!$Z$4/1000)+1))-1)*1000</f>
        <v>-6.0462815286370653</v>
      </c>
      <c r="AA98" s="17">
        <f>((((P98/1000)+1)/((SMOW!$AA$4/1000)+1))-1)*1000</f>
        <v>-11.461468332830794</v>
      </c>
      <c r="AB98" s="17">
        <f>Z98*SMOW!$AN$6</f>
        <v>-6.671105712755355</v>
      </c>
      <c r="AC98" s="17">
        <f>AA98*SMOW!$AN$12</f>
        <v>-12.629450718751063</v>
      </c>
      <c r="AD98" s="17">
        <f t="shared" ref="AD98" si="256">LN((AB98/1000)+1)*1000</f>
        <v>-6.6934569991261688</v>
      </c>
      <c r="AE98" s="17">
        <f t="shared" ref="AE98" si="257">LN((AC98/1000)+1)*1000</f>
        <v>-12.709880135262177</v>
      </c>
      <c r="AF98" s="16">
        <f>(AD98-SMOW!$AN$14*AE98)</f>
        <v>1.7359712292260632E-2</v>
      </c>
      <c r="AG98" s="2">
        <f t="shared" ref="AG98" si="258">AF98*1000</f>
        <v>17.359712292260632</v>
      </c>
      <c r="AH98" s="2">
        <f>AVERAGE(AG98:AG99)</f>
        <v>23.34042229731681</v>
      </c>
      <c r="AI98" s="2">
        <f>STDEV(AG98:AG99)</f>
        <v>8.4580012017709176</v>
      </c>
      <c r="AK98" s="66" t="str">
        <f t="shared" si="165"/>
        <v>08</v>
      </c>
      <c r="AL98" s="46">
        <v>1</v>
      </c>
      <c r="AN98" s="46">
        <v>0</v>
      </c>
    </row>
    <row r="99" spans="1:40" x14ac:dyDescent="0.25">
      <c r="A99" s="46">
        <v>951</v>
      </c>
      <c r="B99" s="21" t="s">
        <v>80</v>
      </c>
      <c r="C99" s="48" t="s">
        <v>63</v>
      </c>
      <c r="D99" s="48" t="s">
        <v>81</v>
      </c>
      <c r="E99" s="46" t="s">
        <v>206</v>
      </c>
      <c r="F99" s="16">
        <v>-6.3814302207763802</v>
      </c>
      <c r="G99" s="16">
        <v>-6.40187904606654</v>
      </c>
      <c r="H99" s="16">
        <v>4.8881099290232098E-3</v>
      </c>
      <c r="I99" s="16">
        <v>-12.043048006320101</v>
      </c>
      <c r="J99" s="16">
        <v>-12.116153082880199</v>
      </c>
      <c r="K99" s="16">
        <v>1.48235507796082E-3</v>
      </c>
      <c r="L99" s="16">
        <v>-4.5502183058003199E-3</v>
      </c>
      <c r="M99" s="16">
        <v>5.1015467356117401E-3</v>
      </c>
      <c r="N99" s="16">
        <v>-16.511363180022101</v>
      </c>
      <c r="O99" s="16">
        <v>4.8382756894212904E-3</v>
      </c>
      <c r="P99" s="16">
        <v>-31.699547198196701</v>
      </c>
      <c r="Q99" s="16">
        <v>1.4528619797716899E-3</v>
      </c>
      <c r="R99" s="16">
        <v>-48.115279864945499</v>
      </c>
      <c r="S99" s="16">
        <v>0.11968299707591799</v>
      </c>
      <c r="T99" s="16">
        <v>928.24736427931998</v>
      </c>
      <c r="U99" s="16">
        <v>0.12693362536340499</v>
      </c>
      <c r="V99" s="71" t="s">
        <v>453</v>
      </c>
      <c r="W99" s="46">
        <v>2.2000000000000002</v>
      </c>
      <c r="X99" s="16">
        <v>0.117833492230383</v>
      </c>
      <c r="Y99" s="16">
        <v>0.32766699528446802</v>
      </c>
      <c r="Z99" s="17">
        <f>((((N99/1000)+1)/((SMOW!$Z$4/1000)+1))-1)*1000</f>
        <v>-5.9114347470647921</v>
      </c>
      <c r="AA99" s="17">
        <f>((((P99/1000)+1)/((SMOW!$AA$4/1000)+1))-1)*1000</f>
        <v>-11.227565992679157</v>
      </c>
      <c r="AB99" s="17">
        <f>Z99*SMOW!$AN$6</f>
        <v>-6.5223238324157133</v>
      </c>
      <c r="AC99" s="17">
        <f>AA99*SMOW!$AN$12</f>
        <v>-12.371712530923601</v>
      </c>
      <c r="AD99" s="17">
        <f t="shared" ref="AD99" si="259">LN((AB99/1000)+1)*1000</f>
        <v>-6.543687129396301</v>
      </c>
      <c r="AE99" s="17">
        <f t="shared" ref="AE99" si="260">LN((AC99/1000)+1)*1000</f>
        <v>-12.448879283520215</v>
      </c>
      <c r="AF99" s="16">
        <f>(AD99-SMOW!$AN$14*AE99)</f>
        <v>2.9321132302372988E-2</v>
      </c>
      <c r="AG99" s="2">
        <f t="shared" ref="AG99" si="261">AF99*1000</f>
        <v>29.321132302372988</v>
      </c>
      <c r="AI99" s="46"/>
      <c r="AK99" s="66" t="str">
        <f t="shared" si="165"/>
        <v>08</v>
      </c>
      <c r="AN99" s="46">
        <v>0</v>
      </c>
    </row>
    <row r="100" spans="1:40" x14ac:dyDescent="0.25">
      <c r="A100" s="46">
        <v>952</v>
      </c>
      <c r="B100" s="21" t="s">
        <v>80</v>
      </c>
      <c r="C100" s="48" t="s">
        <v>63</v>
      </c>
      <c r="D100" s="48" t="s">
        <v>81</v>
      </c>
      <c r="E100" s="46" t="s">
        <v>207</v>
      </c>
      <c r="F100" s="16">
        <v>-6.4315531244892599</v>
      </c>
      <c r="G100" s="16">
        <v>-6.4523249949694597</v>
      </c>
      <c r="H100" s="16">
        <v>4.0410629139991999E-3</v>
      </c>
      <c r="I100" s="16">
        <v>-12.114640141388</v>
      </c>
      <c r="J100" s="16">
        <v>-12.188620542674</v>
      </c>
      <c r="K100" s="16">
        <v>1.4896647778157501E-3</v>
      </c>
      <c r="L100" s="16">
        <v>-1.6733348437561201E-2</v>
      </c>
      <c r="M100" s="16">
        <v>4.2495247601192299E-3</v>
      </c>
      <c r="N100" s="16">
        <v>-16.560975081153401</v>
      </c>
      <c r="O100" s="16">
        <v>3.9998643115902698E-3</v>
      </c>
      <c r="P100" s="16">
        <v>-31.769714928342601</v>
      </c>
      <c r="Q100" s="16">
        <v>1.4600262450416299E-3</v>
      </c>
      <c r="R100" s="16">
        <v>-48.644276251365902</v>
      </c>
      <c r="S100" s="16">
        <v>0.123470262995203</v>
      </c>
      <c r="T100" s="16">
        <v>764.08847243728599</v>
      </c>
      <c r="U100" s="16">
        <v>6.8915215765553706E-2</v>
      </c>
      <c r="V100" s="71" t="s">
        <v>454</v>
      </c>
      <c r="W100" s="46">
        <v>2.2000000000000002</v>
      </c>
      <c r="X100" s="16">
        <v>9.9536374070865307E-3</v>
      </c>
      <c r="Y100" s="16">
        <v>1.25182776531072E-2</v>
      </c>
      <c r="Z100" s="17">
        <f>((((N100/1000)+1)/((SMOW!$Z$4/1000)+1))-1)*1000</f>
        <v>-5.9615813596118894</v>
      </c>
      <c r="AA100" s="17">
        <f>((((P100/1000)+1)/((SMOW!$AA$4/1000)+1))-1)*1000</f>
        <v>-11.299217221514501</v>
      </c>
      <c r="AB100" s="17">
        <f>Z100*SMOW!$AN$6</f>
        <v>-6.5776526079372983</v>
      </c>
      <c r="AC100" s="17">
        <f>AA100*SMOW!$AN$12</f>
        <v>-12.45066538733222</v>
      </c>
      <c r="AD100" s="17">
        <f t="shared" ref="AD100" si="262">LN((AB100/1000)+1)*1000</f>
        <v>-6.599380697144908</v>
      </c>
      <c r="AE100" s="17">
        <f t="shared" ref="AE100" si="263">LN((AC100/1000)+1)*1000</f>
        <v>-12.52882435333871</v>
      </c>
      <c r="AF100" s="16">
        <f>(AD100-SMOW!$AN$14*AE100)</f>
        <v>1.5838561417931274E-2</v>
      </c>
      <c r="AG100" s="2">
        <f t="shared" ref="AG100" si="264">AF100*1000</f>
        <v>15.838561417931274</v>
      </c>
      <c r="AH100" s="2">
        <f>AVERAGE(AG100:AG101)</f>
        <v>14.008611119654901</v>
      </c>
      <c r="AI100" s="2">
        <f>STDEV(AG100:AG101)</f>
        <v>2.5879405302911414</v>
      </c>
      <c r="AK100" s="66" t="str">
        <f t="shared" si="165"/>
        <v>08</v>
      </c>
      <c r="AL100" s="46">
        <v>1</v>
      </c>
      <c r="AN100" s="46">
        <v>0</v>
      </c>
    </row>
    <row r="101" spans="1:40" x14ac:dyDescent="0.25">
      <c r="A101" s="46">
        <v>953</v>
      </c>
      <c r="B101" s="21" t="s">
        <v>80</v>
      </c>
      <c r="C101" s="48" t="s">
        <v>63</v>
      </c>
      <c r="D101" s="48" t="s">
        <v>81</v>
      </c>
      <c r="E101" s="46" t="s">
        <v>208</v>
      </c>
      <c r="F101" s="16">
        <v>-6.2766897848368197</v>
      </c>
      <c r="G101" s="16">
        <v>-6.2964715389589196</v>
      </c>
      <c r="H101" s="16">
        <v>5.1294215654931301E-3</v>
      </c>
      <c r="I101" s="16">
        <v>-11.816563763634001</v>
      </c>
      <c r="J101" s="16">
        <v>-11.8869343506659</v>
      </c>
      <c r="K101" s="16">
        <v>2.1203421135180399E-3</v>
      </c>
      <c r="L101" s="16">
        <v>-2.01702018073464E-2</v>
      </c>
      <c r="M101" s="16">
        <v>5.0291284536530603E-3</v>
      </c>
      <c r="N101" s="16">
        <v>-16.4076905719458</v>
      </c>
      <c r="O101" s="16">
        <v>5.0771271557885703E-3</v>
      </c>
      <c r="P101" s="16">
        <v>-31.477569110687</v>
      </c>
      <c r="Q101" s="16">
        <v>2.0781555557379599E-3</v>
      </c>
      <c r="R101" s="16">
        <v>-42.026901624485802</v>
      </c>
      <c r="S101" s="16">
        <v>0.185634201310138</v>
      </c>
      <c r="T101" s="16">
        <v>667.03602748329502</v>
      </c>
      <c r="U101" s="16">
        <v>0.60439402185923696</v>
      </c>
      <c r="V101" s="71" t="s">
        <v>455</v>
      </c>
      <c r="W101" s="46">
        <v>2.2000000000000002</v>
      </c>
      <c r="X101" s="16">
        <v>7.85968986523858E-3</v>
      </c>
      <c r="Y101" s="16">
        <v>1.1336749769969E-2</v>
      </c>
      <c r="Z101" s="17">
        <f>((((N101/1000)+1)/((SMOW!$Z$4/1000)+1))-1)*1000</f>
        <v>-5.8066447674348654</v>
      </c>
      <c r="AA101" s="17">
        <f>((((P101/1000)+1)/((SMOW!$AA$4/1000)+1))-1)*1000</f>
        <v>-11.000894804776507</v>
      </c>
      <c r="AB101" s="17">
        <f>Z101*SMOW!$AN$6</f>
        <v>-6.4067048311439843</v>
      </c>
      <c r="AC101" s="17">
        <f>AA101*SMOW!$AN$12</f>
        <v>-12.121942386833325</v>
      </c>
      <c r="AD101" s="17">
        <f t="shared" ref="AD101" si="265">LN((AB101/1000)+1)*1000</f>
        <v>-6.4273158441528979</v>
      </c>
      <c r="AE101" s="17">
        <f t="shared" ref="AE101" si="266">LN((AC101/1000)+1)*1000</f>
        <v>-12.196012320027037</v>
      </c>
      <c r="AF101" s="16">
        <f>(AD101-SMOW!$AN$14*AE101)</f>
        <v>1.2178660821378529E-2</v>
      </c>
      <c r="AG101" s="2">
        <f t="shared" ref="AG101" si="267">AF101*1000</f>
        <v>12.178660821378529</v>
      </c>
      <c r="AI101" s="46"/>
      <c r="AK101" s="66" t="str">
        <f t="shared" si="165"/>
        <v>08</v>
      </c>
      <c r="AN101" s="46">
        <v>0</v>
      </c>
    </row>
    <row r="102" spans="1:40" x14ac:dyDescent="0.25">
      <c r="A102" s="46">
        <v>954</v>
      </c>
      <c r="B102" s="21" t="s">
        <v>80</v>
      </c>
      <c r="C102" s="48" t="s">
        <v>64</v>
      </c>
      <c r="D102" s="48" t="s">
        <v>52</v>
      </c>
      <c r="E102" s="46" t="s">
        <v>209</v>
      </c>
      <c r="F102" s="16">
        <v>12.954784555406899</v>
      </c>
      <c r="G102" s="16">
        <v>12.8715886855802</v>
      </c>
      <c r="H102" s="16">
        <v>4.5741430514989303E-3</v>
      </c>
      <c r="I102" s="16">
        <v>25.1617017207464</v>
      </c>
      <c r="J102" s="16">
        <v>24.850357897257499</v>
      </c>
      <c r="K102" s="16">
        <v>1.20636158234504E-3</v>
      </c>
      <c r="L102" s="16">
        <v>-0.249400284171758</v>
      </c>
      <c r="M102" s="16">
        <v>4.54600949275744E-3</v>
      </c>
      <c r="N102" s="16">
        <v>2.6277190492001599</v>
      </c>
      <c r="O102" s="16">
        <v>4.5275097015760202E-3</v>
      </c>
      <c r="P102" s="16">
        <v>4.7649727734454297</v>
      </c>
      <c r="Q102" s="16">
        <v>1.1823596808253E-3</v>
      </c>
      <c r="R102" s="16">
        <v>3.6193299283120499</v>
      </c>
      <c r="S102" s="16">
        <v>0.13046081262282899</v>
      </c>
      <c r="T102" s="16">
        <v>901.91853819146104</v>
      </c>
      <c r="U102" s="16">
        <v>0.16802177093117099</v>
      </c>
      <c r="V102" s="71" t="s">
        <v>456</v>
      </c>
      <c r="W102" s="46">
        <v>2.2000000000000002</v>
      </c>
      <c r="X102" s="16">
        <v>3.1186622249080701E-2</v>
      </c>
      <c r="Y102" s="16">
        <v>3.5112040760185301E-2</v>
      </c>
      <c r="Z102" s="17">
        <f>((((N102/1000)+1)/((SMOW!$Z$4/1000)+1))-1)*1000</f>
        <v>13.43392632901641</v>
      </c>
      <c r="AA102" s="17">
        <f>((((P102/1000)+1)/((SMOW!$AA$4/1000)+1))-1)*1000</f>
        <v>26.007893376303493</v>
      </c>
      <c r="AB102" s="17">
        <f>Z102*SMOW!$AN$6</f>
        <v>14.822191499646829</v>
      </c>
      <c r="AC102" s="17">
        <f>AA102*SMOW!$AN$12</f>
        <v>28.658231053492916</v>
      </c>
      <c r="AD102" s="17">
        <f t="shared" ref="AD102" si="268">LN((AB102/1000)+1)*1000</f>
        <v>14.713416359278883</v>
      </c>
      <c r="AE102" s="17">
        <f t="shared" ref="AE102" si="269">LN((AC102/1000)+1)*1000</f>
        <v>28.255264707957668</v>
      </c>
      <c r="AF102" s="16">
        <f>(AD102-SMOW!$AN$14*AE102)</f>
        <v>-0.20536340652276586</v>
      </c>
      <c r="AG102" s="2">
        <f t="shared" ref="AG102" si="270">AF102*1000</f>
        <v>-205.36340652276584</v>
      </c>
      <c r="AH102" s="2">
        <f>AVERAGE(AG102:AG105)</f>
        <v>-183.99420404366262</v>
      </c>
      <c r="AI102" s="2">
        <f>STDEV(AG102:AG105)</f>
        <v>22.308480887857797</v>
      </c>
      <c r="AK102" s="66" t="str">
        <f t="shared" si="165"/>
        <v>08</v>
      </c>
      <c r="AN102" s="46">
        <v>0</v>
      </c>
    </row>
    <row r="103" spans="1:40" x14ac:dyDescent="0.25">
      <c r="A103" s="46">
        <v>955</v>
      </c>
      <c r="B103" s="21" t="s">
        <v>80</v>
      </c>
      <c r="C103" s="48" t="s">
        <v>64</v>
      </c>
      <c r="D103" s="48" t="s">
        <v>52</v>
      </c>
      <c r="E103" s="46" t="s">
        <v>210</v>
      </c>
      <c r="F103" s="16">
        <v>15.7810166837693</v>
      </c>
      <c r="G103" s="16">
        <v>15.6577908883984</v>
      </c>
      <c r="H103" s="16">
        <v>3.8275156194021499E-3</v>
      </c>
      <c r="I103" s="16">
        <v>30.5742216338164</v>
      </c>
      <c r="J103" s="16">
        <v>30.116143604839699</v>
      </c>
      <c r="K103" s="16">
        <v>1.1667836822120601E-3</v>
      </c>
      <c r="L103" s="16">
        <v>-0.243532934956981</v>
      </c>
      <c r="M103" s="16">
        <v>3.86600592020721E-3</v>
      </c>
      <c r="N103" s="16">
        <v>5.4251377647919803</v>
      </c>
      <c r="O103" s="16">
        <v>3.7884941298659998E-3</v>
      </c>
      <c r="P103" s="16">
        <v>10.069804600427799</v>
      </c>
      <c r="Q103" s="16">
        <v>1.1435692269056101E-3</v>
      </c>
      <c r="R103" s="16">
        <v>10.999048998446</v>
      </c>
      <c r="S103" s="16">
        <v>0.10507906714860001</v>
      </c>
      <c r="T103" s="16">
        <v>866.25773987929006</v>
      </c>
      <c r="U103" s="16">
        <v>8.1580712908741901E-2</v>
      </c>
      <c r="V103" s="71" t="s">
        <v>457</v>
      </c>
      <c r="W103" s="46">
        <v>2.2000000000000002</v>
      </c>
      <c r="X103" s="16">
        <v>4.93240175039636E-3</v>
      </c>
      <c r="Y103" s="16">
        <v>3.29159271602996E-3</v>
      </c>
      <c r="Z103" s="17">
        <f>((((N103/1000)+1)/((SMOW!$Z$4/1000)+1))-1)*1000</f>
        <v>16.261495304684903</v>
      </c>
      <c r="AA103" s="17">
        <f>((((P103/1000)+1)/((SMOW!$AA$4/1000)+1))-1)*1000</f>
        <v>31.424880905729367</v>
      </c>
      <c r="AB103" s="17">
        <f>Z103*SMOW!$AN$6</f>
        <v>17.941962131803272</v>
      </c>
      <c r="AC103" s="17">
        <f>AA103*SMOW!$AN$12</f>
        <v>34.627237384994608</v>
      </c>
      <c r="AD103" s="17">
        <f t="shared" ref="AD103" si="271">LN((AB103/1000)+1)*1000</f>
        <v>17.782904844758196</v>
      </c>
      <c r="AE103" s="17">
        <f t="shared" ref="AE103" si="272">LN((AC103/1000)+1)*1000</f>
        <v>34.041204729234401</v>
      </c>
      <c r="AF103" s="16">
        <f>(AD103-SMOW!$AN$14*AE103)</f>
        <v>-0.19085125227756805</v>
      </c>
      <c r="AG103" s="2">
        <f t="shared" ref="AG103" si="273">AF103*1000</f>
        <v>-190.85125227756805</v>
      </c>
      <c r="AI103" s="46"/>
      <c r="AK103" s="66" t="str">
        <f t="shared" si="165"/>
        <v>08</v>
      </c>
      <c r="AN103" s="46">
        <v>0</v>
      </c>
    </row>
    <row r="104" spans="1:40" x14ac:dyDescent="0.25">
      <c r="A104" s="46">
        <v>956</v>
      </c>
      <c r="B104" s="21" t="s">
        <v>80</v>
      </c>
      <c r="C104" s="48" t="s">
        <v>64</v>
      </c>
      <c r="D104" s="48" t="s">
        <v>52</v>
      </c>
      <c r="E104" s="46" t="s">
        <v>211</v>
      </c>
      <c r="F104" s="16">
        <v>15.054582641269899</v>
      </c>
      <c r="G104" s="16">
        <v>14.942386629410899</v>
      </c>
      <c r="H104" s="16">
        <v>4.7092625629487003E-3</v>
      </c>
      <c r="I104" s="16">
        <v>29.168305919932799</v>
      </c>
      <c r="J104" s="16">
        <v>28.7510060550362</v>
      </c>
      <c r="K104" s="16">
        <v>1.19696671504091E-3</v>
      </c>
      <c r="L104" s="16">
        <v>-0.238144567648165</v>
      </c>
      <c r="M104" s="16">
        <v>4.7604704319086696E-3</v>
      </c>
      <c r="N104" s="16">
        <v>4.7061097112440802</v>
      </c>
      <c r="O104" s="16">
        <v>4.6612516707378497E-3</v>
      </c>
      <c r="P104" s="16">
        <v>8.6918611388148292</v>
      </c>
      <c r="Q104" s="16">
        <v>1.1731517348235001E-3</v>
      </c>
      <c r="R104" s="16">
        <v>7.2479190690787698</v>
      </c>
      <c r="S104" s="16">
        <v>0.13424721876201801</v>
      </c>
      <c r="T104" s="16">
        <v>902.73126831951504</v>
      </c>
      <c r="U104" s="16">
        <v>0.780920829963068</v>
      </c>
      <c r="V104" s="71" t="s">
        <v>458</v>
      </c>
      <c r="W104" s="46">
        <v>2.2000000000000002</v>
      </c>
      <c r="X104" s="16">
        <v>0.20834250535479901</v>
      </c>
      <c r="Y104" s="16">
        <v>0.216141851533458</v>
      </c>
      <c r="Z104" s="17">
        <f>((((N104/1000)+1)/((SMOW!$Z$4/1000)+1))-1)*1000</f>
        <v>15.534717648728158</v>
      </c>
      <c r="AA104" s="17">
        <f>((((P104/1000)+1)/((SMOW!$AA$4/1000)+1))-1)*1000</f>
        <v>30.017804717216823</v>
      </c>
      <c r="AB104" s="17">
        <f>Z104*SMOW!$AN$6</f>
        <v>17.140079098472388</v>
      </c>
      <c r="AC104" s="17">
        <f>AA104*SMOW!$AN$12</f>
        <v>33.076772918810612</v>
      </c>
      <c r="AD104" s="17">
        <f t="shared" ref="AD104" si="274">LN((AB104/1000)+1)*1000</f>
        <v>16.994845141429302</v>
      </c>
      <c r="AE104" s="17">
        <f t="shared" ref="AE104" si="275">LN((AC104/1000)+1)*1000</f>
        <v>32.541507723229437</v>
      </c>
      <c r="AF104" s="16">
        <f>(AD104-SMOW!$AN$14*AE104)</f>
        <v>-0.18707093643584116</v>
      </c>
      <c r="AG104" s="2">
        <f t="shared" ref="AG104" si="276">AF104*1000</f>
        <v>-187.07093643584116</v>
      </c>
      <c r="AI104" s="46"/>
      <c r="AK104" s="66" t="str">
        <f t="shared" si="165"/>
        <v>08</v>
      </c>
      <c r="AN104" s="46">
        <v>0</v>
      </c>
    </row>
    <row r="105" spans="1:40" x14ac:dyDescent="0.25">
      <c r="A105" s="46">
        <v>957</v>
      </c>
      <c r="B105" s="21" t="s">
        <v>80</v>
      </c>
      <c r="C105" s="48" t="s">
        <v>64</v>
      </c>
      <c r="D105" s="48" t="s">
        <v>52</v>
      </c>
      <c r="E105" s="46" t="s">
        <v>212</v>
      </c>
      <c r="F105" s="16">
        <v>16.1770690010447</v>
      </c>
      <c r="G105" s="16">
        <v>16.0476142086405</v>
      </c>
      <c r="H105" s="16">
        <v>3.8188876395120401E-3</v>
      </c>
      <c r="I105" s="16">
        <v>31.269629511183201</v>
      </c>
      <c r="J105" s="16">
        <v>30.790693134666199</v>
      </c>
      <c r="K105" s="16">
        <v>1.24545954809635E-3</v>
      </c>
      <c r="L105" s="16">
        <v>-0.209871766463302</v>
      </c>
      <c r="M105" s="16">
        <v>3.7144123046239899E-3</v>
      </c>
      <c r="N105" s="16">
        <v>5.8171523320248202</v>
      </c>
      <c r="O105" s="16">
        <v>3.7799541121538598E-3</v>
      </c>
      <c r="P105" s="16">
        <v>10.751376566875701</v>
      </c>
      <c r="Q105" s="16">
        <v>1.2206797491890299E-3</v>
      </c>
      <c r="R105" s="16">
        <v>11.3999842920378</v>
      </c>
      <c r="S105" s="16">
        <v>0.103186160702228</v>
      </c>
      <c r="T105" s="16">
        <v>911.16464421860405</v>
      </c>
      <c r="U105" s="16">
        <v>0.159596116762798</v>
      </c>
      <c r="V105" s="71" t="s">
        <v>459</v>
      </c>
      <c r="W105" s="46">
        <v>2.2000000000000002</v>
      </c>
      <c r="X105" s="16">
        <v>4.8236649849630097E-3</v>
      </c>
      <c r="Y105" s="16">
        <v>6.2919249539747204E-3</v>
      </c>
      <c r="Z105" s="17">
        <f>((((N105/1000)+1)/((SMOW!$Z$4/1000)+1))-1)*1000</f>
        <v>16.657734960242585</v>
      </c>
      <c r="AA105" s="17">
        <f>((((P105/1000)+1)/((SMOW!$AA$4/1000)+1))-1)*1000</f>
        <v>32.120862788486804</v>
      </c>
      <c r="AB105" s="17">
        <f>Z105*SMOW!$AN$6</f>
        <v>18.379149288453409</v>
      </c>
      <c r="AC105" s="17">
        <f>AA105*SMOW!$AN$12</f>
        <v>35.394143389895433</v>
      </c>
      <c r="AD105" s="17">
        <f t="shared" ref="AD105" si="277">LN((AB105/1000)+1)*1000</f>
        <v>18.212294061336376</v>
      </c>
      <c r="AE105" s="17">
        <f t="shared" ref="AE105" si="278">LN((AC105/1000)+1)*1000</f>
        <v>34.782169095217519</v>
      </c>
      <c r="AF105" s="16">
        <f>(AD105-SMOW!$AN$14*AE105)</f>
        <v>-0.15269122093847542</v>
      </c>
      <c r="AG105" s="2">
        <f t="shared" ref="AG105" si="279">AF105*1000</f>
        <v>-152.69122093847542</v>
      </c>
      <c r="AI105" s="46"/>
      <c r="AJ105" s="46" t="s">
        <v>213</v>
      </c>
      <c r="AK105" s="66" t="str">
        <f t="shared" si="165"/>
        <v>08</v>
      </c>
      <c r="AN105" s="46">
        <v>0</v>
      </c>
    </row>
    <row r="106" spans="1:40" x14ac:dyDescent="0.25">
      <c r="A106" s="46" t="s">
        <v>254</v>
      </c>
      <c r="E106" s="4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71" t="s">
        <v>385</v>
      </c>
      <c r="X106" s="16"/>
      <c r="Y106" s="16"/>
      <c r="Z106" s="17"/>
      <c r="AA106" s="17"/>
      <c r="AB106" s="17"/>
      <c r="AC106" s="17"/>
      <c r="AD106" s="17"/>
      <c r="AE106" s="17"/>
      <c r="AF106" s="16"/>
      <c r="AG106" s="2"/>
      <c r="AH106" s="2"/>
      <c r="AI106" s="2"/>
      <c r="AK106" s="66" t="str">
        <f t="shared" si="165"/>
        <v>08</v>
      </c>
      <c r="AN106" s="46">
        <v>0</v>
      </c>
    </row>
    <row r="107" spans="1:40" x14ac:dyDescent="0.25">
      <c r="A107" s="46">
        <v>958</v>
      </c>
      <c r="B107" s="21" t="s">
        <v>80</v>
      </c>
      <c r="C107" s="48" t="s">
        <v>64</v>
      </c>
      <c r="D107" s="48" t="s">
        <v>215</v>
      </c>
      <c r="E107" s="46" t="s">
        <v>214</v>
      </c>
      <c r="F107" s="16">
        <v>6.9493767528443904</v>
      </c>
      <c r="G107" s="16">
        <v>6.9253408230273399</v>
      </c>
      <c r="H107" s="16">
        <v>3.9629367227832701E-3</v>
      </c>
      <c r="I107" s="16">
        <v>13.4564798854176</v>
      </c>
      <c r="J107" s="16">
        <v>13.366745517696</v>
      </c>
      <c r="K107" s="16">
        <v>1.6442426842443901E-3</v>
      </c>
      <c r="L107" s="16">
        <v>-0.13230081031615901</v>
      </c>
      <c r="M107" s="16">
        <v>4.05244747269351E-3</v>
      </c>
      <c r="N107" s="16">
        <v>-3.31646367134078</v>
      </c>
      <c r="O107" s="16">
        <v>3.9225346162356199E-3</v>
      </c>
      <c r="P107" s="16">
        <v>-6.7073606925240901</v>
      </c>
      <c r="Q107" s="16">
        <v>1.6115286525967599E-3</v>
      </c>
      <c r="R107" s="16">
        <v>-14.507460791879501</v>
      </c>
      <c r="S107" s="16">
        <v>0.14341747464835899</v>
      </c>
      <c r="T107" s="16">
        <v>1076.50509123496</v>
      </c>
      <c r="U107" s="16">
        <v>0.44109937714476499</v>
      </c>
      <c r="V107" s="71" t="s">
        <v>460</v>
      </c>
      <c r="W107" s="46">
        <v>2.2000000000000002</v>
      </c>
      <c r="X107" s="16">
        <v>7.9267306899256998E-3</v>
      </c>
      <c r="Y107" s="16">
        <v>9.5647193719038594E-3</v>
      </c>
      <c r="Z107" s="17">
        <f>((((N107/1000)+1)/((SMOW!$Z$4/1000)+1))-1)*1000</f>
        <v>7.425677884611348</v>
      </c>
      <c r="AA107" s="17">
        <f>((((P107/1000)+1)/((SMOW!$AA$4/1000)+1))-1)*1000</f>
        <v>14.293009786125133</v>
      </c>
      <c r="AB107" s="17">
        <f>Z107*SMOW!$AN$6</f>
        <v>8.1930492191749558</v>
      </c>
      <c r="AC107" s="17">
        <f>AA107*SMOW!$AN$12</f>
        <v>15.749540763413714</v>
      </c>
      <c r="AD107" s="17">
        <f t="shared" ref="AD107" si="280">LN((AB107/1000)+1)*1000</f>
        <v>8.1596683946363644</v>
      </c>
      <c r="AE107" s="17">
        <f t="shared" ref="AE107" si="281">LN((AC107/1000)+1)*1000</f>
        <v>15.626803769833757</v>
      </c>
      <c r="AF107" s="16">
        <f>(AD107-SMOW!$AN$14*AE107)</f>
        <v>-9.1283995835858889E-2</v>
      </c>
      <c r="AG107" s="2">
        <f t="shared" ref="AG107" si="282">AF107*1000</f>
        <v>-91.283995835858889</v>
      </c>
      <c r="AI107" s="46"/>
      <c r="AK107" s="66" t="str">
        <f t="shared" si="165"/>
        <v>08</v>
      </c>
      <c r="AN107" s="46">
        <v>0</v>
      </c>
    </row>
    <row r="108" spans="1:40" x14ac:dyDescent="0.25">
      <c r="A108" s="46">
        <v>959</v>
      </c>
      <c r="B108" s="21" t="s">
        <v>80</v>
      </c>
      <c r="C108" s="48" t="s">
        <v>64</v>
      </c>
      <c r="D108" s="48" t="s">
        <v>50</v>
      </c>
      <c r="E108" s="46" t="s">
        <v>216</v>
      </c>
      <c r="F108" s="16">
        <v>9.1074589752924595</v>
      </c>
      <c r="G108" s="16">
        <v>9.0662358145613098</v>
      </c>
      <c r="H108" s="16">
        <v>4.3753237528805101E-3</v>
      </c>
      <c r="I108" s="16">
        <v>17.660322737382899</v>
      </c>
      <c r="J108" s="16">
        <v>17.5061912277056</v>
      </c>
      <c r="K108" s="16">
        <v>1.4515883264392901E-3</v>
      </c>
      <c r="L108" s="16">
        <v>-0.17703315366724001</v>
      </c>
      <c r="M108" s="16">
        <v>4.4746776428886701E-3</v>
      </c>
      <c r="N108" s="16">
        <v>-1.1803830789938601</v>
      </c>
      <c r="O108" s="16">
        <v>4.3307173640317401E-3</v>
      </c>
      <c r="P108" s="16">
        <v>-2.5871579561081099</v>
      </c>
      <c r="Q108" s="16">
        <v>1.4227073668922499E-3</v>
      </c>
      <c r="R108" s="16">
        <v>-5.4025997239321804</v>
      </c>
      <c r="S108" s="16">
        <v>0.16363041582031099</v>
      </c>
      <c r="T108" s="16">
        <v>1012.95238151671</v>
      </c>
      <c r="U108" s="16">
        <v>9.3975260989487497E-2</v>
      </c>
      <c r="V108" s="71" t="s">
        <v>461</v>
      </c>
      <c r="W108" s="46">
        <v>2.2000000000000002</v>
      </c>
      <c r="X108" s="16">
        <v>2.9274526022024499E-2</v>
      </c>
      <c r="Y108" s="16">
        <v>3.3831792007244399E-2</v>
      </c>
      <c r="Z108" s="17">
        <f>((((N108/1000)+1)/((SMOW!$Z$4/1000)+1))-1)*1000</f>
        <v>9.5847809101194947</v>
      </c>
      <c r="AA108" s="17">
        <f>((((P108/1000)+1)/((SMOW!$AA$4/1000)+1))-1)*1000</f>
        <v>18.500322585062179</v>
      </c>
      <c r="AB108" s="17">
        <f>Z108*SMOW!$AN$6</f>
        <v>10.575274469467193</v>
      </c>
      <c r="AC108" s="17">
        <f>AA108*SMOW!$AN$12</f>
        <v>20.385600307402552</v>
      </c>
      <c r="AD108" s="17">
        <f t="shared" ref="AD108" si="283">LN((AB108/1000)+1)*1000</f>
        <v>10.519747387438885</v>
      </c>
      <c r="AE108" s="17">
        <f t="shared" ref="AE108" si="284">LN((AC108/1000)+1)*1000</f>
        <v>20.180595374306733</v>
      </c>
      <c r="AF108" s="16">
        <f>(AD108-SMOW!$AN$14*AE108)</f>
        <v>-0.13560697019507018</v>
      </c>
      <c r="AG108" s="2">
        <f t="shared" ref="AG108" si="285">AF108*1000</f>
        <v>-135.60697019507018</v>
      </c>
      <c r="AH108" s="2">
        <f>AVERAGE(AG108:AG110)</f>
        <v>-129.56677598364703</v>
      </c>
      <c r="AI108" s="2">
        <f>STDEV(AG108:AG110)</f>
        <v>8.2590909512226531</v>
      </c>
      <c r="AK108" s="66" t="str">
        <f t="shared" si="165"/>
        <v>08</v>
      </c>
      <c r="AN108" s="46">
        <v>0</v>
      </c>
    </row>
    <row r="109" spans="1:40" x14ac:dyDescent="0.25">
      <c r="A109" s="46">
        <v>960</v>
      </c>
      <c r="B109" s="21" t="s">
        <v>80</v>
      </c>
      <c r="C109" s="48" t="s">
        <v>64</v>
      </c>
      <c r="D109" s="48" t="s">
        <v>50</v>
      </c>
      <c r="E109" s="46" t="s">
        <v>217</v>
      </c>
      <c r="F109" s="16">
        <v>10.8650543268653</v>
      </c>
      <c r="G109" s="16">
        <v>10.8064533956085</v>
      </c>
      <c r="H109" s="16">
        <v>4.0455537596834597E-3</v>
      </c>
      <c r="I109" s="16">
        <v>21.0228016701016</v>
      </c>
      <c r="J109" s="16">
        <v>20.804871574516</v>
      </c>
      <c r="K109" s="16">
        <v>1.5053013272119701E-3</v>
      </c>
      <c r="L109" s="16">
        <v>-0.178518795735958</v>
      </c>
      <c r="M109" s="16">
        <v>4.0835327852877098E-3</v>
      </c>
      <c r="N109" s="16">
        <v>0.55929360275693296</v>
      </c>
      <c r="O109" s="16">
        <v>4.0043093731372001E-3</v>
      </c>
      <c r="P109" s="16">
        <v>0.70842072929689404</v>
      </c>
      <c r="Q109" s="16">
        <v>1.4753516879471801E-3</v>
      </c>
      <c r="R109" s="16">
        <v>-0.49388301249757</v>
      </c>
      <c r="S109" s="16">
        <v>0.116776253464589</v>
      </c>
      <c r="T109" s="16">
        <v>937.21686981237701</v>
      </c>
      <c r="U109" s="16">
        <v>8.5983205755728404E-2</v>
      </c>
      <c r="V109" s="71" t="s">
        <v>462</v>
      </c>
      <c r="W109" s="46">
        <v>2.2000000000000002</v>
      </c>
      <c r="X109" s="16">
        <v>2.14663248821063E-2</v>
      </c>
      <c r="Y109" s="16">
        <v>2.4940563487527701E-2</v>
      </c>
      <c r="Z109" s="17">
        <f>((((N109/1000)+1)/((SMOW!$Z$4/1000)+1))-1)*1000</f>
        <v>11.343207628863761</v>
      </c>
      <c r="AA109" s="17">
        <f>((((P109/1000)+1)/((SMOW!$AA$4/1000)+1))-1)*1000</f>
        <v>21.865576983943981</v>
      </c>
      <c r="AB109" s="17">
        <f>Z109*SMOW!$AN$6</f>
        <v>12.515417427302769</v>
      </c>
      <c r="AC109" s="17">
        <f>AA109*SMOW!$AN$12</f>
        <v>24.093791383147629</v>
      </c>
      <c r="AD109" s="17">
        <f t="shared" ref="AD109" si="286">LN((AB109/1000)+1)*1000</f>
        <v>12.437746971320317</v>
      </c>
      <c r="AE109" s="17">
        <f t="shared" ref="AE109" si="287">LN((AC109/1000)+1)*1000</f>
        <v>23.808115570524894</v>
      </c>
      <c r="AF109" s="16">
        <f>(AD109-SMOW!$AN$14*AE109)</f>
        <v>-0.13293804991682734</v>
      </c>
      <c r="AG109" s="2">
        <f t="shared" ref="AG109" si="288">AF109*1000</f>
        <v>-132.93804991682734</v>
      </c>
      <c r="AI109" s="46"/>
      <c r="AK109" s="66" t="str">
        <f t="shared" si="165"/>
        <v>08</v>
      </c>
      <c r="AN109" s="46">
        <v>0</v>
      </c>
    </row>
    <row r="110" spans="1:40" x14ac:dyDescent="0.25">
      <c r="A110" s="46">
        <v>961</v>
      </c>
      <c r="B110" s="21" t="s">
        <v>80</v>
      </c>
      <c r="C110" s="48" t="s">
        <v>64</v>
      </c>
      <c r="D110" s="48" t="s">
        <v>50</v>
      </c>
      <c r="E110" s="46" t="s">
        <v>218</v>
      </c>
      <c r="F110" s="16">
        <v>11.1569153316381</v>
      </c>
      <c r="G110" s="16">
        <v>11.0951355976415</v>
      </c>
      <c r="H110" s="16">
        <v>4.8049889358985701E-3</v>
      </c>
      <c r="I110" s="16">
        <v>21.560005495605999</v>
      </c>
      <c r="J110" s="16">
        <v>21.330876050831101</v>
      </c>
      <c r="K110" s="16">
        <v>1.2801007951574201E-3</v>
      </c>
      <c r="L110" s="16">
        <v>-0.16756695719727099</v>
      </c>
      <c r="M110" s="16">
        <v>4.6145364668149901E-3</v>
      </c>
      <c r="N110" s="16">
        <v>0.84817908704160605</v>
      </c>
      <c r="O110" s="16">
        <v>4.7560021141214402E-3</v>
      </c>
      <c r="P110" s="16">
        <v>1.23493628894056</v>
      </c>
      <c r="Q110" s="16">
        <v>1.2546317702221701E-3</v>
      </c>
      <c r="R110" s="16">
        <v>0.186912610530413</v>
      </c>
      <c r="S110" s="16">
        <v>0.115872395977084</v>
      </c>
      <c r="T110" s="16">
        <v>842.40083626748299</v>
      </c>
      <c r="U110" s="16">
        <v>8.5477805228809697E-2</v>
      </c>
      <c r="V110" s="71" t="s">
        <v>463</v>
      </c>
      <c r="W110" s="46">
        <v>2.2000000000000002</v>
      </c>
      <c r="X110" s="16">
        <v>4.2015466442830801E-2</v>
      </c>
      <c r="Y110" s="16">
        <v>3.83570147806181E-2</v>
      </c>
      <c r="Z110" s="17">
        <f>((((N110/1000)+1)/((SMOW!$Z$4/1000)+1))-1)*1000</f>
        <v>11.635206687971689</v>
      </c>
      <c r="AA110" s="17">
        <f>((((P110/1000)+1)/((SMOW!$AA$4/1000)+1))-1)*1000</f>
        <v>22.403224229636365</v>
      </c>
      <c r="AB110" s="17">
        <f>Z110*SMOW!$AN$6</f>
        <v>12.837591739251025</v>
      </c>
      <c r="AC110" s="17">
        <f>AA110*SMOW!$AN$12</f>
        <v>24.68622763968677</v>
      </c>
      <c r="AD110" s="17">
        <f t="shared" ref="AD110" si="289">LN((AB110/1000)+1)*1000</f>
        <v>12.75588836514884</v>
      </c>
      <c r="AE110" s="17">
        <f t="shared" ref="AE110" si="290">LN((AC110/1000)+1)*1000</f>
        <v>24.38644635035584</v>
      </c>
      <c r="AF110" s="16">
        <f>(AD110-SMOW!$AN$14*AE110)</f>
        <v>-0.1201553078390436</v>
      </c>
      <c r="AG110" s="2">
        <f t="shared" ref="AG110" si="291">AF110*1000</f>
        <v>-120.1553078390436</v>
      </c>
      <c r="AI110" s="46"/>
      <c r="AK110" s="66" t="str">
        <f t="shared" si="165"/>
        <v>08</v>
      </c>
      <c r="AN110" s="46">
        <v>0</v>
      </c>
    </row>
    <row r="111" spans="1:40" x14ac:dyDescent="0.25">
      <c r="A111" s="46" t="s">
        <v>253</v>
      </c>
      <c r="E111" s="4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71" t="s">
        <v>385</v>
      </c>
      <c r="X111" s="16"/>
      <c r="Y111" s="16"/>
      <c r="Z111" s="17"/>
      <c r="AA111" s="17"/>
      <c r="AB111" s="17"/>
      <c r="AC111" s="17"/>
      <c r="AD111" s="17"/>
      <c r="AE111" s="17"/>
      <c r="AF111" s="16"/>
      <c r="AG111" s="2"/>
      <c r="AI111" s="46"/>
      <c r="AJ111" s="2"/>
      <c r="AK111" s="66" t="str">
        <f t="shared" si="165"/>
        <v>08</v>
      </c>
      <c r="AN111" s="46">
        <v>0</v>
      </c>
    </row>
    <row r="112" spans="1:40" x14ac:dyDescent="0.25">
      <c r="A112" s="46">
        <v>962</v>
      </c>
      <c r="B112" s="21" t="s">
        <v>80</v>
      </c>
      <c r="C112" s="48" t="s">
        <v>64</v>
      </c>
      <c r="D112" s="48" t="s">
        <v>60</v>
      </c>
      <c r="E112" s="46" t="s">
        <v>222</v>
      </c>
      <c r="F112" s="16">
        <v>6.5509754369108304</v>
      </c>
      <c r="G112" s="16">
        <v>6.5296106466066703</v>
      </c>
      <c r="H112" s="16">
        <v>4.6471499503413999E-3</v>
      </c>
      <c r="I112" s="16">
        <v>12.7495626663687</v>
      </c>
      <c r="J112" s="16">
        <v>12.6689712424341</v>
      </c>
      <c r="K112" s="16">
        <v>1.2791178567515E-3</v>
      </c>
      <c r="L112" s="16">
        <v>-0.15960616939852901</v>
      </c>
      <c r="M112" s="16">
        <v>4.6280794954233796E-3</v>
      </c>
      <c r="N112" s="16">
        <v>-3.71080328921026</v>
      </c>
      <c r="O112" s="16">
        <v>4.5997722956956999E-3</v>
      </c>
      <c r="P112" s="16">
        <v>-7.4002130095376897</v>
      </c>
      <c r="Q112" s="16">
        <v>1.2536683884639801E-3</v>
      </c>
      <c r="R112" s="16">
        <v>-12.9519421922842</v>
      </c>
      <c r="S112" s="16">
        <v>0.15465101992389901</v>
      </c>
      <c r="T112" s="16">
        <v>777.63481362713105</v>
      </c>
      <c r="U112" s="16">
        <v>0.25792463477854599</v>
      </c>
      <c r="V112" s="71" t="s">
        <v>464</v>
      </c>
      <c r="W112" s="46">
        <v>2.2000000000000002</v>
      </c>
      <c r="X112" s="16">
        <v>9.8152356225661291E-3</v>
      </c>
      <c r="Y112" s="16">
        <v>2.54384344854484E-2</v>
      </c>
      <c r="Z112" s="17">
        <f>((((N112/1000)+1)/((SMOW!$Z$4/1000)+1))-1)*1000</f>
        <v>7.0270881192859846</v>
      </c>
      <c r="AA112" s="17">
        <f>((((P112/1000)+1)/((SMOW!$AA$4/1000)+1))-1)*1000</f>
        <v>13.585509061614598</v>
      </c>
      <c r="AB112" s="17">
        <f>Z112*SMOW!$AN$6</f>
        <v>7.7532690918497824</v>
      </c>
      <c r="AC112" s="17">
        <f>AA112*SMOW!$AN$12</f>
        <v>14.969942087728191</v>
      </c>
      <c r="AD112" s="17">
        <f t="shared" ref="AD112:AD124" si="292">LN((AB112/1000)+1)*1000</f>
        <v>7.7233669611043121</v>
      </c>
      <c r="AE112" s="17">
        <f t="shared" ref="AE112:AE124" si="293">LN((AC112/1000)+1)*1000</f>
        <v>14.858998348584544</v>
      </c>
      <c r="AF112" s="16">
        <f>(AD112-SMOW!$AN$14*AE112)</f>
        <v>-0.1221841669483279</v>
      </c>
      <c r="AG112" s="2">
        <f t="shared" ref="AG112" si="294">AF112*1000</f>
        <v>-122.1841669483279</v>
      </c>
      <c r="AH112" s="2">
        <f>AVERAGE(AG112:AG114)</f>
        <v>-128.54665675284829</v>
      </c>
      <c r="AI112" s="2">
        <f>STDEV(AG112:AG114)</f>
        <v>7.8665662997745383</v>
      </c>
      <c r="AJ112" s="46" t="s">
        <v>223</v>
      </c>
      <c r="AK112" s="66" t="str">
        <f t="shared" si="165"/>
        <v>08</v>
      </c>
      <c r="AN112" s="46">
        <v>0</v>
      </c>
    </row>
    <row r="113" spans="1:40" x14ac:dyDescent="0.25">
      <c r="A113" s="46">
        <v>963</v>
      </c>
      <c r="B113" s="21" t="s">
        <v>80</v>
      </c>
      <c r="C113" s="48" t="s">
        <v>64</v>
      </c>
      <c r="D113" s="48" t="s">
        <v>60</v>
      </c>
      <c r="E113" s="46" t="s">
        <v>224</v>
      </c>
      <c r="F113" s="16">
        <v>7.2150696159966996</v>
      </c>
      <c r="G113" s="16">
        <v>7.1891652146640901</v>
      </c>
      <c r="H113" s="16">
        <v>4.0801933224112602E-3</v>
      </c>
      <c r="I113" s="16">
        <v>14.044397867269399</v>
      </c>
      <c r="J113" s="16">
        <v>13.946689051995399</v>
      </c>
      <c r="K113" s="16">
        <v>1.4232809321989501E-3</v>
      </c>
      <c r="L113" s="16">
        <v>-0.17468660478949799</v>
      </c>
      <c r="M113" s="16">
        <v>4.21251986215407E-3</v>
      </c>
      <c r="N113" s="16">
        <v>-3.0534795446929399</v>
      </c>
      <c r="O113" s="16">
        <v>4.0385957858164404E-3</v>
      </c>
      <c r="P113" s="16">
        <v>-6.1311399909149902</v>
      </c>
      <c r="Q113" s="16">
        <v>1.39496317964936E-3</v>
      </c>
      <c r="R113" s="16">
        <v>-11.1078819003343</v>
      </c>
      <c r="S113" s="16">
        <v>0.15074189611779101</v>
      </c>
      <c r="T113" s="16">
        <v>769.45665142183998</v>
      </c>
      <c r="U113" s="16">
        <v>0.33254767447141698</v>
      </c>
      <c r="V113" s="71" t="s">
        <v>465</v>
      </c>
      <c r="W113" s="46">
        <v>2.2000000000000002</v>
      </c>
      <c r="X113" s="16">
        <v>1.3623002873919999E-2</v>
      </c>
      <c r="Y113" s="16">
        <v>3.0331017442253701E-2</v>
      </c>
      <c r="Z113" s="17">
        <f>((((N113/1000)+1)/((SMOW!$Z$4/1000)+1))-1)*1000</f>
        <v>7.6914964242020822</v>
      </c>
      <c r="AA113" s="17">
        <f>((((P113/1000)+1)/((SMOW!$AA$4/1000)+1))-1)*1000</f>
        <v>14.881413048776437</v>
      </c>
      <c r="AB113" s="17">
        <f>Z113*SMOW!$AN$6</f>
        <v>8.4863375104364707</v>
      </c>
      <c r="AC113" s="17">
        <f>AA113*SMOW!$AN$12</f>
        <v>16.397905335265357</v>
      </c>
      <c r="AD113" s="17">
        <f t="shared" si="292"/>
        <v>8.4505309831660682</v>
      </c>
      <c r="AE113" s="17">
        <f t="shared" si="293"/>
        <v>16.264911595224781</v>
      </c>
      <c r="AF113" s="16">
        <f>(AD113-SMOW!$AN$14*AE113)</f>
        <v>-0.1373423391126174</v>
      </c>
      <c r="AG113" s="2">
        <f t="shared" ref="AG113" si="295">AF113*1000</f>
        <v>-137.3423391126174</v>
      </c>
      <c r="AI113" s="46"/>
      <c r="AK113" s="66" t="str">
        <f t="shared" si="165"/>
        <v>08</v>
      </c>
      <c r="AN113" s="46">
        <v>0</v>
      </c>
    </row>
    <row r="114" spans="1:40" x14ac:dyDescent="0.25">
      <c r="A114" s="46">
        <v>964</v>
      </c>
      <c r="B114" s="21" t="s">
        <v>80</v>
      </c>
      <c r="C114" s="48" t="s">
        <v>64</v>
      </c>
      <c r="D114" s="48" t="s">
        <v>60</v>
      </c>
      <c r="E114" s="46" t="s">
        <v>225</v>
      </c>
      <c r="F114" s="16">
        <v>7.4670027698527104</v>
      </c>
      <c r="G114" s="16">
        <v>7.4392625293519297</v>
      </c>
      <c r="H114" s="16">
        <v>3.0592668993025098E-3</v>
      </c>
      <c r="I114" s="16">
        <v>14.506192917411999</v>
      </c>
      <c r="J114" s="16">
        <v>14.401984638400601</v>
      </c>
      <c r="K114" s="16">
        <v>1.2637880007370999E-3</v>
      </c>
      <c r="L114" s="16">
        <v>-0.16498535972359099</v>
      </c>
      <c r="M114" s="16">
        <v>3.07779398455453E-3</v>
      </c>
      <c r="N114" s="16">
        <v>-2.8041148472208701</v>
      </c>
      <c r="O114" s="16">
        <v>3.0280776990019298E-3</v>
      </c>
      <c r="P114" s="16">
        <v>-5.6785328654199301</v>
      </c>
      <c r="Q114" s="16">
        <v>1.2386435369376001E-3</v>
      </c>
      <c r="R114" s="16">
        <v>-10.6631651899422</v>
      </c>
      <c r="S114" s="16">
        <v>0.111399613936292</v>
      </c>
      <c r="T114" s="16">
        <v>908.293704053895</v>
      </c>
      <c r="U114" s="16">
        <v>0.11002800861477501</v>
      </c>
      <c r="V114" s="71" t="s">
        <v>466</v>
      </c>
      <c r="W114" s="46">
        <v>2.2000000000000002</v>
      </c>
      <c r="X114" s="16">
        <v>3.08530798274376E-2</v>
      </c>
      <c r="Y114" s="16">
        <v>3.3537298931581597E-2</v>
      </c>
      <c r="Z114" s="17">
        <f>((((N114/1000)+1)/((SMOW!$Z$4/1000)+1))-1)*1000</f>
        <v>7.9435487459618148</v>
      </c>
      <c r="AA114" s="17">
        <f>((((P114/1000)+1)/((SMOW!$AA$4/1000)+1))-1)*1000</f>
        <v>15.343589274998237</v>
      </c>
      <c r="AB114" s="17">
        <f>Z114*SMOW!$AN$6</f>
        <v>8.7644369796127979</v>
      </c>
      <c r="AC114" s="17">
        <f>AA114*SMOW!$AN$12</f>
        <v>16.90717968851089</v>
      </c>
      <c r="AD114" s="17">
        <f t="shared" si="292"/>
        <v>8.7262522513939551</v>
      </c>
      <c r="AE114" s="17">
        <f t="shared" si="293"/>
        <v>16.765844158317339</v>
      </c>
      <c r="AF114" s="16">
        <f>(AD114-SMOW!$AN$14*AE114)</f>
        <v>-0.12611346419759961</v>
      </c>
      <c r="AG114" s="2">
        <f t="shared" ref="AG114" si="296">AF114*1000</f>
        <v>-126.11346419759961</v>
      </c>
      <c r="AI114" s="46"/>
      <c r="AK114" s="66" t="str">
        <f t="shared" si="165"/>
        <v>08</v>
      </c>
      <c r="AN114" s="46">
        <v>0</v>
      </c>
    </row>
    <row r="115" spans="1:40" x14ac:dyDescent="0.25">
      <c r="A115" s="46">
        <v>965</v>
      </c>
      <c r="B115" s="21" t="s">
        <v>80</v>
      </c>
      <c r="C115" s="48" t="s">
        <v>64</v>
      </c>
      <c r="D115" s="48" t="s">
        <v>55</v>
      </c>
      <c r="E115" s="46" t="s">
        <v>226</v>
      </c>
      <c r="F115" s="16">
        <v>17.7466573406012</v>
      </c>
      <c r="G115" s="16">
        <v>17.591023812565101</v>
      </c>
      <c r="H115" s="16">
        <v>3.42639139483028E-3</v>
      </c>
      <c r="I115" s="16">
        <v>34.603855479240401</v>
      </c>
      <c r="J115" s="16">
        <v>34.018605073861501</v>
      </c>
      <c r="K115" s="16">
        <v>1.6129973709612801E-3</v>
      </c>
      <c r="L115" s="16">
        <v>-0.37079966643377799</v>
      </c>
      <c r="M115" s="16">
        <v>3.3758519249523001E-3</v>
      </c>
      <c r="N115" s="16">
        <v>7.3707387316651003</v>
      </c>
      <c r="O115" s="16">
        <v>3.3914593633887998E-3</v>
      </c>
      <c r="P115" s="16">
        <v>14.019264411683301</v>
      </c>
      <c r="Q115" s="16">
        <v>1.5809049994719899E-3</v>
      </c>
      <c r="R115" s="16">
        <v>15.5947789134595</v>
      </c>
      <c r="S115" s="16">
        <v>0.16215613717228</v>
      </c>
      <c r="T115" s="16">
        <v>912.52455982935999</v>
      </c>
      <c r="U115" s="16">
        <v>0.21485898419716401</v>
      </c>
      <c r="V115" s="71" t="s">
        <v>467</v>
      </c>
      <c r="W115" s="46">
        <v>2.2000000000000002</v>
      </c>
      <c r="X115" s="16">
        <v>2.1453480403701899E-2</v>
      </c>
      <c r="Y115" s="16">
        <v>2.4243971221605501E-2</v>
      </c>
      <c r="Z115" s="17">
        <f>((((N115/1000)+1)/((SMOW!$Z$4/1000)+1))-1)*1000</f>
        <v>18.228065737025734</v>
      </c>
      <c r="AA115" s="17">
        <f>((((P115/1000)+1)/((SMOW!$AA$4/1000)+1))-1)*1000</f>
        <v>35.457840902071155</v>
      </c>
      <c r="AB115" s="17">
        <f>Z115*SMOW!$AN$6</f>
        <v>20.111758424547514</v>
      </c>
      <c r="AC115" s="17">
        <f>AA115*SMOW!$AN$12</f>
        <v>39.07117668189909</v>
      </c>
      <c r="AD115" s="17">
        <f t="shared" si="292"/>
        <v>19.9121883770351</v>
      </c>
      <c r="AE115" s="17">
        <f t="shared" si="293"/>
        <v>38.327214758121791</v>
      </c>
      <c r="AF115" s="16">
        <f>(AD115-SMOW!$AN$14*AE115)</f>
        <v>-0.32458101525320515</v>
      </c>
      <c r="AG115" s="2">
        <f t="shared" ref="AG115" si="297">AF115*1000</f>
        <v>-324.58101525320512</v>
      </c>
      <c r="AH115" s="2">
        <f>AVERAGE(AG115:AG117)</f>
        <v>-308.71854730696668</v>
      </c>
      <c r="AI115" s="2">
        <f>STDEV(AG115:AG117)</f>
        <v>13.920730541379443</v>
      </c>
      <c r="AK115" s="66" t="str">
        <f t="shared" si="165"/>
        <v>08</v>
      </c>
      <c r="AN115" s="46">
        <v>0</v>
      </c>
    </row>
    <row r="116" spans="1:40" x14ac:dyDescent="0.25">
      <c r="A116" s="46">
        <v>966</v>
      </c>
      <c r="B116" s="21" t="s">
        <v>80</v>
      </c>
      <c r="C116" s="48" t="s">
        <v>64</v>
      </c>
      <c r="D116" s="48" t="s">
        <v>55</v>
      </c>
      <c r="E116" s="46" t="s">
        <v>227</v>
      </c>
      <c r="F116" s="16">
        <v>19.530568383076801</v>
      </c>
      <c r="G116" s="16">
        <v>19.342294020614901</v>
      </c>
      <c r="H116" s="16">
        <v>3.7453823137542602E-3</v>
      </c>
      <c r="I116" s="16">
        <v>38.004861905733698</v>
      </c>
      <c r="J116" s="16">
        <v>37.300468614240501</v>
      </c>
      <c r="K116" s="16">
        <v>1.39815038426565E-3</v>
      </c>
      <c r="L116" s="16">
        <v>-0.35235340770408302</v>
      </c>
      <c r="M116" s="16">
        <v>3.8392171107211799E-3</v>
      </c>
      <c r="N116" s="16">
        <v>9.1364628160713206</v>
      </c>
      <c r="O116" s="16">
        <v>3.70719817257414E-3</v>
      </c>
      <c r="P116" s="16">
        <v>17.352604043647698</v>
      </c>
      <c r="Q116" s="16">
        <v>1.3703326318408001E-3</v>
      </c>
      <c r="R116" s="16">
        <v>21.368429124045701</v>
      </c>
      <c r="S116" s="16">
        <v>0.12419858072515599</v>
      </c>
      <c r="T116" s="16">
        <v>1074.76873617507</v>
      </c>
      <c r="U116" s="16">
        <v>9.5914524328053793E-2</v>
      </c>
      <c r="V116" s="71" t="s">
        <v>468</v>
      </c>
      <c r="W116" s="46">
        <v>2.2000000000000002</v>
      </c>
      <c r="X116" s="16">
        <v>1.7036467348665402E-2</v>
      </c>
      <c r="Y116" s="16">
        <v>1.85548583702187E-2</v>
      </c>
      <c r="Z116" s="17">
        <f>((((N116/1000)+1)/((SMOW!$Z$4/1000)+1))-1)*1000</f>
        <v>20.012820594362601</v>
      </c>
      <c r="AA116" s="17">
        <f>((((P116/1000)+1)/((SMOW!$AA$4/1000)+1))-1)*1000</f>
        <v>38.861654596192395</v>
      </c>
      <c r="AB116" s="17">
        <f>Z116*SMOW!$AN$6</f>
        <v>22.080950277135912</v>
      </c>
      <c r="AC116" s="17">
        <f>AA116*SMOW!$AN$12</f>
        <v>42.821856442761529</v>
      </c>
      <c r="AD116" s="17">
        <f t="shared" si="292"/>
        <v>21.840696352317298</v>
      </c>
      <c r="AE116" s="17">
        <f t="shared" si="293"/>
        <v>41.930362238809188</v>
      </c>
      <c r="AF116" s="16">
        <f>(AD116-SMOW!$AN$14*AE116)</f>
        <v>-0.2985349097739558</v>
      </c>
      <c r="AG116" s="2">
        <f t="shared" ref="AG116" si="298">AF116*1000</f>
        <v>-298.5349097739558</v>
      </c>
      <c r="AI116" s="46"/>
      <c r="AK116" s="66" t="str">
        <f t="shared" si="165"/>
        <v>08</v>
      </c>
      <c r="AN116" s="46">
        <v>0</v>
      </c>
    </row>
    <row r="117" spans="1:40" x14ac:dyDescent="0.25">
      <c r="A117" s="46">
        <v>967</v>
      </c>
      <c r="B117" s="21" t="s">
        <v>80</v>
      </c>
      <c r="C117" s="48" t="s">
        <v>64</v>
      </c>
      <c r="D117" s="48" t="s">
        <v>55</v>
      </c>
      <c r="E117" s="46" t="s">
        <v>229</v>
      </c>
      <c r="F117" s="16">
        <v>20.292781632661999</v>
      </c>
      <c r="G117" s="16">
        <v>20.0896266746728</v>
      </c>
      <c r="H117" s="16">
        <v>3.6496410166554001E-3</v>
      </c>
      <c r="I117" s="16">
        <v>39.487763756636703</v>
      </c>
      <c r="J117" s="16">
        <v>38.728056927422799</v>
      </c>
      <c r="K117" s="16">
        <v>1.5134967726837701E-3</v>
      </c>
      <c r="L117" s="16">
        <v>-0.35878738300645202</v>
      </c>
      <c r="M117" s="16">
        <v>3.6800277390042998E-3</v>
      </c>
      <c r="N117" s="16">
        <v>9.8909053079897298</v>
      </c>
      <c r="O117" s="16">
        <v>3.6124329571966098E-3</v>
      </c>
      <c r="P117" s="16">
        <v>18.806001917707199</v>
      </c>
      <c r="Q117" s="16">
        <v>1.4833840759387699E-3</v>
      </c>
      <c r="R117" s="16">
        <v>23.919602736204201</v>
      </c>
      <c r="S117" s="16">
        <v>0.14140311610957099</v>
      </c>
      <c r="T117" s="16">
        <v>1232.28119478946</v>
      </c>
      <c r="U117" s="16">
        <v>9.5376505485785995E-2</v>
      </c>
      <c r="V117" s="71" t="s">
        <v>469</v>
      </c>
      <c r="W117" s="46">
        <v>2.2000000000000002</v>
      </c>
      <c r="X117" s="16">
        <v>9.1619045813128106E-3</v>
      </c>
      <c r="Y117" s="16">
        <v>7.3981349086325596E-3</v>
      </c>
      <c r="Z117" s="17">
        <f>((((N117/1000)+1)/((SMOW!$Z$4/1000)+1))-1)*1000</f>
        <v>20.775394381469916</v>
      </c>
      <c r="AA117" s="17">
        <f>((((P117/1000)+1)/((SMOW!$AA$4/1000)+1))-1)*1000</f>
        <v>40.345780467823111</v>
      </c>
      <c r="AB117" s="17">
        <f>Z117*SMOW!$AN$6</f>
        <v>22.922328622400599</v>
      </c>
      <c r="AC117" s="17">
        <f>AA117*SMOW!$AN$12</f>
        <v>44.457222349806194</v>
      </c>
      <c r="AD117" s="17">
        <f t="shared" si="292"/>
        <v>22.663558986740345</v>
      </c>
      <c r="AE117" s="17">
        <f t="shared" si="293"/>
        <v>43.497346029610007</v>
      </c>
      <c r="AF117" s="16">
        <f>(AD117-SMOW!$AN$14*AE117)</f>
        <v>-0.3030397168937391</v>
      </c>
      <c r="AG117" s="2">
        <f t="shared" ref="AG117" si="299">AF117*1000</f>
        <v>-303.03971689373907</v>
      </c>
      <c r="AI117" s="46"/>
      <c r="AK117" s="66" t="str">
        <f t="shared" si="165"/>
        <v>08</v>
      </c>
      <c r="AN117" s="46">
        <v>0</v>
      </c>
    </row>
    <row r="118" spans="1:40" x14ac:dyDescent="0.25">
      <c r="A118" s="46">
        <v>968</v>
      </c>
      <c r="B118" s="21" t="s">
        <v>80</v>
      </c>
      <c r="C118" s="48" t="s">
        <v>48</v>
      </c>
      <c r="D118" s="48" t="s">
        <v>47</v>
      </c>
      <c r="E118" s="46" t="s">
        <v>230</v>
      </c>
      <c r="F118" s="16">
        <v>13.7889203616052</v>
      </c>
      <c r="G118" s="16">
        <v>13.6947179658584</v>
      </c>
      <c r="H118" s="16">
        <v>3.3258164849489999E-3</v>
      </c>
      <c r="I118" s="16">
        <v>26.7720947082199</v>
      </c>
      <c r="J118" s="16">
        <v>26.419992648940699</v>
      </c>
      <c r="K118" s="16">
        <v>1.59533807292722E-3</v>
      </c>
      <c r="L118" s="16">
        <v>-0.25503815278226699</v>
      </c>
      <c r="M118" s="16">
        <v>3.2331767349542701E-3</v>
      </c>
      <c r="N118" s="16">
        <v>3.4533508478721799</v>
      </c>
      <c r="O118" s="16">
        <v>3.2919098138653301E-3</v>
      </c>
      <c r="P118" s="16">
        <v>6.3433252065273802</v>
      </c>
      <c r="Q118" s="16">
        <v>1.56359705275813E-3</v>
      </c>
      <c r="R118" s="16">
        <v>5.4435138923887703</v>
      </c>
      <c r="S118" s="16">
        <v>0.13846020783326701</v>
      </c>
      <c r="T118" s="16">
        <v>1121.4856608615301</v>
      </c>
      <c r="U118" s="16">
        <v>0.1057111073887</v>
      </c>
      <c r="V118" s="71" t="s">
        <v>470</v>
      </c>
      <c r="W118" s="46">
        <v>2.2000000000000002</v>
      </c>
      <c r="X118" s="16">
        <v>1.5128254016975E-2</v>
      </c>
      <c r="Y118" s="16">
        <v>1.3266650942391701E-2</v>
      </c>
      <c r="Z118" s="17">
        <f>((((N118/1000)+1)/((SMOW!$Z$4/1000)+1))-1)*1000</f>
        <v>14.268456693111942</v>
      </c>
      <c r="AA118" s="17">
        <f>((((P118/1000)+1)/((SMOW!$AA$4/1000)+1))-1)*1000</f>
        <v>27.619615618572624</v>
      </c>
      <c r="AB118" s="17">
        <f>Z118*SMOW!$AN$6</f>
        <v>15.742962431833385</v>
      </c>
      <c r="AC118" s="17">
        <f>AA118*SMOW!$AN$12</f>
        <v>30.434196055529053</v>
      </c>
      <c r="AD118" s="17">
        <f t="shared" si="292"/>
        <v>15.62032741654197</v>
      </c>
      <c r="AE118" s="17">
        <f t="shared" si="293"/>
        <v>29.980262982962273</v>
      </c>
      <c r="AF118" s="16">
        <f>(AD118-SMOW!$AN$14*AE118)</f>
        <v>-0.20925143846211114</v>
      </c>
      <c r="AG118" s="2">
        <f t="shared" ref="AG118" si="300">AF118*1000</f>
        <v>-209.25143846211114</v>
      </c>
      <c r="AH118" s="2">
        <f>AVERAGE(AG118:AG119)</f>
        <v>-198.62497083764021</v>
      </c>
      <c r="AI118" s="2">
        <f>STDEV(AG118:AG119)</f>
        <v>15.02809463464542</v>
      </c>
      <c r="AK118" s="66" t="str">
        <f t="shared" si="165"/>
        <v>08</v>
      </c>
      <c r="AN118" s="46">
        <v>0</v>
      </c>
    </row>
    <row r="119" spans="1:40" x14ac:dyDescent="0.25">
      <c r="A119" s="46">
        <v>969</v>
      </c>
      <c r="B119" s="21" t="s">
        <v>80</v>
      </c>
      <c r="C119" s="48" t="s">
        <v>48</v>
      </c>
      <c r="D119" s="48" t="s">
        <v>47</v>
      </c>
      <c r="E119" s="46" t="s">
        <v>231</v>
      </c>
      <c r="F119" s="16">
        <v>15.045464812473901</v>
      </c>
      <c r="G119" s="16">
        <v>14.9334041315531</v>
      </c>
      <c r="H119" s="16">
        <v>3.8306322939145698E-3</v>
      </c>
      <c r="I119" s="16">
        <v>29.152395791555499</v>
      </c>
      <c r="J119" s="16">
        <v>28.735546729116201</v>
      </c>
      <c r="K119" s="16">
        <v>1.12676857915379E-3</v>
      </c>
      <c r="L119" s="16">
        <v>-0.23896454142026799</v>
      </c>
      <c r="M119" s="16">
        <v>3.7195490963722599E-3</v>
      </c>
      <c r="N119" s="16">
        <v>4.6970848386359396</v>
      </c>
      <c r="O119" s="16">
        <v>3.7915790299068099E-3</v>
      </c>
      <c r="P119" s="16">
        <v>8.67626756008573</v>
      </c>
      <c r="Q119" s="16">
        <v>1.1043502686975499E-3</v>
      </c>
      <c r="R119" s="16">
        <v>8.7063166248117803</v>
      </c>
      <c r="S119" s="16">
        <v>0.164521763199662</v>
      </c>
      <c r="T119" s="16">
        <v>1247.4270498291901</v>
      </c>
      <c r="U119" s="16">
        <v>0.141740731168537</v>
      </c>
      <c r="V119" s="71" t="s">
        <v>471</v>
      </c>
      <c r="W119" s="46">
        <v>2.2000000000000002</v>
      </c>
      <c r="X119" s="16">
        <v>1.1393997128144101E-2</v>
      </c>
      <c r="Y119" s="16">
        <v>1.3251081059208501E-2</v>
      </c>
      <c r="Z119" s="17">
        <f>((((N119/1000)+1)/((SMOW!$Z$4/1000)+1))-1)*1000</f>
        <v>15.525595507071444</v>
      </c>
      <c r="AA119" s="17">
        <f>((((P119/1000)+1)/((SMOW!$AA$4/1000)+1))-1)*1000</f>
        <v>30.001881456259703</v>
      </c>
      <c r="AB119" s="17">
        <f>Z119*SMOW!$AN$6</f>
        <v>17.130014272507793</v>
      </c>
      <c r="AC119" s="17">
        <f>AA119*SMOW!$AN$12</f>
        <v>33.059226995923602</v>
      </c>
      <c r="AD119" s="17">
        <f t="shared" si="292"/>
        <v>16.984949871378841</v>
      </c>
      <c r="AE119" s="17">
        <f t="shared" si="293"/>
        <v>32.524523436727293</v>
      </c>
      <c r="AF119" s="16">
        <f>(AD119-SMOW!$AN$14*AE119)</f>
        <v>-0.18799850321316924</v>
      </c>
      <c r="AG119" s="2">
        <f t="shared" ref="AG119" si="301">AF119*1000</f>
        <v>-187.99850321316924</v>
      </c>
      <c r="AI119" s="46"/>
      <c r="AK119" s="66" t="str">
        <f t="shared" si="165"/>
        <v>08</v>
      </c>
      <c r="AN119" s="46">
        <v>0</v>
      </c>
    </row>
    <row r="120" spans="1:40" x14ac:dyDescent="0.25">
      <c r="A120" s="46">
        <v>970</v>
      </c>
      <c r="B120" s="21" t="s">
        <v>80</v>
      </c>
      <c r="C120" s="48" t="s">
        <v>48</v>
      </c>
      <c r="D120" s="48" t="s">
        <v>47</v>
      </c>
      <c r="E120" s="46" t="s">
        <v>233</v>
      </c>
      <c r="F120" s="16">
        <v>14.5394633260037</v>
      </c>
      <c r="G120" s="16">
        <v>14.4347783949807</v>
      </c>
      <c r="H120" s="16">
        <v>4.70026210191623E-3</v>
      </c>
      <c r="I120" s="16">
        <v>28.147439730347699</v>
      </c>
      <c r="J120" s="16">
        <v>27.758580566295201</v>
      </c>
      <c r="K120" s="16">
        <v>1.55605157326261E-3</v>
      </c>
      <c r="L120" s="16">
        <v>-0.22175214402316901</v>
      </c>
      <c r="M120" s="16">
        <v>4.6803579884860096E-3</v>
      </c>
      <c r="N120" s="16">
        <v>4.1962420330632</v>
      </c>
      <c r="O120" s="16">
        <v>4.6523429693326899E-3</v>
      </c>
      <c r="P120" s="16">
        <v>7.6913062141995203</v>
      </c>
      <c r="Q120" s="16">
        <v>1.52509220157361E-3</v>
      </c>
      <c r="R120" s="16">
        <v>6.23521071911708</v>
      </c>
      <c r="S120" s="16">
        <v>0.12444927713961799</v>
      </c>
      <c r="T120" s="16">
        <v>533.85940149682301</v>
      </c>
      <c r="U120" s="16">
        <v>0.22992698969064401</v>
      </c>
      <c r="V120" s="71" t="s">
        <v>472</v>
      </c>
      <c r="W120" s="46">
        <v>2.2000000000000002</v>
      </c>
      <c r="X120" s="16">
        <v>1.8345678261013899E-2</v>
      </c>
      <c r="Y120" s="16">
        <v>2.1935755504206102E-2</v>
      </c>
      <c r="Z120" s="17">
        <f>((((N120/1000)+1)/((SMOW!$Z$4/1000)+1))-1)*1000</f>
        <v>15.019354674824736</v>
      </c>
      <c r="AA120" s="17">
        <f>((((P120/1000)+1)/((SMOW!$AA$4/1000)+1))-1)*1000</f>
        <v>28.996095881589135</v>
      </c>
      <c r="AB120" s="17">
        <f>Z120*SMOW!$AN$6</f>
        <v>16.571458391172197</v>
      </c>
      <c r="AC120" s="17">
        <f>AA120*SMOW!$AN$12</f>
        <v>31.950946714544038</v>
      </c>
      <c r="AD120" s="17">
        <f t="shared" si="292"/>
        <v>16.435650081918276</v>
      </c>
      <c r="AE120" s="17">
        <f t="shared" si="293"/>
        <v>31.451133676328819</v>
      </c>
      <c r="AF120" s="16">
        <f>(AD120-SMOW!$AN$14*AE120)</f>
        <v>-0.17054849918334014</v>
      </c>
      <c r="AG120" s="2">
        <f t="shared" ref="AG120" si="302">AF120*1000</f>
        <v>-170.54849918334014</v>
      </c>
      <c r="AH120" s="2">
        <f>AVERAGE(AG120:AG121)</f>
        <v>-174.07367789447648</v>
      </c>
      <c r="AI120" s="2">
        <f>STDEV(AG120:AG121)</f>
        <v>4.9853555430779108</v>
      </c>
      <c r="AK120" s="66" t="str">
        <f t="shared" si="165"/>
        <v>08</v>
      </c>
      <c r="AN120" s="46">
        <v>0</v>
      </c>
    </row>
    <row r="121" spans="1:40" x14ac:dyDescent="0.25">
      <c r="A121" s="46">
        <v>971</v>
      </c>
      <c r="B121" s="21" t="s">
        <v>80</v>
      </c>
      <c r="C121" s="48" t="s">
        <v>48</v>
      </c>
      <c r="D121" s="48" t="s">
        <v>47</v>
      </c>
      <c r="E121" s="46" t="s">
        <v>234</v>
      </c>
      <c r="F121" s="16">
        <v>15.2210568760214</v>
      </c>
      <c r="G121" s="16">
        <v>15.106378586342201</v>
      </c>
      <c r="H121" s="16">
        <v>3.4118669072746902E-3</v>
      </c>
      <c r="I121" s="16">
        <v>29.472057403008598</v>
      </c>
      <c r="J121" s="16">
        <v>29.046105167149801</v>
      </c>
      <c r="K121" s="16">
        <v>1.4667004464297901E-3</v>
      </c>
      <c r="L121" s="16">
        <v>-0.22996494191293701</v>
      </c>
      <c r="M121" s="16">
        <v>3.41322331335189E-3</v>
      </c>
      <c r="N121" s="16">
        <v>4.8708867425729796</v>
      </c>
      <c r="O121" s="16">
        <v>3.3770829528596098E-3</v>
      </c>
      <c r="P121" s="16">
        <v>8.9895691492782408</v>
      </c>
      <c r="Q121" s="16">
        <v>1.4375188144931199E-3</v>
      </c>
      <c r="R121" s="16">
        <v>8.4074566285365897</v>
      </c>
      <c r="S121" s="16">
        <v>0.130480972843107</v>
      </c>
      <c r="T121" s="16">
        <v>693.14675977480704</v>
      </c>
      <c r="U121" s="16">
        <v>7.3925321819196907E-2</v>
      </c>
      <c r="V121" s="71" t="s">
        <v>473</v>
      </c>
      <c r="W121" s="46">
        <v>2.2000000000000002</v>
      </c>
      <c r="X121" s="16">
        <v>3.2370033683011501E-2</v>
      </c>
      <c r="Y121" s="16">
        <v>3.8228084509208303E-2</v>
      </c>
      <c r="Z121" s="17">
        <f>((((N121/1000)+1)/((SMOW!$Z$4/1000)+1))-1)*1000</f>
        <v>15.701270628120101</v>
      </c>
      <c r="AA121" s="17">
        <f>((((P121/1000)+1)/((SMOW!$AA$4/1000)+1))-1)*1000</f>
        <v>30.321806923637062</v>
      </c>
      <c r="AB121" s="17">
        <f>Z121*SMOW!$AN$6</f>
        <v>17.323843702723039</v>
      </c>
      <c r="AC121" s="17">
        <f>AA121*SMOW!$AN$12</f>
        <v>33.411754508680588</v>
      </c>
      <c r="AD121" s="17">
        <f t="shared" si="292"/>
        <v>17.175496764385944</v>
      </c>
      <c r="AE121" s="17">
        <f t="shared" si="293"/>
        <v>32.865711403393099</v>
      </c>
      <c r="AF121" s="16">
        <f>(AD121-SMOW!$AN$14*AE121)</f>
        <v>-0.17759885660561281</v>
      </c>
      <c r="AG121" s="2">
        <f t="shared" ref="AG121" si="303">AF121*1000</f>
        <v>-177.59885660561281</v>
      </c>
      <c r="AI121" s="46"/>
      <c r="AK121" s="66" t="str">
        <f t="shared" si="165"/>
        <v>08</v>
      </c>
      <c r="AN121" s="46">
        <v>0</v>
      </c>
    </row>
    <row r="122" spans="1:40" x14ac:dyDescent="0.25">
      <c r="A122" s="46">
        <v>972</v>
      </c>
      <c r="B122" s="21" t="s">
        <v>80</v>
      </c>
      <c r="C122" s="48" t="s">
        <v>48</v>
      </c>
      <c r="D122" s="48" t="s">
        <v>47</v>
      </c>
      <c r="E122" s="46" t="s">
        <v>235</v>
      </c>
      <c r="F122" s="16">
        <v>16.427553611833901</v>
      </c>
      <c r="G122" s="16">
        <v>16.294080763591101</v>
      </c>
      <c r="H122" s="16">
        <v>4.3470832711480101E-3</v>
      </c>
      <c r="I122" s="16">
        <v>31.819143555712198</v>
      </c>
      <c r="J122" s="16">
        <v>31.3234031696283</v>
      </c>
      <c r="K122" s="16">
        <v>1.46675891813569E-3</v>
      </c>
      <c r="L122" s="16">
        <v>-0.24467610997264999</v>
      </c>
      <c r="M122" s="16">
        <v>4.2819998039328898E-3</v>
      </c>
      <c r="N122" s="16">
        <v>6.0650832543144704</v>
      </c>
      <c r="O122" s="16">
        <v>4.3027647937719802E-3</v>
      </c>
      <c r="P122" s="16">
        <v>11.2899574200845</v>
      </c>
      <c r="Q122" s="16">
        <v>1.4375761228432201E-3</v>
      </c>
      <c r="R122" s="16">
        <v>12.353339838975099</v>
      </c>
      <c r="S122" s="16">
        <v>0.167677256231127</v>
      </c>
      <c r="T122" s="16">
        <v>918.02346121899495</v>
      </c>
      <c r="U122" s="16">
        <v>8.8927067251047195E-2</v>
      </c>
      <c r="V122" s="71" t="s">
        <v>474</v>
      </c>
      <c r="W122" s="46">
        <v>2.2000000000000002</v>
      </c>
      <c r="X122" s="16">
        <v>8.7253649270539801E-2</v>
      </c>
      <c r="Y122" s="16">
        <v>8.1654871828343606E-2</v>
      </c>
      <c r="Z122" s="17">
        <f>((((N122/1000)+1)/((SMOW!$Z$4/1000)+1))-1)*1000</f>
        <v>16.90833805375469</v>
      </c>
      <c r="AA122" s="17">
        <f>((((P122/1000)+1)/((SMOW!$AA$4/1000)+1))-1)*1000</f>
        <v>32.670830414337047</v>
      </c>
      <c r="AB122" s="17">
        <f>Z122*SMOW!$AN$6</f>
        <v>18.655649765787221</v>
      </c>
      <c r="AC122" s="17">
        <f>AA122*SMOW!$AN$12</f>
        <v>36.000155536496962</v>
      </c>
      <c r="AD122" s="17">
        <f t="shared" si="292"/>
        <v>18.483767557184812</v>
      </c>
      <c r="AE122" s="17">
        <f t="shared" si="293"/>
        <v>35.367293969033952</v>
      </c>
      <c r="AF122" s="16">
        <f>(AD122-SMOW!$AN$14*AE122)</f>
        <v>-0.19016365846511363</v>
      </c>
      <c r="AG122" s="2">
        <f t="shared" ref="AG122" si="304">AF122*1000</f>
        <v>-190.16365846511363</v>
      </c>
      <c r="AH122" s="2">
        <f>AVERAGE(AG122:AG123)</f>
        <v>-204.51429839359037</v>
      </c>
      <c r="AI122" s="2">
        <f>STDEV(AG122:AG123)</f>
        <v>20.294869615584666</v>
      </c>
      <c r="AK122" s="66" t="str">
        <f t="shared" si="165"/>
        <v>08</v>
      </c>
      <c r="AN122" s="46">
        <v>0</v>
      </c>
    </row>
    <row r="123" spans="1:40" x14ac:dyDescent="0.25">
      <c r="A123" s="46">
        <v>973</v>
      </c>
      <c r="B123" s="21" t="s">
        <v>80</v>
      </c>
      <c r="C123" s="48" t="s">
        <v>48</v>
      </c>
      <c r="D123" s="48" t="s">
        <v>47</v>
      </c>
      <c r="E123" s="46" t="s">
        <v>236</v>
      </c>
      <c r="F123" s="16">
        <v>14.937380034423301</v>
      </c>
      <c r="G123" s="16">
        <v>14.8269158170216</v>
      </c>
      <c r="H123" s="16">
        <v>3.4565706418184399E-3</v>
      </c>
      <c r="I123" s="16">
        <v>28.9990482399478</v>
      </c>
      <c r="J123" s="16">
        <v>28.586531884466101</v>
      </c>
      <c r="K123" s="16">
        <v>1.27920543904783E-3</v>
      </c>
      <c r="L123" s="16">
        <v>-0.26677301797654501</v>
      </c>
      <c r="M123" s="16">
        <v>3.3086732891318498E-3</v>
      </c>
      <c r="N123" s="16">
        <v>4.5901019839882604</v>
      </c>
      <c r="O123" s="16">
        <v>3.42133093320927E-3</v>
      </c>
      <c r="P123" s="16">
        <v>8.52597102807783</v>
      </c>
      <c r="Q123" s="16">
        <v>1.2537542282134999E-3</v>
      </c>
      <c r="R123" s="16">
        <v>6.8188027728989402</v>
      </c>
      <c r="S123" s="16">
        <v>0.116076742255349</v>
      </c>
      <c r="T123" s="16">
        <v>1334.4217787944799</v>
      </c>
      <c r="U123" s="16">
        <v>0.592842080299949</v>
      </c>
      <c r="V123" s="71" t="s">
        <v>475</v>
      </c>
      <c r="W123" s="46">
        <v>2.2000000000000002</v>
      </c>
      <c r="X123" s="16">
        <v>9.3508783410272602E-3</v>
      </c>
      <c r="Y123" s="16">
        <v>8.1007998125962495E-3</v>
      </c>
      <c r="Z123" s="17">
        <f>((((N123/1000)+1)/((SMOW!$Z$4/1000)+1))-1)*1000</f>
        <v>15.417459603410011</v>
      </c>
      <c r="AA123" s="17">
        <f>((((P123/1000)+1)/((SMOW!$AA$4/1000)+1))-1)*1000</f>
        <v>29.848407328114448</v>
      </c>
      <c r="AB123" s="17">
        <f>Z123*SMOW!$AN$6</f>
        <v>17.010703578612208</v>
      </c>
      <c r="AC123" s="17">
        <f>AA123*SMOW!$AN$12</f>
        <v>32.890113067260408</v>
      </c>
      <c r="AD123" s="17">
        <f t="shared" si="292"/>
        <v>16.867641670441447</v>
      </c>
      <c r="AE123" s="17">
        <f t="shared" si="293"/>
        <v>32.360807971143018</v>
      </c>
      <c r="AF123" s="16">
        <f>(AD123-SMOW!$AN$14*AE123)</f>
        <v>-0.2188649383220671</v>
      </c>
      <c r="AG123" s="2">
        <f t="shared" ref="AG123" si="305">AF123*1000</f>
        <v>-218.8649383220671</v>
      </c>
      <c r="AI123" s="46"/>
      <c r="AK123" s="66" t="str">
        <f t="shared" si="165"/>
        <v>08</v>
      </c>
      <c r="AN123" s="46">
        <v>0</v>
      </c>
    </row>
    <row r="124" spans="1:40" x14ac:dyDescent="0.25">
      <c r="A124" s="46">
        <v>974</v>
      </c>
      <c r="B124" s="21" t="s">
        <v>80</v>
      </c>
      <c r="C124" s="48" t="s">
        <v>48</v>
      </c>
      <c r="D124" s="48" t="s">
        <v>47</v>
      </c>
      <c r="E124" s="46" t="s">
        <v>237</v>
      </c>
      <c r="F124" s="16">
        <v>15.570819656236999</v>
      </c>
      <c r="G124" s="16">
        <v>15.450837972110399</v>
      </c>
      <c r="H124" s="16">
        <v>4.2459615052335897E-3</v>
      </c>
      <c r="I124" s="16">
        <v>30.181655625351802</v>
      </c>
      <c r="J124" s="16">
        <v>29.735151329037802</v>
      </c>
      <c r="K124" s="16">
        <v>1.5975096947700299E-3</v>
      </c>
      <c r="L124" s="16">
        <v>-0.24932192962150901</v>
      </c>
      <c r="M124" s="16">
        <v>4.25444152653479E-3</v>
      </c>
      <c r="N124" s="16">
        <v>5.2170836941869396</v>
      </c>
      <c r="O124" s="16">
        <v>4.2026739634117303E-3</v>
      </c>
      <c r="P124" s="16">
        <v>9.6850491280523592</v>
      </c>
      <c r="Q124" s="16">
        <v>1.56572546777516E-3</v>
      </c>
      <c r="R124" s="16">
        <v>9.5240775845202101</v>
      </c>
      <c r="S124" s="16">
        <v>0.14263110084379499</v>
      </c>
      <c r="T124" s="16">
        <v>995.98740722960599</v>
      </c>
      <c r="U124" s="16">
        <v>0.126306818856086</v>
      </c>
      <c r="V124" s="71" t="s">
        <v>476</v>
      </c>
      <c r="W124" s="46">
        <v>2.2000000000000002</v>
      </c>
      <c r="X124" s="16">
        <v>9.2026183974143597E-2</v>
      </c>
      <c r="Y124" s="16">
        <v>9.8587921984654395E-2</v>
      </c>
      <c r="Z124" s="17">
        <f>((((N124/1000)+1)/((SMOW!$Z$4/1000)+1))-1)*1000</f>
        <v>16.051198851020132</v>
      </c>
      <c r="AA124" s="17">
        <f>((((P124/1000)+1)/((SMOW!$AA$4/1000)+1))-1)*1000</f>
        <v>31.031990864402559</v>
      </c>
      <c r="AB124" s="17">
        <f>Z124*SMOW!$AN$6</f>
        <v>17.709933592151152</v>
      </c>
      <c r="AC124" s="17">
        <f>AA124*SMOW!$AN$12</f>
        <v>34.194309834114271</v>
      </c>
      <c r="AD124" s="17">
        <f t="shared" si="292"/>
        <v>17.554939993651345</v>
      </c>
      <c r="AE124" s="17">
        <f t="shared" si="293"/>
        <v>33.622678967279064</v>
      </c>
      <c r="AF124" s="16">
        <f>(AD124-SMOW!$AN$14*AE124)</f>
        <v>-0.19783450107200196</v>
      </c>
      <c r="AG124" s="2">
        <f t="shared" ref="AG124" si="306">AF124*1000</f>
        <v>-197.83450107200196</v>
      </c>
      <c r="AH124" s="2">
        <f>AVERAGE(AG124,AG126)</f>
        <v>-229.29911898516764</v>
      </c>
      <c r="AI124" s="2">
        <f>STDEV(AG124,AG126)</f>
        <v>44.497689387686428</v>
      </c>
      <c r="AK124" s="66" t="str">
        <f t="shared" si="165"/>
        <v>08</v>
      </c>
      <c r="AN124" s="46">
        <v>0</v>
      </c>
    </row>
    <row r="125" spans="1:40" x14ac:dyDescent="0.25">
      <c r="A125" s="46" t="s">
        <v>252</v>
      </c>
      <c r="E125" s="4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71" t="s">
        <v>385</v>
      </c>
      <c r="X125" s="16"/>
      <c r="Y125" s="16"/>
      <c r="Z125" s="17"/>
      <c r="AA125" s="17"/>
      <c r="AB125" s="17"/>
      <c r="AC125" s="17"/>
      <c r="AD125" s="17"/>
      <c r="AE125" s="17"/>
      <c r="AF125" s="16"/>
      <c r="AG125" s="2"/>
      <c r="AI125" s="46"/>
      <c r="AK125" s="66" t="str">
        <f t="shared" si="165"/>
        <v>08</v>
      </c>
      <c r="AN125" s="46">
        <v>0</v>
      </c>
    </row>
    <row r="126" spans="1:40" x14ac:dyDescent="0.25">
      <c r="A126" s="46">
        <v>975</v>
      </c>
      <c r="B126" s="21" t="s">
        <v>80</v>
      </c>
      <c r="C126" s="48" t="s">
        <v>48</v>
      </c>
      <c r="D126" s="48" t="s">
        <v>47</v>
      </c>
      <c r="E126" s="46" t="s">
        <v>239</v>
      </c>
      <c r="F126" s="16">
        <v>14.1994002398453</v>
      </c>
      <c r="G126" s="16">
        <v>14.0995327005304</v>
      </c>
      <c r="H126" s="16">
        <v>4.0780241529789103E-3</v>
      </c>
      <c r="I126" s="16">
        <v>27.652908979070801</v>
      </c>
      <c r="J126" s="16">
        <v>27.2774728115897</v>
      </c>
      <c r="K126" s="16">
        <v>1.2580826589291699E-3</v>
      </c>
      <c r="L126" s="16">
        <v>-0.30297294398900299</v>
      </c>
      <c r="M126" s="16">
        <v>4.0388938013207198E-3</v>
      </c>
      <c r="N126" s="16">
        <v>3.8596458872070998</v>
      </c>
      <c r="O126" s="16">
        <v>4.0364487310497197E-3</v>
      </c>
      <c r="P126" s="16">
        <v>7.2066147006476902</v>
      </c>
      <c r="Q126" s="16">
        <v>1.23305170923182E-3</v>
      </c>
      <c r="R126" s="16">
        <v>3.83401155856704</v>
      </c>
      <c r="S126" s="16">
        <v>0.13706806253645601</v>
      </c>
      <c r="T126" s="16">
        <v>1143.4519095038499</v>
      </c>
      <c r="U126" s="16">
        <v>9.7139708966546195E-2</v>
      </c>
      <c r="V126" s="71" t="s">
        <v>477</v>
      </c>
      <c r="W126" s="46">
        <v>2.2000000000000002</v>
      </c>
      <c r="X126" s="16">
        <v>0.13766584647941199</v>
      </c>
      <c r="Y126" s="16">
        <v>0.14332084301220599</v>
      </c>
      <c r="Z126" s="17">
        <f>((((N126/1000)+1)/((SMOW!$Z$4/1000)+1))-1)*1000</f>
        <v>14.679130734072787</v>
      </c>
      <c r="AA126" s="17">
        <f>((((P126/1000)+1)/((SMOW!$AA$4/1000)+1))-1)*1000</f>
        <v>28.501156933445017</v>
      </c>
      <c r="AB126" s="17">
        <f>Z126*SMOW!$AN$6</f>
        <v>16.196075626738121</v>
      </c>
      <c r="AC126" s="17">
        <f>AA126*SMOW!$AN$12</f>
        <v>31.405570950038239</v>
      </c>
      <c r="AD126" s="17">
        <f t="shared" ref="AD126" si="307">LN((AB126/1000)+1)*1000</f>
        <v>16.066318358128662</v>
      </c>
      <c r="AE126" s="17">
        <f t="shared" ref="AE126" si="308">LN((AC126/1000)+1)*1000</f>
        <v>30.922503967854155</v>
      </c>
      <c r="AF126" s="16">
        <f>(AD126-SMOW!$AN$14*AE126)</f>
        <v>-0.26076373689833332</v>
      </c>
      <c r="AG126" s="2">
        <f t="shared" ref="AG126" si="309">AF126*1000</f>
        <v>-260.76373689833332</v>
      </c>
      <c r="AI126" s="46"/>
      <c r="AK126" s="66" t="str">
        <f t="shared" si="165"/>
        <v>08</v>
      </c>
      <c r="AN126" s="46">
        <v>0</v>
      </c>
    </row>
    <row r="127" spans="1:40" x14ac:dyDescent="0.25">
      <c r="A127" s="46">
        <v>976</v>
      </c>
      <c r="B127" s="21" t="s">
        <v>80</v>
      </c>
      <c r="C127" s="48" t="s">
        <v>48</v>
      </c>
      <c r="D127" s="48" t="s">
        <v>145</v>
      </c>
      <c r="E127" s="46" t="s">
        <v>240</v>
      </c>
      <c r="F127" s="16">
        <v>15.338063820578</v>
      </c>
      <c r="G127" s="16">
        <v>15.2216245625641</v>
      </c>
      <c r="H127" s="16">
        <v>3.8470355657718499E-3</v>
      </c>
      <c r="I127" s="16">
        <v>29.882421711003499</v>
      </c>
      <c r="J127" s="16">
        <v>29.444642015308698</v>
      </c>
      <c r="K127" s="16">
        <v>1.3104389484750801E-3</v>
      </c>
      <c r="L127" s="16">
        <v>-0.32514642151893303</v>
      </c>
      <c r="M127" s="16">
        <v>3.7665180715277702E-3</v>
      </c>
      <c r="N127" s="16">
        <v>4.9867008023141803</v>
      </c>
      <c r="O127" s="16">
        <v>3.80781507054465E-3</v>
      </c>
      <c r="P127" s="16">
        <v>9.3917688042766994</v>
      </c>
      <c r="Q127" s="16">
        <v>1.2843663123354499E-3</v>
      </c>
      <c r="R127" s="16">
        <v>7.5803902943280299</v>
      </c>
      <c r="S127" s="16">
        <v>0.153385409852417</v>
      </c>
      <c r="T127" s="16">
        <v>1324.49956947804</v>
      </c>
      <c r="U127" s="16">
        <v>0.110665610296697</v>
      </c>
      <c r="V127" s="71" t="s">
        <v>478</v>
      </c>
      <c r="W127" s="46">
        <v>2.2000000000000002</v>
      </c>
      <c r="X127" s="16">
        <v>3.6402931121480499E-2</v>
      </c>
      <c r="Y127" s="16">
        <v>3.8958722232002002E-2</v>
      </c>
      <c r="Z127" s="17">
        <f>((((N127/1000)+1)/((SMOW!$Z$4/1000)+1))-1)*1000</f>
        <v>15.8183329185968</v>
      </c>
      <c r="AA127" s="17">
        <f>((((P127/1000)+1)/((SMOW!$AA$4/1000)+1))-1)*1000</f>
        <v>30.732509955613274</v>
      </c>
      <c r="AB127" s="17">
        <f>Z127*SMOW!$AN$6</f>
        <v>17.453003238389481</v>
      </c>
      <c r="AC127" s="17">
        <f>AA127*SMOW!$AN$12</f>
        <v>33.864310285284482</v>
      </c>
      <c r="AD127" s="17">
        <f t="shared" ref="AD127" si="310">LN((AB127/1000)+1)*1000</f>
        <v>17.302448804393809</v>
      </c>
      <c r="AE127" s="17">
        <f t="shared" ref="AE127" si="311">LN((AC127/1000)+1)*1000</f>
        <v>33.303539511153254</v>
      </c>
      <c r="AF127" s="16">
        <f>(AD127-SMOW!$AN$14*AE127)</f>
        <v>-0.28182005749511063</v>
      </c>
      <c r="AG127" s="2">
        <f t="shared" ref="AG127" si="312">AF127*1000</f>
        <v>-281.82005749511063</v>
      </c>
      <c r="AH127" s="2"/>
      <c r="AI127" s="2"/>
      <c r="AK127" s="66" t="str">
        <f t="shared" si="165"/>
        <v>08</v>
      </c>
      <c r="AN127" s="46">
        <v>0</v>
      </c>
    </row>
    <row r="128" spans="1:40" x14ac:dyDescent="0.25">
      <c r="A128" s="46">
        <v>977</v>
      </c>
      <c r="B128" s="21" t="s">
        <v>80</v>
      </c>
      <c r="C128" s="48" t="s">
        <v>48</v>
      </c>
      <c r="D128" s="48" t="s">
        <v>145</v>
      </c>
      <c r="E128" s="46" t="s">
        <v>241</v>
      </c>
      <c r="F128" s="16">
        <v>16.741006905039601</v>
      </c>
      <c r="G128" s="16">
        <v>16.602420585670199</v>
      </c>
      <c r="H128" s="16">
        <v>3.55381263457367E-3</v>
      </c>
      <c r="I128" s="16">
        <v>32.719351462839597</v>
      </c>
      <c r="J128" s="16">
        <v>32.195470205698498</v>
      </c>
      <c r="K128" s="16">
        <v>1.0735461061560799E-3</v>
      </c>
      <c r="L128" s="16">
        <v>-0.39678768293863398</v>
      </c>
      <c r="M128" s="16">
        <v>3.5664306198538299E-3</v>
      </c>
      <c r="N128" s="16">
        <v>6.3753408938331297</v>
      </c>
      <c r="O128" s="16">
        <v>3.5175815446634802E-3</v>
      </c>
      <c r="P128" s="16">
        <v>12.1722546925802</v>
      </c>
      <c r="Q128" s="16">
        <v>1.05218671582561E-3</v>
      </c>
      <c r="R128" s="16">
        <v>11.8204484764205</v>
      </c>
      <c r="S128" s="16">
        <v>0.142901327986448</v>
      </c>
      <c r="T128" s="16">
        <v>1450.62734239512</v>
      </c>
      <c r="U128" s="16">
        <v>9.1390250838478002E-2</v>
      </c>
      <c r="V128" s="71" t="s">
        <v>479</v>
      </c>
      <c r="W128" s="46">
        <v>2.2000000000000002</v>
      </c>
      <c r="X128" s="16">
        <v>9.52449998316722E-4</v>
      </c>
      <c r="Y128" s="16">
        <v>6.30191259324913E-4</v>
      </c>
      <c r="Z128" s="17">
        <f>((((N128/1000)+1)/((SMOW!$Z$4/1000)+1))-1)*1000</f>
        <v>17.221939614749935</v>
      </c>
      <c r="AA128" s="17">
        <f>((((P128/1000)+1)/((SMOW!$AA$4/1000)+1))-1)*1000</f>
        <v>33.571781373431755</v>
      </c>
      <c r="AB128" s="17">
        <f>Z128*SMOW!$AN$6</f>
        <v>19.001658987351863</v>
      </c>
      <c r="AC128" s="17">
        <f>AA128*SMOW!$AN$12</f>
        <v>36.992918017487717</v>
      </c>
      <c r="AD128" s="17">
        <f t="shared" ref="AD128" si="313">LN((AB128/1000)+1)*1000</f>
        <v>18.823382293582252</v>
      </c>
      <c r="AE128" s="17">
        <f t="shared" ref="AE128" si="314">LN((AC128/1000)+1)*1000</f>
        <v>36.325099925601585</v>
      </c>
      <c r="AF128" s="16">
        <f>(AD128-SMOW!$AN$14*AE128)</f>
        <v>-0.35627046713538491</v>
      </c>
      <c r="AG128" s="2">
        <f t="shared" ref="AG128" si="315">AF128*1000</f>
        <v>-356.27046713538493</v>
      </c>
      <c r="AH128" s="2">
        <f>AVERAGE(AG128:AG129)</f>
        <v>-358.78030142244558</v>
      </c>
      <c r="AI128" s="2">
        <f>STDEV(AG128:AG129)</f>
        <v>3.5494416880701674</v>
      </c>
      <c r="AK128" s="66" t="str">
        <f t="shared" si="165"/>
        <v>08</v>
      </c>
      <c r="AN128" s="46">
        <v>0</v>
      </c>
    </row>
    <row r="129" spans="1:40" x14ac:dyDescent="0.25">
      <c r="A129" s="46">
        <v>978</v>
      </c>
      <c r="B129" s="21" t="s">
        <v>80</v>
      </c>
      <c r="C129" s="48" t="s">
        <v>48</v>
      </c>
      <c r="D129" s="48" t="s">
        <v>145</v>
      </c>
      <c r="E129" s="46" t="s">
        <v>242</v>
      </c>
      <c r="F129" s="16">
        <v>16.706156690238402</v>
      </c>
      <c r="G129" s="16">
        <v>16.568143389596901</v>
      </c>
      <c r="H129" s="16">
        <v>4.9024875469964998E-3</v>
      </c>
      <c r="I129" s="16">
        <v>32.661058176053302</v>
      </c>
      <c r="J129" s="16">
        <v>32.139022187044503</v>
      </c>
      <c r="K129" s="16">
        <v>1.6418534487971401E-3</v>
      </c>
      <c r="L129" s="16">
        <v>-0.40126032516262999</v>
      </c>
      <c r="M129" s="16">
        <v>4.9916483421293296E-3</v>
      </c>
      <c r="N129" s="16">
        <v>6.3408459766785796</v>
      </c>
      <c r="O129" s="16">
        <v>4.85250672770258E-3</v>
      </c>
      <c r="P129" s="16">
        <v>12.115121215381</v>
      </c>
      <c r="Q129" s="16">
        <v>1.60918695364076E-3</v>
      </c>
      <c r="R129" s="16">
        <v>9.9457640995773904</v>
      </c>
      <c r="S129" s="16">
        <v>0.13876141660341401</v>
      </c>
      <c r="T129" s="16">
        <v>1723.9141705721499</v>
      </c>
      <c r="U129" s="16">
        <v>0.75286769714680202</v>
      </c>
      <c r="V129" s="71" t="s">
        <v>480</v>
      </c>
      <c r="W129" s="46">
        <v>2.2000000000000002</v>
      </c>
      <c r="X129" s="16">
        <v>2.2045865951155201E-2</v>
      </c>
      <c r="Y129" s="16">
        <v>1.95259917944141E-2</v>
      </c>
      <c r="Z129" s="17">
        <f>((((N129/1000)+1)/((SMOW!$Z$4/1000)+1))-1)*1000</f>
        <v>17.187072915309631</v>
      </c>
      <c r="AA129" s="17">
        <f>((((P129/1000)+1)/((SMOW!$AA$4/1000)+1))-1)*1000</f>
        <v>33.513439970048076</v>
      </c>
      <c r="AB129" s="17">
        <f>Z129*SMOW!$AN$6</f>
        <v>18.963189154824303</v>
      </c>
      <c r="AC129" s="17">
        <f>AA129*SMOW!$AN$12</f>
        <v>36.928631325983595</v>
      </c>
      <c r="AD129" s="17">
        <f t="shared" ref="AD129" si="316">LN((AB129/1000)+1)*1000</f>
        <v>18.785629108028367</v>
      </c>
      <c r="AE129" s="17">
        <f t="shared" ref="AE129" si="317">LN((AC129/1000)+1)*1000</f>
        <v>36.263104628291423</v>
      </c>
      <c r="AF129" s="16">
        <f>(AD129-SMOW!$AN$14*AE129)</f>
        <v>-0.36129013570950619</v>
      </c>
      <c r="AG129" s="2">
        <f t="shared" ref="AG129" si="318">AF129*1000</f>
        <v>-361.29013570950622</v>
      </c>
      <c r="AI129" s="46"/>
      <c r="AK129" s="66" t="str">
        <f t="shared" si="165"/>
        <v>08</v>
      </c>
      <c r="AN129" s="46">
        <v>0</v>
      </c>
    </row>
    <row r="130" spans="1:40" x14ac:dyDescent="0.25">
      <c r="A130" s="46">
        <v>979</v>
      </c>
      <c r="B130" s="21" t="s">
        <v>80</v>
      </c>
      <c r="C130" s="48" t="s">
        <v>48</v>
      </c>
      <c r="D130" s="48" t="s">
        <v>145</v>
      </c>
      <c r="E130" s="46" t="s">
        <v>243</v>
      </c>
      <c r="F130" s="16">
        <v>15.393342459176999</v>
      </c>
      <c r="G130" s="16">
        <v>15.2760666370691</v>
      </c>
      <c r="H130" s="16">
        <v>4.0021913322458797E-3</v>
      </c>
      <c r="I130" s="16">
        <v>30.032195837827199</v>
      </c>
      <c r="J130" s="16">
        <v>29.590059812530502</v>
      </c>
      <c r="K130" s="16">
        <v>1.38915549402035E-3</v>
      </c>
      <c r="L130" s="16">
        <v>-0.34748494394698098</v>
      </c>
      <c r="M130" s="16">
        <v>3.9837605374595103E-3</v>
      </c>
      <c r="N130" s="16">
        <v>5.0414158756577896</v>
      </c>
      <c r="O130" s="16">
        <v>3.96138902528853E-3</v>
      </c>
      <c r="P130" s="16">
        <v>9.5385630087496391</v>
      </c>
      <c r="Q130" s="16">
        <v>1.3615167049119299E-3</v>
      </c>
      <c r="R130" s="16">
        <v>7.3406724156236498</v>
      </c>
      <c r="S130" s="16">
        <v>0.14471889673777</v>
      </c>
      <c r="T130" s="16">
        <v>948.00533482233095</v>
      </c>
      <c r="U130" s="16">
        <v>0.12002685655834799</v>
      </c>
      <c r="V130" s="71" t="s">
        <v>481</v>
      </c>
      <c r="W130" s="46">
        <v>2.2000000000000002</v>
      </c>
      <c r="X130" s="16">
        <v>9.1077106638684999E-2</v>
      </c>
      <c r="Y130" s="16">
        <v>9.6731777743753203E-2</v>
      </c>
      <c r="Z130" s="17">
        <f>((((N130/1000)+1)/((SMOW!$Z$4/1000)+1))-1)*1000</f>
        <v>15.873637704764798</v>
      </c>
      <c r="AA130" s="17">
        <f>((((P130/1000)+1)/((SMOW!$AA$4/1000)+1))-1)*1000</f>
        <v>30.882407709388993</v>
      </c>
      <c r="AB130" s="17">
        <f>Z130*SMOW!$AN$6</f>
        <v>17.514023234431775</v>
      </c>
      <c r="AC130" s="17">
        <f>AA130*SMOW!$AN$12</f>
        <v>34.029483388693855</v>
      </c>
      <c r="AD130" s="17">
        <f t="shared" ref="AD130" si="319">LN((AB130/1000)+1)*1000</f>
        <v>17.362420288223007</v>
      </c>
      <c r="AE130" s="17">
        <f t="shared" ref="AE130" si="320">LN((AC130/1000)+1)*1000</f>
        <v>33.463289595288053</v>
      </c>
      <c r="AF130" s="16">
        <f>(AD130-SMOW!$AN$14*AE130)</f>
        <v>-0.3061966180890856</v>
      </c>
      <c r="AG130" s="2">
        <f t="shared" ref="AG130" si="321">AF130*1000</f>
        <v>-306.19661808908563</v>
      </c>
      <c r="AH130" s="2">
        <f>AVERAGE(AG130:AG131)</f>
        <v>-301.27129689661382</v>
      </c>
      <c r="AI130" s="2">
        <f>STDEV(AG130:AG131)</f>
        <v>6.9654560294372629</v>
      </c>
      <c r="AK130" s="66" t="str">
        <f t="shared" ref="AK130:AK193" si="322">"08"</f>
        <v>08</v>
      </c>
      <c r="AN130" s="46">
        <v>0</v>
      </c>
    </row>
    <row r="131" spans="1:40" x14ac:dyDescent="0.25">
      <c r="A131" s="46">
        <v>980</v>
      </c>
      <c r="B131" s="21" t="s">
        <v>80</v>
      </c>
      <c r="C131" s="48" t="s">
        <v>48</v>
      </c>
      <c r="D131" s="48" t="s">
        <v>145</v>
      </c>
      <c r="E131" s="46" t="s">
        <v>244</v>
      </c>
      <c r="F131" s="16">
        <v>15.3578584724098</v>
      </c>
      <c r="G131" s="16">
        <v>15.2411198862777</v>
      </c>
      <c r="H131" s="16">
        <v>4.55742112903312E-3</v>
      </c>
      <c r="I131" s="16">
        <v>29.946345387010201</v>
      </c>
      <c r="J131" s="16">
        <v>29.5067090013114</v>
      </c>
      <c r="K131" s="16">
        <v>1.1923267127428099E-3</v>
      </c>
      <c r="L131" s="16">
        <v>-0.33842246641472501</v>
      </c>
      <c r="M131" s="16">
        <v>4.4193813009667498E-3</v>
      </c>
      <c r="N131" s="16">
        <v>5.0062936478370998</v>
      </c>
      <c r="O131" s="16">
        <v>4.51095825896359E-3</v>
      </c>
      <c r="P131" s="16">
        <v>9.4544206478587096</v>
      </c>
      <c r="Q131" s="16">
        <v>1.1686040505181699E-3</v>
      </c>
      <c r="R131" s="16">
        <v>7.2915666850151597</v>
      </c>
      <c r="S131" s="16">
        <v>0.14150311798201501</v>
      </c>
      <c r="T131" s="16">
        <v>801.34913784181697</v>
      </c>
      <c r="U131" s="16">
        <v>9.4012552512751896E-2</v>
      </c>
      <c r="V131" s="71" t="s">
        <v>482</v>
      </c>
      <c r="W131" s="46">
        <v>2.2000000000000002</v>
      </c>
      <c r="X131" s="16">
        <v>9.1119465133041297E-2</v>
      </c>
      <c r="Y131" s="16">
        <v>8.2353977348266202E-2</v>
      </c>
      <c r="Z131" s="17">
        <f>((((N131/1000)+1)/((SMOW!$Z$4/1000)+1))-1)*1000</f>
        <v>15.838136933575608</v>
      </c>
      <c r="AA131" s="17">
        <f>((((P131/1000)+1)/((SMOW!$AA$4/1000)+1))-1)*1000</f>
        <v>30.796486395667788</v>
      </c>
      <c r="AB131" s="17">
        <f>Z131*SMOW!$AN$6</f>
        <v>17.474853805028641</v>
      </c>
      <c r="AC131" s="17">
        <f>AA131*SMOW!$AN$12</f>
        <v>33.934806252586959</v>
      </c>
      <c r="AD131" s="17">
        <f t="shared" ref="AD131" si="323">LN((AB131/1000)+1)*1000</f>
        <v>17.323924324092829</v>
      </c>
      <c r="AE131" s="17">
        <f t="shared" ref="AE131" si="324">LN((AC131/1000)+1)*1000</f>
        <v>33.371724052645774</v>
      </c>
      <c r="AF131" s="16">
        <f>(AD131-SMOW!$AN$14*AE131)</f>
        <v>-0.29634597570414201</v>
      </c>
      <c r="AG131" s="2">
        <f t="shared" ref="AG131" si="325">AF131*1000</f>
        <v>-296.34597570414201</v>
      </c>
      <c r="AI131" s="46"/>
      <c r="AK131" s="66" t="str">
        <f t="shared" si="322"/>
        <v>08</v>
      </c>
      <c r="AN131" s="46">
        <v>0</v>
      </c>
    </row>
    <row r="132" spans="1:40" x14ac:dyDescent="0.25">
      <c r="A132" s="46">
        <v>981</v>
      </c>
      <c r="B132" s="21" t="s">
        <v>80</v>
      </c>
      <c r="C132" s="48" t="s">
        <v>48</v>
      </c>
      <c r="D132" s="48" t="s">
        <v>145</v>
      </c>
      <c r="E132" s="46" t="s">
        <v>245</v>
      </c>
      <c r="F132" s="16">
        <v>12.9465808004453</v>
      </c>
      <c r="G132" s="16">
        <v>12.863489804457201</v>
      </c>
      <c r="H132" s="16">
        <v>4.6428556832538298E-3</v>
      </c>
      <c r="I132" s="16">
        <v>25.214576140359</v>
      </c>
      <c r="J132" s="16">
        <v>24.901933233822401</v>
      </c>
      <c r="K132" s="16">
        <v>1.12329925424568E-3</v>
      </c>
      <c r="L132" s="16">
        <v>-0.28473094300105001</v>
      </c>
      <c r="M132" s="16">
        <v>4.61387260658887E-3</v>
      </c>
      <c r="N132" s="16">
        <v>2.6195989314513599</v>
      </c>
      <c r="O132" s="16">
        <v>4.5955218086268096E-3</v>
      </c>
      <c r="P132" s="16">
        <v>4.8167951978427999</v>
      </c>
      <c r="Q132" s="16">
        <v>1.10094996985812E-3</v>
      </c>
      <c r="R132" s="16">
        <v>5.39339150523288E-2</v>
      </c>
      <c r="S132" s="16">
        <v>0.1224092667502</v>
      </c>
      <c r="T132" s="16">
        <v>1262.9063558827499</v>
      </c>
      <c r="U132" s="16">
        <v>0.49609829176712</v>
      </c>
      <c r="V132" s="71" t="s">
        <v>483</v>
      </c>
      <c r="W132" s="46">
        <v>2.2000000000000002</v>
      </c>
      <c r="X132" s="16">
        <v>3.5633482395331902E-3</v>
      </c>
      <c r="Y132" s="16">
        <v>4.7758989868898396E-3</v>
      </c>
      <c r="Z132" s="17">
        <f>((((N132/1000)+1)/((SMOW!$Z$4/1000)+1))-1)*1000</f>
        <v>13.425718693564015</v>
      </c>
      <c r="AA132" s="17">
        <f>((((P132/1000)+1)/((SMOW!$AA$4/1000)+1))-1)*1000</f>
        <v>26.060811439658103</v>
      </c>
      <c r="AB132" s="17">
        <f>Z132*SMOW!$AN$6</f>
        <v>14.813135685177166</v>
      </c>
      <c r="AC132" s="17">
        <f>AA132*SMOW!$AN$12</f>
        <v>28.716541738813611</v>
      </c>
      <c r="AD132" s="17">
        <f t="shared" ref="AD132" si="326">LN((AB132/1000)+1)*1000</f>
        <v>14.704492771530258</v>
      </c>
      <c r="AE132" s="17">
        <f t="shared" ref="AE132" si="327">LN((AC132/1000)+1)*1000</f>
        <v>28.311949261600919</v>
      </c>
      <c r="AF132" s="16">
        <f>(AD132-SMOW!$AN$14*AE132)</f>
        <v>-0.24421643859502673</v>
      </c>
      <c r="AG132" s="2">
        <f t="shared" ref="AG132" si="328">AF132*1000</f>
        <v>-244.21643859502672</v>
      </c>
      <c r="AI132" s="46"/>
      <c r="AK132" s="66" t="str">
        <f t="shared" si="322"/>
        <v>08</v>
      </c>
      <c r="AN132" s="46">
        <v>0</v>
      </c>
    </row>
    <row r="133" spans="1:40" x14ac:dyDescent="0.25">
      <c r="A133" s="46">
        <v>982</v>
      </c>
      <c r="B133" s="21" t="s">
        <v>80</v>
      </c>
      <c r="C133" s="48" t="s">
        <v>48</v>
      </c>
      <c r="D133" s="48" t="s">
        <v>145</v>
      </c>
      <c r="E133" s="46" t="s">
        <v>246</v>
      </c>
      <c r="F133" s="16">
        <v>13.3478206993741</v>
      </c>
      <c r="G133" s="16">
        <v>13.259523034484699</v>
      </c>
      <c r="H133" s="16">
        <v>4.3306675850124897E-3</v>
      </c>
      <c r="I133" s="16">
        <v>26.000389814635401</v>
      </c>
      <c r="J133" s="16">
        <v>25.668126653666398</v>
      </c>
      <c r="K133" s="16">
        <v>1.2963650581641901E-3</v>
      </c>
      <c r="L133" s="16">
        <v>-0.29324783865119902</v>
      </c>
      <c r="M133" s="16">
        <v>4.3590326433629104E-3</v>
      </c>
      <c r="N133" s="16">
        <v>3.01674819298632</v>
      </c>
      <c r="O133" s="16">
        <v>4.2865164654195499E-3</v>
      </c>
      <c r="P133" s="16">
        <v>5.5869742376119298</v>
      </c>
      <c r="Q133" s="16">
        <v>1.2705724376806599E-3</v>
      </c>
      <c r="R133" s="16">
        <v>1.5575639040490701</v>
      </c>
      <c r="S133" s="16">
        <v>0.15168758155414</v>
      </c>
      <c r="T133" s="16">
        <v>1084.0368730783</v>
      </c>
      <c r="U133" s="16">
        <v>0.141275759482522</v>
      </c>
      <c r="V133" s="71" t="s">
        <v>484</v>
      </c>
      <c r="W133" s="46">
        <v>2.2000000000000002</v>
      </c>
      <c r="X133" s="16">
        <v>0.121501799948353</v>
      </c>
      <c r="Y133" s="16">
        <v>0.12877507785558301</v>
      </c>
      <c r="Z133" s="17">
        <f>((((N133/1000)+1)/((SMOW!$Z$4/1000)+1))-1)*1000</f>
        <v>13.827148384574217</v>
      </c>
      <c r="AA133" s="17">
        <f>((((P133/1000)+1)/((SMOW!$AA$4/1000)+1))-1)*1000</f>
        <v>26.847273742314883</v>
      </c>
      <c r="AB133" s="17">
        <f>Z133*SMOW!$AN$6</f>
        <v>15.256049216788956</v>
      </c>
      <c r="AC133" s="17">
        <f>AA133*SMOW!$AN$12</f>
        <v>29.583148582293507</v>
      </c>
      <c r="AD133" s="17">
        <f t="shared" ref="AD133" si="329">LN((AB133/1000)+1)*1000</f>
        <v>15.140845918441421</v>
      </c>
      <c r="AE133" s="17">
        <f t="shared" ref="AE133" si="330">LN((AC133/1000)+1)*1000</f>
        <v>29.154010210025373</v>
      </c>
      <c r="AF133" s="16">
        <f>(AD133-SMOW!$AN$14*AE133)</f>
        <v>-0.2524714724519761</v>
      </c>
      <c r="AG133" s="2">
        <f t="shared" ref="AG133" si="331">AF133*1000</f>
        <v>-252.4714724519761</v>
      </c>
      <c r="AH133" s="2">
        <f>AVERAGE(AG133:AG134)</f>
        <v>-256.64910633326167</v>
      </c>
      <c r="AI133" s="2">
        <f>STDEV(AG133:AG134)</f>
        <v>5.90806649354339</v>
      </c>
      <c r="AK133" s="66" t="str">
        <f t="shared" si="322"/>
        <v>08</v>
      </c>
      <c r="AN133" s="46">
        <v>0</v>
      </c>
    </row>
    <row r="134" spans="1:40" x14ac:dyDescent="0.25">
      <c r="A134" s="46">
        <v>983</v>
      </c>
      <c r="B134" s="21" t="s">
        <v>80</v>
      </c>
      <c r="C134" s="48" t="s">
        <v>48</v>
      </c>
      <c r="D134" s="48" t="s">
        <v>145</v>
      </c>
      <c r="E134" s="46" t="s">
        <v>247</v>
      </c>
      <c r="F134" s="16">
        <v>13.5282311057359</v>
      </c>
      <c r="G134" s="16">
        <v>13.437541286236501</v>
      </c>
      <c r="H134" s="16">
        <v>3.9629652519729197E-3</v>
      </c>
      <c r="I134" s="16">
        <v>26.362036703248101</v>
      </c>
      <c r="J134" s="16">
        <v>26.020546761657201</v>
      </c>
      <c r="K134" s="16">
        <v>1.26311485260446E-3</v>
      </c>
      <c r="L134" s="16">
        <v>-0.30130740391850802</v>
      </c>
      <c r="M134" s="16">
        <v>3.9361550798813301E-3</v>
      </c>
      <c r="N134" s="16">
        <v>3.1953193167732001</v>
      </c>
      <c r="O134" s="16">
        <v>3.9225628545716601E-3</v>
      </c>
      <c r="P134" s="16">
        <v>5.9414257603137797</v>
      </c>
      <c r="Q134" s="16">
        <v>1.23798378183164E-3</v>
      </c>
      <c r="R134" s="16">
        <v>2.0485616283446699</v>
      </c>
      <c r="S134" s="16">
        <v>0.13236738972071299</v>
      </c>
      <c r="T134" s="16">
        <v>925.29975135544305</v>
      </c>
      <c r="U134" s="16">
        <v>0.12915476637359499</v>
      </c>
      <c r="V134" s="71" t="s">
        <v>485</v>
      </c>
      <c r="W134" s="46">
        <v>2.2000000000000002</v>
      </c>
      <c r="X134" s="16">
        <v>1.0335779030647099E-2</v>
      </c>
      <c r="Y134" s="16">
        <v>1.29901357865245E-2</v>
      </c>
      <c r="Z134" s="17">
        <f>((((N134/1000)+1)/((SMOW!$Z$4/1000)+1))-1)*1000</f>
        <v>14.007644127580487</v>
      </c>
      <c r="AA134" s="17">
        <f>((((P134/1000)+1)/((SMOW!$AA$4/1000)+1))-1)*1000</f>
        <v>27.209219142449115</v>
      </c>
      <c r="AB134" s="17">
        <f>Z134*SMOW!$AN$6</f>
        <v>15.455197433191737</v>
      </c>
      <c r="AC134" s="17">
        <f>AA134*SMOW!$AN$12</f>
        <v>29.981978074390955</v>
      </c>
      <c r="AD134" s="17">
        <f t="shared" ref="AD134" si="332">LN((AB134/1000)+1)*1000</f>
        <v>15.336982338495947</v>
      </c>
      <c r="AE134" s="17">
        <f t="shared" ref="AE134" si="333">LN((AC134/1000)+1)*1000</f>
        <v>29.541305073315328</v>
      </c>
      <c r="AF134" s="16">
        <f>(AD134-SMOW!$AN$14*AE134)</f>
        <v>-0.26082674021454721</v>
      </c>
      <c r="AG134" s="2">
        <f t="shared" ref="AG134" si="334">AF134*1000</f>
        <v>-260.82674021454721</v>
      </c>
      <c r="AI134" s="46"/>
      <c r="AK134" s="66" t="str">
        <f t="shared" si="322"/>
        <v>08</v>
      </c>
      <c r="AN134" s="46">
        <v>0</v>
      </c>
    </row>
    <row r="135" spans="1:40" x14ac:dyDescent="0.25">
      <c r="A135" s="46">
        <v>984</v>
      </c>
      <c r="B135" s="21" t="s">
        <v>80</v>
      </c>
      <c r="C135" s="48" t="s">
        <v>48</v>
      </c>
      <c r="D135" s="48" t="s">
        <v>145</v>
      </c>
      <c r="E135" s="46" t="s">
        <v>248</v>
      </c>
      <c r="F135" s="16">
        <v>13.321606582264399</v>
      </c>
      <c r="G135" s="16">
        <v>13.2336538985915</v>
      </c>
      <c r="H135" s="16">
        <v>4.1859325840499602E-3</v>
      </c>
      <c r="I135" s="16">
        <v>25.949930181920099</v>
      </c>
      <c r="J135" s="16">
        <v>25.618944527145899</v>
      </c>
      <c r="K135" s="16">
        <v>1.4386608292827701E-3</v>
      </c>
      <c r="L135" s="16">
        <v>-0.29314881174155599</v>
      </c>
      <c r="M135" s="16">
        <v>4.2320943787112304E-3</v>
      </c>
      <c r="N135" s="16">
        <v>2.9908013285800199</v>
      </c>
      <c r="O135" s="16">
        <v>4.14325703657277E-3</v>
      </c>
      <c r="P135" s="16">
        <v>5.5375185552485302</v>
      </c>
      <c r="Q135" s="16">
        <v>1.41003707662774E-3</v>
      </c>
      <c r="R135" s="16">
        <v>0.78688226656104798</v>
      </c>
      <c r="S135" s="16">
        <v>0.14433359978423099</v>
      </c>
      <c r="T135" s="16">
        <v>737.42228691450305</v>
      </c>
      <c r="U135" s="16">
        <v>0.34482587754668997</v>
      </c>
      <c r="V135" s="71" t="s">
        <v>486</v>
      </c>
      <c r="W135" s="46">
        <v>2.2000000000000002</v>
      </c>
      <c r="X135" s="16">
        <v>1.297131922645E-2</v>
      </c>
      <c r="Y135" s="16">
        <v>1.69324138977405E-2</v>
      </c>
      <c r="Z135" s="17">
        <f>((((N135/1000)+1)/((SMOW!$Z$4/1000)+1))-1)*1000</f>
        <v>13.800921867820559</v>
      </c>
      <c r="AA135" s="17">
        <f>((((P135/1000)+1)/((SMOW!$AA$4/1000)+1))-1)*1000</f>
        <v>26.796772459077189</v>
      </c>
      <c r="AB135" s="17">
        <f>Z135*SMOW!$AN$6</f>
        <v>15.2271124455003</v>
      </c>
      <c r="AC135" s="17">
        <f>AA135*SMOW!$AN$12</f>
        <v>29.527500959374443</v>
      </c>
      <c r="AD135" s="17">
        <f t="shared" ref="AD135" si="335">LN((AB135/1000)+1)*1000</f>
        <v>15.11234356802848</v>
      </c>
      <c r="AE135" s="17">
        <f t="shared" ref="AE135" si="336">LN((AC135/1000)+1)*1000</f>
        <v>29.099960056921731</v>
      </c>
      <c r="AF135" s="16">
        <f>(AD135-SMOW!$AN$14*AE135)</f>
        <v>-0.25243534202619422</v>
      </c>
      <c r="AG135" s="2">
        <f t="shared" ref="AG135" si="337">AF135*1000</f>
        <v>-252.43534202619423</v>
      </c>
      <c r="AH135" s="2">
        <f>AVERAGE(AG135:AG136)</f>
        <v>-249.66506189127637</v>
      </c>
      <c r="AI135" s="2">
        <f>STDEV(AG135:AG136)</f>
        <v>3.9177677383736174</v>
      </c>
      <c r="AK135" s="66" t="str">
        <f t="shared" si="322"/>
        <v>08</v>
      </c>
      <c r="AN135" s="46">
        <v>0</v>
      </c>
    </row>
    <row r="136" spans="1:40" x14ac:dyDescent="0.25">
      <c r="A136" s="46">
        <v>985</v>
      </c>
      <c r="B136" s="21" t="s">
        <v>80</v>
      </c>
      <c r="C136" s="48" t="s">
        <v>48</v>
      </c>
      <c r="D136" s="48" t="s">
        <v>145</v>
      </c>
      <c r="E136" s="46" t="s">
        <v>249</v>
      </c>
      <c r="F136" s="16">
        <v>13.848265166024801</v>
      </c>
      <c r="G136" s="16">
        <v>13.753253741172699</v>
      </c>
      <c r="H136" s="16">
        <v>4.3254762971443803E-3</v>
      </c>
      <c r="I136" s="16">
        <v>26.952852902265999</v>
      </c>
      <c r="J136" s="16">
        <v>26.596022271456299</v>
      </c>
      <c r="K136" s="16">
        <v>1.24041165528002E-3</v>
      </c>
      <c r="L136" s="16">
        <v>-0.28944601815622401</v>
      </c>
      <c r="M136" s="16">
        <v>4.41067860124255E-3</v>
      </c>
      <c r="N136" s="16">
        <v>3.5120906325099401</v>
      </c>
      <c r="O136" s="16">
        <v>4.2813781026873297E-3</v>
      </c>
      <c r="P136" s="16">
        <v>6.5204870158444104</v>
      </c>
      <c r="Q136" s="16">
        <v>1.21573228979594E-3</v>
      </c>
      <c r="R136" s="16">
        <v>2.02304624871006</v>
      </c>
      <c r="S136" s="16">
        <v>0.120414746401291</v>
      </c>
      <c r="T136" s="16">
        <v>907.51420364039404</v>
      </c>
      <c r="U136" s="16">
        <v>0.124500904689834</v>
      </c>
      <c r="V136" s="71" t="s">
        <v>487</v>
      </c>
      <c r="W136" s="46">
        <v>2.2000000000000002</v>
      </c>
      <c r="X136" s="16">
        <v>5.1139586419084102E-2</v>
      </c>
      <c r="Y136" s="16">
        <v>4.7520099391732601E-2</v>
      </c>
      <c r="Z136" s="17">
        <f>((((N136/1000)+1)/((SMOW!$Z$4/1000)+1))-1)*1000</f>
        <v>14.327829568453465</v>
      </c>
      <c r="AA136" s="17">
        <f>((((P136/1000)+1)/((SMOW!$AA$4/1000)+1))-1)*1000</f>
        <v>27.800523014520408</v>
      </c>
      <c r="AB136" s="17">
        <f>Z136*SMOW!$AN$6</f>
        <v>15.808470914360633</v>
      </c>
      <c r="AC136" s="17">
        <f>AA136*SMOW!$AN$12</f>
        <v>30.633538842633872</v>
      </c>
      <c r="AD136" s="17">
        <f t="shared" ref="AD136" si="338">LN((AB136/1000)+1)*1000</f>
        <v>15.684818505937608</v>
      </c>
      <c r="AE136" s="17">
        <f t="shared" ref="AE136" si="339">LN((AC136/1000)+1)*1000</f>
        <v>30.1736994085113</v>
      </c>
      <c r="AF136" s="16">
        <f>(AD136-SMOW!$AN$14*AE136)</f>
        <v>-0.24689478175635848</v>
      </c>
      <c r="AG136" s="2">
        <f t="shared" ref="AG136" si="340">AF136*1000</f>
        <v>-246.8947817563585</v>
      </c>
      <c r="AI136" s="46"/>
      <c r="AK136" s="66" t="str">
        <f t="shared" si="322"/>
        <v>08</v>
      </c>
      <c r="AN136" s="46">
        <v>0</v>
      </c>
    </row>
    <row r="137" spans="1:40" x14ac:dyDescent="0.25">
      <c r="A137" s="46">
        <v>986</v>
      </c>
      <c r="B137" s="21" t="s">
        <v>80</v>
      </c>
      <c r="C137" s="48" t="s">
        <v>64</v>
      </c>
      <c r="D137" s="48" t="s">
        <v>50</v>
      </c>
      <c r="E137" s="46" t="s">
        <v>250</v>
      </c>
      <c r="F137" s="16">
        <v>10.760254004891699</v>
      </c>
      <c r="G137" s="16">
        <v>10.702774072189101</v>
      </c>
      <c r="H137" s="16">
        <v>4.3538101959410304E-3</v>
      </c>
      <c r="I137" s="16">
        <v>20.8432448533325</v>
      </c>
      <c r="J137" s="16">
        <v>20.628996375326501</v>
      </c>
      <c r="K137" s="16">
        <v>1.1408827998652699E-3</v>
      </c>
      <c r="L137" s="16">
        <v>-0.18933601398324601</v>
      </c>
      <c r="M137" s="16">
        <v>4.3164251665865098E-3</v>
      </c>
      <c r="N137" s="16">
        <v>0.45556171918409999</v>
      </c>
      <c r="O137" s="16">
        <v>4.3094231376233196E-3</v>
      </c>
      <c r="P137" s="16">
        <v>0.53243639452365499</v>
      </c>
      <c r="Q137" s="16">
        <v>1.1181836713381201E-3</v>
      </c>
      <c r="R137" s="16">
        <v>-0.33506582621759901</v>
      </c>
      <c r="S137" s="16">
        <v>0.112235345813211</v>
      </c>
      <c r="T137" s="16">
        <v>1091.60284004854</v>
      </c>
      <c r="U137" s="16">
        <v>0.39426742517485402</v>
      </c>
      <c r="V137" s="71" t="s">
        <v>488</v>
      </c>
      <c r="W137" s="46">
        <v>2.2000000000000002</v>
      </c>
      <c r="X137" s="65">
        <v>6.9744799857473402E-5</v>
      </c>
      <c r="Y137" s="65">
        <v>2.6277152103158799E-6</v>
      </c>
      <c r="Z137" s="17">
        <f>((((N137/1000)+1)/((SMOW!$Z$4/1000)+1))-1)*1000</f>
        <v>11.238357734872695</v>
      </c>
      <c r="AA137" s="17">
        <f>((((P137/1000)+1)/((SMOW!$AA$4/1000)+1))-1)*1000</f>
        <v>21.685871956917069</v>
      </c>
      <c r="AB137" s="17">
        <f>Z137*SMOW!$AN$6</f>
        <v>12.399732320105443</v>
      </c>
      <c r="AC137" s="17">
        <f>AA137*SMOW!$AN$12</f>
        <v>23.895773492521247</v>
      </c>
      <c r="AD137" s="17">
        <f t="shared" ref="AD137" si="341">LN((AB137/1000)+1)*1000</f>
        <v>12.323485287478821</v>
      </c>
      <c r="AE137" s="17">
        <f t="shared" ref="AE137" si="342">LN((AC137/1000)+1)*1000</f>
        <v>23.614737738294043</v>
      </c>
      <c r="AF137" s="16">
        <f>(AD137-SMOW!$AN$14*AE137)</f>
        <v>-0.14509623834043417</v>
      </c>
      <c r="AG137" s="2">
        <f t="shared" ref="AG137" si="343">AF137*1000</f>
        <v>-145.09623834043418</v>
      </c>
      <c r="AH137" s="2">
        <f>AVERAGE(AG137:AG140)</f>
        <v>-146.234862230956</v>
      </c>
      <c r="AI137" s="2">
        <f>STDEV(AG137:AG140)</f>
        <v>14.160475163404646</v>
      </c>
      <c r="AK137" s="66" t="str">
        <f t="shared" si="322"/>
        <v>08</v>
      </c>
      <c r="AN137" s="46">
        <v>0</v>
      </c>
    </row>
    <row r="138" spans="1:40" x14ac:dyDescent="0.25">
      <c r="A138" s="46" t="s">
        <v>251</v>
      </c>
      <c r="E138" s="4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71" t="s">
        <v>385</v>
      </c>
      <c r="X138" s="65"/>
      <c r="Y138" s="65"/>
      <c r="Z138" s="17"/>
      <c r="AA138" s="17"/>
      <c r="AB138" s="17"/>
      <c r="AC138" s="17"/>
      <c r="AD138" s="17"/>
      <c r="AE138" s="17"/>
      <c r="AF138" s="16"/>
      <c r="AG138" s="2"/>
      <c r="AH138" s="2"/>
      <c r="AI138" s="2"/>
      <c r="AK138" s="66" t="str">
        <f t="shared" si="322"/>
        <v>08</v>
      </c>
      <c r="AN138" s="46">
        <v>0</v>
      </c>
    </row>
    <row r="139" spans="1:40" x14ac:dyDescent="0.25">
      <c r="A139" s="46">
        <v>987</v>
      </c>
      <c r="B139" s="21" t="s">
        <v>80</v>
      </c>
      <c r="C139" s="48" t="s">
        <v>64</v>
      </c>
      <c r="D139" s="48" t="s">
        <v>50</v>
      </c>
      <c r="E139" s="46" t="s">
        <v>255</v>
      </c>
      <c r="F139" s="16">
        <v>9.9727763592697798</v>
      </c>
      <c r="G139" s="16">
        <v>9.9233761738909099</v>
      </c>
      <c r="H139" s="16">
        <v>3.3635368445102498E-3</v>
      </c>
      <c r="I139" s="16">
        <v>19.3618189192625</v>
      </c>
      <c r="J139" s="16">
        <v>19.176763730215502</v>
      </c>
      <c r="K139" s="16">
        <v>1.22191649619166E-3</v>
      </c>
      <c r="L139" s="16">
        <v>-0.201955075662855</v>
      </c>
      <c r="M139" s="16">
        <v>3.0525942421870101E-3</v>
      </c>
      <c r="N139" s="16">
        <v>-0.32388759846600801</v>
      </c>
      <c r="O139" s="16">
        <v>3.3292456146791099E-3</v>
      </c>
      <c r="P139" s="16">
        <v>-0.91951492770508703</v>
      </c>
      <c r="Q139" s="16">
        <v>1.1976051124095301E-3</v>
      </c>
      <c r="R139" s="16">
        <v>-3.8096782946165102</v>
      </c>
      <c r="S139" s="16">
        <v>0.149914313930329</v>
      </c>
      <c r="T139" s="16">
        <v>820.34976667404396</v>
      </c>
      <c r="U139" s="16">
        <v>0.256827692568943</v>
      </c>
      <c r="V139" s="71" t="s">
        <v>489</v>
      </c>
      <c r="W139" s="46">
        <v>2.2000000000000002</v>
      </c>
      <c r="X139" s="16">
        <v>4.44358660593063E-2</v>
      </c>
      <c r="Y139" s="16">
        <v>4.1060142599465298E-2</v>
      </c>
      <c r="Z139" s="17">
        <f>((((N139/1000)+1)/((SMOW!$Z$4/1000)+1))-1)*1000</f>
        <v>10.450507601315939</v>
      </c>
      <c r="AA139" s="17">
        <f>((((P139/1000)+1)/((SMOW!$AA$4/1000)+1))-1)*1000</f>
        <v>20.2032232203746</v>
      </c>
      <c r="AB139" s="17">
        <f>Z139*SMOW!$AN$6</f>
        <v>11.530465564683571</v>
      </c>
      <c r="AC139" s="17">
        <f>AA139*SMOW!$AN$12</f>
        <v>22.262035248203571</v>
      </c>
      <c r="AD139" s="17">
        <f t="shared" ref="AD139" si="344">LN((AB139/1000)+1)*1000</f>
        <v>11.464496366042342</v>
      </c>
      <c r="AE139" s="17">
        <f t="shared" ref="AE139" si="345">LN((AC139/1000)+1)*1000</f>
        <v>22.017853485756508</v>
      </c>
      <c r="AF139" s="16">
        <f>(AD139-SMOW!$AN$14*AE139)</f>
        <v>-0.16093027443709396</v>
      </c>
      <c r="AG139" s="2">
        <f t="shared" ref="AG139" si="346">AF139*1000</f>
        <v>-160.93027443709394</v>
      </c>
      <c r="AI139" s="46"/>
      <c r="AK139" s="66" t="str">
        <f t="shared" si="322"/>
        <v>08</v>
      </c>
      <c r="AN139" s="46">
        <v>0</v>
      </c>
    </row>
    <row r="140" spans="1:40" x14ac:dyDescent="0.25">
      <c r="A140" s="46">
        <v>988</v>
      </c>
      <c r="B140" s="21" t="s">
        <v>80</v>
      </c>
      <c r="C140" s="48" t="s">
        <v>64</v>
      </c>
      <c r="D140" s="48" t="s">
        <v>50</v>
      </c>
      <c r="E140" s="46" t="s">
        <v>256</v>
      </c>
      <c r="F140" s="16">
        <v>11.022361677798401</v>
      </c>
      <c r="G140" s="16">
        <v>10.9620579382483</v>
      </c>
      <c r="H140" s="16">
        <v>3.48085523358108E-3</v>
      </c>
      <c r="I140" s="16">
        <v>21.323991127468901</v>
      </c>
      <c r="J140" s="16">
        <v>21.099816058345201</v>
      </c>
      <c r="K140" s="16">
        <v>1.4926360158773601E-3</v>
      </c>
      <c r="L140" s="16">
        <v>-0.17864494055795399</v>
      </c>
      <c r="M140" s="16">
        <v>3.5109077909442599E-3</v>
      </c>
      <c r="N140" s="16">
        <v>0.71499720657071097</v>
      </c>
      <c r="O140" s="16">
        <v>3.4453679437614101E-3</v>
      </c>
      <c r="P140" s="16">
        <v>1.0036176883944901</v>
      </c>
      <c r="Q140" s="16">
        <v>1.4629383670269501E-3</v>
      </c>
      <c r="R140" s="16">
        <v>-0.69312716683259401</v>
      </c>
      <c r="S140" s="16">
        <v>0.13797942656127499</v>
      </c>
      <c r="T140" s="16">
        <v>931.79300463000595</v>
      </c>
      <c r="U140" s="16">
        <v>8.8639606962042095E-2</v>
      </c>
      <c r="V140" s="71" t="s">
        <v>490</v>
      </c>
      <c r="W140" s="46">
        <v>2.2000000000000002</v>
      </c>
      <c r="X140" s="16">
        <v>1.90929350401268E-2</v>
      </c>
      <c r="Y140" s="16">
        <v>2.1872629987686101E-2</v>
      </c>
      <c r="Z140" s="17">
        <f>((((N140/1000)+1)/((SMOW!$Z$4/1000)+1))-1)*1000</f>
        <v>11.500589388372839</v>
      </c>
      <c r="AA140" s="17">
        <f>((((P140/1000)+1)/((SMOW!$AA$4/1000)+1))-1)*1000</f>
        <v>22.167015049901593</v>
      </c>
      <c r="AB140" s="17">
        <f>Z140*SMOW!$AN$6</f>
        <v>12.68906305560701</v>
      </c>
      <c r="AC140" s="17">
        <f>AA140*SMOW!$AN$12</f>
        <v>24.425947533495517</v>
      </c>
      <c r="AD140" s="17">
        <f t="shared" ref="AD140" si="347">LN((AB140/1000)+1)*1000</f>
        <v>12.609231510687184</v>
      </c>
      <c r="AE140" s="17">
        <f t="shared" ref="AE140" si="348">LN((AC140/1000)+1)*1000</f>
        <v>24.132404516292659</v>
      </c>
      <c r="AF140" s="16">
        <f>(AD140-SMOW!$AN$14*AE140)</f>
        <v>-0.13267807391533992</v>
      </c>
      <c r="AG140" s="2">
        <f t="shared" ref="AG140" si="349">AF140*1000</f>
        <v>-132.67807391533992</v>
      </c>
      <c r="AI140" s="46"/>
      <c r="AK140" s="66" t="str">
        <f t="shared" si="322"/>
        <v>08</v>
      </c>
      <c r="AN140" s="46">
        <v>0</v>
      </c>
    </row>
    <row r="141" spans="1:40" x14ac:dyDescent="0.25">
      <c r="A141" s="46">
        <v>989</v>
      </c>
      <c r="B141" s="21" t="s">
        <v>80</v>
      </c>
      <c r="C141" s="48" t="s">
        <v>48</v>
      </c>
      <c r="D141" s="48" t="s">
        <v>145</v>
      </c>
      <c r="E141" s="46" t="s">
        <v>257</v>
      </c>
      <c r="F141" s="16">
        <v>13.743122918349799</v>
      </c>
      <c r="G141" s="16">
        <v>13.6495420804691</v>
      </c>
      <c r="H141" s="16">
        <v>5.4752656890444803E-3</v>
      </c>
      <c r="I141" s="16">
        <v>26.644940670510199</v>
      </c>
      <c r="J141" s="16">
        <v>26.296146390188699</v>
      </c>
      <c r="K141" s="16">
        <v>1.0323204378879999E-3</v>
      </c>
      <c r="L141" s="16">
        <v>-0.234823213550475</v>
      </c>
      <c r="M141" s="16">
        <v>5.3158780704885998E-3</v>
      </c>
      <c r="N141" s="16">
        <v>3.40802030916538</v>
      </c>
      <c r="O141" s="16">
        <v>5.41944540141085E-3</v>
      </c>
      <c r="P141" s="16">
        <v>6.2187010394101803</v>
      </c>
      <c r="Q141" s="16">
        <v>1.01178127794855E-3</v>
      </c>
      <c r="R141" s="16">
        <v>6.7205635098152303</v>
      </c>
      <c r="S141" s="16">
        <v>0.13047813558912499</v>
      </c>
      <c r="T141" s="16">
        <v>640.17979947975402</v>
      </c>
      <c r="U141" s="16">
        <v>9.0197319589696207E-2</v>
      </c>
      <c r="V141" s="71" t="s">
        <v>491</v>
      </c>
      <c r="W141" s="46">
        <v>2.2000000000000002</v>
      </c>
      <c r="X141" s="16">
        <v>1.3307234144912399E-2</v>
      </c>
      <c r="Y141" s="16">
        <v>2.7891306749243401E-2</v>
      </c>
      <c r="Z141" s="17">
        <f>((((N141/1000)+1)/((SMOW!$Z$4/1000)+1))-1)*1000</f>
        <v>14.222637587025577</v>
      </c>
      <c r="AA141" s="17">
        <f>((((P141/1000)+1)/((SMOW!$AA$4/1000)+1))-1)*1000</f>
        <v>27.492356625044234</v>
      </c>
      <c r="AB141" s="17">
        <f>Z141*SMOW!$AN$6</f>
        <v>15.692408368328673</v>
      </c>
      <c r="AC141" s="17">
        <f>AA141*SMOW!$AN$12</f>
        <v>30.29396871810485</v>
      </c>
      <c r="AD141" s="17">
        <f t="shared" ref="AD141" si="350">LN((AB141/1000)+1)*1000</f>
        <v>15.570555649995185</v>
      </c>
      <c r="AE141" s="17">
        <f t="shared" ref="AE141" si="351">LN((AC141/1000)+1)*1000</f>
        <v>29.844168043282455</v>
      </c>
      <c r="AF141" s="16">
        <f>(AD141-SMOW!$AN$14*AE141)</f>
        <v>-0.18716507685795136</v>
      </c>
      <c r="AG141" s="2">
        <f t="shared" ref="AG141" si="352">AF141*1000</f>
        <v>-187.16507685795136</v>
      </c>
      <c r="AH141" s="2">
        <f>AVERAGE(AG141:AG142)</f>
        <v>-188.99541781211937</v>
      </c>
      <c r="AI141" s="2">
        <f>STDEV(AG141:AG142)</f>
        <v>2.5884930011513085</v>
      </c>
      <c r="AK141" s="66" t="str">
        <f t="shared" si="322"/>
        <v>08</v>
      </c>
      <c r="AN141" s="46">
        <v>0</v>
      </c>
    </row>
    <row r="142" spans="1:40" x14ac:dyDescent="0.25">
      <c r="A142" s="46">
        <v>990</v>
      </c>
      <c r="B142" s="21" t="s">
        <v>80</v>
      </c>
      <c r="C142" s="48" t="s">
        <v>48</v>
      </c>
      <c r="D142" s="48" t="s">
        <v>145</v>
      </c>
      <c r="E142" s="46" t="s">
        <v>258</v>
      </c>
      <c r="F142" s="16">
        <v>13.1617670754906</v>
      </c>
      <c r="G142" s="16">
        <v>13.0759034719713</v>
      </c>
      <c r="H142" s="16">
        <v>2.6816935071048102E-3</v>
      </c>
      <c r="I142" s="16">
        <v>25.533783592998901</v>
      </c>
      <c r="J142" s="16">
        <v>25.213241491335101</v>
      </c>
      <c r="K142" s="16">
        <v>1.2559450023477399E-3</v>
      </c>
      <c r="L142" s="16">
        <v>-0.23668803545359601</v>
      </c>
      <c r="M142" s="16">
        <v>2.7375368025521702E-3</v>
      </c>
      <c r="N142" s="16">
        <v>2.8325913842330301</v>
      </c>
      <c r="O142" s="16">
        <v>2.6543536643608701E-3</v>
      </c>
      <c r="P142" s="16">
        <v>5.12965166421536</v>
      </c>
      <c r="Q142" s="16">
        <v>1.2309565837001701E-3</v>
      </c>
      <c r="R142" s="16">
        <v>4.3492405561202396</v>
      </c>
      <c r="S142" s="16">
        <v>0.12206965428233001</v>
      </c>
      <c r="T142" s="16">
        <v>701.05742494787899</v>
      </c>
      <c r="U142" s="16">
        <v>0.21004968834751001</v>
      </c>
      <c r="V142" s="71" t="s">
        <v>492</v>
      </c>
      <c r="W142" s="46">
        <v>2.2000000000000002</v>
      </c>
      <c r="X142" s="16">
        <v>0.20241909575924599</v>
      </c>
      <c r="Y142" s="16">
        <v>0.20947048143104999</v>
      </c>
      <c r="Z142" s="17">
        <f>((((N142/1000)+1)/((SMOW!$Z$4/1000)+1))-1)*1000</f>
        <v>13.641006754725904</v>
      </c>
      <c r="AA142" s="17">
        <f>((((P142/1000)+1)/((SMOW!$AA$4/1000)+1))-1)*1000</f>
        <v>26.380282373349218</v>
      </c>
      <c r="AB142" s="17">
        <f>Z142*SMOW!$AN$6</f>
        <v>15.05067166624301</v>
      </c>
      <c r="AC142" s="17">
        <f>AA142*SMOW!$AN$12</f>
        <v>29.06856839857133</v>
      </c>
      <c r="AD142" s="17">
        <f t="shared" ref="AD142" si="353">LN((AB142/1000)+1)*1000</f>
        <v>14.938534071532759</v>
      </c>
      <c r="AE142" s="17">
        <f t="shared" ref="AE142" si="354">LN((AC142/1000)+1)*1000</f>
        <v>28.654090587687588</v>
      </c>
      <c r="AF142" s="16">
        <f>(AD142-SMOW!$AN$14*AE142)</f>
        <v>-0.19082575876628738</v>
      </c>
      <c r="AG142" s="2">
        <f t="shared" ref="AG142" si="355">AF142*1000</f>
        <v>-190.82575876628738</v>
      </c>
      <c r="AI142" s="46"/>
      <c r="AK142" s="66" t="str">
        <f t="shared" si="322"/>
        <v>08</v>
      </c>
      <c r="AN142" s="46">
        <v>0</v>
      </c>
    </row>
    <row r="143" spans="1:40" x14ac:dyDescent="0.25">
      <c r="A143" s="46">
        <v>991</v>
      </c>
      <c r="B143" s="21" t="s">
        <v>80</v>
      </c>
      <c r="C143" s="48" t="s">
        <v>62</v>
      </c>
      <c r="D143" s="48" t="s">
        <v>24</v>
      </c>
      <c r="E143" s="46" t="s">
        <v>259</v>
      </c>
      <c r="F143" s="16">
        <v>-26.011323667399001</v>
      </c>
      <c r="G143" s="16">
        <v>-26.3556017830626</v>
      </c>
      <c r="H143" s="16">
        <v>4.7174674957913701E-3</v>
      </c>
      <c r="I143" s="16">
        <v>-48.538495786681999</v>
      </c>
      <c r="J143" s="16">
        <v>-49.756051280034399</v>
      </c>
      <c r="K143" s="16">
        <v>3.2510000879937598E-3</v>
      </c>
      <c r="L143" s="16">
        <v>-8.4406707204404699E-2</v>
      </c>
      <c r="M143" s="16">
        <v>4.6867609803508499E-3</v>
      </c>
      <c r="N143" s="16">
        <v>-35.941130028109399</v>
      </c>
      <c r="O143" s="16">
        <v>4.6693729543612903E-3</v>
      </c>
      <c r="P143" s="16">
        <v>-67.468877571971007</v>
      </c>
      <c r="Q143" s="16">
        <v>3.1863178359234599E-3</v>
      </c>
      <c r="R143" s="16">
        <v>-96.030344522128203</v>
      </c>
      <c r="S143" s="16">
        <v>0.12861937938624601</v>
      </c>
      <c r="T143" s="16">
        <v>700.78447691123404</v>
      </c>
      <c r="U143" s="16">
        <v>7.6253983324567301E-2</v>
      </c>
      <c r="V143" s="71" t="s">
        <v>493</v>
      </c>
      <c r="W143" s="20">
        <v>2.2000000000000002</v>
      </c>
      <c r="X143" s="16">
        <v>0.17368290648579601</v>
      </c>
      <c r="Y143" s="16">
        <v>0.47061706094391098</v>
      </c>
      <c r="Z143" s="17">
        <f>((((N143/1000)+1)/((SMOW!$Z$4/1000)+1))-1)*1000</f>
        <v>-25.550613407702038</v>
      </c>
      <c r="AA143" s="17">
        <f>((((P143/1000)+1)/((SMOW!$AA$4/1000)+1))-1)*1000</f>
        <v>-47.753137941087601</v>
      </c>
      <c r="AB143" s="17">
        <f>Z143*SMOW!$AN$6</f>
        <v>-28.191019928730832</v>
      </c>
      <c r="AC143" s="17">
        <f>AA143*SMOW!$AN$12</f>
        <v>-52.619427527025472</v>
      </c>
      <c r="AD143" s="17">
        <f t="shared" ref="AD143" si="356">LN((AB143/1000)+1)*1000</f>
        <v>-28.596016395209389</v>
      </c>
      <c r="AE143" s="17">
        <f t="shared" ref="AE143" si="357">LN((AC143/1000)+1)*1000</f>
        <v>-54.054394853283775</v>
      </c>
      <c r="AF143" s="16">
        <f>(AD143-SMOW!$AN$14*AE143)</f>
        <v>-5.5295912675553893E-2</v>
      </c>
      <c r="AG143" s="2">
        <f t="shared" ref="AG143" si="358">AF143*1000</f>
        <v>-55.295912675553893</v>
      </c>
      <c r="AH143" s="57">
        <f>AVERAGE(AG143:AG145)</f>
        <v>-8.2400955302569887</v>
      </c>
      <c r="AI143" s="57">
        <f>STDEV(AG143:AG145)</f>
        <v>40.796415521597979</v>
      </c>
      <c r="AJ143" s="46" t="s">
        <v>353</v>
      </c>
      <c r="AK143" s="66" t="str">
        <f t="shared" si="322"/>
        <v>08</v>
      </c>
      <c r="AL143" s="46">
        <v>1</v>
      </c>
      <c r="AN143" s="46">
        <v>1</v>
      </c>
    </row>
    <row r="144" spans="1:40" x14ac:dyDescent="0.25">
      <c r="A144" s="46">
        <v>992</v>
      </c>
      <c r="B144" s="21" t="s">
        <v>80</v>
      </c>
      <c r="C144" s="48" t="s">
        <v>62</v>
      </c>
      <c r="D144" s="48" t="s">
        <v>24</v>
      </c>
      <c r="E144" s="46" t="s">
        <v>260</v>
      </c>
      <c r="F144" s="16">
        <v>-27.750403953579099</v>
      </c>
      <c r="G144" s="16">
        <v>-28.142721907496099</v>
      </c>
      <c r="H144" s="16">
        <v>4.8130710799443501E-3</v>
      </c>
      <c r="I144" s="16">
        <v>-51.860928385449597</v>
      </c>
      <c r="J144" s="16">
        <v>-53.254087984088699</v>
      </c>
      <c r="K144" s="16">
        <v>4.8627033356289599E-3</v>
      </c>
      <c r="L144" s="16">
        <v>-2.4563451897309199E-2</v>
      </c>
      <c r="M144" s="16">
        <v>4.0627884288665199E-3</v>
      </c>
      <c r="N144" s="16">
        <v>-37.6624804054034</v>
      </c>
      <c r="O144" s="16">
        <v>4.7640018607769197E-3</v>
      </c>
      <c r="P144" s="16">
        <v>-70.725206689649696</v>
      </c>
      <c r="Q144" s="16">
        <v>4.7659544600885204E-3</v>
      </c>
      <c r="R144" s="16">
        <v>-96.786835169712703</v>
      </c>
      <c r="S144" s="16">
        <v>0.23111740211444801</v>
      </c>
      <c r="T144" s="16">
        <v>653.90731677239796</v>
      </c>
      <c r="U144" s="16">
        <v>0.30162646843383401</v>
      </c>
      <c r="V144" s="71" t="s">
        <v>494</v>
      </c>
      <c r="W144" s="46">
        <v>2.2000000000000002</v>
      </c>
      <c r="X144" s="16">
        <v>4.5854385265718398E-3</v>
      </c>
      <c r="Y144" s="16">
        <v>2.6779282437112899E-3</v>
      </c>
      <c r="Z144" s="17">
        <f>((((N144/1000)+1)/((SMOW!$Z$4/1000)+1))-1)*1000</f>
        <v>-27.290516303168921</v>
      </c>
      <c r="AA144" s="17">
        <f>((((P144/1000)+1)/((SMOW!$AA$4/1000)+1))-1)*1000</f>
        <v>-51.078312950868508</v>
      </c>
      <c r="AB144" s="17">
        <f>Z144*SMOW!$AN$6</f>
        <v>-30.110724806946308</v>
      </c>
      <c r="AC144" s="17">
        <f>AA144*SMOW!$AN$12</f>
        <v>-56.283454918433748</v>
      </c>
      <c r="AD144" s="17">
        <f t="shared" ref="AD144" si="359">LN((AB144/1000)+1)*1000</f>
        <v>-30.573363285745742</v>
      </c>
      <c r="AE144" s="17">
        <f t="shared" ref="AE144" si="360">LN((AC144/1000)+1)*1000</f>
        <v>-57.929427967425156</v>
      </c>
      <c r="AF144" s="16">
        <f>(AD144-SMOW!$AN$14*AE144)</f>
        <v>1.3374681054742155E-2</v>
      </c>
      <c r="AG144" s="2">
        <f t="shared" ref="AG144" si="361">AF144*1000</f>
        <v>13.374681054742155</v>
      </c>
      <c r="AH144" s="2">
        <f>AVERAGE(AG144:AG145)</f>
        <v>15.287813042391463</v>
      </c>
      <c r="AI144" s="2">
        <f>STDEV(AG144:AG145)</f>
        <v>2.7055772035434487</v>
      </c>
      <c r="AK144" s="66" t="str">
        <f t="shared" si="322"/>
        <v>08</v>
      </c>
      <c r="AL144" s="46">
        <v>1</v>
      </c>
      <c r="AN144" s="46">
        <v>0</v>
      </c>
    </row>
    <row r="145" spans="1:40" x14ac:dyDescent="0.25">
      <c r="A145" s="46">
        <v>993</v>
      </c>
      <c r="B145" s="21" t="s">
        <v>80</v>
      </c>
      <c r="C145" s="48" t="s">
        <v>62</v>
      </c>
      <c r="D145" s="48" t="s">
        <v>24</v>
      </c>
      <c r="E145" s="46" t="s">
        <v>261</v>
      </c>
      <c r="F145" s="16">
        <v>-27.746292612687501</v>
      </c>
      <c r="G145" s="16">
        <v>-28.138492903058101</v>
      </c>
      <c r="H145" s="16">
        <v>2.72536886061362E-3</v>
      </c>
      <c r="I145" s="16">
        <v>-51.859545961153799</v>
      </c>
      <c r="J145" s="16">
        <v>-53.252629508969299</v>
      </c>
      <c r="K145" s="16">
        <v>1.8758198964449501E-3</v>
      </c>
      <c r="L145" s="16">
        <v>-2.1104522322330298E-2</v>
      </c>
      <c r="M145" s="16">
        <v>2.6741043933420998E-3</v>
      </c>
      <c r="N145" s="16">
        <v>-37.658410979597598</v>
      </c>
      <c r="O145" s="16">
        <v>2.69758374800939E-3</v>
      </c>
      <c r="P145" s="16">
        <v>-70.723851770218403</v>
      </c>
      <c r="Q145" s="16">
        <v>1.8384983793439801E-3</v>
      </c>
      <c r="R145" s="16">
        <v>-101.307510805441</v>
      </c>
      <c r="S145" s="16">
        <v>0.14500640087342401</v>
      </c>
      <c r="T145" s="16">
        <v>723.44891932160999</v>
      </c>
      <c r="U145" s="16">
        <v>0.110569824250208</v>
      </c>
      <c r="V145" s="71" t="s">
        <v>495</v>
      </c>
      <c r="W145" s="46">
        <v>2.2000000000000002</v>
      </c>
      <c r="X145" s="16">
        <v>5.28655614099168E-2</v>
      </c>
      <c r="Y145" s="16">
        <v>5.0204402202115202E-2</v>
      </c>
      <c r="Z145" s="17">
        <f>((((N145/1000)+1)/((SMOW!$Z$4/1000)+1))-1)*1000</f>
        <v>-27.286403017555582</v>
      </c>
      <c r="AA145" s="17">
        <f>((((P145/1000)+1)/((SMOW!$AA$4/1000)+1))-1)*1000</f>
        <v>-51.076929385488576</v>
      </c>
      <c r="AB145" s="17">
        <f>Z145*SMOW!$AN$6</f>
        <v>-30.106186453410608</v>
      </c>
      <c r="AC145" s="17">
        <f>AA145*SMOW!$AN$12</f>
        <v>-56.281930360648076</v>
      </c>
      <c r="AD145" s="17">
        <f t="shared" ref="AD145" si="362">LN((AB145/1000)+1)*1000</f>
        <v>-30.568684047575136</v>
      </c>
      <c r="AE145" s="17">
        <f t="shared" ref="AE145" si="363">LN((AC145/1000)+1)*1000</f>
        <v>-57.92781248599465</v>
      </c>
      <c r="AF145" s="16">
        <f>(AD145-SMOW!$AN$14*AE145)</f>
        <v>1.7200945030040771E-2</v>
      </c>
      <c r="AG145" s="2">
        <f t="shared" ref="AG145" si="364">AF145*1000</f>
        <v>17.200945030040771</v>
      </c>
      <c r="AI145" s="46"/>
      <c r="AK145" s="66" t="str">
        <f t="shared" si="322"/>
        <v>08</v>
      </c>
      <c r="AN145" s="46">
        <v>0</v>
      </c>
    </row>
    <row r="146" spans="1:40" x14ac:dyDescent="0.25">
      <c r="A146" s="46">
        <v>994</v>
      </c>
      <c r="B146" s="21" t="s">
        <v>80</v>
      </c>
      <c r="C146" s="48" t="s">
        <v>62</v>
      </c>
      <c r="D146" s="48" t="s">
        <v>22</v>
      </c>
      <c r="E146" s="46" t="s">
        <v>262</v>
      </c>
      <c r="F146" s="16">
        <v>-1.12882798317241</v>
      </c>
      <c r="G146" s="16">
        <v>-1.12946589985276</v>
      </c>
      <c r="H146" s="16">
        <v>4.0921522369149997E-3</v>
      </c>
      <c r="I146" s="16">
        <v>-2.0480236668998999</v>
      </c>
      <c r="J146" s="16">
        <v>-2.0501237763934199</v>
      </c>
      <c r="K146" s="16">
        <v>1.48939402330879E-3</v>
      </c>
      <c r="L146" s="16">
        <v>-4.7000545917035397E-2</v>
      </c>
      <c r="M146" s="16">
        <v>4.12854851177914E-3</v>
      </c>
      <c r="N146" s="16">
        <v>-11.3123111780386</v>
      </c>
      <c r="O146" s="16">
        <v>4.0504327792876297E-3</v>
      </c>
      <c r="P146" s="16">
        <v>-21.9033849523668</v>
      </c>
      <c r="Q146" s="16">
        <v>1.45976087749685E-3</v>
      </c>
      <c r="R146" s="16">
        <v>-33.596608072177702</v>
      </c>
      <c r="S146" s="16">
        <v>0.140820530715763</v>
      </c>
      <c r="T146" s="16">
        <v>743.47336922107297</v>
      </c>
      <c r="U146" s="16">
        <v>8.3666102111769197E-2</v>
      </c>
      <c r="V146" s="71" t="s">
        <v>496</v>
      </c>
      <c r="W146" s="46">
        <v>2.2000000000000002</v>
      </c>
      <c r="X146" s="16">
        <v>0.182347960589226</v>
      </c>
      <c r="Y146" s="16">
        <v>0.28739684282724398</v>
      </c>
      <c r="Z146" s="17">
        <f>((((N146/1000)+1)/((SMOW!$Z$4/1000)+1))-1)*1000</f>
        <v>-0.65634795517410804</v>
      </c>
      <c r="AA146" s="17">
        <f>((((P146/1000)+1)/((SMOW!$AA$4/1000)+1))-1)*1000</f>
        <v>-1.2242915341030836</v>
      </c>
      <c r="AB146" s="17">
        <f>Z146*SMOW!$AN$6</f>
        <v>-0.72417511036808946</v>
      </c>
      <c r="AC146" s="17">
        <f>AA146*SMOW!$AN$12</f>
        <v>-1.3490531183555727</v>
      </c>
      <c r="AD146" s="17">
        <f t="shared" ref="AD146" si="365">LN((AB146/1000)+1)*1000</f>
        <v>-0.7244374518250285</v>
      </c>
      <c r="AE146" s="17">
        <f t="shared" ref="AE146" si="366">LN((AC146/1000)+1)*1000</f>
        <v>-1.3499639097430713</v>
      </c>
      <c r="AF146" s="16">
        <f>(AD146-SMOW!$AN$14*AE146)</f>
        <v>-1.1656507480686806E-2</v>
      </c>
      <c r="AG146" s="2">
        <f t="shared" ref="AG146" si="367">AF146*1000</f>
        <v>-11.656507480686805</v>
      </c>
      <c r="AH146" s="2">
        <f>AVERAGE(AG146:AG148)</f>
        <v>-5.2238885685802927E-2</v>
      </c>
      <c r="AI146" s="2">
        <f>STDEV(AG146:AG148)</f>
        <v>10.96152093085677</v>
      </c>
      <c r="AK146" s="66" t="str">
        <f t="shared" si="322"/>
        <v>08</v>
      </c>
      <c r="AL146" s="46">
        <v>1</v>
      </c>
      <c r="AN146" s="46">
        <v>0</v>
      </c>
    </row>
    <row r="147" spans="1:40" x14ac:dyDescent="0.25">
      <c r="A147" s="46">
        <v>995</v>
      </c>
      <c r="B147" s="21" t="s">
        <v>80</v>
      </c>
      <c r="C147" s="48" t="s">
        <v>62</v>
      </c>
      <c r="D147" s="48" t="s">
        <v>22</v>
      </c>
      <c r="E147" s="46" t="s">
        <v>263</v>
      </c>
      <c r="F147" s="16">
        <v>-0.61891081655578195</v>
      </c>
      <c r="G147" s="16">
        <v>-0.61910265596797798</v>
      </c>
      <c r="H147" s="16">
        <v>3.46973128073196E-3</v>
      </c>
      <c r="I147" s="16">
        <v>-1.1040846120130401</v>
      </c>
      <c r="J147" s="16">
        <v>-1.1046945945930899</v>
      </c>
      <c r="K147" s="16">
        <v>1.2829134202438899E-3</v>
      </c>
      <c r="L147" s="16">
        <v>-3.58239100228245E-2</v>
      </c>
      <c r="M147" s="16">
        <v>3.5160668263397102E-3</v>
      </c>
      <c r="N147" s="16">
        <v>-10.8075926126455</v>
      </c>
      <c r="O147" s="16">
        <v>3.4343573995170799E-3</v>
      </c>
      <c r="P147" s="16">
        <v>-20.978226611793598</v>
      </c>
      <c r="Q147" s="16">
        <v>1.25738843501271E-3</v>
      </c>
      <c r="R147" s="16">
        <v>-32.389712287101403</v>
      </c>
      <c r="S147" s="16">
        <v>0.12527905867592201</v>
      </c>
      <c r="T147" s="16">
        <v>1032.7054281882099</v>
      </c>
      <c r="U147" s="16">
        <v>7.24944762230149E-2</v>
      </c>
      <c r="V147" s="71" t="s">
        <v>497</v>
      </c>
      <c r="W147" s="46">
        <v>2.2000000000000002</v>
      </c>
      <c r="X147" s="16">
        <v>2.8504020567916301E-4</v>
      </c>
      <c r="Y147" s="16">
        <v>5.94331171071092E-4</v>
      </c>
      <c r="Z147" s="17">
        <f>((((N147/1000)+1)/((SMOW!$Z$4/1000)+1))-1)*1000</f>
        <v>-0.1461895906094135</v>
      </c>
      <c r="AA147" s="17">
        <f>((((P147/1000)+1)/((SMOW!$AA$4/1000)+1))-1)*1000</f>
        <v>-0.27957333057049283</v>
      </c>
      <c r="AB147" s="17">
        <f>Z147*SMOW!$AN$6</f>
        <v>-0.16129685798465657</v>
      </c>
      <c r="AC147" s="17">
        <f>AA147*SMOW!$AN$12</f>
        <v>-0.30806328632459568</v>
      </c>
      <c r="AD147" s="17">
        <f t="shared" ref="AD147" si="368">LN((AB147/1000)+1)*1000</f>
        <v>-0.16130986772177505</v>
      </c>
      <c r="AE147" s="17">
        <f t="shared" ref="AE147" si="369">LN((AC147/1000)+1)*1000</f>
        <v>-0.30811074756641849</v>
      </c>
      <c r="AF147" s="16">
        <f>(AD147-SMOW!$AN$14*AE147)</f>
        <v>1.3726069932939178E-3</v>
      </c>
      <c r="AG147" s="2">
        <f t="shared" ref="AG147" si="370">AF147*1000</f>
        <v>1.3726069932939178</v>
      </c>
      <c r="AI147" s="46"/>
      <c r="AK147" s="66" t="str">
        <f t="shared" si="322"/>
        <v>08</v>
      </c>
      <c r="AN147" s="46">
        <v>0</v>
      </c>
    </row>
    <row r="148" spans="1:40" x14ac:dyDescent="0.25">
      <c r="A148" s="46">
        <v>996</v>
      </c>
      <c r="B148" s="21" t="s">
        <v>80</v>
      </c>
      <c r="C148" s="48" t="s">
        <v>62</v>
      </c>
      <c r="D148" s="48" t="s">
        <v>22</v>
      </c>
      <c r="E148" s="46" t="s">
        <v>264</v>
      </c>
      <c r="F148" s="16">
        <v>-0.30024808734001901</v>
      </c>
      <c r="G148" s="16">
        <v>-0.30029355800079099</v>
      </c>
      <c r="H148" s="16">
        <v>4.4545894622816601E-3</v>
      </c>
      <c r="I148" s="16">
        <v>-0.51501726728951602</v>
      </c>
      <c r="J148" s="16">
        <v>-0.51514996343178399</v>
      </c>
      <c r="K148" s="16">
        <v>1.22300423860026E-3</v>
      </c>
      <c r="L148" s="16">
        <v>-2.8294377308809099E-2</v>
      </c>
      <c r="M148" s="16">
        <v>4.4716055619999301E-3</v>
      </c>
      <c r="N148" s="16">
        <v>-10.4921786472731</v>
      </c>
      <c r="O148" s="16">
        <v>4.4091749601912304E-3</v>
      </c>
      <c r="P148" s="16">
        <v>-20.4008794151617</v>
      </c>
      <c r="Q148" s="16">
        <v>1.19867121297573E-3</v>
      </c>
      <c r="R148" s="16">
        <v>-31.584037535579998</v>
      </c>
      <c r="S148" s="16">
        <v>0.12995988681430401</v>
      </c>
      <c r="T148" s="16">
        <v>1120.45829709896</v>
      </c>
      <c r="U148" s="16">
        <v>7.0730141648788603E-2</v>
      </c>
      <c r="V148" s="71" t="s">
        <v>498</v>
      </c>
      <c r="W148" s="46">
        <v>2.2000000000000002</v>
      </c>
      <c r="X148" s="16">
        <v>2.6185017487347999E-3</v>
      </c>
      <c r="Y148" s="16">
        <v>3.6749938873173698E-3</v>
      </c>
      <c r="Z148" s="17">
        <f>((((N148/1000)+1)/((SMOW!$Z$4/1000)+1))-1)*1000</f>
        <v>0.17262387053196271</v>
      </c>
      <c r="AA148" s="17">
        <f>((((P148/1000)+1)/((SMOW!$AA$4/1000)+1))-1)*1000</f>
        <v>0.30998024366279964</v>
      </c>
      <c r="AB148" s="17">
        <f>Z148*SMOW!$AN$6</f>
        <v>0.19046286273793567</v>
      </c>
      <c r="AC148" s="17">
        <f>AA148*SMOW!$AN$12</f>
        <v>0.3415688197568717</v>
      </c>
      <c r="AD148" s="17">
        <f t="shared" ref="AD148" si="371">LN((AB148/1000)+1)*1000</f>
        <v>0.19044472698954129</v>
      </c>
      <c r="AE148" s="17">
        <f t="shared" ref="AE148" si="372">LN((AC148/1000)+1)*1000</f>
        <v>0.34151049840758674</v>
      </c>
      <c r="AF148" s="16">
        <f>(AD148-SMOW!$AN$14*AE148)</f>
        <v>1.0127183830335479E-2</v>
      </c>
      <c r="AG148" s="2">
        <f t="shared" ref="AG148" si="373">AF148*1000</f>
        <v>10.127183830335479</v>
      </c>
      <c r="AI148" s="46"/>
      <c r="AK148" s="66" t="str">
        <f t="shared" si="322"/>
        <v>08</v>
      </c>
      <c r="AN148" s="46">
        <v>0</v>
      </c>
    </row>
    <row r="149" spans="1:40" x14ac:dyDescent="0.25">
      <c r="A149" s="46">
        <v>997</v>
      </c>
      <c r="B149" s="21" t="s">
        <v>80</v>
      </c>
      <c r="C149" s="48" t="s">
        <v>63</v>
      </c>
      <c r="D149" s="48" t="s">
        <v>72</v>
      </c>
      <c r="E149" s="46" t="s">
        <v>265</v>
      </c>
      <c r="F149" s="16">
        <v>-9.94475647481495</v>
      </c>
      <c r="G149" s="16">
        <v>-9.9945361279049791</v>
      </c>
      <c r="H149" s="16">
        <v>3.6022620764842202E-3</v>
      </c>
      <c r="I149" s="16">
        <v>-18.749624491396499</v>
      </c>
      <c r="J149" s="16">
        <v>-18.927627331008399</v>
      </c>
      <c r="K149" s="16">
        <v>2.52716298819779E-3</v>
      </c>
      <c r="L149" s="16">
        <v>-7.48897132531656E-4</v>
      </c>
      <c r="M149" s="16">
        <v>4.0972395747743704E-3</v>
      </c>
      <c r="N149" s="16">
        <v>-20.038361352880301</v>
      </c>
      <c r="O149" s="16">
        <v>3.5655370449210301E-3</v>
      </c>
      <c r="P149" s="16">
        <v>-38.272688906592599</v>
      </c>
      <c r="Q149" s="16">
        <v>2.4768822779544499E-3</v>
      </c>
      <c r="R149" s="16">
        <v>-54.834765845747697</v>
      </c>
      <c r="S149" s="16">
        <v>0.13545643189144099</v>
      </c>
      <c r="T149" s="16">
        <v>695.57626797932096</v>
      </c>
      <c r="U149" s="16">
        <v>0.31102812349327902</v>
      </c>
      <c r="V149" s="71" t="s">
        <v>499</v>
      </c>
      <c r="W149" s="46">
        <v>2.2000000000000002</v>
      </c>
      <c r="X149" s="16">
        <v>6.8408954258979998E-2</v>
      </c>
      <c r="Y149" s="16">
        <v>7.4697014214659893E-2</v>
      </c>
      <c r="Z149" s="17">
        <f>((((N149/1000)+1)/((SMOW!$Z$4/1000)+1))-1)*1000</f>
        <v>-9.4764465042347368</v>
      </c>
      <c r="AA149" s="17">
        <f>((((P149/1000)+1)/((SMOW!$AA$4/1000)+1))-1)*1000</f>
        <v>-17.939678237674617</v>
      </c>
      <c r="AB149" s="17">
        <f>Z149*SMOW!$AN$6</f>
        <v>-10.455744760080888</v>
      </c>
      <c r="AC149" s="17">
        <f>AA149*SMOW!$AN$12</f>
        <v>-19.767823426599637</v>
      </c>
      <c r="AD149" s="17">
        <f t="shared" ref="AD149" si="374">LN((AB149/1000)+1)*1000</f>
        <v>-10.51079008878993</v>
      </c>
      <c r="AE149" s="17">
        <f t="shared" ref="AE149" si="375">LN((AC149/1000)+1)*1000</f>
        <v>-19.965820506599002</v>
      </c>
      <c r="AF149" s="16">
        <f>(AD149-SMOW!$AN$14*AE149)</f>
        <v>3.1163138694342507E-2</v>
      </c>
      <c r="AG149" s="2">
        <f t="shared" ref="AG149" si="376">AF149*1000</f>
        <v>31.163138694342507</v>
      </c>
      <c r="AH149" s="2">
        <f>AVERAGE(AG149:AG150)</f>
        <v>31.331859382529359</v>
      </c>
      <c r="AI149" s="2">
        <f>STDEV(AG149:AG150)</f>
        <v>0.23860708548676804</v>
      </c>
      <c r="AK149" s="66" t="str">
        <f t="shared" si="322"/>
        <v>08</v>
      </c>
      <c r="AL149" s="46">
        <v>1</v>
      </c>
      <c r="AN149" s="46">
        <v>0</v>
      </c>
    </row>
    <row r="150" spans="1:40" x14ac:dyDescent="0.25">
      <c r="A150" s="46">
        <v>998</v>
      </c>
      <c r="B150" s="21" t="s">
        <v>80</v>
      </c>
      <c r="C150" s="48" t="s">
        <v>63</v>
      </c>
      <c r="D150" s="48" t="s">
        <v>72</v>
      </c>
      <c r="E150" s="46" t="s">
        <v>266</v>
      </c>
      <c r="F150" s="16">
        <v>-10.035193886732401</v>
      </c>
      <c r="G150" s="16">
        <v>-10.085886204632899</v>
      </c>
      <c r="H150" s="16">
        <v>4.1258180529423396E-3</v>
      </c>
      <c r="I150" s="16">
        <v>-18.9200170598121</v>
      </c>
      <c r="J150" s="16">
        <v>-19.101290741206601</v>
      </c>
      <c r="K150" s="16">
        <v>1.5709327275849601E-3</v>
      </c>
      <c r="L150" s="16">
        <v>-4.0469327587220298E-4</v>
      </c>
      <c r="M150" s="16">
        <v>4.1514756987937199E-3</v>
      </c>
      <c r="N150" s="16">
        <v>-20.127876756144001</v>
      </c>
      <c r="O150" s="16">
        <v>4.0837553726056804E-3</v>
      </c>
      <c r="P150" s="16">
        <v>-38.439691325896398</v>
      </c>
      <c r="Q150" s="16">
        <v>1.5396772788238101E-3</v>
      </c>
      <c r="R150" s="16">
        <v>-57.059187356491101</v>
      </c>
      <c r="S150" s="16">
        <v>0.13457515636703901</v>
      </c>
      <c r="T150" s="16">
        <v>742.73797717164496</v>
      </c>
      <c r="U150" s="16">
        <v>0.117564880035195</v>
      </c>
      <c r="V150" s="71" t="s">
        <v>500</v>
      </c>
      <c r="W150" s="46">
        <v>2.2000000000000002</v>
      </c>
      <c r="X150" s="16">
        <v>1.27401092860386E-2</v>
      </c>
      <c r="Y150" s="16">
        <v>1.05010964532661E-2</v>
      </c>
      <c r="Z150" s="17">
        <f>((((N150/1000)+1)/((SMOW!$Z$4/1000)+1))-1)*1000</f>
        <v>-9.5669266943122508</v>
      </c>
      <c r="AA150" s="17">
        <f>((((P150/1000)+1)/((SMOW!$AA$4/1000)+1))-1)*1000</f>
        <v>-18.110211451970226</v>
      </c>
      <c r="AB150" s="17">
        <f>Z150*SMOW!$AN$6</f>
        <v>-10.555575194713885</v>
      </c>
      <c r="AC150" s="17">
        <f>AA150*SMOW!$AN$12</f>
        <v>-19.955734849753629</v>
      </c>
      <c r="AD150" s="17">
        <f t="shared" ref="AD150" si="377">LN((AB150/1000)+1)*1000</f>
        <v>-10.611680443266652</v>
      </c>
      <c r="AE150" s="17">
        <f t="shared" ref="AE150" si="378">LN((AC150/1000)+1)*1000</f>
        <v>-20.157539816926832</v>
      </c>
      <c r="AF150" s="16">
        <f>(AD150-SMOW!$AN$14*AE150)</f>
        <v>3.1500580070716211E-2</v>
      </c>
      <c r="AG150" s="2">
        <f t="shared" ref="AG150" si="379">AF150*1000</f>
        <v>31.500580070716211</v>
      </c>
      <c r="AI150" s="46"/>
      <c r="AK150" s="66" t="str">
        <f t="shared" si="322"/>
        <v>08</v>
      </c>
      <c r="AL150" s="46">
        <v>1</v>
      </c>
      <c r="AN150" s="46">
        <v>0</v>
      </c>
    </row>
    <row r="151" spans="1:40" x14ac:dyDescent="0.25">
      <c r="A151" s="46">
        <v>999</v>
      </c>
      <c r="B151" s="21" t="s">
        <v>80</v>
      </c>
      <c r="C151" s="48" t="s">
        <v>63</v>
      </c>
      <c r="D151" s="48" t="s">
        <v>72</v>
      </c>
      <c r="E151" s="46" t="s">
        <v>267</v>
      </c>
      <c r="F151" s="16">
        <v>-9.2225220911030199</v>
      </c>
      <c r="G151" s="16">
        <v>-9.2653131425420892</v>
      </c>
      <c r="H151" s="16">
        <v>3.87927169909188E-3</v>
      </c>
      <c r="I151" s="16">
        <v>-17.393328960398399</v>
      </c>
      <c r="J151" s="16">
        <v>-17.546370153976</v>
      </c>
      <c r="K151" s="16">
        <v>1.6430129110855201E-3</v>
      </c>
      <c r="L151" s="16">
        <v>-8.2970124275356699E-4</v>
      </c>
      <c r="M151" s="16">
        <v>3.9963061139850304E-3</v>
      </c>
      <c r="N151" s="16">
        <v>-19.323490142633901</v>
      </c>
      <c r="O151" s="16">
        <v>3.8397225567585601E-3</v>
      </c>
      <c r="P151" s="16">
        <v>-36.943378379298601</v>
      </c>
      <c r="Q151" s="16">
        <v>1.61032334713846E-3</v>
      </c>
      <c r="R151" s="16">
        <v>-55.548926390014003</v>
      </c>
      <c r="S151" s="16">
        <v>0.10571608834039301</v>
      </c>
      <c r="T151" s="16">
        <v>811.63671020425204</v>
      </c>
      <c r="U151" s="16">
        <v>7.2940770556247703E-2</v>
      </c>
      <c r="V151" s="71" t="s">
        <v>501</v>
      </c>
      <c r="W151" s="46">
        <v>2.2000000000000002</v>
      </c>
      <c r="X151" s="16">
        <v>1.00643718020177E-3</v>
      </c>
      <c r="Y151" s="16">
        <v>1.77027952037633E-3</v>
      </c>
      <c r="Z151" s="17">
        <f>((((N151/1000)+1)/((SMOW!$Z$4/1000)+1))-1)*1000</f>
        <v>-8.7538704935629106</v>
      </c>
      <c r="AA151" s="17">
        <f>((((P151/1000)+1)/((SMOW!$AA$4/1000)+1))-1)*1000</f>
        <v>-16.582263189668822</v>
      </c>
      <c r="AB151" s="17">
        <f>Z151*SMOW!$AN$6</f>
        <v>-9.6584975710669507</v>
      </c>
      <c r="AC151" s="17">
        <f>AA151*SMOW!$AN$12</f>
        <v>-18.272080825752077</v>
      </c>
      <c r="AD151" s="17">
        <f t="shared" ref="AD151" si="380">LN((AB151/1000)+1)*1000</f>
        <v>-9.7054433873289678</v>
      </c>
      <c r="AE151" s="17">
        <f t="shared" ref="AE151" si="381">LN((AC151/1000)+1)*1000</f>
        <v>-18.441077068778849</v>
      </c>
      <c r="AF151" s="16">
        <f>(AD151-SMOW!$AN$14*AE151)</f>
        <v>3.1445304986265299E-2</v>
      </c>
      <c r="AG151" s="2">
        <f t="shared" ref="AG151" si="382">AF151*1000</f>
        <v>31.445304986265299</v>
      </c>
      <c r="AH151" s="2">
        <f>AVERAGE(AG151:AG152)</f>
        <v>31.890816214104944</v>
      </c>
      <c r="AI151" s="2">
        <f>STDEV(AG151:AG152)</f>
        <v>0.63004802060031684</v>
      </c>
      <c r="AK151" s="66" t="str">
        <f t="shared" si="322"/>
        <v>08</v>
      </c>
      <c r="AL151" s="46">
        <v>1</v>
      </c>
      <c r="AN151" s="46">
        <v>0</v>
      </c>
    </row>
    <row r="152" spans="1:40" x14ac:dyDescent="0.25">
      <c r="A152" s="46">
        <v>1000</v>
      </c>
      <c r="B152" s="21" t="s">
        <v>80</v>
      </c>
      <c r="C152" s="48" t="s">
        <v>63</v>
      </c>
      <c r="D152" s="48" t="s">
        <v>72</v>
      </c>
      <c r="E152" s="46" t="s">
        <v>268</v>
      </c>
      <c r="F152" s="16">
        <v>-9.0751493967059904</v>
      </c>
      <c r="G152" s="16">
        <v>-9.1165797242351303</v>
      </c>
      <c r="H152" s="16">
        <v>3.9703335293917504E-3</v>
      </c>
      <c r="I152" s="16">
        <v>-17.1178612199277</v>
      </c>
      <c r="J152" s="16">
        <v>-17.266065571371101</v>
      </c>
      <c r="K152" s="16">
        <v>1.3401783559275099E-3</v>
      </c>
      <c r="L152" s="16">
        <v>-9.71025511846246E-5</v>
      </c>
      <c r="M152" s="16">
        <v>4.0629336138435198E-3</v>
      </c>
      <c r="N152" s="16">
        <v>-19.177619911616301</v>
      </c>
      <c r="O152" s="16">
        <v>3.9298560124634398E-3</v>
      </c>
      <c r="P152" s="16">
        <v>-36.673391375014901</v>
      </c>
      <c r="Q152" s="16">
        <v>1.31351402129443E-3</v>
      </c>
      <c r="R152" s="16">
        <v>-55.032432337578797</v>
      </c>
      <c r="S152" s="16">
        <v>0.12456645261294901</v>
      </c>
      <c r="T152" s="16">
        <v>996.52379635233501</v>
      </c>
      <c r="U152" s="16">
        <v>8.9946241741392499E-2</v>
      </c>
      <c r="V152" s="71" t="s">
        <v>502</v>
      </c>
      <c r="W152" s="46">
        <v>2.2000000000000002</v>
      </c>
      <c r="X152" s="16">
        <v>1.23398641529388E-2</v>
      </c>
      <c r="Y152" s="16">
        <v>1.0740688279887001E-2</v>
      </c>
      <c r="Z152" s="17">
        <f>((((N152/1000)+1)/((SMOW!$Z$4/1000)+1))-1)*1000</f>
        <v>-8.6064280898211507</v>
      </c>
      <c r="AA152" s="17">
        <f>((((P152/1000)+1)/((SMOW!$AA$4/1000)+1))-1)*1000</f>
        <v>-16.306568071894677</v>
      </c>
      <c r="AB152" s="17">
        <f>Z152*SMOW!$AN$6</f>
        <v>-9.4958184339402099</v>
      </c>
      <c r="AC152" s="17">
        <f>AA152*SMOW!$AN$12</f>
        <v>-17.968290961991325</v>
      </c>
      <c r="AD152" s="17">
        <f t="shared" ref="AD152" si="383">LN((AB152/1000)+1)*1000</f>
        <v>-9.5411911804994105</v>
      </c>
      <c r="AE152" s="17">
        <f t="shared" ref="AE152" si="384">LN((AC152/1000)+1)*1000</f>
        <v>-18.131680886252564</v>
      </c>
      <c r="AF152" s="16">
        <f>(AD152-SMOW!$AN$14*AE152)</f>
        <v>3.233632744194459E-2</v>
      </c>
      <c r="AG152" s="2">
        <f t="shared" ref="AG152" si="385">AF152*1000</f>
        <v>32.33632744194459</v>
      </c>
      <c r="AI152" s="46"/>
      <c r="AK152" s="66" t="str">
        <f t="shared" si="322"/>
        <v>08</v>
      </c>
      <c r="AN152" s="46">
        <v>0</v>
      </c>
    </row>
    <row r="153" spans="1:40" x14ac:dyDescent="0.25">
      <c r="A153" s="46">
        <v>1001</v>
      </c>
      <c r="B153" s="21" t="s">
        <v>80</v>
      </c>
      <c r="C153" s="48" t="s">
        <v>63</v>
      </c>
      <c r="D153" s="48" t="s">
        <v>72</v>
      </c>
      <c r="E153" s="46" t="s">
        <v>269</v>
      </c>
      <c r="F153" s="16">
        <v>-8.8803397018232602</v>
      </c>
      <c r="G153" s="16">
        <v>-8.9200051876619693</v>
      </c>
      <c r="H153" s="16">
        <v>3.6712149448366498E-3</v>
      </c>
      <c r="I153" s="16">
        <v>-16.772485146871102</v>
      </c>
      <c r="J153" s="16">
        <v>-16.914736353192001</v>
      </c>
      <c r="K153" s="16">
        <v>3.3947055342471201E-3</v>
      </c>
      <c r="L153" s="16">
        <v>1.0975606823427599E-2</v>
      </c>
      <c r="M153" s="16">
        <v>3.43939807333251E-3</v>
      </c>
      <c r="N153" s="16">
        <v>-18.984796299933901</v>
      </c>
      <c r="O153" s="16">
        <v>3.6337869393608399E-3</v>
      </c>
      <c r="P153" s="16">
        <v>-36.334886941949499</v>
      </c>
      <c r="Q153" s="16">
        <v>3.3271641029562898E-3</v>
      </c>
      <c r="R153" s="16">
        <v>-52.629160515535602</v>
      </c>
      <c r="S153" s="16">
        <v>0.140715810227553</v>
      </c>
      <c r="T153" s="16">
        <v>712.30401942072695</v>
      </c>
      <c r="U153" s="16">
        <v>0.27463144358554298</v>
      </c>
      <c r="V153" s="71" t="s">
        <v>503</v>
      </c>
      <c r="W153" s="46">
        <v>2.2000000000000002</v>
      </c>
      <c r="X153" s="16">
        <v>2.4515644522627202E-2</v>
      </c>
      <c r="Y153" s="16">
        <v>2.2027901364749001E-2</v>
      </c>
      <c r="Z153" s="17">
        <f>((((N153/1000)+1)/((SMOW!$Z$4/1000)+1))-1)*1000</f>
        <v>-8.4115262472295171</v>
      </c>
      <c r="AA153" s="17">
        <f>((((P153/1000)+1)/((SMOW!$AA$4/1000)+1))-1)*1000</f>
        <v>-15.960906917615647</v>
      </c>
      <c r="AB153" s="17">
        <f>Z153*SMOW!$AN$6</f>
        <v>-9.2807753881638284</v>
      </c>
      <c r="AC153" s="17">
        <f>AA153*SMOW!$AN$12</f>
        <v>-17.587405163890846</v>
      </c>
      <c r="AD153" s="17">
        <f t="shared" ref="AD153" si="386">LN((AB153/1000)+1)*1000</f>
        <v>-9.32411011235709</v>
      </c>
      <c r="AE153" s="17">
        <f t="shared" ref="AE153" si="387">LN((AC153/1000)+1)*1000</f>
        <v>-17.743901194945224</v>
      </c>
      <c r="AF153" s="16">
        <f>(AD153-SMOW!$AN$14*AE153)</f>
        <v>4.4669718573988604E-2</v>
      </c>
      <c r="AG153" s="2">
        <f t="shared" ref="AG153" si="388">AF153*1000</f>
        <v>44.669718573988604</v>
      </c>
      <c r="AH153" s="2">
        <f>AVERAGE(AG153:AG154)</f>
        <v>38.594934921260204</v>
      </c>
      <c r="AI153" s="2">
        <f>STDEV(AG153:AG154)</f>
        <v>8.5910414301708702</v>
      </c>
      <c r="AK153" s="66" t="str">
        <f t="shared" si="322"/>
        <v>08</v>
      </c>
      <c r="AL153" s="46">
        <v>1</v>
      </c>
      <c r="AN153" s="46">
        <v>0</v>
      </c>
    </row>
    <row r="154" spans="1:40" x14ac:dyDescent="0.25">
      <c r="A154" s="46">
        <v>1002</v>
      </c>
      <c r="B154" s="21" t="s">
        <v>80</v>
      </c>
      <c r="C154" s="48" t="s">
        <v>63</v>
      </c>
      <c r="D154" s="48" t="s">
        <v>72</v>
      </c>
      <c r="E154" s="46" t="s">
        <v>270</v>
      </c>
      <c r="F154" s="16">
        <v>-8.8102305227897606</v>
      </c>
      <c r="G154" s="16">
        <v>-8.8492704820335302</v>
      </c>
      <c r="H154" s="16">
        <v>4.5498845131341503E-3</v>
      </c>
      <c r="I154" s="16">
        <v>-16.620184666300901</v>
      </c>
      <c r="J154" s="16">
        <v>-16.759849660521699</v>
      </c>
      <c r="K154" s="16">
        <v>1.6935942970891999E-3</v>
      </c>
      <c r="L154" s="16">
        <v>-6.9861278051108695E-5</v>
      </c>
      <c r="M154" s="16">
        <v>4.7517925301970203E-3</v>
      </c>
      <c r="N154" s="16">
        <v>-18.9154018833908</v>
      </c>
      <c r="O154" s="16">
        <v>4.5034984788038098E-3</v>
      </c>
      <c r="P154" s="16">
        <v>-36.185616648339597</v>
      </c>
      <c r="Q154" s="16">
        <v>1.659898360373E-3</v>
      </c>
      <c r="R154" s="16">
        <v>-54.177143713360401</v>
      </c>
      <c r="S154" s="16">
        <v>0.119614938806013</v>
      </c>
      <c r="T154" s="16">
        <v>654.44412565436801</v>
      </c>
      <c r="U154" s="16">
        <v>0.10247653240599</v>
      </c>
      <c r="V154" s="71" t="s">
        <v>504</v>
      </c>
      <c r="W154" s="46">
        <v>2.2000000000000002</v>
      </c>
      <c r="X154" s="16">
        <v>6.6412102617763799E-3</v>
      </c>
      <c r="Y154" s="16">
        <v>9.1999895638897097E-3</v>
      </c>
      <c r="Z154" s="17">
        <f>((((N154/1000)+1)/((SMOW!$Z$4/1000)+1))-1)*1000</f>
        <v>-8.3413839055742613</v>
      </c>
      <c r="AA154" s="17">
        <f>((((P154/1000)+1)/((SMOW!$AA$4/1000)+1))-1)*1000</f>
        <v>-15.808480724784136</v>
      </c>
      <c r="AB154" s="17">
        <f>Z154*SMOW!$AN$6</f>
        <v>-9.2033845200895961</v>
      </c>
      <c r="AC154" s="17">
        <f>AA154*SMOW!$AN$12</f>
        <v>-17.419445960522623</v>
      </c>
      <c r="AD154" s="17">
        <f t="shared" ref="AD154" si="389">LN((AB154/1000)+1)*1000</f>
        <v>-9.2459973195671008</v>
      </c>
      <c r="AE154" s="17">
        <f t="shared" ref="AE154" si="390">LN((AC154/1000)+1)*1000</f>
        <v>-17.572949755370516</v>
      </c>
      <c r="AF154" s="16">
        <f>(AD154-SMOW!$AN$14*AE154)</f>
        <v>3.2520151268531805E-2</v>
      </c>
      <c r="AG154" s="2">
        <f t="shared" ref="AG154" si="391">AF154*1000</f>
        <v>32.520151268531805</v>
      </c>
      <c r="AI154" s="46"/>
      <c r="AK154" s="66" t="str">
        <f t="shared" si="322"/>
        <v>08</v>
      </c>
      <c r="AN154" s="46">
        <v>0</v>
      </c>
    </row>
    <row r="155" spans="1:40" x14ac:dyDescent="0.25">
      <c r="A155" s="46">
        <v>1003</v>
      </c>
      <c r="B155" s="21" t="s">
        <v>80</v>
      </c>
      <c r="C155" s="48" t="s">
        <v>63</v>
      </c>
      <c r="D155" s="48" t="s">
        <v>72</v>
      </c>
      <c r="E155" s="46" t="s">
        <v>271</v>
      </c>
      <c r="F155" s="16">
        <v>-8.0462788018603195</v>
      </c>
      <c r="G155" s="16">
        <v>-8.0788251311702606</v>
      </c>
      <c r="H155" s="16">
        <v>4.0661829495405796E-3</v>
      </c>
      <c r="I155" s="16">
        <v>-15.167662654699299</v>
      </c>
      <c r="J155" s="16">
        <v>-15.2838682625015</v>
      </c>
      <c r="K155" s="16">
        <v>1.87904253321626E-3</v>
      </c>
      <c r="L155" s="16">
        <v>-8.94268856946763E-3</v>
      </c>
      <c r="M155" s="16">
        <v>4.0718550220995003E-3</v>
      </c>
      <c r="N155" s="16">
        <v>-18.1592386438289</v>
      </c>
      <c r="O155" s="16">
        <v>4.0247282485799197E-3</v>
      </c>
      <c r="P155" s="16">
        <v>-34.761994172987698</v>
      </c>
      <c r="Q155" s="16">
        <v>1.8416568981848001E-3</v>
      </c>
      <c r="R155" s="16">
        <v>-52.3658785865262</v>
      </c>
      <c r="S155" s="16">
        <v>0.13755663738544299</v>
      </c>
      <c r="T155" s="16">
        <v>746.71002047077695</v>
      </c>
      <c r="U155" s="16">
        <v>8.8432987635404095E-2</v>
      </c>
      <c r="V155" s="71" t="s">
        <v>505</v>
      </c>
      <c r="W155" s="46">
        <v>2.2000000000000002</v>
      </c>
      <c r="X155" s="16">
        <v>8.7279895892441103E-2</v>
      </c>
      <c r="Y155" s="16">
        <v>8.1571944882919301E-2</v>
      </c>
      <c r="Z155" s="17">
        <f>((((N155/1000)+1)/((SMOW!$Z$4/1000)+1))-1)*1000</f>
        <v>-7.5770708248013019</v>
      </c>
      <c r="AA155" s="17">
        <f>((((P155/1000)+1)/((SMOW!$AA$4/1000)+1))-1)*1000</f>
        <v>-14.354759768661296</v>
      </c>
      <c r="AB155" s="17">
        <f>Z155*SMOW!$AN$6</f>
        <v>-8.3600871421344731</v>
      </c>
      <c r="AC155" s="17">
        <f>AA155*SMOW!$AN$12</f>
        <v>-15.817583385761701</v>
      </c>
      <c r="AD155" s="17">
        <f t="shared" ref="AD155" si="392">LN((AB155/1000)+1)*1000</f>
        <v>-8.3952286651702082</v>
      </c>
      <c r="AE155" s="17">
        <f t="shared" ref="AE155" si="393">LN((AC155/1000)+1)*1000</f>
        <v>-15.944016373092953</v>
      </c>
      <c r="AF155" s="16">
        <f>(AD155-SMOW!$AN$14*AE155)</f>
        <v>2.3211979822871598E-2</v>
      </c>
      <c r="AG155" s="2">
        <f t="shared" ref="AG155" si="394">AF155*1000</f>
        <v>23.211979822871598</v>
      </c>
      <c r="AH155" s="2">
        <f>AVERAGE(AG155:AG156)</f>
        <v>22.792966229106426</v>
      </c>
      <c r="AI155" s="2">
        <f>STDEV(AG155:AG156)</f>
        <v>0.59257470712139648</v>
      </c>
      <c r="AK155" s="66" t="str">
        <f t="shared" si="322"/>
        <v>08</v>
      </c>
      <c r="AL155" s="46">
        <v>1</v>
      </c>
      <c r="AN155" s="46">
        <v>0</v>
      </c>
    </row>
    <row r="156" spans="1:40" x14ac:dyDescent="0.25">
      <c r="A156" s="46">
        <v>1004</v>
      </c>
      <c r="B156" s="21" t="s">
        <v>80</v>
      </c>
      <c r="C156" s="48" t="s">
        <v>63</v>
      </c>
      <c r="D156" s="48" t="s">
        <v>72</v>
      </c>
      <c r="E156" s="46" t="s">
        <v>272</v>
      </c>
      <c r="F156" s="16">
        <v>-7.81698753465077</v>
      </c>
      <c r="G156" s="16">
        <v>-7.8477005781156697</v>
      </c>
      <c r="H156" s="16">
        <v>3.4611095794438401E-3</v>
      </c>
      <c r="I156" s="16">
        <v>-14.7347890059736</v>
      </c>
      <c r="J156" s="16">
        <v>-14.8444245501206</v>
      </c>
      <c r="K156" s="16">
        <v>3.44926001303473E-3</v>
      </c>
      <c r="L156" s="16">
        <v>-9.8444156519691597E-3</v>
      </c>
      <c r="M156" s="16">
        <v>3.8422626718381198E-3</v>
      </c>
      <c r="N156" s="16">
        <v>-17.9322849991594</v>
      </c>
      <c r="O156" s="16">
        <v>3.4258235964018499E-3</v>
      </c>
      <c r="P156" s="16">
        <v>-34.337733025554797</v>
      </c>
      <c r="Q156" s="16">
        <v>3.38063315988921E-3</v>
      </c>
      <c r="R156" s="16">
        <v>-50.599434611899198</v>
      </c>
      <c r="S156" s="16">
        <v>0.13810026454447499</v>
      </c>
      <c r="T156" s="16">
        <v>793.22829543374905</v>
      </c>
      <c r="U156" s="16">
        <v>0.16320506318476899</v>
      </c>
      <c r="V156" s="71" t="s">
        <v>506</v>
      </c>
      <c r="W156" s="46">
        <v>2.2000000000000002</v>
      </c>
      <c r="X156" s="16">
        <v>5.02552921478246E-2</v>
      </c>
      <c r="Y156" s="16">
        <v>5.4963145141298402E-2</v>
      </c>
      <c r="Z156" s="17">
        <f>((((N156/1000)+1)/((SMOW!$Z$4/1000)+1))-1)*1000</f>
        <v>-7.3476710996169814</v>
      </c>
      <c r="AA156" s="17">
        <f>((((P156/1000)+1)/((SMOW!$AA$4/1000)+1))-1)*1000</f>
        <v>-13.921528816235096</v>
      </c>
      <c r="AB156" s="17">
        <f>Z156*SMOW!$AN$6</f>
        <v>-8.1069811942996886</v>
      </c>
      <c r="AC156" s="17">
        <f>AA156*SMOW!$AN$12</f>
        <v>-15.340203978113596</v>
      </c>
      <c r="AD156" s="17">
        <f t="shared" ref="AD156" si="395">LN((AB156/1000)+1)*1000</f>
        <v>-8.1400214587072863</v>
      </c>
      <c r="AE156" s="17">
        <f t="shared" ref="AE156" si="396">LN((AC156/1000)+1)*1000</f>
        <v>-15.459082218451945</v>
      </c>
      <c r="AF156" s="16">
        <f>(AD156-SMOW!$AN$14*AE156)</f>
        <v>2.2373952635341254E-2</v>
      </c>
      <c r="AG156" s="2">
        <f t="shared" ref="AG156" si="397">AF156*1000</f>
        <v>22.373952635341254</v>
      </c>
      <c r="AI156" s="46"/>
      <c r="AK156" s="66" t="str">
        <f t="shared" si="322"/>
        <v>08</v>
      </c>
      <c r="AL156" s="46">
        <v>1</v>
      </c>
      <c r="AN156" s="46">
        <v>0</v>
      </c>
    </row>
    <row r="157" spans="1:40" x14ac:dyDescent="0.25">
      <c r="A157" s="46">
        <v>1005</v>
      </c>
      <c r="B157" s="21" t="s">
        <v>80</v>
      </c>
      <c r="C157" s="48" t="s">
        <v>63</v>
      </c>
      <c r="D157" s="48" t="s">
        <v>72</v>
      </c>
      <c r="E157" s="46" t="s">
        <v>273</v>
      </c>
      <c r="F157" s="16">
        <v>-1.83568431600981</v>
      </c>
      <c r="G157" s="16">
        <v>-1.83737158822486</v>
      </c>
      <c r="H157" s="16">
        <v>4.1617601141744603E-3</v>
      </c>
      <c r="I157" s="16">
        <v>-3.4705680706119999</v>
      </c>
      <c r="J157" s="16">
        <v>-3.47660453305126</v>
      </c>
      <c r="K157" s="16">
        <v>1.8955276833387601E-3</v>
      </c>
      <c r="L157" s="16">
        <v>-1.72439477379133E-3</v>
      </c>
      <c r="M157" s="16">
        <v>3.9039017280210202E-3</v>
      </c>
      <c r="N157" s="16">
        <v>-12.011961116509701</v>
      </c>
      <c r="O157" s="16">
        <v>4.1193310048239897E-3</v>
      </c>
      <c r="P157" s="16">
        <v>-23.297626257583001</v>
      </c>
      <c r="Q157" s="16">
        <v>1.8578140579616901E-3</v>
      </c>
      <c r="R157" s="16">
        <v>-37.057684356314702</v>
      </c>
      <c r="S157" s="16">
        <v>0.12857438780584099</v>
      </c>
      <c r="T157" s="16">
        <v>700.77499098358101</v>
      </c>
      <c r="U157" s="16">
        <v>0.102701857543065</v>
      </c>
      <c r="V157" s="71" t="s">
        <v>507</v>
      </c>
      <c r="W157" s="46">
        <v>2.2000000000000002</v>
      </c>
      <c r="X157" s="16">
        <v>0.33212906311205698</v>
      </c>
      <c r="Y157" s="16">
        <v>0.32348760200724702</v>
      </c>
      <c r="Z157" s="17">
        <f>((((N157/1000)+1)/((SMOW!$Z$4/1000)+1))-1)*1000</f>
        <v>-1.3635386409384109</v>
      </c>
      <c r="AA157" s="17">
        <f>((((P157/1000)+1)/((SMOW!$AA$4/1000)+1))-1)*1000</f>
        <v>-2.6480101381409771</v>
      </c>
      <c r="AB157" s="17">
        <f>Z157*SMOW!$AN$6</f>
        <v>-1.504447051306486</v>
      </c>
      <c r="AC157" s="17">
        <f>AA157*SMOW!$AN$12</f>
        <v>-2.9178559475324062</v>
      </c>
      <c r="AD157" s="17">
        <f t="shared" ref="AD157" si="398">LN((AB157/1000)+1)*1000</f>
        <v>-1.5055798680893744</v>
      </c>
      <c r="AE157" s="17">
        <f t="shared" ref="AE157" si="399">LN((AC157/1000)+1)*1000</f>
        <v>-2.9221211881232905</v>
      </c>
      <c r="AF157" s="16">
        <f>(AD157-SMOW!$AN$14*AE157)</f>
        <v>3.7300119239723095E-2</v>
      </c>
      <c r="AG157" s="2">
        <f t="shared" ref="AG157" si="400">AF157*1000</f>
        <v>37.300119239723095</v>
      </c>
      <c r="AH157" s="2">
        <f>AVERAGE(AG157:AG158)</f>
        <v>30.300523488287933</v>
      </c>
      <c r="AI157" s="2">
        <f>STDEV(AG157:AG158)</f>
        <v>9.8989232428086957</v>
      </c>
      <c r="AK157" s="66" t="str">
        <f t="shared" si="322"/>
        <v>08</v>
      </c>
      <c r="AL157" s="46">
        <v>1</v>
      </c>
      <c r="AN157" s="46">
        <v>0</v>
      </c>
    </row>
    <row r="158" spans="1:40" x14ac:dyDescent="0.25">
      <c r="A158" s="46">
        <v>1006</v>
      </c>
      <c r="B158" s="21" t="s">
        <v>80</v>
      </c>
      <c r="C158" s="48" t="s">
        <v>63</v>
      </c>
      <c r="D158" s="48" t="s">
        <v>72</v>
      </c>
      <c r="E158" s="46" t="s">
        <v>274</v>
      </c>
      <c r="F158" s="16">
        <v>-1.67173473496091</v>
      </c>
      <c r="G158" s="16">
        <v>-1.6731339886635099</v>
      </c>
      <c r="H158" s="16">
        <v>4.2046959029294097E-3</v>
      </c>
      <c r="I158" s="16">
        <v>-3.1361972156329201</v>
      </c>
      <c r="J158" s="16">
        <v>-3.1411254216850701</v>
      </c>
      <c r="K158" s="16">
        <v>1.29782779899305E-3</v>
      </c>
      <c r="L158" s="16">
        <v>-1.46197660137886E-2</v>
      </c>
      <c r="M158" s="16">
        <v>4.2342126771561699E-3</v>
      </c>
      <c r="N158" s="16">
        <v>-11.849683000060301</v>
      </c>
      <c r="O158" s="16">
        <v>4.1618290635736296E-3</v>
      </c>
      <c r="P158" s="16">
        <v>-22.9699080815769</v>
      </c>
      <c r="Q158" s="16">
        <v>1.27200607565751E-3</v>
      </c>
      <c r="R158" s="16">
        <v>-36.926316071587898</v>
      </c>
      <c r="S158" s="16">
        <v>0.119135886201921</v>
      </c>
      <c r="T158" s="16">
        <v>883.05966448913603</v>
      </c>
      <c r="U158" s="16">
        <v>9.5778847920438004E-2</v>
      </c>
      <c r="V158" s="71" t="s">
        <v>508</v>
      </c>
      <c r="W158" s="46">
        <v>2.2000000000000002</v>
      </c>
      <c r="X158" s="16">
        <v>1.6607228753889001E-2</v>
      </c>
      <c r="Y158" s="16">
        <v>1.9109362429237099E-2</v>
      </c>
      <c r="Z158" s="17">
        <f>((((N158/1000)+1)/((SMOW!$Z$4/1000)+1))-1)*1000</f>
        <v>-1.1995115094457498</v>
      </c>
      <c r="AA158" s="17">
        <f>((((P158/1000)+1)/((SMOW!$AA$4/1000)+1))-1)*1000</f>
        <v>-2.3133632858954867</v>
      </c>
      <c r="AB158" s="17">
        <f>Z158*SMOW!$AN$6</f>
        <v>-1.3234693166831653</v>
      </c>
      <c r="AC158" s="17">
        <f>AA158*SMOW!$AN$12</f>
        <v>-2.5491068653128734</v>
      </c>
      <c r="AD158" s="17">
        <f t="shared" ref="AD158" si="401">LN((AB158/1000)+1)*1000</f>
        <v>-1.3243458756838988</v>
      </c>
      <c r="AE158" s="17">
        <f t="shared" ref="AE158" si="402">LN((AC158/1000)+1)*1000</f>
        <v>-2.5523613701150598</v>
      </c>
      <c r="AF158" s="16">
        <f>(AD158-SMOW!$AN$14*AE158)</f>
        <v>2.3300927736852772E-2</v>
      </c>
      <c r="AG158" s="2">
        <f t="shared" ref="AG158" si="403">AF158*1000</f>
        <v>23.300927736852771</v>
      </c>
      <c r="AI158" s="46"/>
      <c r="AK158" s="66" t="str">
        <f t="shared" si="322"/>
        <v>08</v>
      </c>
      <c r="AN158" s="46">
        <v>0</v>
      </c>
    </row>
    <row r="159" spans="1:40" x14ac:dyDescent="0.25">
      <c r="A159" s="46">
        <v>1007</v>
      </c>
      <c r="B159" s="21" t="s">
        <v>80</v>
      </c>
      <c r="C159" s="48" t="s">
        <v>63</v>
      </c>
      <c r="D159" s="48" t="s">
        <v>72</v>
      </c>
      <c r="E159" s="46" t="s">
        <v>275</v>
      </c>
      <c r="F159" s="16">
        <v>-0.50509694343387601</v>
      </c>
      <c r="G159" s="16">
        <v>-0.50522482371484001</v>
      </c>
      <c r="H159" s="16">
        <v>4.0867332493578204E-3</v>
      </c>
      <c r="I159" s="16">
        <v>-0.91057054436170504</v>
      </c>
      <c r="J159" s="16">
        <v>-0.91098540403775696</v>
      </c>
      <c r="K159" s="16">
        <v>1.5257937120176401E-3</v>
      </c>
      <c r="L159" s="16">
        <v>-2.42245303829043E-2</v>
      </c>
      <c r="M159" s="16">
        <v>4.25302551378565E-3</v>
      </c>
      <c r="N159" s="16">
        <v>-10.714722407977399</v>
      </c>
      <c r="O159" s="16">
        <v>9.8662172488105902E-3</v>
      </c>
      <c r="P159" s="16">
        <v>-20.795464521841801</v>
      </c>
      <c r="Q159" s="16">
        <v>7.0528996004103001E-3</v>
      </c>
      <c r="R159" s="16">
        <v>-33.807472483671503</v>
      </c>
      <c r="S159" s="16">
        <v>0.13872537139817601</v>
      </c>
      <c r="T159" s="16">
        <v>742.54021078579399</v>
      </c>
      <c r="U159" s="16">
        <v>0.22612048747233901</v>
      </c>
      <c r="V159" s="71" t="s">
        <v>509</v>
      </c>
      <c r="W159" s="46">
        <v>2.2000000000000002</v>
      </c>
      <c r="X159" s="16">
        <v>0.77790928890380395</v>
      </c>
      <c r="Y159" s="16">
        <v>0.77788685158044302</v>
      </c>
      <c r="Z159" s="17">
        <f>((((N159/1000)+1)/((SMOW!$Z$4/1000)+1))-1)*1000</f>
        <v>-5.2318441460363907E-2</v>
      </c>
      <c r="AA159" s="17">
        <f>((((P159/1000)+1)/((SMOW!$AA$4/1000)+1))-1)*1000</f>
        <v>-9.2947251853936486E-2</v>
      </c>
      <c r="AB159" s="17">
        <f>Z159*SMOW!$AN$6</f>
        <v>-5.7725041755931225E-2</v>
      </c>
      <c r="AC159" s="17">
        <f>AA159*SMOW!$AN$12</f>
        <v>-0.10241905335725052</v>
      </c>
      <c r="AD159" s="17">
        <f t="shared" ref="AD159" si="404">LN((AB159/1000)+1)*1000</f>
        <v>-5.77267079102829E-2</v>
      </c>
      <c r="AE159" s="17">
        <f t="shared" ref="AE159" si="405">LN((AC159/1000)+1)*1000</f>
        <v>-0.10242429854666987</v>
      </c>
      <c r="AF159" s="16">
        <f>(AD159-SMOW!$AN$14*AE159)</f>
        <v>-3.6466782776412021E-3</v>
      </c>
      <c r="AG159" s="2">
        <f t="shared" ref="AG159" si="406">AF159*1000</f>
        <v>-3.6466782776412021</v>
      </c>
      <c r="AH159" s="2">
        <f>AVERAGE(AG159:AG160)</f>
        <v>9.5182526459327761</v>
      </c>
      <c r="AI159" s="2">
        <f>STDEV(AG159:AG160)</f>
        <v>18.618023859823278</v>
      </c>
      <c r="AJ159" s="46" t="s">
        <v>282</v>
      </c>
      <c r="AK159" s="66" t="str">
        <f t="shared" si="322"/>
        <v>08</v>
      </c>
      <c r="AL159" s="46">
        <v>1</v>
      </c>
      <c r="AN159" s="46">
        <v>0</v>
      </c>
    </row>
    <row r="160" spans="1:40" x14ac:dyDescent="0.25">
      <c r="A160" s="46">
        <v>1008</v>
      </c>
      <c r="B160" s="21" t="s">
        <v>80</v>
      </c>
      <c r="C160" s="48" t="s">
        <v>63</v>
      </c>
      <c r="D160" s="48" t="s">
        <v>72</v>
      </c>
      <c r="E160" s="46" t="s">
        <v>276</v>
      </c>
      <c r="F160" s="16">
        <v>-0.48113453082931101</v>
      </c>
      <c r="G160" s="16">
        <v>-0.48125065737486999</v>
      </c>
      <c r="H160" s="16">
        <v>4.1992404149435803E-3</v>
      </c>
      <c r="I160" s="16">
        <v>-0.87951406186547199</v>
      </c>
      <c r="J160" s="16">
        <v>-0.87990109052966303</v>
      </c>
      <c r="K160" s="16">
        <v>1.2234727973610901E-3</v>
      </c>
      <c r="L160" s="16">
        <v>-1.6662881575208299E-2</v>
      </c>
      <c r="M160" s="16">
        <v>4.2076401836931296E-3</v>
      </c>
      <c r="N160" s="16">
        <v>-10.671220954992901</v>
      </c>
      <c r="O160" s="16">
        <v>4.1564291942444197E-3</v>
      </c>
      <c r="P160" s="16">
        <v>-20.758124141787199</v>
      </c>
      <c r="Q160" s="16">
        <v>1.19913044924149E-3</v>
      </c>
      <c r="R160" s="16">
        <v>-33.526208224936497</v>
      </c>
      <c r="S160" s="16">
        <v>0.125830255306012</v>
      </c>
      <c r="T160" s="16">
        <v>772.54862689600202</v>
      </c>
      <c r="U160" s="16">
        <v>6.1606067729287103E-2</v>
      </c>
      <c r="V160" s="71" t="s">
        <v>510</v>
      </c>
      <c r="W160" s="46">
        <v>2.2000000000000002</v>
      </c>
      <c r="X160" s="16">
        <v>3.7437235379290099E-3</v>
      </c>
      <c r="Y160" s="16">
        <v>5.1328785498773099E-3</v>
      </c>
      <c r="Z160" s="17">
        <f>((((N160/1000)+1)/((SMOW!$Z$4/1000)+1))-1)*1000</f>
        <v>-8.348134773794591E-3</v>
      </c>
      <c r="AA160" s="17">
        <f>((((P160/1000)+1)/((SMOW!$AA$4/1000)+1))-1)*1000</f>
        <v>-5.4817414811614285E-2</v>
      </c>
      <c r="AB160" s="17">
        <f>Z160*SMOW!$AN$6</f>
        <v>-9.2108330246518464E-3</v>
      </c>
      <c r="AC160" s="17">
        <f>AA160*SMOW!$AN$12</f>
        <v>-6.0403590429117998E-2</v>
      </c>
      <c r="AD160" s="17">
        <f t="shared" ref="AD160" si="407">LN((AB160/1000)+1)*1000</f>
        <v>-9.2108754446139796E-3</v>
      </c>
      <c r="AE160" s="17">
        <f t="shared" ref="AE160" si="408">LN((AC160/1000)+1)*1000</f>
        <v>-6.0405414799471091E-2</v>
      </c>
      <c r="AF160" s="16">
        <f>(AD160-SMOW!$AN$14*AE160)</f>
        <v>2.2683183569506757E-2</v>
      </c>
      <c r="AG160" s="2">
        <f t="shared" ref="AG160" si="409">AF160*1000</f>
        <v>22.683183569506756</v>
      </c>
      <c r="AI160" s="46"/>
      <c r="AK160" s="66" t="str">
        <f t="shared" si="322"/>
        <v>08</v>
      </c>
      <c r="AN160" s="46">
        <v>0</v>
      </c>
    </row>
    <row r="161" spans="1:40" x14ac:dyDescent="0.25">
      <c r="A161" s="46">
        <v>1009</v>
      </c>
      <c r="B161" s="21" t="s">
        <v>80</v>
      </c>
      <c r="C161" s="48" t="s">
        <v>63</v>
      </c>
      <c r="D161" s="48" t="s">
        <v>72</v>
      </c>
      <c r="E161" s="46" t="s">
        <v>277</v>
      </c>
      <c r="F161" s="16">
        <v>-0.80946651416783899</v>
      </c>
      <c r="G161" s="16">
        <v>-0.80979465368019199</v>
      </c>
      <c r="H161" s="16">
        <v>4.2003245170527401E-3</v>
      </c>
      <c r="I161" s="16">
        <v>-1.4946687500463001</v>
      </c>
      <c r="J161" s="16">
        <v>-1.4957870101653099</v>
      </c>
      <c r="K161" s="16">
        <v>2.5630650253672099E-3</v>
      </c>
      <c r="L161" s="16">
        <v>-2.00191123129113E-2</v>
      </c>
      <c r="M161" s="16">
        <v>4.0402498393717901E-3</v>
      </c>
      <c r="N161" s="16">
        <v>-10.9962055965236</v>
      </c>
      <c r="O161" s="16">
        <v>4.1575022439411099E-3</v>
      </c>
      <c r="P161" s="16">
        <v>-21.3610396452478</v>
      </c>
      <c r="Q161" s="16">
        <v>2.5120700042815798E-3</v>
      </c>
      <c r="R161" s="16">
        <v>-33.992916038817299</v>
      </c>
      <c r="S161" s="16">
        <v>0.164568880291979</v>
      </c>
      <c r="T161" s="16">
        <v>688.005093167013</v>
      </c>
      <c r="U161" s="16">
        <v>0.18494674967826399</v>
      </c>
      <c r="V161" s="71" t="s">
        <v>511</v>
      </c>
      <c r="W161" s="46">
        <v>2.2000000000000002</v>
      </c>
      <c r="X161" s="16">
        <v>4.8144553020569698E-2</v>
      </c>
      <c r="Y161" s="16">
        <v>4.51751883900912E-2</v>
      </c>
      <c r="Z161" s="17">
        <f>((((N161/1000)+1)/((SMOW!$Z$4/1000)+1))-1)*1000</f>
        <v>-0.33683542373019737</v>
      </c>
      <c r="AA161" s="17">
        <f>((((P161/1000)+1)/((SMOW!$AA$4/1000)+1))-1)*1000</f>
        <v>-0.67047986558554928</v>
      </c>
      <c r="AB161" s="17">
        <f>Z161*SMOW!$AN$6</f>
        <v>-0.37164407725014037</v>
      </c>
      <c r="AC161" s="17">
        <f>AA161*SMOW!$AN$12</f>
        <v>-0.73880520143060291</v>
      </c>
      <c r="AD161" s="17">
        <f t="shared" ref="AD161" si="410">LN((AB161/1000)+1)*1000</f>
        <v>-0.37171315402535676</v>
      </c>
      <c r="AE161" s="17">
        <f t="shared" ref="AE161" si="411">LN((AC161/1000)+1)*1000</f>
        <v>-0.73907825248935666</v>
      </c>
      <c r="AF161" s="16">
        <f>(AD161-SMOW!$AN$14*AE161)</f>
        <v>1.8520163289023561E-2</v>
      </c>
      <c r="AG161" s="2">
        <f t="shared" ref="AG161" si="412">AF161*1000</f>
        <v>18.520163289023561</v>
      </c>
      <c r="AH161" s="2">
        <f>AVERAGE(AG161:AG162)</f>
        <v>11.934081561329565</v>
      </c>
      <c r="AI161" s="2">
        <f>STDEV(AG161:AG162)</f>
        <v>9.3141261022024739</v>
      </c>
      <c r="AK161" s="66" t="str">
        <f t="shared" si="322"/>
        <v>08</v>
      </c>
      <c r="AL161" s="46">
        <v>1</v>
      </c>
      <c r="AN161" s="46">
        <v>0</v>
      </c>
    </row>
    <row r="162" spans="1:40" x14ac:dyDescent="0.25">
      <c r="A162" s="46">
        <v>1010</v>
      </c>
      <c r="B162" s="21" t="s">
        <v>80</v>
      </c>
      <c r="C162" s="48" t="s">
        <v>63</v>
      </c>
      <c r="D162" s="48" t="s">
        <v>72</v>
      </c>
      <c r="E162" s="46" t="s">
        <v>278</v>
      </c>
      <c r="F162" s="16">
        <v>-0.66304129926172395</v>
      </c>
      <c r="G162" s="16">
        <v>-0.66326149947597202</v>
      </c>
      <c r="H162" s="16">
        <v>3.8612780748753799E-3</v>
      </c>
      <c r="I162" s="16">
        <v>-1.19455481226003</v>
      </c>
      <c r="J162" s="16">
        <v>-1.1952688960592901</v>
      </c>
      <c r="K162" s="16">
        <v>1.3284477546361599E-3</v>
      </c>
      <c r="L162" s="16">
        <v>-3.2159522356665603E-2</v>
      </c>
      <c r="M162" s="16">
        <v>4.0103258162671497E-3</v>
      </c>
      <c r="N162" s="16">
        <v>-10.8512731854516</v>
      </c>
      <c r="O162" s="16">
        <v>3.8219123773877098E-3</v>
      </c>
      <c r="P162" s="16">
        <v>-21.0668968070764</v>
      </c>
      <c r="Q162" s="16">
        <v>1.30201681332511E-3</v>
      </c>
      <c r="R162" s="16">
        <v>-34.290196743876201</v>
      </c>
      <c r="S162" s="16">
        <v>0.13846439866979199</v>
      </c>
      <c r="T162" s="16">
        <v>673.670534673411</v>
      </c>
      <c r="U162" s="16">
        <v>9.7640414491460395E-2</v>
      </c>
      <c r="V162" s="71" t="s">
        <v>512</v>
      </c>
      <c r="W162" s="46">
        <v>2.2000000000000002</v>
      </c>
      <c r="X162" s="16">
        <v>1.7168957454135301E-2</v>
      </c>
      <c r="Y162" s="16">
        <v>2.0698031692180801E-2</v>
      </c>
      <c r="Z162" s="17">
        <f>((((N162/1000)+1)/((SMOW!$Z$4/1000)+1))-1)*1000</f>
        <v>-0.19034094765069121</v>
      </c>
      <c r="AA162" s="17">
        <f>((((P162/1000)+1)/((SMOW!$AA$4/1000)+1))-1)*1000</f>
        <v>-0.37011820696708497</v>
      </c>
      <c r="AB162" s="17">
        <f>Z162*SMOW!$AN$6</f>
        <v>-0.21001082685774725</v>
      </c>
      <c r="AC162" s="17">
        <f>AA162*SMOW!$AN$12</f>
        <v>-0.40783514984844954</v>
      </c>
      <c r="AD162" s="17">
        <f t="shared" ref="AD162" si="413">LN((AB162/1000)+1)*1000</f>
        <v>-0.21003288221944977</v>
      </c>
      <c r="AE162" s="17">
        <f t="shared" ref="AE162" si="414">LN((AC162/1000)+1)*1000</f>
        <v>-0.40791833722175252</v>
      </c>
      <c r="AF162" s="16">
        <f>(AD162-SMOW!$AN$14*AE162)</f>
        <v>5.3479998336355694E-3</v>
      </c>
      <c r="AG162" s="2">
        <f t="shared" ref="AG162" si="415">AF162*1000</f>
        <v>5.3479998336355692</v>
      </c>
      <c r="AI162" s="46"/>
      <c r="AK162" s="66" t="str">
        <f t="shared" si="322"/>
        <v>08</v>
      </c>
      <c r="AN162" s="46">
        <v>0</v>
      </c>
    </row>
    <row r="163" spans="1:40" x14ac:dyDescent="0.25">
      <c r="A163" s="46">
        <v>1011</v>
      </c>
      <c r="B163" s="21" t="s">
        <v>80</v>
      </c>
      <c r="C163" s="48" t="s">
        <v>63</v>
      </c>
      <c r="D163" s="48" t="s">
        <v>72</v>
      </c>
      <c r="E163" s="46" t="s">
        <v>279</v>
      </c>
      <c r="F163" s="16">
        <v>-0.75790277982877596</v>
      </c>
      <c r="G163" s="16">
        <v>-0.75819049309586695</v>
      </c>
      <c r="H163" s="16">
        <v>4.2920000935042796E-3</v>
      </c>
      <c r="I163" s="16">
        <v>-1.35780377074268</v>
      </c>
      <c r="J163" s="16">
        <v>-1.3587264640924701</v>
      </c>
      <c r="K163" s="16">
        <v>1.47481549048826E-3</v>
      </c>
      <c r="L163" s="16">
        <v>-4.0782920055042297E-2</v>
      </c>
      <c r="M163" s="16">
        <v>4.46271169150871E-3</v>
      </c>
      <c r="N163" s="16">
        <v>-10.9451675540223</v>
      </c>
      <c r="O163" s="16">
        <v>4.2482431886616701E-3</v>
      </c>
      <c r="P163" s="16">
        <v>-21.226897746488898</v>
      </c>
      <c r="Q163" s="16">
        <v>1.4454724007522499E-3</v>
      </c>
      <c r="R163" s="16">
        <v>-34.950688718032701</v>
      </c>
      <c r="S163" s="16">
        <v>0.141038700139312</v>
      </c>
      <c r="T163" s="16">
        <v>638.70259017354101</v>
      </c>
      <c r="U163" s="16">
        <v>7.5873537583714401E-2</v>
      </c>
      <c r="V163" s="71" t="s">
        <v>513</v>
      </c>
      <c r="W163" s="46">
        <v>2.2000000000000002</v>
      </c>
      <c r="X163" s="16">
        <v>6.8795971567439093E-2</v>
      </c>
      <c r="Y163" s="16">
        <v>6.2249852896760299E-2</v>
      </c>
      <c r="Z163" s="17">
        <f>((((N163/1000)+1)/((SMOW!$Z$4/1000)+1))-1)*1000</f>
        <v>-0.28524729902401624</v>
      </c>
      <c r="AA163" s="17">
        <f>((((P163/1000)+1)/((SMOW!$AA$4/1000)+1))-1)*1000</f>
        <v>-0.53350191483236831</v>
      </c>
      <c r="AB163" s="17">
        <f>Z163*SMOW!$AN$6</f>
        <v>-0.31472482335702601</v>
      </c>
      <c r="AC163" s="17">
        <f>AA163*SMOW!$AN$12</f>
        <v>-0.58786849521143225</v>
      </c>
      <c r="AD163" s="17">
        <f t="shared" ref="AD163" si="416">LN((AB163/1000)+1)*1000</f>
        <v>-0.31477435960805411</v>
      </c>
      <c r="AE163" s="17">
        <f t="shared" ref="AE163" si="417">LN((AC163/1000)+1)*1000</f>
        <v>-0.58804135764548915</v>
      </c>
      <c r="AF163" s="16">
        <f>(AD163-SMOW!$AN$14*AE163)</f>
        <v>-4.2885227712358143E-3</v>
      </c>
      <c r="AG163" s="2">
        <f t="shared" ref="AG163" si="418">AF163*1000</f>
        <v>-4.2885227712358143</v>
      </c>
      <c r="AH163" s="2">
        <f>AVERAGE(AG163:AG164)</f>
        <v>-3.2696126044883811</v>
      </c>
      <c r="AI163" s="2">
        <f>STDEV(AG163:AG164)</f>
        <v>1.4409565766540506</v>
      </c>
      <c r="AK163" s="66" t="str">
        <f t="shared" si="322"/>
        <v>08</v>
      </c>
      <c r="AL163" s="46">
        <v>1</v>
      </c>
      <c r="AN163" s="46">
        <v>0</v>
      </c>
    </row>
    <row r="164" spans="1:40" x14ac:dyDescent="0.25">
      <c r="A164" s="46">
        <v>1012</v>
      </c>
      <c r="B164" s="21" t="s">
        <v>80</v>
      </c>
      <c r="C164" s="48" t="s">
        <v>63</v>
      </c>
      <c r="D164" s="48" t="s">
        <v>72</v>
      </c>
      <c r="E164" s="46" t="s">
        <v>280</v>
      </c>
      <c r="F164" s="16">
        <v>-0.79099850423968199</v>
      </c>
      <c r="G164" s="16">
        <v>-0.79131188086769999</v>
      </c>
      <c r="H164" s="16">
        <v>4.36568386508815E-3</v>
      </c>
      <c r="I164" s="16">
        <v>-1.42402381814726</v>
      </c>
      <c r="J164" s="16">
        <v>-1.4250387583021</v>
      </c>
      <c r="K164" s="16">
        <v>1.6715780413819499E-3</v>
      </c>
      <c r="L164" s="16">
        <v>-3.8891416484188701E-2</v>
      </c>
      <c r="M164" s="16">
        <v>4.5495469380690996E-3</v>
      </c>
      <c r="N164" s="16">
        <v>-10.9779258678013</v>
      </c>
      <c r="O164" s="16">
        <v>4.3211757548134002E-3</v>
      </c>
      <c r="P164" s="16">
        <v>-21.291800272613202</v>
      </c>
      <c r="Q164" s="16">
        <v>1.6383201424888701E-3</v>
      </c>
      <c r="R164" s="16">
        <v>-35.233942307183099</v>
      </c>
      <c r="S164" s="16">
        <v>0.119796310610868</v>
      </c>
      <c r="T164" s="16">
        <v>687.52749672960999</v>
      </c>
      <c r="U164" s="16">
        <v>0.10107159842511799</v>
      </c>
      <c r="V164" s="71" t="s">
        <v>514</v>
      </c>
      <c r="W164" s="46">
        <v>2.2000000000000002</v>
      </c>
      <c r="X164" s="16">
        <v>0.15947015780436699</v>
      </c>
      <c r="Y164" s="16">
        <v>0.16980774573954499</v>
      </c>
      <c r="Z164" s="17">
        <f>((((N164/1000)+1)/((SMOW!$Z$4/1000)+1))-1)*1000</f>
        <v>-0.31835867817531227</v>
      </c>
      <c r="AA164" s="17">
        <f>((((P164/1000)+1)/((SMOW!$AA$4/1000)+1))-1)*1000</f>
        <v>-0.59977662176191604</v>
      </c>
      <c r="AB164" s="17">
        <f>Z164*SMOW!$AN$6</f>
        <v>-0.35125794037567926</v>
      </c>
      <c r="AC164" s="17">
        <f>AA164*SMOW!$AN$12</f>
        <v>-0.66089693456669452</v>
      </c>
      <c r="AD164" s="17">
        <f t="shared" ref="AD164:AD165" si="419">LN((AB164/1000)+1)*1000</f>
        <v>-0.3513196458961797</v>
      </c>
      <c r="AE164" s="17">
        <f t="shared" ref="AE164:AE165" si="420">LN((AC164/1000)+1)*1000</f>
        <v>-0.66111542321673999</v>
      </c>
      <c r="AF164" s="16">
        <f>(AD164-SMOW!$AN$14*AE164)</f>
        <v>-2.2507024377409479E-3</v>
      </c>
      <c r="AG164" s="2">
        <f t="shared" ref="AG164:AG165" si="421">AF164*1000</f>
        <v>-2.2507024377409479</v>
      </c>
      <c r="AI164" s="46"/>
      <c r="AK164" s="66" t="str">
        <f t="shared" si="322"/>
        <v>08</v>
      </c>
      <c r="AN164" s="46">
        <v>0</v>
      </c>
    </row>
    <row r="165" spans="1:40" x14ac:dyDescent="0.25">
      <c r="A165" s="46">
        <v>1013</v>
      </c>
      <c r="B165" s="21" t="s">
        <v>80</v>
      </c>
      <c r="C165" s="48" t="s">
        <v>62</v>
      </c>
      <c r="D165" s="48" t="s">
        <v>67</v>
      </c>
      <c r="E165" s="46" t="s">
        <v>281</v>
      </c>
      <c r="F165" s="16">
        <v>-1.12097845551827</v>
      </c>
      <c r="G165" s="16">
        <v>-1.1216075045786</v>
      </c>
      <c r="H165" s="16">
        <v>3.8038057140601699E-3</v>
      </c>
      <c r="I165" s="16">
        <v>-2.0751751377244201</v>
      </c>
      <c r="J165" s="16">
        <v>-2.0773313320623199</v>
      </c>
      <c r="K165" s="16">
        <v>1.3361111347983999E-3</v>
      </c>
      <c r="L165" s="16">
        <v>-2.4776561249696499E-2</v>
      </c>
      <c r="M165" s="16">
        <v>3.8535749779626E-3</v>
      </c>
      <c r="N165" s="16">
        <v>-11.3045416762528</v>
      </c>
      <c r="O165" s="16">
        <v>3.7650259468069002E-3</v>
      </c>
      <c r="P165" s="16">
        <v>-21.9299962145687</v>
      </c>
      <c r="Q165" s="16">
        <v>1.3095277220417699E-3</v>
      </c>
      <c r="R165" s="16">
        <v>-36.124159357563101</v>
      </c>
      <c r="S165" s="16">
        <v>0.128030431880338</v>
      </c>
      <c r="T165" s="16">
        <v>572.83668449708102</v>
      </c>
      <c r="U165" s="16">
        <v>7.5435570898708504E-2</v>
      </c>
      <c r="V165" s="71" t="s">
        <v>515</v>
      </c>
      <c r="W165" s="46">
        <v>2.2000000000000002</v>
      </c>
      <c r="X165" s="16">
        <v>3.4592396029326199E-2</v>
      </c>
      <c r="Y165" s="16">
        <v>3.95941208619617E-2</v>
      </c>
      <c r="Z165" s="17">
        <f>((((N165/1000)+1)/((SMOW!$Z$4/1000)+1))-1)*1000</f>
        <v>-0.64849471458372498</v>
      </c>
      <c r="AA165" s="17">
        <f>((((P165/1000)+1)/((SMOW!$AA$4/1000)+1))-1)*1000</f>
        <v>-1.2514654163658934</v>
      </c>
      <c r="AB165" s="17">
        <f>Z165*SMOW!$AN$6</f>
        <v>-0.71551031401052456</v>
      </c>
      <c r="AC165" s="17">
        <f>AA165*SMOW!$AN$12</f>
        <v>-1.3789961585411172</v>
      </c>
      <c r="AD165" s="17">
        <f t="shared" si="419"/>
        <v>-0.71576641368383409</v>
      </c>
      <c r="AE165" s="17">
        <f t="shared" si="420"/>
        <v>-1.3799478487624486</v>
      </c>
      <c r="AF165" s="16">
        <f>(AD165-SMOW!$AN$14*AE165)</f>
        <v>1.2846050462738789E-2</v>
      </c>
      <c r="AG165" s="2">
        <f t="shared" si="421"/>
        <v>12.846050462738789</v>
      </c>
      <c r="AH165" s="2">
        <f>AVERAGE(AG165:AG166)</f>
        <v>18.013904607946941</v>
      </c>
      <c r="AI165" s="2">
        <f>STDEV(AG165:AG166)</f>
        <v>7.3084494205193833</v>
      </c>
      <c r="AK165" s="66" t="str">
        <f t="shared" si="322"/>
        <v>08</v>
      </c>
      <c r="AL165" s="46">
        <v>1</v>
      </c>
      <c r="AN165" s="46">
        <v>0</v>
      </c>
    </row>
    <row r="166" spans="1:40" x14ac:dyDescent="0.25">
      <c r="A166" s="46">
        <v>1014</v>
      </c>
      <c r="B166" s="21" t="s">
        <v>80</v>
      </c>
      <c r="C166" s="48" t="s">
        <v>62</v>
      </c>
      <c r="D166" s="48" t="s">
        <v>67</v>
      </c>
      <c r="E166" s="46" t="s">
        <v>283</v>
      </c>
      <c r="F166" s="16">
        <v>-1.07780333439469</v>
      </c>
      <c r="G166" s="16">
        <v>-1.0783847964972599</v>
      </c>
      <c r="H166" s="16">
        <v>3.3123008211259301E-3</v>
      </c>
      <c r="I166" s="16">
        <v>-2.0111061803980701</v>
      </c>
      <c r="J166" s="16">
        <v>-2.01313124504179</v>
      </c>
      <c r="K166" s="16">
        <v>1.9594843122262701E-3</v>
      </c>
      <c r="L166" s="16">
        <v>-1.5451499115195401E-2</v>
      </c>
      <c r="M166" s="16">
        <v>3.40553460865846E-3</v>
      </c>
      <c r="N166" s="16">
        <v>-11.261806725125901</v>
      </c>
      <c r="O166" s="16">
        <v>3.27853194212186E-3</v>
      </c>
      <c r="P166" s="16">
        <v>-21.867201980200001</v>
      </c>
      <c r="Q166" s="16">
        <v>1.92049819879102E-3</v>
      </c>
      <c r="R166" s="16">
        <v>-33.700026711485997</v>
      </c>
      <c r="S166" s="16">
        <v>0.193147736665539</v>
      </c>
      <c r="T166" s="16">
        <v>859.90064538759702</v>
      </c>
      <c r="U166" s="16">
        <v>0.61454346977444296</v>
      </c>
      <c r="V166" s="71" t="s">
        <v>516</v>
      </c>
      <c r="W166" s="46">
        <v>2.2000000000000002</v>
      </c>
      <c r="X166" s="16">
        <v>6.1782978083173604E-4</v>
      </c>
      <c r="Y166" s="16">
        <v>2.7871101704998199E-4</v>
      </c>
      <c r="Z166" s="17">
        <f>((((N166/1000)+1)/((SMOW!$Z$4/1000)+1))-1)*1000</f>
        <v>-0.6052991710242539</v>
      </c>
      <c r="AA166" s="17">
        <f>((((P166/1000)+1)/((SMOW!$AA$4/1000)+1))-1)*1000</f>
        <v>-1.1873435750729966</v>
      </c>
      <c r="AB166" s="17">
        <f>Z166*SMOW!$AN$6</f>
        <v>-0.66785093261382056</v>
      </c>
      <c r="AC166" s="17">
        <f>AA166*SMOW!$AN$12</f>
        <v>-1.308339972868596</v>
      </c>
      <c r="AD166" s="17">
        <f t="shared" ref="AD166" si="422">LN((AB166/1000)+1)*1000</f>
        <v>-0.66807404439035512</v>
      </c>
      <c r="AE166" s="17">
        <f t="shared" ref="AE166" si="423">LN((AC166/1000)+1)*1000</f>
        <v>-1.3091965968627086</v>
      </c>
      <c r="AF166" s="16">
        <f>(AD166-SMOW!$AN$14*AE166)</f>
        <v>2.3181758753155091E-2</v>
      </c>
      <c r="AG166" s="2">
        <f t="shared" ref="AG166" si="424">AF166*1000</f>
        <v>23.181758753155091</v>
      </c>
      <c r="AI166" s="46"/>
      <c r="AK166" s="66" t="str">
        <f t="shared" si="322"/>
        <v>08</v>
      </c>
      <c r="AL166" s="46">
        <v>1</v>
      </c>
      <c r="AN166" s="46">
        <v>0</v>
      </c>
    </row>
    <row r="167" spans="1:40" x14ac:dyDescent="0.25">
      <c r="A167" s="46">
        <v>1015</v>
      </c>
      <c r="B167" s="21" t="s">
        <v>80</v>
      </c>
      <c r="C167" s="48" t="s">
        <v>63</v>
      </c>
      <c r="D167" s="48" t="s">
        <v>285</v>
      </c>
      <c r="E167" s="46" t="s">
        <v>284</v>
      </c>
      <c r="F167" s="16">
        <v>-0.765166413403218</v>
      </c>
      <c r="G167" s="16">
        <v>-0.76545964419615498</v>
      </c>
      <c r="H167" s="16">
        <v>4.1819652545600598E-3</v>
      </c>
      <c r="I167" s="16">
        <v>-1.37939547874587</v>
      </c>
      <c r="J167" s="16">
        <v>-1.3803478637109601</v>
      </c>
      <c r="K167" s="16">
        <v>2.7065176638119402E-3</v>
      </c>
      <c r="L167" s="16">
        <v>-3.6635972156767699E-2</v>
      </c>
      <c r="M167" s="16">
        <v>4.2673827290022398E-3</v>
      </c>
      <c r="N167" s="16">
        <v>-10.9523571349136</v>
      </c>
      <c r="O167" s="16">
        <v>4.1393301539748304E-3</v>
      </c>
      <c r="P167" s="16">
        <v>-21.248059863516499</v>
      </c>
      <c r="Q167" s="16">
        <v>2.6526684933959898E-3</v>
      </c>
      <c r="R167" s="16">
        <v>-35.084652016568697</v>
      </c>
      <c r="S167" s="16">
        <v>0.129093864133693</v>
      </c>
      <c r="T167" s="16">
        <v>700.33233103776899</v>
      </c>
      <c r="U167" s="16">
        <v>9.5292431921607801E-2</v>
      </c>
      <c r="V167" s="71" t="s">
        <v>517</v>
      </c>
      <c r="W167" s="46">
        <v>2.2000000000000002</v>
      </c>
      <c r="X167" s="16">
        <v>2.5946790489124402E-2</v>
      </c>
      <c r="Y167" s="16">
        <v>2.92027879650478E-2</v>
      </c>
      <c r="Z167" s="17">
        <f>((((N167/1000)+1)/((SMOW!$Z$4/1000)+1))-1)*1000</f>
        <v>-0.29251436839872191</v>
      </c>
      <c r="AA167" s="17">
        <f>((((P167/1000)+1)/((SMOW!$AA$4/1000)+1))-1)*1000</f>
        <v>-0.5551114451197714</v>
      </c>
      <c r="AB167" s="17">
        <f>Z167*SMOW!$AN$6</f>
        <v>-0.32274287342481978</v>
      </c>
      <c r="AC167" s="17">
        <f>AA167*SMOW!$AN$12</f>
        <v>-0.61168014742691323</v>
      </c>
      <c r="AD167" s="17">
        <f t="shared" ref="AD167" si="425">LN((AB167/1000)+1)*1000</f>
        <v>-0.32279496611465713</v>
      </c>
      <c r="AE167" s="17">
        <f t="shared" ref="AE167" si="426">LN((AC167/1000)+1)*1000</f>
        <v>-0.61186730005059531</v>
      </c>
      <c r="AF167" s="16">
        <f>(AD167-SMOW!$AN$14*AE167)</f>
        <v>2.7096831205719596E-4</v>
      </c>
      <c r="AG167" s="2">
        <f t="shared" ref="AG167" si="427">AF167*1000</f>
        <v>0.27096831205719596</v>
      </c>
      <c r="AH167" s="2">
        <f>AVERAGE(AG167:AG168)</f>
        <v>-4.1069983499377463</v>
      </c>
      <c r="AI167" s="2">
        <f>STDEV(AG167:AG168)</f>
        <v>6.191379829010514</v>
      </c>
      <c r="AK167" s="66" t="str">
        <f t="shared" si="322"/>
        <v>08</v>
      </c>
      <c r="AL167" s="46">
        <v>1</v>
      </c>
      <c r="AN167" s="46">
        <v>0</v>
      </c>
    </row>
    <row r="168" spans="1:40" x14ac:dyDescent="0.25">
      <c r="A168" s="46">
        <v>1016</v>
      </c>
      <c r="B168" s="21" t="s">
        <v>80</v>
      </c>
      <c r="C168" s="48" t="s">
        <v>63</v>
      </c>
      <c r="D168" s="48" t="s">
        <v>285</v>
      </c>
      <c r="E168" s="46" t="s">
        <v>286</v>
      </c>
      <c r="F168" s="16">
        <v>-0.73658504841936101</v>
      </c>
      <c r="G168" s="16">
        <v>-0.73685666037019304</v>
      </c>
      <c r="H168" s="16">
        <v>3.1993828204698901E-3</v>
      </c>
      <c r="I168" s="16">
        <v>-1.3101985963654901</v>
      </c>
      <c r="J168" s="16">
        <v>-1.31105769530915</v>
      </c>
      <c r="K168" s="16">
        <v>1.4000057330676499E-3</v>
      </c>
      <c r="L168" s="16">
        <v>-4.4618197246959798E-2</v>
      </c>
      <c r="M168" s="16">
        <v>3.3737587034065302E-3</v>
      </c>
      <c r="N168" s="16">
        <v>-10.9240671567053</v>
      </c>
      <c r="O168" s="16">
        <v>3.1667651395323598E-3</v>
      </c>
      <c r="P168" s="16">
        <v>-21.1802397298495</v>
      </c>
      <c r="Q168" s="16">
        <v>1.37215106642023E-3</v>
      </c>
      <c r="R168" s="16">
        <v>-35.534124259860299</v>
      </c>
      <c r="S168" s="16">
        <v>0.131105663416301</v>
      </c>
      <c r="T168" s="16">
        <v>780.56645504866106</v>
      </c>
      <c r="U168" s="16">
        <v>8.4241321703676195E-2</v>
      </c>
      <c r="V168" s="71" t="s">
        <v>518</v>
      </c>
      <c r="W168" s="46">
        <v>2.2000000000000002</v>
      </c>
      <c r="X168" s="16">
        <v>5.8765057705602898E-3</v>
      </c>
      <c r="Y168" s="16">
        <v>4.7030257800684903E-3</v>
      </c>
      <c r="Z168" s="17">
        <f>((((N168/1000)+1)/((SMOW!$Z$4/1000)+1))-1)*1000</f>
        <v>-0.26391948402970655</v>
      </c>
      <c r="AA168" s="17">
        <f>((((P168/1000)+1)/((SMOW!$AA$4/1000)+1))-1)*1000</f>
        <v>-0.48585744606755021</v>
      </c>
      <c r="AB168" s="17">
        <f>Z168*SMOW!$AN$6</f>
        <v>-0.29119298684308831</v>
      </c>
      <c r="AC168" s="17">
        <f>AA168*SMOW!$AN$12</f>
        <v>-0.5353688108068837</v>
      </c>
      <c r="AD168" s="17">
        <f t="shared" ref="AD168" si="428">LN((AB168/1000)+1)*1000</f>
        <v>-0.29123539175310426</v>
      </c>
      <c r="AE168" s="17">
        <f t="shared" ref="AE168" si="429">LN((AC168/1000)+1)*1000</f>
        <v>-0.53551217185827948</v>
      </c>
      <c r="AF168" s="16">
        <f>(AD168-SMOW!$AN$14*AE168)</f>
        <v>-8.484965011932688E-3</v>
      </c>
      <c r="AG168" s="2">
        <f t="shared" ref="AG168" si="430">AF168*1000</f>
        <v>-8.4849650119326885</v>
      </c>
      <c r="AI168" s="46"/>
      <c r="AK168" s="66" t="str">
        <f t="shared" si="322"/>
        <v>08</v>
      </c>
      <c r="AN168" s="46">
        <v>0</v>
      </c>
    </row>
    <row r="169" spans="1:40" x14ac:dyDescent="0.25">
      <c r="A169" s="46">
        <v>1017</v>
      </c>
      <c r="B169" s="21" t="s">
        <v>80</v>
      </c>
      <c r="C169" s="48" t="s">
        <v>63</v>
      </c>
      <c r="D169" s="48" t="s">
        <v>285</v>
      </c>
      <c r="E169" s="46" t="s">
        <v>287</v>
      </c>
      <c r="F169" s="16">
        <v>-1.9951240614065999</v>
      </c>
      <c r="G169" s="16">
        <v>-1.99711727171256</v>
      </c>
      <c r="H169" s="16">
        <v>3.9087443836410699E-3</v>
      </c>
      <c r="I169" s="16">
        <v>-3.7109787055516898</v>
      </c>
      <c r="J169" s="16">
        <v>-3.7178815231853699</v>
      </c>
      <c r="K169" s="16">
        <v>1.6506109485025201E-3</v>
      </c>
      <c r="L169" s="16">
        <v>-3.40758274706814E-2</v>
      </c>
      <c r="M169" s="16">
        <v>4.0569435876669502E-3</v>
      </c>
      <c r="N169" s="16">
        <v>-12.169775375043599</v>
      </c>
      <c r="O169" s="16">
        <v>3.8688947675363499E-3</v>
      </c>
      <c r="P169" s="16">
        <v>-23.533253656328199</v>
      </c>
      <c r="Q169" s="16">
        <v>1.6177702131747801E-3</v>
      </c>
      <c r="R169" s="16">
        <v>-34.9417360129748</v>
      </c>
      <c r="S169" s="16">
        <v>0.15376844941579801</v>
      </c>
      <c r="T169" s="16">
        <v>701.57410031714005</v>
      </c>
      <c r="U169" s="16">
        <v>6.1633473585293502E-2</v>
      </c>
      <c r="V169" s="71" t="s">
        <v>519</v>
      </c>
      <c r="W169" s="46">
        <v>2.2000000000000002</v>
      </c>
      <c r="X169" s="16">
        <v>4.2305152389119699E-3</v>
      </c>
      <c r="Y169" s="16">
        <v>2.9206934613609302E-3</v>
      </c>
      <c r="Z169" s="17">
        <f>((((N169/1000)+1)/((SMOW!$Z$4/1000)+1))-1)*1000</f>
        <v>-1.5230538035636565</v>
      </c>
      <c r="AA169" s="17">
        <f>((((P169/1000)+1)/((SMOW!$AA$4/1000)+1))-1)*1000</f>
        <v>-2.8886192134562894</v>
      </c>
      <c r="AB169" s="17">
        <f>Z169*SMOW!$AN$6</f>
        <v>-1.6804465491168783</v>
      </c>
      <c r="AC169" s="17">
        <f>AA169*SMOW!$AN$12</f>
        <v>-3.1829843212220688</v>
      </c>
      <c r="AD169" s="17">
        <f t="shared" ref="AD169" si="431">LN((AB169/1000)+1)*1000</f>
        <v>-1.6818600832201029</v>
      </c>
      <c r="AE169" s="17">
        <f t="shared" ref="AE169" si="432">LN((AC169/1000)+1)*1000</f>
        <v>-3.1880607908944367</v>
      </c>
      <c r="AF169" s="16">
        <f>(AD169-SMOW!$AN$14*AE169)</f>
        <v>1.4360143721596774E-3</v>
      </c>
      <c r="AG169" s="2">
        <f t="shared" ref="AG169" si="433">AF169*1000</f>
        <v>1.4360143721596774</v>
      </c>
      <c r="AH169" s="2">
        <f>AVERAGE(AG169:AG170)</f>
        <v>6.1483264293260564</v>
      </c>
      <c r="AI169" s="2">
        <f>STDEV(AG169:AG170)</f>
        <v>6.6642156213789523</v>
      </c>
      <c r="AK169" s="66" t="str">
        <f t="shared" si="322"/>
        <v>08</v>
      </c>
      <c r="AL169" s="46">
        <v>1</v>
      </c>
      <c r="AN169" s="46">
        <v>0</v>
      </c>
    </row>
    <row r="170" spans="1:40" x14ac:dyDescent="0.25">
      <c r="A170" s="46">
        <v>1018</v>
      </c>
      <c r="B170" s="21" t="s">
        <v>80</v>
      </c>
      <c r="C170" s="48" t="s">
        <v>63</v>
      </c>
      <c r="D170" s="48" t="s">
        <v>285</v>
      </c>
      <c r="E170" s="46" t="s">
        <v>288</v>
      </c>
      <c r="F170" s="16">
        <v>-2.0764669612735398</v>
      </c>
      <c r="G170" s="16">
        <v>-2.07862612970073</v>
      </c>
      <c r="H170" s="16">
        <v>4.0543725376225104E-3</v>
      </c>
      <c r="I170" s="16">
        <v>-3.8810764206147002</v>
      </c>
      <c r="J170" s="16">
        <v>-3.88862744092543</v>
      </c>
      <c r="K170" s="16">
        <v>2.2529889849204499E-3</v>
      </c>
      <c r="L170" s="16">
        <v>-2.5430840892102999E-2</v>
      </c>
      <c r="M170" s="16">
        <v>4.0490937916012404E-3</v>
      </c>
      <c r="N170" s="16">
        <v>-12.250288984730799</v>
      </c>
      <c r="O170" s="16">
        <v>4.0130382437129396E-3</v>
      </c>
      <c r="P170" s="16">
        <v>-23.699967088713802</v>
      </c>
      <c r="Q170" s="16">
        <v>2.2081632705297301E-3</v>
      </c>
      <c r="R170" s="16">
        <v>-34.321672374470502</v>
      </c>
      <c r="S170" s="16">
        <v>0.127263184427333</v>
      </c>
      <c r="T170" s="16">
        <v>731.24527157717796</v>
      </c>
      <c r="U170" s="16">
        <v>0.31160802977936197</v>
      </c>
      <c r="V170" s="71" t="s">
        <v>520</v>
      </c>
      <c r="W170" s="46">
        <v>2.2000000000000002</v>
      </c>
      <c r="X170" s="16">
        <v>8.6086573604801202E-3</v>
      </c>
      <c r="Y170" s="16">
        <v>1.0694026441657701E-2</v>
      </c>
      <c r="Z170" s="17">
        <f>((((N170/1000)+1)/((SMOW!$Z$4/1000)+1))-1)*1000</f>
        <v>-1.6044351797593892</v>
      </c>
      <c r="AA170" s="17">
        <f>((((P170/1000)+1)/((SMOW!$AA$4/1000)+1))-1)*1000</f>
        <v>-3.0588573310206257</v>
      </c>
      <c r="AB170" s="17">
        <f>Z170*SMOW!$AN$6</f>
        <v>-1.7702378962580732</v>
      </c>
      <c r="AC170" s="17">
        <f>AA170*SMOW!$AN$12</f>
        <v>-3.3705705757749107</v>
      </c>
      <c r="AD170" s="17">
        <f t="shared" ref="AD170" si="434">LN((AB170/1000)+1)*1000</f>
        <v>-1.771806618977722</v>
      </c>
      <c r="AE170" s="17">
        <f t="shared" ref="AE170" si="435">LN((AC170/1000)+1)*1000</f>
        <v>-3.3762637451973756</v>
      </c>
      <c r="AF170" s="16">
        <f>(AD170-SMOW!$AN$14*AE170)</f>
        <v>1.0860638486492435E-2</v>
      </c>
      <c r="AG170" s="2">
        <f t="shared" ref="AG170" si="436">AF170*1000</f>
        <v>10.860638486492435</v>
      </c>
      <c r="AI170" s="46"/>
      <c r="AK170" s="66" t="str">
        <f t="shared" si="322"/>
        <v>08</v>
      </c>
      <c r="AL170" s="46">
        <v>1</v>
      </c>
      <c r="AN170" s="46">
        <v>0</v>
      </c>
    </row>
    <row r="171" spans="1:40" x14ac:dyDescent="0.25">
      <c r="A171" s="46">
        <v>1019</v>
      </c>
      <c r="B171" s="21" t="s">
        <v>80</v>
      </c>
      <c r="C171" s="48" t="s">
        <v>63</v>
      </c>
      <c r="D171" s="48" t="s">
        <v>72</v>
      </c>
      <c r="E171" s="46" t="s">
        <v>289</v>
      </c>
      <c r="F171" s="16">
        <v>-4.6402021441964001</v>
      </c>
      <c r="G171" s="16">
        <v>-4.6510015431124003</v>
      </c>
      <c r="H171" s="16">
        <v>3.5002739276018199E-3</v>
      </c>
      <c r="I171" s="16">
        <v>-8.7717030964206906</v>
      </c>
      <c r="J171" s="16">
        <v>-8.8104010213840898</v>
      </c>
      <c r="K171" s="16">
        <v>1.92818103731883E-3</v>
      </c>
      <c r="L171" s="16">
        <v>8.9019617839802801E-4</v>
      </c>
      <c r="M171" s="16">
        <v>3.5735314715624202E-3</v>
      </c>
      <c r="N171" s="16">
        <v>-14.7878869090333</v>
      </c>
      <c r="O171" s="16">
        <v>3.4645886643595298E-3</v>
      </c>
      <c r="P171" s="16">
        <v>-28.4932893231605</v>
      </c>
      <c r="Q171" s="16">
        <v>1.88981773725299E-3</v>
      </c>
      <c r="R171" s="16">
        <v>-41.946671454603802</v>
      </c>
      <c r="S171" s="16">
        <v>0.14205517572266699</v>
      </c>
      <c r="T171" s="16">
        <v>731.91364193260802</v>
      </c>
      <c r="U171" s="16">
        <v>0.121917517338682</v>
      </c>
      <c r="V171" s="71" t="s">
        <v>521</v>
      </c>
      <c r="W171" s="46">
        <v>2.2000000000000002</v>
      </c>
      <c r="X171" s="16">
        <v>9.5105151067584204E-3</v>
      </c>
      <c r="Y171" s="16">
        <v>1.1578387984509501E-2</v>
      </c>
      <c r="Z171" s="17">
        <f>((((N171/1000)+1)/((SMOW!$Z$4/1000)+1))-1)*1000</f>
        <v>-4.1693830452632641</v>
      </c>
      <c r="AA171" s="17">
        <f>((((P171/1000)+1)/((SMOW!$AA$4/1000)+1))-1)*1000</f>
        <v>-7.9535208407003344</v>
      </c>
      <c r="AB171" s="17">
        <f>Z171*SMOW!$AN$6</f>
        <v>-4.600248089703312</v>
      </c>
      <c r="AC171" s="17">
        <f>AA171*SMOW!$AN$12</f>
        <v>-8.7640253919695859</v>
      </c>
      <c r="AD171" s="17">
        <f t="shared" ref="AD171" si="437">LN((AB171/1000)+1)*1000</f>
        <v>-4.6108617939040508</v>
      </c>
      <c r="AE171" s="17">
        <f t="shared" ref="AE171" si="438">LN((AC171/1000)+1)*1000</f>
        <v>-8.8026553306274451</v>
      </c>
      <c r="AF171" s="16">
        <f>(AD171-SMOW!$AN$14*AE171)</f>
        <v>3.6940220667240453E-2</v>
      </c>
      <c r="AG171" s="2">
        <f t="shared" ref="AG171" si="439">AF171*1000</f>
        <v>36.940220667240453</v>
      </c>
      <c r="AH171" s="2">
        <f>AVERAGE(AG171:AG172)</f>
        <v>37.893598920002432</v>
      </c>
      <c r="AI171" s="2">
        <f>STDEV(AG171:AG172)</f>
        <v>1.3482804551275607</v>
      </c>
      <c r="AK171" s="66" t="str">
        <f t="shared" si="322"/>
        <v>08</v>
      </c>
      <c r="AL171" s="46">
        <v>1</v>
      </c>
      <c r="AN171" s="46">
        <v>0</v>
      </c>
    </row>
    <row r="172" spans="1:40" x14ac:dyDescent="0.25">
      <c r="A172" s="46">
        <v>1020</v>
      </c>
      <c r="B172" s="21" t="s">
        <v>80</v>
      </c>
      <c r="C172" s="48" t="s">
        <v>63</v>
      </c>
      <c r="D172" s="48" t="s">
        <v>72</v>
      </c>
      <c r="E172" s="46" t="s">
        <v>290</v>
      </c>
      <c r="F172" s="16">
        <v>-4.6502288563207097</v>
      </c>
      <c r="G172" s="16">
        <v>-4.6610752142964698</v>
      </c>
      <c r="H172" s="16">
        <v>4.5450881242774599E-3</v>
      </c>
      <c r="I172" s="16">
        <v>-8.7938773445048408</v>
      </c>
      <c r="J172" s="16">
        <v>-8.8327717374462509</v>
      </c>
      <c r="K172" s="16">
        <v>1.80096647461338E-3</v>
      </c>
      <c r="L172" s="16">
        <v>2.62826307514556E-3</v>
      </c>
      <c r="M172" s="16">
        <v>4.5847088233015197E-3</v>
      </c>
      <c r="N172" s="16">
        <v>-14.7978113989119</v>
      </c>
      <c r="O172" s="16">
        <v>4.4987509890898301E-3</v>
      </c>
      <c r="P172" s="16">
        <v>-28.515022389988101</v>
      </c>
      <c r="Q172" s="16">
        <v>1.7651342493516799E-3</v>
      </c>
      <c r="R172" s="16">
        <v>-42.178539448958198</v>
      </c>
      <c r="S172" s="16">
        <v>9.1053998309473999E-2</v>
      </c>
      <c r="T172" s="16">
        <v>819.18679230455996</v>
      </c>
      <c r="U172" s="16">
        <v>0.109277558394168</v>
      </c>
      <c r="V172" s="71" t="s">
        <v>522</v>
      </c>
      <c r="W172" s="46">
        <v>2.2000000000000002</v>
      </c>
      <c r="X172" s="16">
        <v>9.2985452500702996E-3</v>
      </c>
      <c r="Y172" s="16">
        <v>7.4120728637388604E-3</v>
      </c>
      <c r="Z172" s="17">
        <f>((((N172/1000)+1)/((SMOW!$Z$4/1000)+1))-1)*1000</f>
        <v>-4.1794145001625704</v>
      </c>
      <c r="AA172" s="17">
        <f>((((P172/1000)+1)/((SMOW!$AA$4/1000)+1))-1)*1000</f>
        <v>-7.9757133919103884</v>
      </c>
      <c r="AB172" s="17">
        <f>Z172*SMOW!$AN$6</f>
        <v>-4.6113161975591979</v>
      </c>
      <c r="AC172" s="17">
        <f>AA172*SMOW!$AN$12</f>
        <v>-8.7884794779288757</v>
      </c>
      <c r="AD172" s="17">
        <f t="shared" ref="AD172" si="440">LN((AB172/1000)+1)*1000</f>
        <v>-4.621981114930291</v>
      </c>
      <c r="AE172" s="17">
        <f t="shared" ref="AE172" si="441">LN((AC172/1000)+1)*1000</f>
        <v>-8.8273259320133626</v>
      </c>
      <c r="AF172" s="16">
        <f>(AD172-SMOW!$AN$14*AE172)</f>
        <v>3.8846977172764419E-2</v>
      </c>
      <c r="AG172" s="2">
        <f t="shared" ref="AG172" si="442">AF172*1000</f>
        <v>38.846977172764419</v>
      </c>
      <c r="AI172" s="46"/>
      <c r="AK172" s="66" t="str">
        <f t="shared" si="322"/>
        <v>08</v>
      </c>
      <c r="AN172" s="46">
        <v>0</v>
      </c>
    </row>
    <row r="173" spans="1:40" x14ac:dyDescent="0.25">
      <c r="A173" s="46">
        <v>1021</v>
      </c>
      <c r="B173" s="21" t="s">
        <v>80</v>
      </c>
      <c r="C173" s="48" t="s">
        <v>63</v>
      </c>
      <c r="D173" s="48" t="s">
        <v>72</v>
      </c>
      <c r="E173" s="46" t="s">
        <v>291</v>
      </c>
      <c r="F173" s="16">
        <v>-5.9598350001688001</v>
      </c>
      <c r="G173" s="16">
        <v>-5.97766597602297</v>
      </c>
      <c r="H173" s="16">
        <v>3.7573121072990599E-3</v>
      </c>
      <c r="I173" s="16">
        <v>-11.249719037722899</v>
      </c>
      <c r="J173" s="16">
        <v>-11.3134757739563</v>
      </c>
      <c r="K173" s="16">
        <v>1.2805700244352301E-3</v>
      </c>
      <c r="L173" s="16">
        <v>-4.1507673740280903E-3</v>
      </c>
      <c r="M173" s="16">
        <v>3.76450818691128E-3</v>
      </c>
      <c r="N173" s="16">
        <v>-16.094066119141601</v>
      </c>
      <c r="O173" s="16">
        <v>3.7190063419755299E-3</v>
      </c>
      <c r="P173" s="16">
        <v>-30.922002389221699</v>
      </c>
      <c r="Q173" s="16">
        <v>1.25509166366241E-3</v>
      </c>
      <c r="R173" s="16">
        <v>-45.650770896022401</v>
      </c>
      <c r="S173" s="16">
        <v>0.10101239760778399</v>
      </c>
      <c r="T173" s="16">
        <v>755.94888912715999</v>
      </c>
      <c r="U173" s="16">
        <v>6.3830094425045197E-2</v>
      </c>
      <c r="V173" s="71" t="s">
        <v>523</v>
      </c>
      <c r="W173" s="46">
        <v>2.2000000000000002</v>
      </c>
      <c r="X173" s="16">
        <v>2.70576309043195E-2</v>
      </c>
      <c r="Y173" s="16">
        <v>2.3675215951698299E-2</v>
      </c>
      <c r="Z173" s="17">
        <f>((((N173/1000)+1)/((SMOW!$Z$4/1000)+1))-1)*1000</f>
        <v>-5.4896401060241518</v>
      </c>
      <c r="AA173" s="17">
        <f>((((P173/1000)+1)/((SMOW!$AA$4/1000)+1))-1)*1000</f>
        <v>-10.433582192407865</v>
      </c>
      <c r="AB173" s="17">
        <f>Z173*SMOW!$AN$6</f>
        <v>-6.0569408319502855</v>
      </c>
      <c r="AC173" s="17">
        <f>AA173*SMOW!$AN$12</f>
        <v>-11.496817710659649</v>
      </c>
      <c r="AD173" s="17">
        <f t="shared" ref="AD173" si="443">LN((AB173/1000)+1)*1000</f>
        <v>-6.0753585055703025</v>
      </c>
      <c r="AE173" s="17">
        <f t="shared" ref="AE173" si="444">LN((AC173/1000)+1)*1000</f>
        <v>-11.563417065225764</v>
      </c>
      <c r="AF173" s="16">
        <f>(AD173-SMOW!$AN$14*AE173)</f>
        <v>3.0125704868900982E-2</v>
      </c>
      <c r="AG173" s="2">
        <f t="shared" ref="AG173" si="445">AF173*1000</f>
        <v>30.125704868900982</v>
      </c>
      <c r="AH173" s="2">
        <f>AVERAGE(AG173:AG174)</f>
        <v>32.310645137477501</v>
      </c>
      <c r="AI173" s="2">
        <f>STDEV(AG173:AG174)</f>
        <v>3.0899721607960253</v>
      </c>
      <c r="AK173" s="66" t="str">
        <f t="shared" si="322"/>
        <v>08</v>
      </c>
      <c r="AL173" s="46">
        <v>1</v>
      </c>
      <c r="AN173" s="46">
        <v>0</v>
      </c>
    </row>
    <row r="174" spans="1:40" x14ac:dyDescent="0.25">
      <c r="A174" s="46">
        <v>1022</v>
      </c>
      <c r="B174" s="21" t="s">
        <v>80</v>
      </c>
      <c r="C174" s="48" t="s">
        <v>63</v>
      </c>
      <c r="D174" s="48" t="s">
        <v>72</v>
      </c>
      <c r="E174" s="46" t="s">
        <v>292</v>
      </c>
      <c r="F174" s="16">
        <v>-6.1096541861099301</v>
      </c>
      <c r="G174" s="16">
        <v>-6.1283948262475301</v>
      </c>
      <c r="H174" s="16">
        <v>4.1060186110574602E-3</v>
      </c>
      <c r="I174" s="16">
        <v>-11.5395776075499</v>
      </c>
      <c r="J174" s="16">
        <v>-11.6066752724788</v>
      </c>
      <c r="K174" s="16">
        <v>1.65099038757323E-3</v>
      </c>
      <c r="L174" s="16">
        <v>-7.0282378706121301E-5</v>
      </c>
      <c r="M174" s="16">
        <v>4.0555901873200002E-3</v>
      </c>
      <c r="N174" s="16">
        <v>-16.242357899742601</v>
      </c>
      <c r="O174" s="16">
        <v>4.0641577858643498E-3</v>
      </c>
      <c r="P174" s="16">
        <v>-31.2060939013524</v>
      </c>
      <c r="Q174" s="16">
        <v>1.6181421028849999E-3</v>
      </c>
      <c r="R174" s="16">
        <v>-46.148180651019402</v>
      </c>
      <c r="S174" s="16">
        <v>0.13892882064089301</v>
      </c>
      <c r="T174" s="16">
        <v>728.40511070948605</v>
      </c>
      <c r="U174" s="16">
        <v>7.1730742162378305E-2</v>
      </c>
      <c r="V174" s="71" t="s">
        <v>524</v>
      </c>
      <c r="W174" s="46">
        <v>2.2000000000000002</v>
      </c>
      <c r="X174" s="16">
        <v>2.9856483985378299E-2</v>
      </c>
      <c r="Y174" s="16">
        <v>2.6946373898525E-2</v>
      </c>
      <c r="Z174" s="17">
        <f>((((N174/1000)+1)/((SMOW!$Z$4/1000)+1))-1)*1000</f>
        <v>-5.6395301585346891</v>
      </c>
      <c r="AA174" s="17">
        <f>((((P174/1000)+1)/((SMOW!$AA$4/1000)+1))-1)*1000</f>
        <v>-10.723680018054349</v>
      </c>
      <c r="AB174" s="17">
        <f>Z174*SMOW!$AN$6</f>
        <v>-6.2223205584569419</v>
      </c>
      <c r="AC174" s="17">
        <f>AA174*SMOW!$AN$12</f>
        <v>-11.816477992067433</v>
      </c>
      <c r="AD174" s="17">
        <f t="shared" ref="AD174" si="446">LN((AB174/1000)+1)*1000</f>
        <v>-6.2417598754165944</v>
      </c>
      <c r="AE174" s="17">
        <f t="shared" ref="AE174" si="447">LN((AC174/1000)+1)*1000</f>
        <v>-11.886847463679258</v>
      </c>
      <c r="AF174" s="16">
        <f>(AD174-SMOW!$AN$14*AE174)</f>
        <v>3.4495585406054019E-2</v>
      </c>
      <c r="AG174" s="2">
        <f t="shared" ref="AG174" si="448">AF174*1000</f>
        <v>34.495585406054019</v>
      </c>
      <c r="AH174" s="2"/>
      <c r="AI174" s="46"/>
      <c r="AK174" s="66" t="str">
        <f t="shared" si="322"/>
        <v>08</v>
      </c>
      <c r="AN174" s="46">
        <v>0</v>
      </c>
    </row>
    <row r="175" spans="1:40" x14ac:dyDescent="0.25">
      <c r="A175" s="46">
        <v>1023</v>
      </c>
      <c r="B175" s="21" t="s">
        <v>80</v>
      </c>
      <c r="C175" s="48" t="s">
        <v>63</v>
      </c>
      <c r="D175" s="48" t="s">
        <v>72</v>
      </c>
      <c r="E175" s="46" t="s">
        <v>293</v>
      </c>
      <c r="F175" s="16">
        <v>-6.9410199040882299</v>
      </c>
      <c r="G175" s="16">
        <v>-6.9652211497971299</v>
      </c>
      <c r="H175" s="16">
        <v>3.9972898230111404E-3</v>
      </c>
      <c r="I175" s="16">
        <v>-13.1138441059956</v>
      </c>
      <c r="J175" s="16">
        <v>-13.2005899285985</v>
      </c>
      <c r="K175" s="16">
        <v>2.7816796595385002E-3</v>
      </c>
      <c r="L175" s="16">
        <v>4.6903325028679003E-3</v>
      </c>
      <c r="M175" s="16">
        <v>4.3274259216813001E-3</v>
      </c>
      <c r="N175" s="16">
        <v>-17.065247851220601</v>
      </c>
      <c r="O175" s="16">
        <v>3.9565374868962199E-3</v>
      </c>
      <c r="P175" s="16">
        <v>-32.749038621969603</v>
      </c>
      <c r="Q175" s="16">
        <v>2.7263350578648699E-3</v>
      </c>
      <c r="R175" s="16">
        <v>-44.615261496583798</v>
      </c>
      <c r="S175" s="16">
        <v>0.154494699036544</v>
      </c>
      <c r="T175" s="16">
        <v>644.42113160408803</v>
      </c>
      <c r="U175" s="16">
        <v>0.40354170205011303</v>
      </c>
      <c r="V175" s="71" t="s">
        <v>525</v>
      </c>
      <c r="W175" s="46">
        <v>2.2000000000000002</v>
      </c>
      <c r="X175" s="16">
        <v>1.52029023725578E-2</v>
      </c>
      <c r="Y175" s="16">
        <v>1.2788020928439401E-2</v>
      </c>
      <c r="Z175" s="17">
        <f>((((N175/1000)+1)/((SMOW!$Z$4/1000)+1))-1)*1000</f>
        <v>-6.4712891241195392</v>
      </c>
      <c r="AA175" s="17">
        <f>((((P175/1000)+1)/((SMOW!$AA$4/1000)+1))-1)*1000</f>
        <v>-12.29924595167442</v>
      </c>
      <c r="AB175" s="17">
        <f>Z175*SMOW!$AN$6</f>
        <v>-7.14003369514566</v>
      </c>
      <c r="AC175" s="17">
        <f>AA175*SMOW!$AN$12</f>
        <v>-13.552602172230229</v>
      </c>
      <c r="AD175" s="17">
        <f t="shared" ref="AD175" si="449">LN((AB175/1000)+1)*1000</f>
        <v>-7.1656457223711225</v>
      </c>
      <c r="AE175" s="17">
        <f t="shared" ref="AE175" si="450">LN((AC175/1000)+1)*1000</f>
        <v>-13.645276960629793</v>
      </c>
      <c r="AF175" s="16">
        <f>(AD175-SMOW!$AN$14*AE175)</f>
        <v>3.9060512841408546E-2</v>
      </c>
      <c r="AG175" s="2">
        <f t="shared" ref="AG175" si="451">AF175*1000</f>
        <v>39.060512841408546</v>
      </c>
      <c r="AH175" s="2">
        <f>AVERAGE(AG175:AG176)</f>
        <v>36.344368970627542</v>
      </c>
      <c r="AI175" s="2">
        <f>STDEV(AG175:AG176)</f>
        <v>3.8412074994150558</v>
      </c>
      <c r="AJ175" s="2"/>
      <c r="AK175" s="66" t="str">
        <f t="shared" si="322"/>
        <v>08</v>
      </c>
      <c r="AL175" s="46">
        <v>1</v>
      </c>
      <c r="AN175" s="46">
        <v>0</v>
      </c>
    </row>
    <row r="176" spans="1:40" x14ac:dyDescent="0.25">
      <c r="A176" s="46">
        <v>1024</v>
      </c>
      <c r="B176" s="21" t="s">
        <v>80</v>
      </c>
      <c r="C176" s="48" t="s">
        <v>63</v>
      </c>
      <c r="D176" s="48" t="s">
        <v>72</v>
      </c>
      <c r="E176" s="46" t="s">
        <v>294</v>
      </c>
      <c r="F176" s="16">
        <v>-6.9038656012619999</v>
      </c>
      <c r="G176" s="16">
        <v>-6.9278078183782696</v>
      </c>
      <c r="H176" s="16">
        <v>3.7547413486899001E-3</v>
      </c>
      <c r="I176" s="16">
        <v>-13.034659322994999</v>
      </c>
      <c r="J176" s="16">
        <v>-13.1203560524145</v>
      </c>
      <c r="K176" s="16">
        <v>1.70822226067514E-3</v>
      </c>
      <c r="L176" s="16">
        <v>-2.59822703414647E-4</v>
      </c>
      <c r="M176" s="16">
        <v>3.9703621363551796E-3</v>
      </c>
      <c r="N176" s="16">
        <v>-17.028472336199101</v>
      </c>
      <c r="O176" s="16">
        <v>3.7164617922293701E-3</v>
      </c>
      <c r="P176" s="16">
        <v>-32.671429308041702</v>
      </c>
      <c r="Q176" s="16">
        <v>1.6742352844024699E-3</v>
      </c>
      <c r="R176" s="16">
        <v>-47.895547085206601</v>
      </c>
      <c r="S176" s="16">
        <v>0.13495802118466299</v>
      </c>
      <c r="T176" s="16">
        <v>746.35362205166803</v>
      </c>
      <c r="U176" s="16">
        <v>0.137521530643922</v>
      </c>
      <c r="V176" s="71" t="s">
        <v>526</v>
      </c>
      <c r="W176" s="46">
        <v>2.2000000000000002</v>
      </c>
      <c r="X176" s="16">
        <v>0.106552200820795</v>
      </c>
      <c r="Y176" s="16">
        <v>0.111862226396248</v>
      </c>
      <c r="Z176" s="17">
        <f>((((N176/1000)+1)/((SMOW!$Z$4/1000)+1))-1)*1000</f>
        <v>-6.434117246788662</v>
      </c>
      <c r="AA176" s="17">
        <f>((((P176/1000)+1)/((SMOW!$AA$4/1000)+1))-1)*1000</f>
        <v>-12.219995807762896</v>
      </c>
      <c r="AB176" s="17">
        <f>Z176*SMOW!$AN$6</f>
        <v>-7.0990204670911341</v>
      </c>
      <c r="AC176" s="17">
        <f>AA176*SMOW!$AN$12</f>
        <v>-13.465276032339624</v>
      </c>
      <c r="AD176" s="17">
        <f t="shared" ref="AD176" si="452">LN((AB176/1000)+1)*1000</f>
        <v>-7.1243384057513586</v>
      </c>
      <c r="AE176" s="17">
        <f t="shared" ref="AE176" si="453">LN((AC176/1000)+1)*1000</f>
        <v>-13.556754982672736</v>
      </c>
      <c r="AF176" s="16">
        <f>(AD176-SMOW!$AN$14*AE176)</f>
        <v>3.3628225099846532E-2</v>
      </c>
      <c r="AG176" s="2">
        <f t="shared" ref="AG176" si="454">AF176*1000</f>
        <v>33.628225099846532</v>
      </c>
      <c r="AI176" s="46"/>
      <c r="AK176" s="66" t="str">
        <f t="shared" si="322"/>
        <v>08</v>
      </c>
      <c r="AN176" s="46">
        <v>0</v>
      </c>
    </row>
    <row r="177" spans="1:40" x14ac:dyDescent="0.25">
      <c r="A177" s="46">
        <v>1025</v>
      </c>
      <c r="B177" s="21" t="s">
        <v>80</v>
      </c>
      <c r="C177" s="48" t="s">
        <v>63</v>
      </c>
      <c r="D177" s="48" t="s">
        <v>72</v>
      </c>
      <c r="E177" s="46" t="s">
        <v>295</v>
      </c>
      <c r="F177" s="16">
        <v>-5.7697885150033699</v>
      </c>
      <c r="G177" s="16">
        <v>-5.7864984504870298</v>
      </c>
      <c r="H177" s="16">
        <v>4.5090653757922702E-3</v>
      </c>
      <c r="I177" s="16">
        <v>-10.905865006909799</v>
      </c>
      <c r="J177" s="16">
        <v>-10.9657699632271</v>
      </c>
      <c r="K177" s="16">
        <v>1.86485341210745E-3</v>
      </c>
      <c r="L177" s="16">
        <v>3.4280900968830098E-3</v>
      </c>
      <c r="M177" s="16">
        <v>4.4289173998045004E-3</v>
      </c>
      <c r="N177" s="16">
        <v>-15.9059571562935</v>
      </c>
      <c r="O177" s="16">
        <v>4.4630954922223499E-3</v>
      </c>
      <c r="P177" s="16">
        <v>-30.584989715681399</v>
      </c>
      <c r="Q177" s="16">
        <v>1.82775008537296E-3</v>
      </c>
      <c r="R177" s="16">
        <v>-45.711533842423997</v>
      </c>
      <c r="S177" s="16">
        <v>0.12799713170103999</v>
      </c>
      <c r="T177" s="16">
        <v>785.29499564542004</v>
      </c>
      <c r="U177" s="16">
        <v>8.3211746846650295E-2</v>
      </c>
      <c r="V177" s="71" t="s">
        <v>527</v>
      </c>
      <c r="W177" s="46">
        <v>2.2000000000000002</v>
      </c>
      <c r="X177" s="16">
        <v>7.7677260704582002E-2</v>
      </c>
      <c r="Y177" s="16">
        <v>7.2410567578113594E-2</v>
      </c>
      <c r="Z177" s="17">
        <f>((((N177/1000)+1)/((SMOW!$Z$4/1000)+1))-1)*1000</f>
        <v>-5.2995037262145717</v>
      </c>
      <c r="AA177" s="17">
        <f>((((P177/1000)+1)/((SMOW!$AA$4/1000)+1))-1)*1000</f>
        <v>-10.089444336700337</v>
      </c>
      <c r="AB177" s="17">
        <f>Z177*SMOW!$AN$6</f>
        <v>-5.8471557130234411</v>
      </c>
      <c r="AC177" s="17">
        <f>AA177*SMOW!$AN$12</f>
        <v>-11.117610443065042</v>
      </c>
      <c r="AD177" s="17">
        <f t="shared" ref="AD177" si="455">LN((AB177/1000)+1)*1000</f>
        <v>-5.8643172581727967</v>
      </c>
      <c r="AE177" s="17">
        <f t="shared" ref="AE177" si="456">LN((AC177/1000)+1)*1000</f>
        <v>-11.179872977878917</v>
      </c>
      <c r="AF177" s="16">
        <f>(AD177-SMOW!$AN$14*AE177)</f>
        <v>3.8655674147271668E-2</v>
      </c>
      <c r="AG177" s="2">
        <f t="shared" ref="AG177" si="457">AF177*1000</f>
        <v>38.655674147271668</v>
      </c>
      <c r="AH177" s="2">
        <f>AVERAGE(AG177:AG178)</f>
        <v>42.804479076540503</v>
      </c>
      <c r="AI177" s="2">
        <f>STDEV(AG177:AG178)</f>
        <v>5.8672961986123351</v>
      </c>
      <c r="AK177" s="66" t="str">
        <f t="shared" si="322"/>
        <v>08</v>
      </c>
      <c r="AL177" s="46">
        <v>1</v>
      </c>
      <c r="AN177" s="46">
        <v>0</v>
      </c>
    </row>
    <row r="178" spans="1:40" x14ac:dyDescent="0.25">
      <c r="A178" s="46">
        <v>1026</v>
      </c>
      <c r="B178" s="21" t="s">
        <v>80</v>
      </c>
      <c r="C178" s="48" t="s">
        <v>63</v>
      </c>
      <c r="D178" s="48" t="s">
        <v>72</v>
      </c>
      <c r="E178" s="46" t="s">
        <v>296</v>
      </c>
      <c r="F178" s="16">
        <v>-5.7725453649224097</v>
      </c>
      <c r="G178" s="16">
        <v>-5.7892711952522804</v>
      </c>
      <c r="H178" s="16">
        <v>3.8560960009896999E-3</v>
      </c>
      <c r="I178" s="16">
        <v>-10.9251549954624</v>
      </c>
      <c r="J178" s="16">
        <v>-10.985272832389199</v>
      </c>
      <c r="K178" s="16">
        <v>1.8214196094185899E-3</v>
      </c>
      <c r="L178" s="16">
        <v>1.0952860249243799E-2</v>
      </c>
      <c r="M178" s="16">
        <v>3.7908965160284702E-3</v>
      </c>
      <c r="N178" s="16">
        <v>-15.9086859001508</v>
      </c>
      <c r="O178" s="16">
        <v>3.8167831347030901E-3</v>
      </c>
      <c r="P178" s="16">
        <v>-30.603895908519402</v>
      </c>
      <c r="Q178" s="16">
        <v>1.7851804463576101E-3</v>
      </c>
      <c r="R178" s="16">
        <v>-45.666122965873903</v>
      </c>
      <c r="S178" s="16">
        <v>0.149731848003716</v>
      </c>
      <c r="T178" s="16">
        <v>673.77099187993201</v>
      </c>
      <c r="U178" s="16">
        <v>7.0942973412351201E-2</v>
      </c>
      <c r="V178" s="71" t="s">
        <v>528</v>
      </c>
      <c r="W178" s="46">
        <v>2.2000000000000002</v>
      </c>
      <c r="X178" s="16">
        <v>2.3049635131482001E-2</v>
      </c>
      <c r="Y178" s="16">
        <v>2.6121508750205E-2</v>
      </c>
      <c r="Z178" s="17">
        <f>((((N178/1000)+1)/((SMOW!$Z$4/1000)+1))-1)*1000</f>
        <v>-5.3022618801621402</v>
      </c>
      <c r="AA178" s="17">
        <f>((((P178/1000)+1)/((SMOW!$AA$4/1000)+1))-1)*1000</f>
        <v>-10.108750247645904</v>
      </c>
      <c r="AB178" s="17">
        <f>Z178*SMOW!$AN$6</f>
        <v>-5.8501988952618351</v>
      </c>
      <c r="AC178" s="17">
        <f>AA178*SMOW!$AN$12</f>
        <v>-11.138883725317125</v>
      </c>
      <c r="AD178" s="17">
        <f t="shared" ref="AD178" si="458">LN((AB178/1000)+1)*1000</f>
        <v>-5.8673783437127494</v>
      </c>
      <c r="AE178" s="17">
        <f t="shared" ref="AE178" si="459">LN((AC178/1000)+1)*1000</f>
        <v>-11.201385658557875</v>
      </c>
      <c r="AF178" s="16">
        <f>(AD178-SMOW!$AN$14*AE178)</f>
        <v>4.6953284005809337E-2</v>
      </c>
      <c r="AG178" s="2">
        <f t="shared" ref="AG178" si="460">AF178*1000</f>
        <v>46.953284005809337</v>
      </c>
      <c r="AI178" s="46"/>
      <c r="AK178" s="66" t="str">
        <f t="shared" si="322"/>
        <v>08</v>
      </c>
      <c r="AN178" s="46">
        <v>0</v>
      </c>
    </row>
    <row r="179" spans="1:40" x14ac:dyDescent="0.25">
      <c r="A179" s="46">
        <v>1027</v>
      </c>
      <c r="B179" s="21" t="s">
        <v>80</v>
      </c>
      <c r="C179" s="48" t="s">
        <v>63</v>
      </c>
      <c r="D179" s="48" t="s">
        <v>72</v>
      </c>
      <c r="E179" s="46" t="s">
        <v>297</v>
      </c>
      <c r="F179" s="16">
        <v>-4.6521545896753604</v>
      </c>
      <c r="G179" s="16">
        <v>-4.6630098256279604</v>
      </c>
      <c r="H179" s="16">
        <v>3.8103428011401798E-3</v>
      </c>
      <c r="I179" s="16">
        <v>-8.8150158346870295</v>
      </c>
      <c r="J179" s="16">
        <v>-8.85409812817303</v>
      </c>
      <c r="K179" s="16">
        <v>3.1666394408300701E-3</v>
      </c>
      <c r="L179" s="16">
        <v>1.1953986047403199E-2</v>
      </c>
      <c r="M179" s="16">
        <v>4.0149474216241501E-3</v>
      </c>
      <c r="N179" s="16">
        <v>-14.7997174994312</v>
      </c>
      <c r="O179" s="16">
        <v>3.7714963883381902E-3</v>
      </c>
      <c r="P179" s="16">
        <v>-28.535740306465801</v>
      </c>
      <c r="Q179" s="16">
        <v>3.1036356373913099E-3</v>
      </c>
      <c r="R179" s="16">
        <v>-42.222806989462903</v>
      </c>
      <c r="S179" s="16">
        <v>0.134720927737813</v>
      </c>
      <c r="T179" s="16">
        <v>753.66866156224705</v>
      </c>
      <c r="U179" s="16">
        <v>8.9685408498716104E-2</v>
      </c>
      <c r="V179" s="71" t="s">
        <v>529</v>
      </c>
      <c r="W179" s="46">
        <v>2.2000000000000002</v>
      </c>
      <c r="X179" s="16">
        <v>3.07999257885369E-3</v>
      </c>
      <c r="Y179" s="16">
        <v>2.0049257225588698E-3</v>
      </c>
      <c r="Z179" s="17">
        <f>((((N179/1000)+1)/((SMOW!$Z$4/1000)+1))-1)*1000</f>
        <v>-4.1813411444160398</v>
      </c>
      <c r="AA179" s="17">
        <f>((((P179/1000)+1)/((SMOW!$AA$4/1000)+1))-1)*1000</f>
        <v>-7.9968693302804317</v>
      </c>
      <c r="AB179" s="17">
        <f>Z179*SMOW!$AN$6</f>
        <v>-4.613441941692165</v>
      </c>
      <c r="AC179" s="17">
        <f>AA179*SMOW!$AN$12</f>
        <v>-8.811791314885058</v>
      </c>
      <c r="AD179" s="17">
        <f t="shared" ref="AD179" si="461">LN((AB179/1000)+1)*1000</f>
        <v>-4.6241167092338111</v>
      </c>
      <c r="AE179" s="17">
        <f t="shared" ref="AE179" si="462">LN((AC179/1000)+1)*1000</f>
        <v>-8.8508447376446053</v>
      </c>
      <c r="AF179" s="16">
        <f>(AD179-SMOW!$AN$14*AE179)</f>
        <v>4.9129312242540912E-2</v>
      </c>
      <c r="AG179" s="2">
        <f t="shared" ref="AG179" si="463">AF179*1000</f>
        <v>49.129312242540912</v>
      </c>
      <c r="AH179" s="2">
        <f>AVERAGE(AG179:AG180)</f>
        <v>45.292851530278178</v>
      </c>
      <c r="AI179" s="2">
        <f>STDEV(AG179:AG180)</f>
        <v>5.4255747707935038</v>
      </c>
      <c r="AK179" s="66" t="str">
        <f t="shared" si="322"/>
        <v>08</v>
      </c>
      <c r="AL179" s="46">
        <v>1</v>
      </c>
      <c r="AN179" s="46">
        <v>0</v>
      </c>
    </row>
    <row r="180" spans="1:40" x14ac:dyDescent="0.25">
      <c r="A180" s="46">
        <v>1028</v>
      </c>
      <c r="B180" s="21" t="s">
        <v>80</v>
      </c>
      <c r="C180" s="48" t="s">
        <v>63</v>
      </c>
      <c r="D180" s="48" t="s">
        <v>72</v>
      </c>
      <c r="E180" s="46" t="s">
        <v>298</v>
      </c>
      <c r="F180" s="16">
        <v>-4.6625907333097398</v>
      </c>
      <c r="G180" s="16">
        <v>-4.67349480646633</v>
      </c>
      <c r="H180" s="16">
        <v>3.8419324562386499E-3</v>
      </c>
      <c r="I180" s="16">
        <v>-8.8216555551874993</v>
      </c>
      <c r="J180" s="16">
        <v>-8.8607968013111904</v>
      </c>
      <c r="K180" s="16">
        <v>2.0009637414762698E-3</v>
      </c>
      <c r="L180" s="16">
        <v>5.0059046259756804E-3</v>
      </c>
      <c r="M180" s="16">
        <v>3.7012114531528202E-3</v>
      </c>
      <c r="N180" s="16">
        <v>-14.810047246669001</v>
      </c>
      <c r="O180" s="16">
        <v>3.8027639871707798E-3</v>
      </c>
      <c r="P180" s="16">
        <v>-28.542247922363501</v>
      </c>
      <c r="Q180" s="16">
        <v>1.9611523487963298E-3</v>
      </c>
      <c r="R180" s="16">
        <v>-43.416274842255802</v>
      </c>
      <c r="S180" s="16">
        <v>0.18232319256836499</v>
      </c>
      <c r="T180" s="16">
        <v>710.76756390712706</v>
      </c>
      <c r="U180" s="16">
        <v>0.118633960741083</v>
      </c>
      <c r="V180" s="71" t="s">
        <v>530</v>
      </c>
      <c r="W180" s="46">
        <v>2.2000000000000002</v>
      </c>
      <c r="X180" s="16">
        <v>8.5246143667587707E-3</v>
      </c>
      <c r="Y180" s="16">
        <v>1.03342411275286E-2</v>
      </c>
      <c r="Z180" s="17">
        <f>((((N180/1000)+1)/((SMOW!$Z$4/1000)+1))-1)*1000</f>
        <v>-4.1917822244922354</v>
      </c>
      <c r="AA180" s="17">
        <f>((((P180/1000)+1)/((SMOW!$AA$4/1000)+1))-1)*1000</f>
        <v>-8.0035145313563927</v>
      </c>
      <c r="AB180" s="17">
        <f>Z180*SMOW!$AN$6</f>
        <v>-4.6249620054890199</v>
      </c>
      <c r="AC180" s="17">
        <f>AA180*SMOW!$AN$12</f>
        <v>-8.8191136960205228</v>
      </c>
      <c r="AD180" s="17">
        <f t="shared" ref="AD180" si="464">LN((AB180/1000)+1)*1000</f>
        <v>-4.6356902334767511</v>
      </c>
      <c r="AE180" s="17">
        <f t="shared" ref="AE180" si="465">LN((AC180/1000)+1)*1000</f>
        <v>-8.8582322429825116</v>
      </c>
      <c r="AF180" s="16">
        <f>(AD180-SMOW!$AN$14*AE180)</f>
        <v>4.1456390818015443E-2</v>
      </c>
      <c r="AG180" s="2">
        <f t="shared" ref="AG180" si="466">AF180*1000</f>
        <v>41.456390818015443</v>
      </c>
      <c r="AI180" s="46"/>
      <c r="AK180" s="66" t="str">
        <f t="shared" si="322"/>
        <v>08</v>
      </c>
      <c r="AN180" s="46">
        <v>0</v>
      </c>
    </row>
    <row r="181" spans="1:40" x14ac:dyDescent="0.25">
      <c r="A181" s="46">
        <v>1029</v>
      </c>
      <c r="B181" s="21" t="s">
        <v>80</v>
      </c>
      <c r="C181" s="48" t="s">
        <v>63</v>
      </c>
      <c r="D181" s="48" t="s">
        <v>72</v>
      </c>
      <c r="E181" s="46" t="s">
        <v>299</v>
      </c>
      <c r="F181" s="16">
        <v>-4.58219061772665</v>
      </c>
      <c r="G181" s="16">
        <v>-4.5927212368085</v>
      </c>
      <c r="H181" s="16">
        <v>3.2124165994413998E-3</v>
      </c>
      <c r="I181" s="16">
        <v>-8.6621615479518592</v>
      </c>
      <c r="J181" s="16">
        <v>-8.6998961905843704</v>
      </c>
      <c r="K181" s="16">
        <v>1.6577785926337699E-3</v>
      </c>
      <c r="L181" s="16">
        <v>8.2395182004524304E-4</v>
      </c>
      <c r="M181" s="16">
        <v>3.35221785313737E-3</v>
      </c>
      <c r="N181" s="16">
        <v>-14.730466809587901</v>
      </c>
      <c r="O181" s="16">
        <v>3.1796660392370201E-3</v>
      </c>
      <c r="P181" s="16">
        <v>-28.385927225278699</v>
      </c>
      <c r="Q181" s="16">
        <v>1.62479524907829E-3</v>
      </c>
      <c r="R181" s="16">
        <v>-43.140316889906899</v>
      </c>
      <c r="S181" s="16">
        <v>0.120521487038127</v>
      </c>
      <c r="T181" s="16">
        <v>626.55316350907594</v>
      </c>
      <c r="U181" s="16">
        <v>9.4230617921967297E-2</v>
      </c>
      <c r="V181" s="71" t="s">
        <v>531</v>
      </c>
      <c r="W181" s="46">
        <v>2.2000000000000002</v>
      </c>
      <c r="X181" s="16">
        <v>0.104179758177602</v>
      </c>
      <c r="Y181" s="16">
        <v>0.109110954422284</v>
      </c>
      <c r="Z181" s="17">
        <f>((((N181/1000)+1)/((SMOW!$Z$4/1000)+1))-1)*1000</f>
        <v>-4.1113440785305322</v>
      </c>
      <c r="AA181" s="17">
        <f>((((P181/1000)+1)/((SMOW!$AA$4/1000)+1))-1)*1000</f>
        <v>-7.8438888741597657</v>
      </c>
      <c r="AB181" s="17">
        <f>Z181*SMOW!$AN$6</f>
        <v>-4.5362113622205902</v>
      </c>
      <c r="AC181" s="17">
        <f>AA181*SMOW!$AN$12</f>
        <v>-8.643221365956812</v>
      </c>
      <c r="AD181" s="17">
        <f t="shared" ref="AD181" si="467">LN((AB181/1000)+1)*1000</f>
        <v>-4.5465311894195963</v>
      </c>
      <c r="AE181" s="17">
        <f t="shared" ref="AE181" si="468">LN((AC181/1000)+1)*1000</f>
        <v>-8.6807906400955801</v>
      </c>
      <c r="AF181" s="16">
        <f>(AD181-SMOW!$AN$14*AE181)</f>
        <v>3.6926268550869779E-2</v>
      </c>
      <c r="AG181" s="2">
        <f t="shared" ref="AG181" si="469">AF181*1000</f>
        <v>36.926268550869779</v>
      </c>
      <c r="AH181" s="2">
        <f>AVERAGE(AG181:AG182)</f>
        <v>40.591793303913718</v>
      </c>
      <c r="AI181" s="2">
        <f>STDEV(AG181:AG182)</f>
        <v>5.1838348189690242</v>
      </c>
      <c r="AK181" s="66" t="str">
        <f t="shared" si="322"/>
        <v>08</v>
      </c>
      <c r="AL181" s="46">
        <v>1</v>
      </c>
      <c r="AN181" s="46">
        <v>0</v>
      </c>
    </row>
    <row r="182" spans="1:40" x14ac:dyDescent="0.25">
      <c r="A182" s="46">
        <v>1030</v>
      </c>
      <c r="B182" s="21" t="s">
        <v>80</v>
      </c>
      <c r="C182" s="48" t="s">
        <v>63</v>
      </c>
      <c r="D182" s="48" t="s">
        <v>72</v>
      </c>
      <c r="E182" s="46" t="s">
        <v>300</v>
      </c>
      <c r="F182" s="16">
        <v>-4.5152604767379501</v>
      </c>
      <c r="G182" s="16">
        <v>-4.5254854200563202</v>
      </c>
      <c r="H182" s="16">
        <v>4.30906346667823E-3</v>
      </c>
      <c r="I182" s="16">
        <v>-8.5482817694287494</v>
      </c>
      <c r="J182" s="16">
        <v>-8.5850279415223198</v>
      </c>
      <c r="K182" s="16">
        <v>1.6007273008236201E-3</v>
      </c>
      <c r="L182" s="16">
        <v>7.4093330674660299E-3</v>
      </c>
      <c r="M182" s="16">
        <v>4.2762020279436298E-3</v>
      </c>
      <c r="N182" s="16">
        <v>-14.664219020823399</v>
      </c>
      <c r="O182" s="16">
        <v>4.2651326008891297E-3</v>
      </c>
      <c r="P182" s="16">
        <v>-28.274313211240599</v>
      </c>
      <c r="Q182" s="16">
        <v>1.5688790559865301E-3</v>
      </c>
      <c r="R182" s="16">
        <v>-42.367264726904502</v>
      </c>
      <c r="S182" s="16">
        <v>8.8075389500663695E-2</v>
      </c>
      <c r="T182" s="16">
        <v>697.31006277670997</v>
      </c>
      <c r="U182" s="16">
        <v>9.9895647407105506E-2</v>
      </c>
      <c r="V182" s="71" t="s">
        <v>532</v>
      </c>
      <c r="W182" s="46">
        <v>2.2000000000000002</v>
      </c>
      <c r="X182" s="16">
        <v>2.3029000811188201E-4</v>
      </c>
      <c r="Y182" s="16">
        <v>7.8284899423441804E-4</v>
      </c>
      <c r="Z182" s="17">
        <f>((((N182/1000)+1)/((SMOW!$Z$4/1000)+1))-1)*1000</f>
        <v>-4.0443822786494499</v>
      </c>
      <c r="AA182" s="17">
        <f>((((P182/1000)+1)/((SMOW!$AA$4/1000)+1))-1)*1000</f>
        <v>-7.7299150966918528</v>
      </c>
      <c r="AB182" s="17">
        <f>Z182*SMOW!$AN$6</f>
        <v>-4.4623297138707212</v>
      </c>
      <c r="AC182" s="17">
        <f>AA182*SMOW!$AN$12</f>
        <v>-8.5176330762227863</v>
      </c>
      <c r="AD182" s="17">
        <f t="shared" ref="AD182" si="470">LN((AB182/1000)+1)*1000</f>
        <v>-4.4723156251339589</v>
      </c>
      <c r="AE182" s="17">
        <f t="shared" ref="AE182" si="471">LN((AC182/1000)+1)*1000</f>
        <v>-8.5541154227100691</v>
      </c>
      <c r="AF182" s="16">
        <f>(AD182-SMOW!$AN$14*AE182)</f>
        <v>4.4257318056957651E-2</v>
      </c>
      <c r="AG182" s="2">
        <f t="shared" ref="AG182" si="472">AF182*1000</f>
        <v>44.257318056957651</v>
      </c>
      <c r="AI182" s="46"/>
      <c r="AK182" s="66" t="str">
        <f t="shared" si="322"/>
        <v>08</v>
      </c>
      <c r="AN182" s="46">
        <v>0</v>
      </c>
    </row>
    <row r="183" spans="1:40" x14ac:dyDescent="0.25">
      <c r="A183" s="46">
        <v>1031</v>
      </c>
      <c r="B183" s="21" t="s">
        <v>80</v>
      </c>
      <c r="C183" s="48" t="s">
        <v>63</v>
      </c>
      <c r="D183" s="48" t="s">
        <v>72</v>
      </c>
      <c r="E183" s="46" t="s">
        <v>301</v>
      </c>
      <c r="F183" s="16">
        <v>-4.3179155467609203</v>
      </c>
      <c r="G183" s="16">
        <v>-4.3272648913224998</v>
      </c>
      <c r="H183" s="16">
        <v>3.38252522656251E-3</v>
      </c>
      <c r="I183" s="16">
        <v>-8.1550396792578894</v>
      </c>
      <c r="J183" s="16">
        <v>-8.1884739570118192</v>
      </c>
      <c r="K183" s="16">
        <v>1.52239162934185E-3</v>
      </c>
      <c r="L183" s="16">
        <v>-3.7506420202577202E-3</v>
      </c>
      <c r="M183" s="16">
        <v>3.39115243976251E-3</v>
      </c>
      <c r="N183" s="16">
        <v>-14.468886020747201</v>
      </c>
      <c r="O183" s="16">
        <v>3.34804041033617E-3</v>
      </c>
      <c r="P183" s="16">
        <v>-27.888895108554198</v>
      </c>
      <c r="Q183" s="16">
        <v>1.49210195956361E-3</v>
      </c>
      <c r="R183" s="16">
        <v>-42.474806679577902</v>
      </c>
      <c r="S183" s="16">
        <v>0.13819066919290099</v>
      </c>
      <c r="T183" s="16">
        <v>717.06456091774305</v>
      </c>
      <c r="U183" s="16">
        <v>8.3617706018919893E-2</v>
      </c>
      <c r="V183" s="71" t="s">
        <v>533</v>
      </c>
      <c r="W183" s="46">
        <v>2.2000000000000002</v>
      </c>
      <c r="X183" s="16">
        <v>4.8561014600111703E-2</v>
      </c>
      <c r="Y183" s="16">
        <v>4.4633938708962602E-2</v>
      </c>
      <c r="Z183" s="17">
        <f>((((N183/1000)+1)/((SMOW!$Z$4/1000)+1))-1)*1000</f>
        <v>-3.8469440017618872</v>
      </c>
      <c r="AA183" s="17">
        <f>((((P183/1000)+1)/((SMOW!$AA$4/1000)+1))-1)*1000</f>
        <v>-7.336348415605376</v>
      </c>
      <c r="AB183" s="17">
        <f>Z183*SMOW!$AN$6</f>
        <v>-4.2444881180695919</v>
      </c>
      <c r="AC183" s="17">
        <f>AA183*SMOW!$AN$12</f>
        <v>-8.083959932522145</v>
      </c>
      <c r="AD183" s="17">
        <f t="shared" ref="AD183" si="473">LN((AB183/1000)+1)*1000</f>
        <v>-4.2535215282917997</v>
      </c>
      <c r="AE183" s="17">
        <f t="shared" ref="AE183" si="474">LN((AC183/1000)+1)*1000</f>
        <v>-8.1168123079319052</v>
      </c>
      <c r="AF183" s="16">
        <f>(AD183-SMOW!$AN$14*AE183)</f>
        <v>3.2155370296246488E-2</v>
      </c>
      <c r="AG183" s="2">
        <f t="shared" ref="AG183" si="475">AF183*1000</f>
        <v>32.155370296246488</v>
      </c>
      <c r="AH183" s="2">
        <f>AVERAGE(AG183:AG184)</f>
        <v>32.53043968647917</v>
      </c>
      <c r="AI183" s="2">
        <f>STDEV(AG183:AG184)</f>
        <v>0.5304282184980702</v>
      </c>
      <c r="AK183" s="66" t="str">
        <f t="shared" si="322"/>
        <v>08</v>
      </c>
      <c r="AL183" s="46">
        <v>1</v>
      </c>
      <c r="AN183" s="46">
        <v>0</v>
      </c>
    </row>
    <row r="184" spans="1:40" x14ac:dyDescent="0.25">
      <c r="A184" s="46">
        <v>1032</v>
      </c>
      <c r="B184" s="21" t="s">
        <v>80</v>
      </c>
      <c r="C184" s="48" t="s">
        <v>63</v>
      </c>
      <c r="D184" s="48" t="s">
        <v>72</v>
      </c>
      <c r="E184" s="46" t="s">
        <v>302</v>
      </c>
      <c r="F184" s="16">
        <v>-4.3349963236933702</v>
      </c>
      <c r="G184" s="16">
        <v>-4.3444199620351798</v>
      </c>
      <c r="H184" s="16">
        <v>3.89548103089731E-3</v>
      </c>
      <c r="I184" s="16">
        <v>-8.1885730382657798</v>
      </c>
      <c r="J184" s="16">
        <v>-8.2222836633607095</v>
      </c>
      <c r="K184" s="16">
        <v>2.3277021820960202E-3</v>
      </c>
      <c r="L184" s="16">
        <v>-3.0541877807287198E-3</v>
      </c>
      <c r="M184" s="16">
        <v>3.8821073534507301E-3</v>
      </c>
      <c r="N184" s="16">
        <v>-14.485792659302501</v>
      </c>
      <c r="O184" s="16">
        <v>3.8557666345621698E-3</v>
      </c>
      <c r="P184" s="16">
        <v>-27.921761284196599</v>
      </c>
      <c r="Q184" s="16">
        <v>2.2813899657907698E-3</v>
      </c>
      <c r="R184" s="16">
        <v>-40.385568584566101</v>
      </c>
      <c r="S184" s="16">
        <v>0.17007646003451601</v>
      </c>
      <c r="T184" s="16">
        <v>660.76522604072898</v>
      </c>
      <c r="U184" s="16">
        <v>0.31534096391875799</v>
      </c>
      <c r="V184" s="71" t="s">
        <v>534</v>
      </c>
      <c r="W184" s="46">
        <v>2.2000000000000002</v>
      </c>
      <c r="X184" s="16">
        <v>5.2397011781322098E-3</v>
      </c>
      <c r="Y184" s="16">
        <v>6.9224945497838404E-3</v>
      </c>
      <c r="Z184" s="17">
        <f>((((N184/1000)+1)/((SMOW!$Z$4/1000)+1))-1)*1000</f>
        <v>-3.8640328581405203</v>
      </c>
      <c r="AA184" s="17">
        <f>((((P184/1000)+1)/((SMOW!$AA$4/1000)+1))-1)*1000</f>
        <v>-7.3699094538063337</v>
      </c>
      <c r="AB184" s="17">
        <f>Z184*SMOW!$AN$6</f>
        <v>-4.2633429409672701</v>
      </c>
      <c r="AC184" s="17">
        <f>AA184*SMOW!$AN$12</f>
        <v>-8.1209410125828043</v>
      </c>
      <c r="AD184" s="17">
        <f t="shared" ref="AD184" si="476">LN((AB184/1000)+1)*1000</f>
        <v>-4.2724569006647197</v>
      </c>
      <c r="AE184" s="17">
        <f t="shared" ref="AE184" si="477">LN((AC184/1000)+1)*1000</f>
        <v>-8.1540954729951345</v>
      </c>
      <c r="AF184" s="16">
        <f>(AD184-SMOW!$AN$14*AE184)</f>
        <v>3.2905509076711859E-2</v>
      </c>
      <c r="AG184" s="2">
        <f t="shared" ref="AG184" si="478">AF184*1000</f>
        <v>32.905509076711859</v>
      </c>
      <c r="AI184" s="46"/>
      <c r="AK184" s="66" t="str">
        <f t="shared" si="322"/>
        <v>08</v>
      </c>
      <c r="AL184" s="46">
        <v>1</v>
      </c>
      <c r="AN184" s="46">
        <v>0</v>
      </c>
    </row>
    <row r="185" spans="1:40" x14ac:dyDescent="0.25">
      <c r="A185" s="46">
        <v>1033</v>
      </c>
      <c r="B185" s="21" t="s">
        <v>80</v>
      </c>
      <c r="C185" s="48" t="s">
        <v>63</v>
      </c>
      <c r="D185" s="48" t="s">
        <v>285</v>
      </c>
      <c r="E185" s="46" t="s">
        <v>303</v>
      </c>
      <c r="F185" s="16">
        <v>-2.0167075909632701</v>
      </c>
      <c r="G185" s="16">
        <v>-2.0187441287113899</v>
      </c>
      <c r="H185" s="16">
        <v>3.5359659394313698E-3</v>
      </c>
      <c r="I185" s="16">
        <v>-3.80530078326434</v>
      </c>
      <c r="J185" s="16">
        <v>-3.8125594089468899</v>
      </c>
      <c r="K185" s="16">
        <v>1.57528295232594E-3</v>
      </c>
      <c r="L185" s="16">
        <v>-5.7127607874328098E-3</v>
      </c>
      <c r="M185" s="16">
        <v>3.7211054103370102E-3</v>
      </c>
      <c r="N185" s="16">
        <v>-12.1911388606981</v>
      </c>
      <c r="O185" s="16">
        <v>3.4999167964271799E-3</v>
      </c>
      <c r="P185" s="16">
        <v>-23.625699091702799</v>
      </c>
      <c r="Q185" s="16">
        <v>1.5439409510204401E-3</v>
      </c>
      <c r="R185" s="16">
        <v>-36.174258645710303</v>
      </c>
      <c r="S185" s="16">
        <v>0.12182132903038501</v>
      </c>
      <c r="T185" s="16">
        <v>707.91065130883999</v>
      </c>
      <c r="U185" s="16">
        <v>0.13970821473249601</v>
      </c>
      <c r="V185" s="71" t="s">
        <v>535</v>
      </c>
      <c r="W185" s="46">
        <v>2.2000000000000002</v>
      </c>
      <c r="X185" s="16">
        <v>8.0217032837969094E-3</v>
      </c>
      <c r="Y185" s="16">
        <v>1.0103440919182499E-2</v>
      </c>
      <c r="Z185" s="17">
        <f>((((N185/1000)+1)/((SMOW!$Z$4/1000)+1))-1)*1000</f>
        <v>-1.5446475424315542</v>
      </c>
      <c r="AA185" s="17">
        <f>((((P185/1000)+1)/((SMOW!$AA$4/1000)+1))-1)*1000</f>
        <v>-2.9830191467452583</v>
      </c>
      <c r="AB185" s="17">
        <f>Z185*SMOW!$AN$6</f>
        <v>-1.7042717901413154</v>
      </c>
      <c r="AC185" s="17">
        <f>AA185*SMOW!$AN$12</f>
        <v>-3.287004091700461</v>
      </c>
      <c r="AD185" s="17">
        <f t="shared" ref="AD185" si="479">LN((AB185/1000)+1)*1000</f>
        <v>-1.7057257134638157</v>
      </c>
      <c r="AE185" s="17">
        <f t="shared" ref="AE185" si="480">LN((AC185/1000)+1)*1000</f>
        <v>-3.2924181569417619</v>
      </c>
      <c r="AF185" s="16">
        <f>(AD185-SMOW!$AN$14*AE185)</f>
        <v>3.2671073401434603E-2</v>
      </c>
      <c r="AG185" s="2">
        <f t="shared" ref="AG185" si="481">AF185*1000</f>
        <v>32.671073401434604</v>
      </c>
      <c r="AH185" s="2">
        <f>AVERAGE(AG185:AG186)</f>
        <v>28.939771083806189</v>
      </c>
      <c r="AI185" s="2">
        <f>STDEV(AG185:AG186)</f>
        <v>5.2768583429042719</v>
      </c>
      <c r="AK185" s="66" t="str">
        <f t="shared" si="322"/>
        <v>08</v>
      </c>
      <c r="AL185" s="46">
        <v>1</v>
      </c>
      <c r="AN185" s="46">
        <v>0</v>
      </c>
    </row>
    <row r="186" spans="1:40" x14ac:dyDescent="0.25">
      <c r="A186" s="46">
        <v>1034</v>
      </c>
      <c r="B186" s="21" t="s">
        <v>80</v>
      </c>
      <c r="C186" s="48" t="s">
        <v>63</v>
      </c>
      <c r="D186" s="48" t="s">
        <v>285</v>
      </c>
      <c r="E186" s="46" t="s">
        <v>304</v>
      </c>
      <c r="F186" s="16">
        <v>-1.97612227450915</v>
      </c>
      <c r="G186" s="16">
        <v>-1.97807771938347</v>
      </c>
      <c r="H186" s="16">
        <v>4.1621275367051099E-3</v>
      </c>
      <c r="I186" s="16">
        <v>-3.7157069927462398</v>
      </c>
      <c r="J186" s="16">
        <v>-3.7226274173388001</v>
      </c>
      <c r="K186" s="16">
        <v>1.3777471434933701E-3</v>
      </c>
      <c r="L186" s="16">
        <v>-1.2530443028585501E-2</v>
      </c>
      <c r="M186" s="16">
        <v>4.1282663741958698E-3</v>
      </c>
      <c r="N186" s="16">
        <v>-12.150967311203701</v>
      </c>
      <c r="O186" s="16">
        <v>4.1196946814856901E-3</v>
      </c>
      <c r="P186" s="16">
        <v>-23.537887869005399</v>
      </c>
      <c r="Q186" s="16">
        <v>1.3503353361684501E-3</v>
      </c>
      <c r="R186" s="16">
        <v>-36.228748018597202</v>
      </c>
      <c r="S186" s="16">
        <v>0.15040599357185899</v>
      </c>
      <c r="T186" s="16">
        <v>736.46123172841999</v>
      </c>
      <c r="U186" s="16">
        <v>9.5318034712097099E-2</v>
      </c>
      <c r="V186" s="71" t="s">
        <v>536</v>
      </c>
      <c r="W186" s="46">
        <v>2.2000000000000002</v>
      </c>
      <c r="X186" s="16">
        <v>3.2117231809463902E-2</v>
      </c>
      <c r="Y186" s="16">
        <v>2.8179197733456601E-2</v>
      </c>
      <c r="Z186" s="17">
        <f>((((N186/1000)+1)/((SMOW!$Z$4/1000)+1))-1)*1000</f>
        <v>-1.5040430285553352</v>
      </c>
      <c r="AA186" s="17">
        <f>((((P186/1000)+1)/((SMOW!$AA$4/1000)+1))-1)*1000</f>
        <v>-2.8933514034860108</v>
      </c>
      <c r="AB186" s="17">
        <f>Z186*SMOW!$AN$6</f>
        <v>-1.65947119605711</v>
      </c>
      <c r="AC186" s="17">
        <f>AA186*SMOW!$AN$12</f>
        <v>-3.1881987456776981</v>
      </c>
      <c r="AD186" s="17">
        <f t="shared" ref="AD186" si="482">LN((AB186/1000)+1)*1000</f>
        <v>-1.6608496435894711</v>
      </c>
      <c r="AE186" s="17">
        <f t="shared" ref="AE186" si="483">LN((AC186/1000)+1)*1000</f>
        <v>-3.193291879461456</v>
      </c>
      <c r="AF186" s="16">
        <f>(AD186-SMOW!$AN$14*AE186)</f>
        <v>2.5208468766177772E-2</v>
      </c>
      <c r="AG186" s="2">
        <f t="shared" ref="AG186" si="484">AF186*1000</f>
        <v>25.208468766177774</v>
      </c>
      <c r="AI186" s="46"/>
      <c r="AJ186" s="46" t="s">
        <v>312</v>
      </c>
      <c r="AK186" s="66" t="str">
        <f t="shared" si="322"/>
        <v>08</v>
      </c>
      <c r="AN186" s="46">
        <v>1</v>
      </c>
    </row>
    <row r="187" spans="1:40" x14ac:dyDescent="0.25">
      <c r="A187" s="46">
        <v>1035</v>
      </c>
      <c r="B187" s="21" t="s">
        <v>80</v>
      </c>
      <c r="C187" s="48" t="s">
        <v>63</v>
      </c>
      <c r="D187" s="48" t="s">
        <v>285</v>
      </c>
      <c r="E187" s="46" t="s">
        <v>305</v>
      </c>
      <c r="F187" s="16">
        <v>-1.07809810000947</v>
      </c>
      <c r="G187" s="16">
        <v>-1.07867988645499</v>
      </c>
      <c r="H187" s="16">
        <v>3.3602979775748699E-3</v>
      </c>
      <c r="I187" s="16">
        <v>-1.973433733175</v>
      </c>
      <c r="J187" s="16">
        <v>-1.97538359259265</v>
      </c>
      <c r="K187" s="16">
        <v>1.9371337028156199E-3</v>
      </c>
      <c r="L187" s="16">
        <v>-3.5677349566071798E-2</v>
      </c>
      <c r="M187" s="16">
        <v>3.3572434197179802E-3</v>
      </c>
      <c r="N187" s="16">
        <v>-11.2620984856077</v>
      </c>
      <c r="O187" s="16">
        <v>3.3260397679662499E-3</v>
      </c>
      <c r="P187" s="16">
        <v>-21.8302790680927</v>
      </c>
      <c r="Q187" s="16">
        <v>1.89859227954148E-3</v>
      </c>
      <c r="R187" s="16">
        <v>-33.8701697299662</v>
      </c>
      <c r="S187" s="16">
        <v>0.11977689221285601</v>
      </c>
      <c r="T187" s="16">
        <v>820.19372613155497</v>
      </c>
      <c r="U187" s="16">
        <v>6.5940098550708995E-2</v>
      </c>
      <c r="V187" s="71" t="s">
        <v>537</v>
      </c>
      <c r="W187" s="46">
        <v>2.2000000000000002</v>
      </c>
      <c r="X187" s="16">
        <v>9.5903255293412204E-3</v>
      </c>
      <c r="Y187" s="16">
        <v>7.9579608780942102E-3</v>
      </c>
      <c r="Z187" s="17">
        <f>((((N187/1000)+1)/((SMOW!$Z$4/1000)+1))-1)*1000</f>
        <v>-0.6055940760673062</v>
      </c>
      <c r="AA187" s="17">
        <f>((((P187/1000)+1)/((SMOW!$AA$4/1000)+1))-1)*1000</f>
        <v>-1.1496400321598932</v>
      </c>
      <c r="AB187" s="17">
        <f>Z187*SMOW!$AN$6</f>
        <v>-0.66817631321479132</v>
      </c>
      <c r="AC187" s="17">
        <f>AA187*SMOW!$AN$12</f>
        <v>-1.2667942456270542</v>
      </c>
      <c r="AD187" s="17">
        <f t="shared" ref="AD187" si="485">LN((AB187/1000)+1)*1000</f>
        <v>-0.66839964249534323</v>
      </c>
      <c r="AE187" s="17">
        <f t="shared" ref="AE187" si="486">LN((AC187/1000)+1)*1000</f>
        <v>-1.2675973077386968</v>
      </c>
      <c r="AF187" s="16">
        <f>(AD187-SMOW!$AN$14*AE187)</f>
        <v>8.9173599068870235E-4</v>
      </c>
      <c r="AG187" s="2">
        <f t="shared" ref="AG187" si="487">AF187*1000</f>
        <v>0.89173599068870235</v>
      </c>
      <c r="AH187" s="2">
        <f>AVERAGE(AG187:AG188)</f>
        <v>3.1816887775270586</v>
      </c>
      <c r="AI187" s="2">
        <f>STDEV(AG187:AG188)</f>
        <v>3.2384822883408684</v>
      </c>
      <c r="AK187" s="66" t="str">
        <f t="shared" si="322"/>
        <v>08</v>
      </c>
      <c r="AL187" s="46">
        <v>1</v>
      </c>
      <c r="AN187" s="46">
        <v>0</v>
      </c>
    </row>
    <row r="188" spans="1:40" x14ac:dyDescent="0.25">
      <c r="A188" s="46">
        <v>1036</v>
      </c>
      <c r="B188" s="21" t="s">
        <v>80</v>
      </c>
      <c r="C188" s="48" t="s">
        <v>63</v>
      </c>
      <c r="D188" s="48" t="s">
        <v>285</v>
      </c>
      <c r="E188" s="46" t="s">
        <v>306</v>
      </c>
      <c r="F188" s="16">
        <v>-1.1001025244117399</v>
      </c>
      <c r="G188" s="16">
        <v>-1.1007084899597499</v>
      </c>
      <c r="H188" s="16">
        <v>4.5725633966117599E-3</v>
      </c>
      <c r="I188" s="16">
        <v>-2.02297794927525</v>
      </c>
      <c r="J188" s="16">
        <v>-2.0250269916564001</v>
      </c>
      <c r="K188" s="16">
        <v>1.73086430771564E-3</v>
      </c>
      <c r="L188" s="16">
        <v>-3.1494238365176903E-2</v>
      </c>
      <c r="M188" s="16">
        <v>4.41481427221211E-3</v>
      </c>
      <c r="N188" s="16">
        <v>-11.2838785750883</v>
      </c>
      <c r="O188" s="16">
        <v>4.5259461512538301E-3</v>
      </c>
      <c r="P188" s="16">
        <v>-21.878837547069701</v>
      </c>
      <c r="Q188" s="16">
        <v>1.69642684280595E-3</v>
      </c>
      <c r="R188" s="16">
        <v>-34.276465305377101</v>
      </c>
      <c r="S188" s="16">
        <v>0.130434934493764</v>
      </c>
      <c r="T188" s="16">
        <v>706.36277472392703</v>
      </c>
      <c r="U188" s="16">
        <v>7.6867161190087699E-2</v>
      </c>
      <c r="V188" s="71" t="s">
        <v>538</v>
      </c>
      <c r="W188" s="46">
        <v>2.2000000000000002</v>
      </c>
      <c r="X188" s="16">
        <v>0.10896985909557701</v>
      </c>
      <c r="Y188" s="16">
        <v>0.102265010466567</v>
      </c>
      <c r="Z188" s="17">
        <f>((((N188/1000)+1)/((SMOW!$Z$4/1000)+1))-1)*1000</f>
        <v>-0.62760890886992549</v>
      </c>
      <c r="AA188" s="17">
        <f>((((P188/1000)+1)/((SMOW!$AA$4/1000)+1))-1)*1000</f>
        <v>-1.1992251431766077</v>
      </c>
      <c r="AB188" s="17">
        <f>Z188*SMOW!$AN$6</f>
        <v>-0.69246616412221562</v>
      </c>
      <c r="AC188" s="17">
        <f>AA188*SMOW!$AN$12</f>
        <v>-1.321432333678616</v>
      </c>
      <c r="AD188" s="17">
        <f t="shared" ref="AD188" si="488">LN((AB188/1000)+1)*1000</f>
        <v>-0.69270602955530203</v>
      </c>
      <c r="AE188" s="17">
        <f t="shared" ref="AE188" si="489">LN((AC188/1000)+1)*1000</f>
        <v>-1.3223061953024005</v>
      </c>
      <c r="AF188" s="16">
        <f>(AD188-SMOW!$AN$14*AE188)</f>
        <v>5.4716415643654148E-3</v>
      </c>
      <c r="AG188" s="2">
        <f t="shared" ref="AG188" si="490">AF188*1000</f>
        <v>5.4716415643654148</v>
      </c>
      <c r="AI188" s="46"/>
      <c r="AK188" s="66" t="str">
        <f t="shared" si="322"/>
        <v>08</v>
      </c>
      <c r="AN188" s="46">
        <v>0</v>
      </c>
    </row>
    <row r="189" spans="1:40" x14ac:dyDescent="0.25">
      <c r="A189" s="46">
        <v>1037</v>
      </c>
      <c r="B189" s="21" t="s">
        <v>80</v>
      </c>
      <c r="C189" s="48" t="s">
        <v>63</v>
      </c>
      <c r="D189" s="48" t="s">
        <v>285</v>
      </c>
      <c r="E189" s="46" t="s">
        <v>307</v>
      </c>
      <c r="F189" s="16">
        <v>-1.93907677733605</v>
      </c>
      <c r="G189" s="16">
        <v>-1.9409596205153401</v>
      </c>
      <c r="H189" s="16">
        <v>4.5199943712109303E-3</v>
      </c>
      <c r="I189" s="16">
        <v>-3.62587483456144</v>
      </c>
      <c r="J189" s="16">
        <v>-3.6324643647593202</v>
      </c>
      <c r="K189" s="16">
        <v>2.3979802382141598E-3</v>
      </c>
      <c r="L189" s="16">
        <v>-2.3018435922414201E-2</v>
      </c>
      <c r="M189" s="16">
        <v>3.8912321538098599E-3</v>
      </c>
      <c r="N189" s="16">
        <v>-12.1142994925626</v>
      </c>
      <c r="O189" s="16">
        <v>4.4739130666256602E-3</v>
      </c>
      <c r="P189" s="16">
        <v>-23.4498430212305</v>
      </c>
      <c r="Q189" s="16">
        <v>2.3502697620443802E-3</v>
      </c>
      <c r="R189" s="16">
        <v>-36.144009992870899</v>
      </c>
      <c r="S189" s="16">
        <v>0.13918692127117899</v>
      </c>
      <c r="T189" s="16">
        <v>693.645901647698</v>
      </c>
      <c r="U189" s="16">
        <v>0.12186719205370899</v>
      </c>
      <c r="V189" s="71" t="s">
        <v>539</v>
      </c>
      <c r="W189" s="46">
        <v>2.2000000000000002</v>
      </c>
      <c r="X189" s="16">
        <v>6.4609364764679398E-4</v>
      </c>
      <c r="Y189" s="16">
        <v>2.0546863827967401E-4</v>
      </c>
      <c r="Z189" s="17">
        <f>((((N189/1000)+1)/((SMOW!$Z$4/1000)+1))-1)*1000</f>
        <v>-1.4669800083442208</v>
      </c>
      <c r="AA189" s="17">
        <f>((((P189/1000)+1)/((SMOW!$AA$4/1000)+1))-1)*1000</f>
        <v>-2.8034450958062118</v>
      </c>
      <c r="AB189" s="17">
        <f>Z189*SMOW!$AN$6</f>
        <v>-1.6185780744432265</v>
      </c>
      <c r="AC189" s="17">
        <f>AA189*SMOW!$AN$12</f>
        <v>-3.0891305242968121</v>
      </c>
      <c r="AD189" s="17">
        <f t="shared" ref="AD189" si="491">LN((AB189/1000)+1)*1000</f>
        <v>-1.6198893871003743</v>
      </c>
      <c r="AE189" s="17">
        <f t="shared" ref="AE189" si="492">LN((AC189/1000)+1)*1000</f>
        <v>-3.0939117370607079</v>
      </c>
      <c r="AF189" s="16">
        <f>(AD189-SMOW!$AN$14*AE189)</f>
        <v>1.3696010067679509E-2</v>
      </c>
      <c r="AG189" s="2">
        <f t="shared" ref="AG189" si="493">AF189*1000</f>
        <v>13.696010067679509</v>
      </c>
      <c r="AH189" s="2">
        <f>AVERAGE(AG189:AG190)</f>
        <v>17.526521486527891</v>
      </c>
      <c r="AI189" s="2">
        <f>STDEV(AG189:AG190)</f>
        <v>5.4171611993603861</v>
      </c>
      <c r="AK189" s="66" t="str">
        <f t="shared" si="322"/>
        <v>08</v>
      </c>
      <c r="AL189" s="46">
        <v>1</v>
      </c>
      <c r="AN189" s="46">
        <v>0</v>
      </c>
    </row>
    <row r="190" spans="1:40" x14ac:dyDescent="0.25">
      <c r="A190" s="46">
        <v>1038</v>
      </c>
      <c r="B190" s="21" t="s">
        <v>80</v>
      </c>
      <c r="C190" s="48" t="s">
        <v>63</v>
      </c>
      <c r="D190" s="48" t="s">
        <v>285</v>
      </c>
      <c r="E190" s="46" t="s">
        <v>309</v>
      </c>
      <c r="F190" s="16">
        <v>-1.9180790505800001</v>
      </c>
      <c r="G190" s="16">
        <v>-1.9199212190547801</v>
      </c>
      <c r="H190" s="16">
        <v>3.90984057532407E-3</v>
      </c>
      <c r="I190" s="16">
        <v>-3.5992434989081898</v>
      </c>
      <c r="J190" s="16">
        <v>-3.60573640444083</v>
      </c>
      <c r="K190" s="16">
        <v>1.5031146172092701E-3</v>
      </c>
      <c r="L190" s="16">
        <v>-1.6092397510025402E-2</v>
      </c>
      <c r="M190" s="16">
        <v>3.9018138839680399E-3</v>
      </c>
      <c r="N190" s="16">
        <v>-12.0935158374542</v>
      </c>
      <c r="O190" s="16">
        <v>3.8699797835534499E-3</v>
      </c>
      <c r="P190" s="16">
        <v>-23.423741545533801</v>
      </c>
      <c r="Q190" s="16">
        <v>1.4732084849639301E-3</v>
      </c>
      <c r="R190" s="16">
        <v>-36.524894052687301</v>
      </c>
      <c r="S190" s="16">
        <v>0.112340139132508</v>
      </c>
      <c r="T190" s="16">
        <v>698.85442603049296</v>
      </c>
      <c r="U190" s="16">
        <v>6.5435079181058897E-2</v>
      </c>
      <c r="V190" s="71" t="s">
        <v>540</v>
      </c>
      <c r="W190" s="46">
        <v>2.2000000000000002</v>
      </c>
      <c r="X190" s="16">
        <v>1.1316963988772201E-2</v>
      </c>
      <c r="Y190" s="16">
        <v>9.1505283547718402E-3</v>
      </c>
      <c r="Z190" s="17">
        <f>((((N190/1000)+1)/((SMOW!$Z$4/1000)+1))-1)*1000</f>
        <v>-1.4459723493699395</v>
      </c>
      <c r="AA190" s="17">
        <f>((((P190/1000)+1)/((SMOW!$AA$4/1000)+1))-1)*1000</f>
        <v>-2.7767917780461282</v>
      </c>
      <c r="AB190" s="17">
        <f>Z190*SMOW!$AN$6</f>
        <v>-1.595399478949256</v>
      </c>
      <c r="AC190" s="17">
        <f>AA190*SMOW!$AN$12</f>
        <v>-3.0597610968057491</v>
      </c>
      <c r="AD190" s="17">
        <f t="shared" ref="AD190" si="494">LN((AB190/1000)+1)*1000</f>
        <v>-1.5966734839095202</v>
      </c>
      <c r="AE190" s="17">
        <f t="shared" ref="AE190" si="495">LN((AC190/1000)+1)*1000</f>
        <v>-3.0644517363918493</v>
      </c>
      <c r="AF190" s="16">
        <f>(AD190-SMOW!$AN$14*AE190)</f>
        <v>2.1357032905376272E-2</v>
      </c>
      <c r="AG190" s="2">
        <f t="shared" ref="AG190" si="496">AF190*1000</f>
        <v>21.357032905376272</v>
      </c>
      <c r="AI190" s="46"/>
      <c r="AK190" s="66" t="str">
        <f t="shared" si="322"/>
        <v>08</v>
      </c>
      <c r="AN190" s="46">
        <v>0</v>
      </c>
    </row>
    <row r="191" spans="1:40" x14ac:dyDescent="0.25">
      <c r="A191" s="46">
        <v>1039</v>
      </c>
      <c r="B191" s="21" t="s">
        <v>80</v>
      </c>
      <c r="C191" s="48" t="s">
        <v>63</v>
      </c>
      <c r="D191" s="48" t="s">
        <v>72</v>
      </c>
      <c r="E191" s="46" t="s">
        <v>310</v>
      </c>
      <c r="F191" s="16">
        <v>-2.4710510639652101</v>
      </c>
      <c r="G191" s="16">
        <v>-2.4741094411551598</v>
      </c>
      <c r="H191" s="16">
        <v>3.9084436454481196E-3</v>
      </c>
      <c r="I191" s="16">
        <v>-4.6557704610483297</v>
      </c>
      <c r="J191" s="16">
        <v>-4.6666427203142504</v>
      </c>
      <c r="K191" s="16">
        <v>4.5800435037163002E-3</v>
      </c>
      <c r="L191" s="16">
        <v>-1.0122084829242499E-2</v>
      </c>
      <c r="M191" s="16">
        <v>5.0222035736975203E-3</v>
      </c>
      <c r="N191" s="16">
        <v>-12.640850305815301</v>
      </c>
      <c r="O191" s="16">
        <v>3.86859709536595E-3</v>
      </c>
      <c r="P191" s="16">
        <v>-24.459247732086901</v>
      </c>
      <c r="Q191" s="16">
        <v>4.4889184589985004E-3</v>
      </c>
      <c r="R191" s="16">
        <v>-37.996131015250398</v>
      </c>
      <c r="S191" s="16">
        <v>0.11509411638752901</v>
      </c>
      <c r="T191" s="16">
        <v>746.34699231110801</v>
      </c>
      <c r="U191" s="16">
        <v>0.104147046646166</v>
      </c>
      <c r="V191" s="71" t="s">
        <v>541</v>
      </c>
      <c r="W191" s="46">
        <v>2.2000000000000002</v>
      </c>
      <c r="X191" s="16">
        <v>6.1787954654647599E-2</v>
      </c>
      <c r="Y191" s="16">
        <v>0.18305836558178901</v>
      </c>
      <c r="Z191" s="17">
        <f>((((N191/1000)+1)/((SMOW!$Z$4/1000)+1))-1)*1000</f>
        <v>-1.9992059262476936</v>
      </c>
      <c r="AA191" s="17">
        <f>((((P191/1000)+1)/((SMOW!$AA$4/1000)+1))-1)*1000</f>
        <v>-3.8341908214369891</v>
      </c>
      <c r="AB191" s="17">
        <f>Z191*SMOW!$AN$6</f>
        <v>-2.205804346423101</v>
      </c>
      <c r="AC191" s="17">
        <f>AA191*SMOW!$AN$12</f>
        <v>-4.2249145239898107</v>
      </c>
      <c r="AD191" s="17">
        <f t="shared" ref="AD191" si="497">LN((AB191/1000)+1)*1000</f>
        <v>-2.2082407162599624</v>
      </c>
      <c r="AE191" s="17">
        <f t="shared" ref="AE191" si="498">LN((AC191/1000)+1)*1000</f>
        <v>-4.2338646933866491</v>
      </c>
      <c r="AF191" s="16">
        <f>(AD191-SMOW!$AN$14*AE191)</f>
        <v>2.7239841848188284E-2</v>
      </c>
      <c r="AG191" s="2">
        <f t="shared" ref="AG191" si="499">AF191*1000</f>
        <v>27.239841848188284</v>
      </c>
      <c r="AH191" s="2">
        <f>AVERAGE(AG191:AG192)</f>
        <v>23.744825158348526</v>
      </c>
      <c r="AI191" s="2">
        <f>STDEV(AG191:AG192)</f>
        <v>4.9427000034917103</v>
      </c>
      <c r="AK191" s="66" t="str">
        <f t="shared" si="322"/>
        <v>08</v>
      </c>
      <c r="AL191" s="46">
        <v>1</v>
      </c>
      <c r="AN191" s="46">
        <v>0</v>
      </c>
    </row>
    <row r="192" spans="1:40" x14ac:dyDescent="0.25">
      <c r="A192" s="46">
        <v>1040</v>
      </c>
      <c r="B192" s="21" t="s">
        <v>80</v>
      </c>
      <c r="C192" s="48" t="s">
        <v>63</v>
      </c>
      <c r="D192" s="48" t="s">
        <v>72</v>
      </c>
      <c r="E192" s="46" t="s">
        <v>311</v>
      </c>
      <c r="F192" s="16">
        <v>-2.51511922653743</v>
      </c>
      <c r="G192" s="16">
        <v>-2.5182877411061</v>
      </c>
      <c r="H192" s="16">
        <v>3.8385964726221802E-3</v>
      </c>
      <c r="I192" s="16">
        <v>-4.7271885723849403</v>
      </c>
      <c r="J192" s="16">
        <v>-4.7383971100432198</v>
      </c>
      <c r="K192" s="16">
        <v>1.50690997506849E-3</v>
      </c>
      <c r="L192" s="16">
        <v>-1.64140670032836E-2</v>
      </c>
      <c r="M192" s="16">
        <v>3.9704301809660603E-3</v>
      </c>
      <c r="N192" s="16">
        <v>-12.684469193840901</v>
      </c>
      <c r="O192" s="16">
        <v>3.7994620138789401E-3</v>
      </c>
      <c r="P192" s="16">
        <v>-24.5292449008967</v>
      </c>
      <c r="Q192" s="16">
        <v>1.4769283299693201E-3</v>
      </c>
      <c r="R192" s="16">
        <v>-38.465557413978502</v>
      </c>
      <c r="S192" s="16">
        <v>0.140614130687433</v>
      </c>
      <c r="T192" s="16">
        <v>829.17522700217899</v>
      </c>
      <c r="U192" s="16">
        <v>8.9921752884506698E-2</v>
      </c>
      <c r="V192" s="71" t="s">
        <v>542</v>
      </c>
      <c r="W192" s="46">
        <v>2.2000000000000002</v>
      </c>
      <c r="X192" s="16">
        <v>1.7679965398484401E-4</v>
      </c>
      <c r="Y192" s="16">
        <v>2.6618335947176001E-5</v>
      </c>
      <c r="Z192" s="17">
        <f>((((N192/1000)+1)/((SMOW!$Z$4/1000)+1))-1)*1000</f>
        <v>-2.0432949336769424</v>
      </c>
      <c r="AA192" s="17">
        <f>((((P192/1000)+1)/((SMOW!$AA$4/1000)+1))-1)*1000</f>
        <v>-3.905667882898145</v>
      </c>
      <c r="AB192" s="17">
        <f>Z192*SMOW!$AN$6</f>
        <v>-2.2544495224602934</v>
      </c>
      <c r="AC192" s="17">
        <f>AA192*SMOW!$AN$12</f>
        <v>-4.3036754644758588</v>
      </c>
      <c r="AD192" s="17">
        <f t="shared" ref="AD192" si="500">LN((AB192/1000)+1)*1000</f>
        <v>-2.2569946197000172</v>
      </c>
      <c r="AE192" s="17">
        <f t="shared" ref="AE192" si="501">LN((AC192/1000)+1)*1000</f>
        <v>-4.3129629321373599</v>
      </c>
      <c r="AF192" s="16">
        <f>(AD192-SMOW!$AN$14*AE192)</f>
        <v>2.0249808468508768E-2</v>
      </c>
      <c r="AG192" s="2">
        <f t="shared" ref="AG192" si="502">AF192*1000</f>
        <v>20.249808468508768</v>
      </c>
      <c r="AI192" s="46"/>
      <c r="AK192" s="66" t="str">
        <f t="shared" si="322"/>
        <v>08</v>
      </c>
      <c r="AN192" s="46">
        <v>0</v>
      </c>
    </row>
    <row r="193" spans="1:40" x14ac:dyDescent="0.25">
      <c r="A193" s="46">
        <v>1041</v>
      </c>
      <c r="B193" s="21" t="s">
        <v>80</v>
      </c>
      <c r="C193" s="48" t="s">
        <v>63</v>
      </c>
      <c r="D193" s="48" t="s">
        <v>72</v>
      </c>
      <c r="E193" s="46" t="s">
        <v>313</v>
      </c>
      <c r="F193" s="16">
        <v>-8.5469917990206508</v>
      </c>
      <c r="G193" s="16">
        <v>-8.5837271897091494</v>
      </c>
      <c r="H193" s="16">
        <v>4.4377987872101596E-3</v>
      </c>
      <c r="I193" s="16">
        <v>-16.131019930858901</v>
      </c>
      <c r="J193" s="16">
        <v>-16.262541283507002</v>
      </c>
      <c r="K193" s="16">
        <v>2.7477110619953502E-3</v>
      </c>
      <c r="L193" s="16">
        <v>2.8946079825279201E-3</v>
      </c>
      <c r="M193" s="16">
        <v>4.2511957684671104E-3</v>
      </c>
      <c r="N193" s="16">
        <v>-18.654846876195801</v>
      </c>
      <c r="O193" s="16">
        <v>4.3925554659123402E-3</v>
      </c>
      <c r="P193" s="16">
        <v>-35.706184387786799</v>
      </c>
      <c r="Q193" s="16">
        <v>2.6930423032391002E-3</v>
      </c>
      <c r="R193" s="16">
        <v>-53.298968511730997</v>
      </c>
      <c r="S193" s="16">
        <v>0.15629515579366801</v>
      </c>
      <c r="T193" s="16">
        <v>604.01223257078198</v>
      </c>
      <c r="U193" s="16">
        <v>0.150660321905636</v>
      </c>
      <c r="V193" s="71" t="s">
        <v>543</v>
      </c>
      <c r="W193" s="46">
        <v>2.2000000000000002</v>
      </c>
      <c r="X193" s="16">
        <v>1.4961136218083601E-3</v>
      </c>
      <c r="Y193" s="16">
        <v>2.8657227710527202E-3</v>
      </c>
      <c r="Z193" s="17">
        <f>((((N193/1000)+1)/((SMOW!$Z$4/1000)+1))-1)*1000</f>
        <v>-8.0780206662088858</v>
      </c>
      <c r="AA193" s="17">
        <f>((((P193/1000)+1)/((SMOW!$AA$4/1000)+1))-1)*1000</f>
        <v>-15.318912221705672</v>
      </c>
      <c r="AB193" s="17">
        <f>Z193*SMOW!$AN$6</f>
        <v>-8.9128052603679357</v>
      </c>
      <c r="AC193" s="17">
        <f>AA193*SMOW!$AN$12</f>
        <v>-16.879987916968869</v>
      </c>
      <c r="AD193" s="17">
        <f t="shared" ref="AD193" si="503">LN((AB193/1000)+1)*1000</f>
        <v>-8.9527619035397326</v>
      </c>
      <c r="AE193" s="17">
        <f t="shared" ref="AE193" si="504">LN((AC193/1000)+1)*1000</f>
        <v>-17.024078715300668</v>
      </c>
      <c r="AF193" s="16">
        <f>(AD193-SMOW!$AN$14*AE193)</f>
        <v>3.5951658139021347E-2</v>
      </c>
      <c r="AG193" s="2">
        <f t="shared" ref="AG193" si="505">AF193*1000</f>
        <v>35.951658139021347</v>
      </c>
      <c r="AH193" s="2">
        <f>AVERAGE(AG193:AG194)</f>
        <v>28.978517531048631</v>
      </c>
      <c r="AI193" s="2">
        <f>STDEV(AG193:AG194)</f>
        <v>9.8615100201295913</v>
      </c>
      <c r="AK193" s="66" t="str">
        <f t="shared" si="322"/>
        <v>08</v>
      </c>
      <c r="AL193" s="46">
        <v>1</v>
      </c>
      <c r="AN193" s="46">
        <v>0</v>
      </c>
    </row>
    <row r="194" spans="1:40" x14ac:dyDescent="0.25">
      <c r="A194" s="46">
        <v>1042</v>
      </c>
      <c r="B194" s="21" t="s">
        <v>80</v>
      </c>
      <c r="C194" s="48" t="s">
        <v>63</v>
      </c>
      <c r="D194" s="48" t="s">
        <v>72</v>
      </c>
      <c r="E194" s="46" t="s">
        <v>314</v>
      </c>
      <c r="F194" s="16">
        <v>-8.5235270672703702</v>
      </c>
      <c r="G194" s="16">
        <v>-8.5600602747837993</v>
      </c>
      <c r="H194" s="16">
        <v>3.2476323161800898E-3</v>
      </c>
      <c r="I194" s="16">
        <v>-16.063345923848299</v>
      </c>
      <c r="J194" s="16">
        <v>-16.193759987231999</v>
      </c>
      <c r="K194" s="16">
        <v>1.51545690665898E-3</v>
      </c>
      <c r="L194" s="16">
        <v>-9.7550015252988193E-3</v>
      </c>
      <c r="M194" s="16">
        <v>3.2894517717575399E-3</v>
      </c>
      <c r="N194" s="16">
        <v>-18.631621367188298</v>
      </c>
      <c r="O194" s="16">
        <v>3.2145227320400198E-3</v>
      </c>
      <c r="P194" s="16">
        <v>-35.639856830195299</v>
      </c>
      <c r="Q194" s="16">
        <v>1.4853052108787001E-3</v>
      </c>
      <c r="R194" s="16">
        <v>-54.340249788741097</v>
      </c>
      <c r="S194" s="16">
        <v>0.131563590453322</v>
      </c>
      <c r="T194" s="16">
        <v>712.46157298793298</v>
      </c>
      <c r="U194" s="16">
        <v>8.1910924213141403E-2</v>
      </c>
      <c r="V194" s="71" t="s">
        <v>544</v>
      </c>
      <c r="W194" s="46">
        <v>2.2000000000000002</v>
      </c>
      <c r="X194" s="16">
        <v>3.7984869047857101E-3</v>
      </c>
      <c r="Y194" s="16">
        <v>2.9452478912628099E-3</v>
      </c>
      <c r="Z194" s="17">
        <f>((((N194/1000)+1)/((SMOW!$Z$4/1000)+1))-1)*1000</f>
        <v>-8.0545448353124272</v>
      </c>
      <c r="AA194" s="17">
        <f>((((P194/1000)+1)/((SMOW!$AA$4/1000)+1))-1)*1000</f>
        <v>-15.251182355038972</v>
      </c>
      <c r="AB194" s="17">
        <f>Z194*SMOW!$AN$6</f>
        <v>-8.8869034314730531</v>
      </c>
      <c r="AC194" s="17">
        <f>AA194*SMOW!$AN$12</f>
        <v>-16.805356029638652</v>
      </c>
      <c r="AD194" s="17">
        <f>LN((AB194/1000)+1)*1000</f>
        <v>-8.9266274820990734</v>
      </c>
      <c r="AE194" s="17">
        <f>LN((AC194/1000)+1)*1000</f>
        <v>-16.948168293602556</v>
      </c>
      <c r="AF194" s="16">
        <f>(AD194-SMOW!$AN$14*AE194)</f>
        <v>2.2005376923075914E-2</v>
      </c>
      <c r="AG194" s="2">
        <f t="shared" ref="AG194" si="506">AF194*1000</f>
        <v>22.005376923075914</v>
      </c>
      <c r="AI194" s="46"/>
      <c r="AK194" s="66" t="str">
        <f t="shared" ref="AK194:AK214" si="507">"08"</f>
        <v>08</v>
      </c>
      <c r="AN194" s="46">
        <v>0</v>
      </c>
    </row>
    <row r="195" spans="1:40" x14ac:dyDescent="0.25">
      <c r="A195" s="46">
        <v>1043</v>
      </c>
      <c r="B195" s="21" t="s">
        <v>80</v>
      </c>
      <c r="C195" s="48" t="s">
        <v>63</v>
      </c>
      <c r="D195" s="48" t="s">
        <v>72</v>
      </c>
      <c r="E195" s="46" t="s">
        <v>315</v>
      </c>
      <c r="F195" s="16">
        <v>-9.2712423781988793</v>
      </c>
      <c r="G195" s="16">
        <v>-9.3144881754098705</v>
      </c>
      <c r="H195" s="16">
        <v>4.0709627950780199E-3</v>
      </c>
      <c r="I195" s="16">
        <v>-17.480277408088298</v>
      </c>
      <c r="J195" s="16">
        <v>-17.6348615991987</v>
      </c>
      <c r="K195" s="16">
        <v>1.47415490704619E-3</v>
      </c>
      <c r="L195" s="16">
        <v>-3.2812510329448801E-3</v>
      </c>
      <c r="M195" s="16">
        <v>3.9266907689518597E-3</v>
      </c>
      <c r="N195" s="16">
        <v>-19.3717137268127</v>
      </c>
      <c r="O195" s="16">
        <v>4.0294593636339901E-3</v>
      </c>
      <c r="P195" s="16">
        <v>-37.028596891196997</v>
      </c>
      <c r="Q195" s="16">
        <v>1.44482496035117E-3</v>
      </c>
      <c r="R195" s="16">
        <v>-56.545696192719802</v>
      </c>
      <c r="S195" s="16">
        <v>0.14598389714424401</v>
      </c>
      <c r="T195" s="16">
        <v>634.38018807141998</v>
      </c>
      <c r="U195" s="16">
        <v>8.4656390305040505E-2</v>
      </c>
      <c r="V195" s="71" t="s">
        <v>545</v>
      </c>
      <c r="W195" s="46">
        <v>2.2000000000000002</v>
      </c>
      <c r="X195" s="16">
        <v>1.27209106570182E-2</v>
      </c>
      <c r="Y195" s="16">
        <v>1.00671717754823E-2</v>
      </c>
      <c r="Z195" s="17">
        <f>((((N195/1000)+1)/((SMOW!$Z$4/1000)+1))-1)*1000</f>
        <v>-8.8026138260356426</v>
      </c>
      <c r="AA195" s="17">
        <f>((((P195/1000)+1)/((SMOW!$AA$4/1000)+1))-1)*1000</f>
        <v>-16.669283406574031</v>
      </c>
      <c r="AB195" s="17">
        <f>Z195*SMOW!$AN$6</f>
        <v>-9.7122780512145361</v>
      </c>
      <c r="AC195" s="17">
        <f>AA195*SMOW!$AN$12</f>
        <v>-18.367968848911492</v>
      </c>
      <c r="AD195" s="17">
        <f t="shared" ref="AD195" si="508">LN((AB195/1000)+1)*1000</f>
        <v>-9.7597498466085497</v>
      </c>
      <c r="AE195" s="17">
        <f t="shared" ref="AE195" si="509">LN((AC195/1000)+1)*1000</f>
        <v>-18.538754545819938</v>
      </c>
      <c r="AF195" s="16">
        <f>(AD195-SMOW!$AN$14*AE195)</f>
        <v>2.8712553584377076E-2</v>
      </c>
      <c r="AG195" s="2">
        <f t="shared" ref="AG195" si="510">AF195*1000</f>
        <v>28.712553584377076</v>
      </c>
      <c r="AH195" s="2">
        <f>AVERAGE(AG195:AG196)</f>
        <v>29.339916730900306</v>
      </c>
      <c r="AI195" s="2">
        <f>STDEV(AG195:AG196)</f>
        <v>0.88722547034621091</v>
      </c>
      <c r="AK195" s="66" t="str">
        <f t="shared" si="507"/>
        <v>08</v>
      </c>
      <c r="AL195" s="46">
        <v>1</v>
      </c>
      <c r="AN195" s="46">
        <v>0</v>
      </c>
    </row>
    <row r="196" spans="1:40" x14ac:dyDescent="0.25">
      <c r="A196" s="46">
        <v>1044</v>
      </c>
      <c r="B196" s="21" t="s">
        <v>80</v>
      </c>
      <c r="C196" s="48" t="s">
        <v>63</v>
      </c>
      <c r="D196" s="48" t="s">
        <v>72</v>
      </c>
      <c r="E196" s="46" t="s">
        <v>316</v>
      </c>
      <c r="F196" s="16">
        <v>-9.1758720321645093</v>
      </c>
      <c r="G196" s="16">
        <v>-9.2182298744603308</v>
      </c>
      <c r="H196" s="16">
        <v>3.3077003851625501E-3</v>
      </c>
      <c r="I196" s="16">
        <v>-17.303167619967201</v>
      </c>
      <c r="J196" s="16">
        <v>-17.454617052812399</v>
      </c>
      <c r="K196" s="16">
        <v>1.5631861672558999E-3</v>
      </c>
      <c r="L196" s="16">
        <v>-2.19207057538311E-3</v>
      </c>
      <c r="M196" s="16">
        <v>3.30452853082433E-3</v>
      </c>
      <c r="N196" s="16">
        <v>-19.2773156806538</v>
      </c>
      <c r="O196" s="16">
        <v>3.2739784075643502E-3</v>
      </c>
      <c r="P196" s="16">
        <v>-36.855010898723101</v>
      </c>
      <c r="Q196" s="16">
        <v>1.5320848449044599E-3</v>
      </c>
      <c r="R196" s="16">
        <v>-56.272266379054102</v>
      </c>
      <c r="S196" s="16">
        <v>0.11398507887159499</v>
      </c>
      <c r="T196" s="16">
        <v>519.27426258714399</v>
      </c>
      <c r="U196" s="16">
        <v>6.9744613640862901E-2</v>
      </c>
      <c r="V196" s="71" t="s">
        <v>546</v>
      </c>
      <c r="W196" s="46">
        <v>2.2000000000000002</v>
      </c>
      <c r="X196" s="16">
        <v>3.0414690998250799E-2</v>
      </c>
      <c r="Y196" s="16">
        <v>2.6673334876990602E-2</v>
      </c>
      <c r="Z196" s="17">
        <f>((((N196/1000)+1)/((SMOW!$Z$4/1000)+1))-1)*1000</f>
        <v>-8.7071983684944279</v>
      </c>
      <c r="AA196" s="17">
        <f>((((P196/1000)+1)/((SMOW!$AA$4/1000)+1))-1)*1000</f>
        <v>-16.49202742802791</v>
      </c>
      <c r="AB196" s="17">
        <f>Z196*SMOW!$AN$6</f>
        <v>-9.6070023373938067</v>
      </c>
      <c r="AC196" s="17">
        <f>AA196*SMOW!$AN$12</f>
        <v>-18.172649577362336</v>
      </c>
      <c r="AD196" s="17">
        <f t="shared" ref="AD196" si="511">LN((AB196/1000)+1)*1000</f>
        <v>-9.6534472882228783</v>
      </c>
      <c r="AE196" s="17">
        <f t="shared" ref="AE196" si="512">LN((AC196/1000)+1)*1000</f>
        <v>-18.339800318371783</v>
      </c>
      <c r="AF196" s="16">
        <f>(AD196-SMOW!$AN$14*AE196)</f>
        <v>2.9967279877423536E-2</v>
      </c>
      <c r="AG196" s="2">
        <f t="shared" ref="AG196" si="513">AF196*1000</f>
        <v>29.967279877423536</v>
      </c>
      <c r="AI196" s="46"/>
      <c r="AK196" s="66" t="str">
        <f t="shared" si="507"/>
        <v>08</v>
      </c>
      <c r="AN196" s="46">
        <v>0</v>
      </c>
    </row>
    <row r="197" spans="1:40" x14ac:dyDescent="0.25">
      <c r="A197" s="46">
        <v>1045</v>
      </c>
      <c r="B197" s="21" t="s">
        <v>80</v>
      </c>
      <c r="C197" s="48" t="s">
        <v>63</v>
      </c>
      <c r="D197" s="48" t="s">
        <v>72</v>
      </c>
      <c r="E197" s="46" t="s">
        <v>317</v>
      </c>
      <c r="F197" s="16">
        <v>-9.9135998623574295</v>
      </c>
      <c r="G197" s="16">
        <v>-9.9630671250768508</v>
      </c>
      <c r="H197" s="16">
        <v>4.0718860212818403E-3</v>
      </c>
      <c r="I197" s="16">
        <v>-18.7195250550484</v>
      </c>
      <c r="J197" s="16">
        <v>-18.896953402441799</v>
      </c>
      <c r="K197" s="16">
        <v>3.8705716013113498E-3</v>
      </c>
      <c r="L197" s="16">
        <v>1.4524271412415799E-2</v>
      </c>
      <c r="M197" s="16">
        <v>3.75577493046334E-3</v>
      </c>
      <c r="N197" s="16">
        <v>-20.0075223818246</v>
      </c>
      <c r="O197" s="16">
        <v>4.0303731775528399E-3</v>
      </c>
      <c r="P197" s="16">
        <v>-38.243188331910602</v>
      </c>
      <c r="Q197" s="16">
        <v>3.79356228688999E-3</v>
      </c>
      <c r="R197" s="16">
        <v>-55.678733298239599</v>
      </c>
      <c r="S197" s="16">
        <v>0.17310541342692201</v>
      </c>
      <c r="T197" s="16">
        <v>715.29937063587602</v>
      </c>
      <c r="U197" s="16">
        <v>0.310746858468475</v>
      </c>
      <c r="V197" s="71" t="s">
        <v>547</v>
      </c>
      <c r="W197" s="46">
        <v>2.2000000000000002</v>
      </c>
      <c r="X197" s="16">
        <v>1.6422436407806901E-2</v>
      </c>
      <c r="Y197" s="16">
        <v>1.9485913484637501E-2</v>
      </c>
      <c r="Z197" s="17">
        <f>((((N197/1000)+1)/((SMOW!$Z$4/1000)+1))-1)*1000</f>
        <v>-9.4452751542639657</v>
      </c>
      <c r="AA197" s="17">
        <f>((((P197/1000)+1)/((SMOW!$AA$4/1000)+1))-1)*1000</f>
        <v>-17.909553956571123</v>
      </c>
      <c r="AB197" s="17">
        <f>Z197*SMOW!$AN$6</f>
        <v>-10.421352155323833</v>
      </c>
      <c r="AC197" s="17">
        <f>AA197*SMOW!$AN$12</f>
        <v>-19.734629326804889</v>
      </c>
      <c r="AD197" s="17">
        <f t="shared" ref="AD197" si="514">LN((AB197/1000)+1)*1000</f>
        <v>-10.476034688095021</v>
      </c>
      <c r="AE197" s="17">
        <f t="shared" ref="AE197" si="515">LN((AC197/1000)+1)*1000</f>
        <v>-19.931957572320368</v>
      </c>
      <c r="AF197" s="16">
        <f>(AD197-SMOW!$AN$14*AE197)</f>
        <v>4.8038910090133058E-2</v>
      </c>
      <c r="AG197" s="2">
        <f t="shared" ref="AG197" si="516">AF197*1000</f>
        <v>48.038910090133058</v>
      </c>
      <c r="AH197" s="2">
        <f>AVERAGE(AG197:AG198)</f>
        <v>45.253743157248394</v>
      </c>
      <c r="AI197" s="2">
        <f>STDEV(AG197:AG198)</f>
        <v>3.9388208499585673</v>
      </c>
      <c r="AK197" s="66" t="str">
        <f t="shared" si="507"/>
        <v>08</v>
      </c>
      <c r="AL197" s="46">
        <v>1</v>
      </c>
      <c r="AN197" s="46">
        <v>0</v>
      </c>
    </row>
    <row r="198" spans="1:40" x14ac:dyDescent="0.25">
      <c r="A198" s="46">
        <v>1046</v>
      </c>
      <c r="B198" s="21" t="s">
        <v>80</v>
      </c>
      <c r="C198" s="48" t="s">
        <v>63</v>
      </c>
      <c r="D198" s="48" t="s">
        <v>72</v>
      </c>
      <c r="E198" s="46" t="s">
        <v>318</v>
      </c>
      <c r="F198" s="16">
        <v>-9.8762894057839095</v>
      </c>
      <c r="G198" s="16">
        <v>-9.9253838349780406</v>
      </c>
      <c r="H198" s="16">
        <v>4.3174774693950004E-3</v>
      </c>
      <c r="I198" s="16">
        <v>-18.6400802459194</v>
      </c>
      <c r="J198" s="16">
        <v>-18.815996112216499</v>
      </c>
      <c r="K198" s="16">
        <v>2.0423426060258102E-3</v>
      </c>
      <c r="L198" s="16">
        <v>9.4621122722745796E-3</v>
      </c>
      <c r="M198" s="16">
        <v>4.4874027099126796E-3</v>
      </c>
      <c r="N198" s="16">
        <v>-19.970592305042</v>
      </c>
      <c r="O198" s="16">
        <v>4.2734608229194901E-3</v>
      </c>
      <c r="P198" s="16">
        <v>-38.165324165362598</v>
      </c>
      <c r="Q198" s="16">
        <v>2.0017079349465301E-3</v>
      </c>
      <c r="R198" s="16">
        <v>-58.165140630219298</v>
      </c>
      <c r="S198" s="16">
        <v>0.130428162018455</v>
      </c>
      <c r="T198" s="16">
        <v>711.23555571134602</v>
      </c>
      <c r="U198" s="16">
        <v>9.4334475335087001E-2</v>
      </c>
      <c r="V198" s="71" t="s">
        <v>548</v>
      </c>
      <c r="W198" s="46">
        <v>2.2000000000000002</v>
      </c>
      <c r="X198" s="16">
        <v>1.1953139916590901E-3</v>
      </c>
      <c r="Y198" s="16">
        <v>4.3923520277996302E-4</v>
      </c>
      <c r="Z198" s="17">
        <f>((((N198/1000)+1)/((SMOW!$Z$4/1000)+1))-1)*1000</f>
        <v>-9.4079470493229067</v>
      </c>
      <c r="AA198" s="17">
        <f>((((P198/1000)+1)/((SMOW!$AA$4/1000)+1))-1)*1000</f>
        <v>-17.830043571899768</v>
      </c>
      <c r="AB198" s="17">
        <f>Z198*SMOW!$AN$6</f>
        <v>-10.380166555060399</v>
      </c>
      <c r="AC198" s="17">
        <f>AA198*SMOW!$AN$12</f>
        <v>-19.647016426286772</v>
      </c>
      <c r="AD198" s="17">
        <f t="shared" ref="AD198" si="517">LN((AB198/1000)+1)*1000</f>
        <v>-10.4344162241979</v>
      </c>
      <c r="AE198" s="17">
        <f t="shared" ref="AE198" si="518">LN((AC198/1000)+1)*1000</f>
        <v>-19.842584849284588</v>
      </c>
      <c r="AF198" s="16">
        <f>(AD198-SMOW!$AN$14*AE198)</f>
        <v>4.246857622436373E-2</v>
      </c>
      <c r="AG198" s="2">
        <f t="shared" ref="AG198" si="519">AF198*1000</f>
        <v>42.46857622436373</v>
      </c>
      <c r="AI198" s="46"/>
      <c r="AK198" s="66" t="str">
        <f t="shared" si="507"/>
        <v>08</v>
      </c>
      <c r="AN198" s="46">
        <v>0</v>
      </c>
    </row>
    <row r="199" spans="1:40" x14ac:dyDescent="0.25">
      <c r="A199" s="46">
        <v>1047</v>
      </c>
      <c r="B199" s="21" t="s">
        <v>80</v>
      </c>
      <c r="C199" s="48" t="s">
        <v>63</v>
      </c>
      <c r="D199" s="48" t="s">
        <v>72</v>
      </c>
      <c r="E199" s="46" t="s">
        <v>319</v>
      </c>
      <c r="F199" s="16">
        <v>-5.5142820071279202</v>
      </c>
      <c r="G199" s="16">
        <v>-5.5295420990328203</v>
      </c>
      <c r="H199" s="16">
        <v>3.9983814543459797E-3</v>
      </c>
      <c r="I199" s="16">
        <v>-10.433310754216</v>
      </c>
      <c r="J199" s="16">
        <v>-10.488119333605001</v>
      </c>
      <c r="K199" s="16">
        <v>1.3518690816924799E-3</v>
      </c>
      <c r="L199" s="16">
        <v>8.1849091106395398E-3</v>
      </c>
      <c r="M199" s="16">
        <v>4.0012011517929803E-3</v>
      </c>
      <c r="N199" s="16">
        <v>-15.6530555351162</v>
      </c>
      <c r="O199" s="16">
        <v>3.9576179890585704E-3</v>
      </c>
      <c r="P199" s="16">
        <v>-30.121837453901801</v>
      </c>
      <c r="Q199" s="16">
        <v>1.32497214710503E-3</v>
      </c>
      <c r="R199" s="16">
        <v>-47.015005439925503</v>
      </c>
      <c r="S199" s="16">
        <v>0.119654782832304</v>
      </c>
      <c r="T199" s="16">
        <v>627.51928309901905</v>
      </c>
      <c r="U199" s="16">
        <v>7.1492725576796395E-2</v>
      </c>
      <c r="V199" s="71" t="s">
        <v>549</v>
      </c>
      <c r="W199" s="46">
        <v>2.2000000000000002</v>
      </c>
      <c r="X199" s="16">
        <v>9.3296691252776395E-3</v>
      </c>
      <c r="Y199" s="16">
        <v>6.9251350204560802E-3</v>
      </c>
      <c r="Z199" s="17">
        <f>((((N199/1000)+1)/((SMOW!$Z$4/1000)+1))-1)*1000</f>
        <v>-5.0438763601891035</v>
      </c>
      <c r="AA199" s="17">
        <f>((((P199/1000)+1)/((SMOW!$AA$4/1000)+1))-1)*1000</f>
        <v>-9.6165000270383985</v>
      </c>
      <c r="AB199" s="17">
        <f>Z199*SMOW!$AN$6</f>
        <v>-5.5651117536490391</v>
      </c>
      <c r="AC199" s="17">
        <f>AA199*SMOW!$AN$12</f>
        <v>-10.59647068346899</v>
      </c>
      <c r="AD199" s="17">
        <f t="shared" ref="AD199" si="520">LN((AB199/1000)+1)*1000</f>
        <v>-5.580654680302751</v>
      </c>
      <c r="AE199" s="17">
        <f t="shared" ref="AE199" si="521">LN((AC199/1000)+1)*1000</f>
        <v>-10.653013066802306</v>
      </c>
      <c r="AF199" s="16">
        <f>(AD199-SMOW!$AN$14*AE199)</f>
        <v>4.4136218968866991E-2</v>
      </c>
      <c r="AG199" s="2">
        <f t="shared" ref="AG199" si="522">AF199*1000</f>
        <v>44.136218968866991</v>
      </c>
      <c r="AH199" s="2">
        <f>AVERAGE(AG199:AG200)</f>
        <v>45.425286836308757</v>
      </c>
      <c r="AI199" s="2">
        <f>STDEV(AG199:AG200)</f>
        <v>1.8230172609555033</v>
      </c>
      <c r="AK199" s="66" t="str">
        <f t="shared" si="507"/>
        <v>08</v>
      </c>
      <c r="AL199" s="46">
        <v>1</v>
      </c>
      <c r="AN199" s="46">
        <v>0</v>
      </c>
    </row>
    <row r="200" spans="1:40" x14ac:dyDescent="0.25">
      <c r="A200" s="46">
        <v>1048</v>
      </c>
      <c r="B200" s="21" t="s">
        <v>80</v>
      </c>
      <c r="C200" s="48" t="s">
        <v>63</v>
      </c>
      <c r="D200" s="48" t="s">
        <v>72</v>
      </c>
      <c r="E200" s="46" t="s">
        <v>320</v>
      </c>
      <c r="F200" s="16">
        <v>-5.1551610418458198</v>
      </c>
      <c r="G200" s="16">
        <v>-5.1684949667989999</v>
      </c>
      <c r="H200" s="16">
        <v>3.4730932592193001E-3</v>
      </c>
      <c r="I200" s="16">
        <v>-9.7602192064329394</v>
      </c>
      <c r="J200" s="16">
        <v>-9.8081624223906196</v>
      </c>
      <c r="K200" s="16">
        <v>1.79823927742796E-3</v>
      </c>
      <c r="L200" s="16">
        <v>1.02147922232508E-2</v>
      </c>
      <c r="M200" s="16">
        <v>3.8691959957359201E-3</v>
      </c>
      <c r="N200" s="16">
        <v>-15.2975958050537</v>
      </c>
      <c r="O200" s="16">
        <v>3.4376851026620002E-3</v>
      </c>
      <c r="P200" s="16">
        <v>-29.462137808912001</v>
      </c>
      <c r="Q200" s="16">
        <v>1.7624613127798501E-3</v>
      </c>
      <c r="R200" s="16">
        <v>-41.888212368950398</v>
      </c>
      <c r="S200" s="16">
        <v>0.13012578490756899</v>
      </c>
      <c r="T200" s="16">
        <v>863.717571830461</v>
      </c>
      <c r="U200" s="16">
        <v>0.23343932920819899</v>
      </c>
      <c r="V200" s="71" t="s">
        <v>550</v>
      </c>
      <c r="W200" s="46">
        <v>2.2000000000000002</v>
      </c>
      <c r="X200" s="16">
        <v>1.9417648805146799E-2</v>
      </c>
      <c r="Y200" s="16">
        <v>1.6670943819400499E-2</v>
      </c>
      <c r="Z200" s="17">
        <f>((((N200/1000)+1)/((SMOW!$Z$4/1000)+1))-1)*1000</f>
        <v>-4.6845855256700819</v>
      </c>
      <c r="AA200" s="17">
        <f>((((P200/1000)+1)/((SMOW!$AA$4/1000)+1))-1)*1000</f>
        <v>-8.9428528942678831</v>
      </c>
      <c r="AB200" s="17">
        <f>Z200*SMOW!$AN$6</f>
        <v>-5.1686917180704484</v>
      </c>
      <c r="AC200" s="17">
        <f>AA200*SMOW!$AN$12</f>
        <v>-9.8541754540887343</v>
      </c>
      <c r="AD200" s="17">
        <f t="shared" ref="AD200" si="523">LN((AB200/1000)+1)*1000</f>
        <v>-5.182095612121695</v>
      </c>
      <c r="AE200" s="17">
        <f t="shared" ref="AE200" si="524">LN((AC200/1000)+1)*1000</f>
        <v>-9.9030491795936459</v>
      </c>
      <c r="AF200" s="16">
        <f>(AD200-SMOW!$AN$14*AE200)</f>
        <v>4.6714354703750516E-2</v>
      </c>
      <c r="AG200" s="2">
        <f t="shared" ref="AG200" si="525">AF200*1000</f>
        <v>46.714354703750516</v>
      </c>
      <c r="AI200" s="46"/>
      <c r="AK200" s="66" t="str">
        <f t="shared" si="507"/>
        <v>08</v>
      </c>
      <c r="AL200" s="46">
        <v>1</v>
      </c>
      <c r="AN200" s="46">
        <v>0</v>
      </c>
    </row>
    <row r="201" spans="1:40" x14ac:dyDescent="0.25">
      <c r="A201" s="46">
        <v>1049</v>
      </c>
      <c r="B201" s="21" t="s">
        <v>80</v>
      </c>
      <c r="C201" s="48" t="s">
        <v>63</v>
      </c>
      <c r="D201" s="48" t="s">
        <v>72</v>
      </c>
      <c r="E201" s="46" t="s">
        <v>321</v>
      </c>
      <c r="F201" s="16">
        <v>-5.17475451138748</v>
      </c>
      <c r="G201" s="16">
        <v>-5.18819021019514</v>
      </c>
      <c r="H201" s="16">
        <v>3.8143235844414198E-3</v>
      </c>
      <c r="I201" s="16">
        <v>-9.8081712077378302</v>
      </c>
      <c r="J201" s="16">
        <v>-9.8565882120166801</v>
      </c>
      <c r="K201" s="16">
        <v>1.50504760176527E-3</v>
      </c>
      <c r="L201" s="16">
        <v>1.6088365749672099E-2</v>
      </c>
      <c r="M201" s="16">
        <v>3.8355165136386101E-3</v>
      </c>
      <c r="N201" s="16">
        <v>-15.3169895193383</v>
      </c>
      <c r="O201" s="16">
        <v>3.7754365875900401E-3</v>
      </c>
      <c r="P201" s="16">
        <v>-29.509135751972799</v>
      </c>
      <c r="Q201" s="16">
        <v>1.4751030106501799E-3</v>
      </c>
      <c r="R201" s="16">
        <v>-43.095654211954198</v>
      </c>
      <c r="S201" s="16">
        <v>0.13868266576292501</v>
      </c>
      <c r="T201" s="16">
        <v>547.71110548796605</v>
      </c>
      <c r="U201" s="16">
        <v>6.81179855468243E-2</v>
      </c>
      <c r="V201" s="71" t="s">
        <v>551</v>
      </c>
      <c r="W201" s="46">
        <v>2.2000000000000002</v>
      </c>
      <c r="X201" s="16">
        <v>4.1623405390920597E-2</v>
      </c>
      <c r="Y201" s="16">
        <v>3.72999533683296E-2</v>
      </c>
      <c r="Z201" s="17">
        <f>((((N201/1000)+1)/((SMOW!$Z$4/1000)+1))-1)*1000</f>
        <v>-4.7041882631968512</v>
      </c>
      <c r="AA201" s="17">
        <f>((((P201/1000)+1)/((SMOW!$AA$4/1000)+1))-1)*1000</f>
        <v>-8.9908444762392126</v>
      </c>
      <c r="AB201" s="17">
        <f>Z201*SMOW!$AN$6</f>
        <v>-5.1903202071973764</v>
      </c>
      <c r="AC201" s="17">
        <f>AA201*SMOW!$AN$12</f>
        <v>-9.9070576243151827</v>
      </c>
      <c r="AD201" s="17">
        <f t="shared" ref="AD201" si="526">LN((AB201/1000)+1)*1000</f>
        <v>-5.2038367093923963</v>
      </c>
      <c r="AE201" s="17">
        <f t="shared" ref="AE201" si="527">LN((AC201/1000)+1)*1000</f>
        <v>-9.9564590725039395</v>
      </c>
      <c r="AF201" s="16">
        <f>(AD201-SMOW!$AN$14*AE201)</f>
        <v>5.3173680889684327E-2</v>
      </c>
      <c r="AG201" s="2">
        <f t="shared" ref="AG201" si="528">AF201*1000</f>
        <v>53.173680889684327</v>
      </c>
      <c r="AH201" s="2">
        <f>AVERAGE(AG201:AG202)</f>
        <v>53.068752192174884</v>
      </c>
      <c r="AI201" s="2">
        <f>STDEV(AG201:AG202)</f>
        <v>0.14839158709999861</v>
      </c>
      <c r="AK201" s="66" t="str">
        <f t="shared" si="507"/>
        <v>08</v>
      </c>
      <c r="AL201" s="46">
        <v>1</v>
      </c>
      <c r="AN201" s="46">
        <v>0</v>
      </c>
    </row>
    <row r="202" spans="1:40" x14ac:dyDescent="0.25">
      <c r="A202" s="46">
        <v>1050</v>
      </c>
      <c r="B202" s="21" t="s">
        <v>80</v>
      </c>
      <c r="C202" s="48" t="s">
        <v>63</v>
      </c>
      <c r="D202" s="48" t="s">
        <v>72</v>
      </c>
      <c r="E202" s="46" t="s">
        <v>322</v>
      </c>
      <c r="F202" s="16">
        <v>-5.1962404040006902</v>
      </c>
      <c r="G202" s="16">
        <v>-5.2097880073283003</v>
      </c>
      <c r="H202" s="16">
        <v>3.2329742755682002E-3</v>
      </c>
      <c r="I202" s="16">
        <v>-9.8483524662981203</v>
      </c>
      <c r="J202" s="16">
        <v>-9.8971683136519406</v>
      </c>
      <c r="K202" s="16">
        <v>1.7283339623275799E-3</v>
      </c>
      <c r="L202" s="16">
        <v>1.5916862279921999E-2</v>
      </c>
      <c r="M202" s="16">
        <v>3.27627974733957E-3</v>
      </c>
      <c r="N202" s="16">
        <v>-15.3382563634571</v>
      </c>
      <c r="O202" s="16">
        <v>3.2000141300279599E-3</v>
      </c>
      <c r="P202" s="16">
        <v>-29.548517559833499</v>
      </c>
      <c r="Q202" s="16">
        <v>1.6939468414453301E-3</v>
      </c>
      <c r="R202" s="16">
        <v>-43.4847642229456</v>
      </c>
      <c r="S202" s="16">
        <v>0.12999178299024</v>
      </c>
      <c r="T202" s="16">
        <v>772.80137933574804</v>
      </c>
      <c r="U202" s="16">
        <v>6.9418836565607794E-2</v>
      </c>
      <c r="V202" s="71" t="s">
        <v>552</v>
      </c>
      <c r="W202" s="46">
        <v>2.2000000000000002</v>
      </c>
      <c r="X202" s="16">
        <v>5.29367275737119E-2</v>
      </c>
      <c r="Y202" s="16">
        <v>0.165984781865295</v>
      </c>
      <c r="Z202" s="17">
        <f>((((N202/1000)+1)/((SMOW!$Z$4/1000)+1))-1)*1000</f>
        <v>-4.7256843189376063</v>
      </c>
      <c r="AA202" s="17">
        <f>((((P202/1000)+1)/((SMOW!$AA$4/1000)+1))-1)*1000</f>
        <v>-9.0310589013190565</v>
      </c>
      <c r="AB202" s="17">
        <f>Z202*SMOW!$AN$6</f>
        <v>-5.2140376704968707</v>
      </c>
      <c r="AC202" s="17">
        <f>AA202*SMOW!$AN$12</f>
        <v>-9.9513701054895165</v>
      </c>
      <c r="AD202" s="17">
        <f t="shared" ref="AD202" si="529">LN((AB202/1000)+1)*1000</f>
        <v>-5.2276782003954301</v>
      </c>
      <c r="AE202" s="17">
        <f t="shared" ref="AE202" si="530">LN((AC202/1000)+1)*1000</f>
        <v>-10.001215954337301</v>
      </c>
      <c r="AF202" s="16">
        <f>(AD202-SMOW!$AN$14*AE202)</f>
        <v>5.2963823494665441E-2</v>
      </c>
      <c r="AG202" s="2">
        <f t="shared" ref="AG202" si="531">AF202*1000</f>
        <v>52.963823494665441</v>
      </c>
      <c r="AI202" s="46"/>
      <c r="AK202" s="66" t="str">
        <f t="shared" si="507"/>
        <v>08</v>
      </c>
      <c r="AN202" s="46">
        <v>0</v>
      </c>
    </row>
    <row r="203" spans="1:40" x14ac:dyDescent="0.25">
      <c r="A203" s="46">
        <v>1051</v>
      </c>
      <c r="B203" s="21" t="s">
        <v>80</v>
      </c>
      <c r="C203" s="48" t="s">
        <v>62</v>
      </c>
      <c r="D203" s="48" t="s">
        <v>69</v>
      </c>
      <c r="E203" s="46" t="s">
        <v>323</v>
      </c>
      <c r="F203" s="16">
        <v>-9.7214402314206492</v>
      </c>
      <c r="G203" s="16">
        <v>-9.7690022688097695</v>
      </c>
      <c r="H203" s="16">
        <v>4.1400271588453302E-3</v>
      </c>
      <c r="I203" s="16">
        <v>-18.357190185744301</v>
      </c>
      <c r="J203" s="16">
        <v>-18.527774292141899</v>
      </c>
      <c r="K203" s="16">
        <v>1.3325008593198799E-3</v>
      </c>
      <c r="L203" s="16">
        <v>1.3662557441162E-2</v>
      </c>
      <c r="M203" s="16">
        <v>4.1944861473125301E-3</v>
      </c>
      <c r="N203" s="16">
        <v>-19.8173218167085</v>
      </c>
      <c r="O203" s="16">
        <v>4.0978196167923602E-3</v>
      </c>
      <c r="P203" s="16">
        <v>-37.888062516656099</v>
      </c>
      <c r="Q203" s="16">
        <v>1.30598927699657E-3</v>
      </c>
      <c r="R203" s="16">
        <v>-55.455503846935002</v>
      </c>
      <c r="S203" s="16">
        <v>0.118493113921573</v>
      </c>
      <c r="T203" s="16">
        <v>764.23806720541097</v>
      </c>
      <c r="U203" s="16">
        <v>7.2074654629147805E-2</v>
      </c>
      <c r="V203" s="71" t="s">
        <v>553</v>
      </c>
      <c r="W203" s="46">
        <v>2.2000000000000002</v>
      </c>
      <c r="X203" s="16">
        <v>8.2945417859361506E-2</v>
      </c>
      <c r="Y203" s="16">
        <v>7.7360966441268206E-2</v>
      </c>
      <c r="Z203" s="17">
        <f>((((N203/1000)+1)/((SMOW!$Z$4/1000)+1))-1)*1000</f>
        <v>-9.2530246291354636</v>
      </c>
      <c r="AA203" s="17">
        <f>((((P203/1000)+1)/((SMOW!$AA$4/1000)+1))-1)*1000</f>
        <v>-17.546920007870504</v>
      </c>
      <c r="AB203" s="17">
        <f>Z203*SMOW!$AN$6</f>
        <v>-10.209234414793469</v>
      </c>
      <c r="AC203" s="17">
        <f>AA203*SMOW!$AN$12</f>
        <v>-19.335041119511956</v>
      </c>
      <c r="AD203" s="17">
        <f t="shared" ref="AD203" si="532">LN((AB203/1000)+1)*1000</f>
        <v>-10.261706084345654</v>
      </c>
      <c r="AE203" s="17">
        <f t="shared" ref="AE203" si="533">LN((AC203/1000)+1)*1000</f>
        <v>-19.524407944675296</v>
      </c>
      <c r="AF203" s="16">
        <f>(AD203-SMOW!$AN$14*AE203)</f>
        <v>4.7181310442903523E-2</v>
      </c>
      <c r="AG203" s="2">
        <f t="shared" ref="AG203" si="534">AF203*1000</f>
        <v>47.181310442903523</v>
      </c>
      <c r="AH203" s="2">
        <f>AVERAGE(AG203:AG204)</f>
        <v>46.469012608208793</v>
      </c>
      <c r="AI203" s="2">
        <f>STDEV(AG203:AG204)</f>
        <v>1.0073412582742771</v>
      </c>
      <c r="AK203" s="66" t="str">
        <f t="shared" si="507"/>
        <v>08</v>
      </c>
      <c r="AL203" s="46">
        <v>1</v>
      </c>
      <c r="AN203" s="46">
        <v>0</v>
      </c>
    </row>
    <row r="204" spans="1:40" x14ac:dyDescent="0.25">
      <c r="A204" s="46">
        <v>1052</v>
      </c>
      <c r="B204" s="21" t="s">
        <v>80</v>
      </c>
      <c r="C204" s="48" t="s">
        <v>62</v>
      </c>
      <c r="D204" s="48" t="s">
        <v>69</v>
      </c>
      <c r="E204" s="46" t="s">
        <v>324</v>
      </c>
      <c r="F204" s="16">
        <v>-10.0541028506468</v>
      </c>
      <c r="G204" s="16">
        <v>-10.104987033339</v>
      </c>
      <c r="H204" s="16">
        <v>4.1483423574308603E-3</v>
      </c>
      <c r="I204" s="16">
        <v>-18.979515794797301</v>
      </c>
      <c r="J204" s="16">
        <v>-19.1619387441839</v>
      </c>
      <c r="K204" s="16">
        <v>1.6101056399142699E-3</v>
      </c>
      <c r="L204" s="16">
        <v>1.2516623590034699E-2</v>
      </c>
      <c r="M204" s="16">
        <v>4.5038126404001897E-3</v>
      </c>
      <c r="N204" s="16">
        <v>-20.1465929433305</v>
      </c>
      <c r="O204" s="16">
        <v>4.1060500419989199E-3</v>
      </c>
      <c r="P204" s="16">
        <v>-38.4980062675657</v>
      </c>
      <c r="Q204" s="16">
        <v>1.5780708026203699E-3</v>
      </c>
      <c r="R204" s="16">
        <v>-56.513686681802703</v>
      </c>
      <c r="S204" s="16">
        <v>0.13980792646819301</v>
      </c>
      <c r="T204" s="16">
        <v>596.98396481065197</v>
      </c>
      <c r="U204" s="16">
        <v>6.7376052156501706E-2</v>
      </c>
      <c r="V204" s="71" t="s">
        <v>554</v>
      </c>
      <c r="W204" s="46">
        <v>2.2000000000000002</v>
      </c>
      <c r="X204" s="16">
        <v>4.5219395807596201E-2</v>
      </c>
      <c r="Y204" s="16">
        <v>5.0619412377890499E-2</v>
      </c>
      <c r="Z204" s="17">
        <f>((((N204/1000)+1)/((SMOW!$Z$4/1000)+1))-1)*1000</f>
        <v>-9.5858446024310595</v>
      </c>
      <c r="AA204" s="17">
        <f>((((P204/1000)+1)/((SMOW!$AA$4/1000)+1))-1)*1000</f>
        <v>-18.169759298557018</v>
      </c>
      <c r="AB204" s="17">
        <f>Z204*SMOW!$AN$6</f>
        <v>-10.576448083997493</v>
      </c>
      <c r="AC204" s="17">
        <f>AA204*SMOW!$AN$12</f>
        <v>-20.02135092720868</v>
      </c>
      <c r="AD204" s="17">
        <f t="shared" ref="AD204" si="535">LN((AB204/1000)+1)*1000</f>
        <v>-10.632776230888631</v>
      </c>
      <c r="AE204" s="17">
        <f t="shared" ref="AE204" si="536">LN((AC204/1000)+1)*1000</f>
        <v>-20.224494215269214</v>
      </c>
      <c r="AF204" s="16">
        <f>(AD204-SMOW!$AN$14*AE204)</f>
        <v>4.5756714773514062E-2</v>
      </c>
      <c r="AG204" s="2">
        <f t="shared" ref="AG204" si="537">AF204*1000</f>
        <v>45.756714773514062</v>
      </c>
      <c r="AH204" s="2"/>
      <c r="AI204" s="46"/>
      <c r="AK204" s="66" t="str">
        <f t="shared" si="507"/>
        <v>08</v>
      </c>
      <c r="AN204" s="46">
        <v>0</v>
      </c>
    </row>
    <row r="205" spans="1:40" x14ac:dyDescent="0.25">
      <c r="A205" s="46">
        <v>1053</v>
      </c>
      <c r="B205" s="21" t="s">
        <v>80</v>
      </c>
      <c r="C205" s="48" t="s">
        <v>63</v>
      </c>
      <c r="D205" s="48" t="s">
        <v>72</v>
      </c>
      <c r="E205" s="46" t="s">
        <v>325</v>
      </c>
      <c r="F205" s="16">
        <v>-8.7876942862496392</v>
      </c>
      <c r="G205" s="16">
        <v>-8.8265341170027796</v>
      </c>
      <c r="H205" s="16">
        <v>4.1278263467802801E-3</v>
      </c>
      <c r="I205" s="16">
        <v>-16.5888287137488</v>
      </c>
      <c r="J205" s="16">
        <v>-16.7279643600423</v>
      </c>
      <c r="K205" s="16">
        <v>2.7378840556369901E-3</v>
      </c>
      <c r="L205" s="16">
        <v>5.8310650995582001E-3</v>
      </c>
      <c r="M205" s="16">
        <v>4.1911301627256302E-3</v>
      </c>
      <c r="N205" s="16">
        <v>-18.8930954035926</v>
      </c>
      <c r="O205" s="16">
        <v>4.0857431919036303E-3</v>
      </c>
      <c r="P205" s="16">
        <v>-36.154884557236798</v>
      </c>
      <c r="Q205" s="16">
        <v>2.6834108160708101E-3</v>
      </c>
      <c r="R205" s="16">
        <v>-51.486215016636898</v>
      </c>
      <c r="S205" s="16">
        <v>0.17740215288221201</v>
      </c>
      <c r="T205" s="16">
        <v>649.765684660067</v>
      </c>
      <c r="U205" s="16">
        <v>0.292949819767237</v>
      </c>
      <c r="V205" s="71" t="s">
        <v>555</v>
      </c>
      <c r="W205" s="46">
        <v>2.2000000000000002</v>
      </c>
      <c r="X205" s="16">
        <v>0.18067361266913201</v>
      </c>
      <c r="Y205" s="16">
        <v>0.17512640862207399</v>
      </c>
      <c r="Z205" s="17">
        <f>((((N205/1000)+1)/((SMOW!$Z$4/1000)+1))-1)*1000</f>
        <v>-8.3188370090792052</v>
      </c>
      <c r="AA205" s="17">
        <f>((((P205/1000)+1)/((SMOW!$AA$4/1000)+1))-1)*1000</f>
        <v>-15.777098890319529</v>
      </c>
      <c r="AB205" s="17">
        <f>Z205*SMOW!$AN$6</f>
        <v>-9.1785076219000779</v>
      </c>
      <c r="AC205" s="17">
        <f>AA205*SMOW!$AN$12</f>
        <v>-17.384866156231798</v>
      </c>
      <c r="AD205" s="17">
        <f t="shared" ref="AD205" si="538">LN((AB205/1000)+1)*1000</f>
        <v>-9.220889658214805</v>
      </c>
      <c r="AE205" s="17">
        <f t="shared" ref="AE205" si="539">LN((AC205/1000)+1)*1000</f>
        <v>-17.537757530486697</v>
      </c>
      <c r="AF205" s="16">
        <f>(AD205-SMOW!$AN$14*AE205)</f>
        <v>3.9046317882171167E-2</v>
      </c>
      <c r="AG205" s="2">
        <f t="shared" ref="AG205" si="540">AF205*1000</f>
        <v>39.046317882171167</v>
      </c>
      <c r="AH205" s="2">
        <f>AVERAGE(AG205:AG206)</f>
        <v>44.264783003624686</v>
      </c>
      <c r="AI205" s="2">
        <f>STDEV(AG205:AG206)</f>
        <v>7.3800241495305459</v>
      </c>
      <c r="AK205" s="66" t="str">
        <f t="shared" si="507"/>
        <v>08</v>
      </c>
      <c r="AL205" s="46">
        <v>1</v>
      </c>
      <c r="AN205" s="46">
        <v>0</v>
      </c>
    </row>
    <row r="206" spans="1:40" x14ac:dyDescent="0.25">
      <c r="A206" s="46">
        <v>1054</v>
      </c>
      <c r="B206" s="21" t="s">
        <v>80</v>
      </c>
      <c r="C206" s="48" t="s">
        <v>63</v>
      </c>
      <c r="D206" s="48" t="s">
        <v>72</v>
      </c>
      <c r="E206" s="46" t="s">
        <v>326</v>
      </c>
      <c r="F206" s="16">
        <v>-8.8598274443495502</v>
      </c>
      <c r="G206" s="16">
        <v>-8.8993093752761006</v>
      </c>
      <c r="H206" s="16">
        <v>3.7983722570631199E-3</v>
      </c>
      <c r="I206" s="16">
        <v>-16.7420464489213</v>
      </c>
      <c r="J206" s="16">
        <v>-16.883778742774201</v>
      </c>
      <c r="K206" s="16">
        <v>2.0209892408968098E-3</v>
      </c>
      <c r="L206" s="16">
        <v>1.53258009086651E-2</v>
      </c>
      <c r="M206" s="16">
        <v>4.0050005497184703E-3</v>
      </c>
      <c r="N206" s="16">
        <v>-18.9644931647526</v>
      </c>
      <c r="O206" s="16">
        <v>3.75964788385848E-3</v>
      </c>
      <c r="P206" s="16">
        <v>-36.3050538556516</v>
      </c>
      <c r="Q206" s="16">
        <v>1.9807794186966999E-3</v>
      </c>
      <c r="R206" s="16">
        <v>-53.383750778050903</v>
      </c>
      <c r="S206" s="16">
        <v>0.105371267362629</v>
      </c>
      <c r="T206" s="16">
        <v>615.23640000738101</v>
      </c>
      <c r="U206" s="16">
        <v>9.4224384545818399E-2</v>
      </c>
      <c r="V206" s="71" t="s">
        <v>556</v>
      </c>
      <c r="W206" s="46">
        <v>2.2000000000000002</v>
      </c>
      <c r="X206" s="16">
        <v>1.44950159864696E-2</v>
      </c>
      <c r="Y206" s="16">
        <v>1.2269262584877001E-2</v>
      </c>
      <c r="Z206" s="17">
        <f>((((N206/1000)+1)/((SMOW!$Z$4/1000)+1))-1)*1000</f>
        <v>-8.391004287171322</v>
      </c>
      <c r="AA206" s="17">
        <f>((((P206/1000)+1)/((SMOW!$AA$4/1000)+1))-1)*1000</f>
        <v>-15.930443094876235</v>
      </c>
      <c r="AB206" s="17">
        <f>Z206*SMOW!$AN$6</f>
        <v>-9.258132683828487</v>
      </c>
      <c r="AC206" s="17">
        <f>AA206*SMOW!$AN$12</f>
        <v>-17.553836921426651</v>
      </c>
      <c r="AD206" s="17">
        <f t="shared" ref="AD206" si="541">LN((AB206/1000)+1)*1000</f>
        <v>-9.3012555587868881</v>
      </c>
      <c r="AE206" s="17">
        <f t="shared" ref="AE206" si="542">LN((AC206/1000)+1)*1000</f>
        <v>-17.709732588848421</v>
      </c>
      <c r="AF206" s="16">
        <f>(AD206-SMOW!$AN$14*AE206)</f>
        <v>4.9483248125078205E-2</v>
      </c>
      <c r="AG206" s="2">
        <f t="shared" ref="AG206" si="543">AF206*1000</f>
        <v>49.483248125078205</v>
      </c>
      <c r="AI206" s="46"/>
      <c r="AK206" s="66" t="str">
        <f t="shared" si="507"/>
        <v>08</v>
      </c>
      <c r="AN206" s="46">
        <v>0</v>
      </c>
    </row>
    <row r="207" spans="1:40" x14ac:dyDescent="0.25">
      <c r="A207" s="46">
        <v>1055</v>
      </c>
      <c r="B207" s="21" t="s">
        <v>80</v>
      </c>
      <c r="C207" s="48" t="s">
        <v>63</v>
      </c>
      <c r="D207" s="48" t="s">
        <v>72</v>
      </c>
      <c r="E207" s="46" t="s">
        <v>327</v>
      </c>
      <c r="F207" s="16">
        <v>-8.5337478396479103</v>
      </c>
      <c r="G207" s="16">
        <v>-8.5703690522080294</v>
      </c>
      <c r="H207" s="16">
        <v>3.85743784095913E-3</v>
      </c>
      <c r="I207" s="16">
        <v>-16.117395030653299</v>
      </c>
      <c r="J207" s="16">
        <v>-16.248692991735702</v>
      </c>
      <c r="K207" s="16">
        <v>1.60104544590804E-3</v>
      </c>
      <c r="L207" s="16">
        <v>8.9408474284418601E-3</v>
      </c>
      <c r="M207" s="16">
        <v>4.0821045434239296E-3</v>
      </c>
      <c r="N207" s="16">
        <v>-18.641737938877501</v>
      </c>
      <c r="O207" s="16">
        <v>3.8181112946236301E-3</v>
      </c>
      <c r="P207" s="16">
        <v>-35.692830570080702</v>
      </c>
      <c r="Q207" s="16">
        <v>1.5691908712208299E-3</v>
      </c>
      <c r="R207" s="16">
        <v>-52.532689231807502</v>
      </c>
      <c r="S207" s="16">
        <v>0.120386774797416</v>
      </c>
      <c r="T207" s="16">
        <v>709.06781790581294</v>
      </c>
      <c r="U207" s="16">
        <v>8.02078832757121E-2</v>
      </c>
      <c r="V207" s="71" t="s">
        <v>557</v>
      </c>
      <c r="W207" s="46">
        <v>2.2000000000000002</v>
      </c>
      <c r="X207" s="16">
        <v>6.3155932908824297E-3</v>
      </c>
      <c r="Y207" s="16">
        <v>7.9835166083284895E-3</v>
      </c>
      <c r="Z207" s="17">
        <f>((((N207/1000)+1)/((SMOW!$Z$4/1000)+1))-1)*1000</f>
        <v>-8.0647704422582844</v>
      </c>
      <c r="AA207" s="17">
        <f>((((P207/1000)+1)/((SMOW!$AA$4/1000)+1))-1)*1000</f>
        <v>-15.30527607519927</v>
      </c>
      <c r="AB207" s="17">
        <f>Z207*SMOW!$AN$6</f>
        <v>-8.8981857550945715</v>
      </c>
      <c r="AC207" s="17">
        <f>AA207*SMOW!$AN$12</f>
        <v>-16.864962177221113</v>
      </c>
      <c r="AD207" s="17">
        <f t="shared" ref="AD207" si="544">LN((AB207/1000)+1)*1000</f>
        <v>-8.9380110344678396</v>
      </c>
      <c r="AE207" s="17">
        <f t="shared" ref="AE207" si="545">LN((AC207/1000)+1)*1000</f>
        <v>-17.008795103188618</v>
      </c>
      <c r="AF207" s="16">
        <f>(AD207-SMOW!$AN$14*AE207)</f>
        <v>4.2632780015750882E-2</v>
      </c>
      <c r="AG207" s="2">
        <f t="shared" ref="AG207" si="546">AF207*1000</f>
        <v>42.632780015750882</v>
      </c>
      <c r="AH207" s="2">
        <f>AVERAGE(AG207,AG211)</f>
        <v>43.465139676794884</v>
      </c>
      <c r="AI207" s="2">
        <f>STDEV(AG207,AG211)</f>
        <v>1.1771343214207</v>
      </c>
      <c r="AK207" s="66" t="str">
        <f t="shared" si="507"/>
        <v>08</v>
      </c>
      <c r="AL207" s="46">
        <v>1</v>
      </c>
      <c r="AN207" s="46">
        <v>0</v>
      </c>
    </row>
    <row r="208" spans="1:40" x14ac:dyDescent="0.25">
      <c r="A208" s="46">
        <v>1056</v>
      </c>
      <c r="B208" s="21" t="s">
        <v>192</v>
      </c>
      <c r="C208" s="48" t="s">
        <v>63</v>
      </c>
      <c r="D208" s="48" t="s">
        <v>72</v>
      </c>
      <c r="E208" s="46" t="s">
        <v>328</v>
      </c>
      <c r="F208" s="16">
        <v>-8.4345196549950998</v>
      </c>
      <c r="G208" s="16">
        <v>-8.4702919094599292</v>
      </c>
      <c r="H208" s="16">
        <v>4.5242923542889897E-3</v>
      </c>
      <c r="I208" s="16">
        <v>-15.967077880846899</v>
      </c>
      <c r="J208" s="16">
        <v>-16.095925121820901</v>
      </c>
      <c r="K208" s="16">
        <v>1.86989760556429E-3</v>
      </c>
      <c r="L208" s="16">
        <v>2.8356554861529801E-2</v>
      </c>
      <c r="M208" s="16">
        <v>4.7037218836585596E-3</v>
      </c>
      <c r="N208" s="16">
        <v>-18.543521384732301</v>
      </c>
      <c r="O208" s="16">
        <v>4.4781672318014E-3</v>
      </c>
      <c r="P208" s="16">
        <v>-35.545504146669501</v>
      </c>
      <c r="Q208" s="16">
        <v>1.83269391900994E-3</v>
      </c>
      <c r="R208" s="16">
        <v>-52.274352707733698</v>
      </c>
      <c r="S208" s="16">
        <v>0.13779343842112399</v>
      </c>
      <c r="T208" s="16">
        <v>1010.88861991504</v>
      </c>
      <c r="U208" s="16">
        <v>0.104525248606907</v>
      </c>
      <c r="V208" s="71" t="s">
        <v>558</v>
      </c>
      <c r="W208" s="46">
        <v>2.2000000000000002</v>
      </c>
      <c r="X208" s="16">
        <v>1.20803044439361E-2</v>
      </c>
      <c r="Y208" s="16">
        <v>1.4180560063528099E-2</v>
      </c>
      <c r="Z208" s="17">
        <f>((((N208/1000)+1)/((SMOW!$Z$4/1000)+1))-1)*1000</f>
        <v>-7.9654953212868751</v>
      </c>
      <c r="AA208" s="17">
        <f>((((P208/1000)+1)/((SMOW!$AA$4/1000)+1))-1)*1000</f>
        <v>-15.154834850217513</v>
      </c>
      <c r="AB208" s="17">
        <f>Z208*SMOW!$AN$6</f>
        <v>-8.7886515192985524</v>
      </c>
      <c r="AC208" s="17">
        <f>AA208*SMOW!$AN$12</f>
        <v>-16.699190220103436</v>
      </c>
      <c r="AD208" s="17">
        <f t="shared" ref="AD208" si="547">LN((AB208/1000)+1)*1000</f>
        <v>-8.8274994987860183</v>
      </c>
      <c r="AE208" s="17">
        <f t="shared" ref="AE208" si="548">LN((AC208/1000)+1)*1000</f>
        <v>-16.840193663469716</v>
      </c>
      <c r="AF208" s="16">
        <f>(AD208-SMOW!$AN$14*AE208)</f>
        <v>6.4122755525991337E-2</v>
      </c>
      <c r="AG208" s="2">
        <f t="shared" ref="AG208" si="549">AF208*1000</f>
        <v>64.122755525991337</v>
      </c>
      <c r="AI208" s="46"/>
      <c r="AJ208" s="46" t="s">
        <v>333</v>
      </c>
      <c r="AK208" s="66" t="str">
        <f t="shared" si="507"/>
        <v>08</v>
      </c>
      <c r="AN208" s="46">
        <v>1</v>
      </c>
    </row>
    <row r="209" spans="1:40" x14ac:dyDescent="0.25">
      <c r="A209" s="46">
        <v>1057</v>
      </c>
      <c r="B209" s="21" t="s">
        <v>80</v>
      </c>
      <c r="C209" s="48" t="s">
        <v>63</v>
      </c>
      <c r="D209" s="48" t="s">
        <v>72</v>
      </c>
      <c r="E209" s="46" t="s">
        <v>329</v>
      </c>
      <c r="F209" s="16">
        <v>-9.1146917944370092</v>
      </c>
      <c r="G209" s="16">
        <v>-9.1564851153494207</v>
      </c>
      <c r="H209" s="16">
        <v>4.3196651351378101E-3</v>
      </c>
      <c r="I209" s="16">
        <v>-17.227722408002801</v>
      </c>
      <c r="J209" s="16">
        <v>-17.3778463709817</v>
      </c>
      <c r="K209" s="16">
        <v>1.71924586177345E-3</v>
      </c>
      <c r="L209" s="16">
        <v>1.9017768528943501E-2</v>
      </c>
      <c r="M209" s="16">
        <v>4.38013946527118E-3</v>
      </c>
      <c r="N209" s="16">
        <v>-19.216759174935198</v>
      </c>
      <c r="O209" s="16">
        <v>4.27562618542818E-3</v>
      </c>
      <c r="P209" s="16">
        <v>-36.781066752918598</v>
      </c>
      <c r="Q209" s="16">
        <v>1.68503955873099E-3</v>
      </c>
      <c r="R209" s="16">
        <v>-53.926421875534601</v>
      </c>
      <c r="S209" s="16">
        <v>0.11222391472740501</v>
      </c>
      <c r="T209" s="16">
        <v>643.61807925955202</v>
      </c>
      <c r="U209" s="16">
        <v>7.8858229035388805E-2</v>
      </c>
      <c r="V209" s="71" t="s">
        <v>559</v>
      </c>
      <c r="W209" s="46">
        <v>2.2000000000000002</v>
      </c>
      <c r="X209" s="16">
        <v>3.4427137714238999E-6</v>
      </c>
      <c r="Y209" s="16">
        <v>1.82612864317822E-4</v>
      </c>
      <c r="Z209" s="17">
        <f>((((N209/1000)+1)/((SMOW!$Z$4/1000)+1))-1)*1000</f>
        <v>-8.6459891916591545</v>
      </c>
      <c r="AA209" s="17">
        <f>((((P209/1000)+1)/((SMOW!$AA$4/1000)+1))-1)*1000</f>
        <v>-16.416519941879205</v>
      </c>
      <c r="AB209" s="17">
        <f>Z209*SMOW!$AN$6</f>
        <v>-9.5394677895357791</v>
      </c>
      <c r="AC209" s="17">
        <f>AA209*SMOW!$AN$12</f>
        <v>-18.089447491249139</v>
      </c>
      <c r="AD209" s="17">
        <f t="shared" ref="AD209" si="550">LN((AB209/1000)+1)*1000</f>
        <v>-9.5852599670850953</v>
      </c>
      <c r="AE209" s="17">
        <f t="shared" ref="AE209" si="551">LN((AC209/1000)+1)*1000</f>
        <v>-18.255061834647751</v>
      </c>
      <c r="AF209" s="16">
        <f>(AD209-SMOW!$AN$14*AE209)</f>
        <v>5.3412681608918433E-2</v>
      </c>
      <c r="AG209" s="2">
        <f t="shared" ref="AG209" si="552">AF209*1000</f>
        <v>53.412681608918433</v>
      </c>
      <c r="AH209" s="2">
        <f>AVERAGE(AG209:AG210)</f>
        <v>52.67772183572994</v>
      </c>
      <c r="AI209" s="2">
        <f>STDEV(AG209:AG210)</f>
        <v>1.0393900790418202</v>
      </c>
      <c r="AK209" s="66" t="str">
        <f t="shared" si="507"/>
        <v>08</v>
      </c>
      <c r="AL209" s="46">
        <v>1</v>
      </c>
      <c r="AN209" s="46">
        <v>0</v>
      </c>
    </row>
    <row r="210" spans="1:40" x14ac:dyDescent="0.25">
      <c r="A210" s="46">
        <v>1058</v>
      </c>
      <c r="B210" s="21" t="s">
        <v>80</v>
      </c>
      <c r="C210" s="48" t="s">
        <v>63</v>
      </c>
      <c r="D210" s="48" t="s">
        <v>72</v>
      </c>
      <c r="E210" s="46" t="s">
        <v>330</v>
      </c>
      <c r="F210" s="16">
        <v>-9.2599583253098903</v>
      </c>
      <c r="G210" s="16">
        <v>-9.3030985739571008</v>
      </c>
      <c r="H210" s="16">
        <v>4.0148638612201503E-3</v>
      </c>
      <c r="I210" s="16">
        <v>-17.498234770367599</v>
      </c>
      <c r="J210" s="16">
        <v>-17.6531388028842</v>
      </c>
      <c r="K210" s="16">
        <v>3.4474426735203101E-3</v>
      </c>
      <c r="L210" s="16">
        <v>1.77587139657415E-2</v>
      </c>
      <c r="M210" s="16">
        <v>3.65132467379819E-3</v>
      </c>
      <c r="N210" s="16">
        <v>-19.360544714747999</v>
      </c>
      <c r="O210" s="16">
        <v>3.9739323579341098E-3</v>
      </c>
      <c r="P210" s="16">
        <v>-37.046196971839201</v>
      </c>
      <c r="Q210" s="16">
        <v>3.3788519783596199E-3</v>
      </c>
      <c r="R210" s="16">
        <v>-50.843229793927598</v>
      </c>
      <c r="S210" s="16">
        <v>0.208889977582742</v>
      </c>
      <c r="T210" s="16">
        <v>533.58413691871601</v>
      </c>
      <c r="U210" s="16">
        <v>0.41082441868566999</v>
      </c>
      <c r="V210" s="71" t="s">
        <v>560</v>
      </c>
      <c r="W210" s="46">
        <v>2.2000000000000002</v>
      </c>
      <c r="X210" s="16">
        <v>0.101652226273139</v>
      </c>
      <c r="Y210" s="16">
        <v>0.28951762764099598</v>
      </c>
      <c r="Z210" s="17">
        <f>((((N210/1000)+1)/((SMOW!$Z$4/1000)+1))-1)*1000</f>
        <v>-8.7913244356319087</v>
      </c>
      <c r="AA210" s="17">
        <f>((((P210/1000)+1)/((SMOW!$AA$4/1000)+1))-1)*1000</f>
        <v>-16.687255591266272</v>
      </c>
      <c r="AB210" s="17">
        <f>Z210*SMOW!$AN$6</f>
        <v>-9.6998220124973233</v>
      </c>
      <c r="AC210" s="17">
        <f>AA210*SMOW!$AN$12</f>
        <v>-18.387772491367038</v>
      </c>
      <c r="AD210" s="17">
        <f t="shared" ref="AD210" si="553">LN((AB210/1000)+1)*1000</f>
        <v>-9.7471717240038327</v>
      </c>
      <c r="AE210" s="17">
        <f t="shared" ref="AE210" si="554">LN((AC210/1000)+1)*1000</f>
        <v>-18.558928950883285</v>
      </c>
      <c r="AF210" s="16">
        <f>(AD210-SMOW!$AN$14*AE210)</f>
        <v>5.1942762062541448E-2</v>
      </c>
      <c r="AG210" s="2">
        <f t="shared" ref="AG210" si="555">AF210*1000</f>
        <v>51.942762062541448</v>
      </c>
      <c r="AI210" s="46"/>
      <c r="AK210" s="66" t="str">
        <f t="shared" si="507"/>
        <v>08</v>
      </c>
      <c r="AL210" s="46">
        <v>1</v>
      </c>
      <c r="AN210" s="46">
        <v>0</v>
      </c>
    </row>
    <row r="211" spans="1:40" x14ac:dyDescent="0.25">
      <c r="A211" s="46">
        <v>1059</v>
      </c>
      <c r="B211" s="21" t="s">
        <v>80</v>
      </c>
      <c r="C211" s="48" t="s">
        <v>63</v>
      </c>
      <c r="D211" s="48" t="s">
        <v>72</v>
      </c>
      <c r="E211" s="46" t="s">
        <v>331</v>
      </c>
      <c r="F211" s="16">
        <v>-8.5876439448553903</v>
      </c>
      <c r="G211" s="16">
        <v>-8.6247305444631195</v>
      </c>
      <c r="H211" s="16">
        <v>3.95379580718681E-3</v>
      </c>
      <c r="I211" s="16">
        <v>-16.221554321766799</v>
      </c>
      <c r="J211" s="16">
        <v>-16.354564165297599</v>
      </c>
      <c r="K211" s="16">
        <v>1.6179764894006499E-3</v>
      </c>
      <c r="L211" s="16">
        <v>1.0479334814014999E-2</v>
      </c>
      <c r="M211" s="16">
        <v>4.0222753820827297E-3</v>
      </c>
      <c r="N211" s="16">
        <v>-18.695084573745799</v>
      </c>
      <c r="O211" s="16">
        <v>3.9134868921959498E-3</v>
      </c>
      <c r="P211" s="16">
        <v>-35.794917496586102</v>
      </c>
      <c r="Q211" s="16">
        <v>1.58578505282832E-3</v>
      </c>
      <c r="R211" s="16">
        <v>-52.759424775580896</v>
      </c>
      <c r="S211" s="16">
        <v>0.118466517420436</v>
      </c>
      <c r="T211" s="16">
        <v>672.611095201598</v>
      </c>
      <c r="U211" s="16">
        <v>0.12202162011147</v>
      </c>
      <c r="V211" s="71" t="s">
        <v>561</v>
      </c>
      <c r="W211" s="46">
        <v>2.2000000000000002</v>
      </c>
      <c r="X211" s="16">
        <v>6.3701997790667302E-4</v>
      </c>
      <c r="Y211" s="16">
        <v>1.2977422477296601E-3</v>
      </c>
      <c r="Z211" s="17">
        <f>((((N211/1000)+1)/((SMOW!$Z$4/1000)+1))-1)*1000</f>
        <v>-8.1186920410769581</v>
      </c>
      <c r="AA211" s="17">
        <f>((((P211/1000)+1)/((SMOW!$AA$4/1000)+1))-1)*1000</f>
        <v>-15.409521341747556</v>
      </c>
      <c r="AB211" s="17">
        <f>Z211*SMOW!$AN$6</f>
        <v>-8.9576796248749364</v>
      </c>
      <c r="AC211" s="17">
        <f>AA211*SMOW!$AN$12</f>
        <v>-16.979830570894848</v>
      </c>
      <c r="AD211" s="17">
        <f t="shared" ref="AD211" si="556">LN((AB211/1000)+1)*1000</f>
        <v>-8.99804084638623</v>
      </c>
      <c r="AE211" s="17">
        <f t="shared" ref="AE211" si="557">LN((AC211/1000)+1)*1000</f>
        <v>-17.125640806295586</v>
      </c>
      <c r="AF211" s="16">
        <f>(AD211-SMOW!$AN$14*AE211)</f>
        <v>4.4297499337838886E-2</v>
      </c>
      <c r="AG211" s="2">
        <f t="shared" ref="AG211" si="558">AF211*1000</f>
        <v>44.297499337838886</v>
      </c>
      <c r="AI211" s="46"/>
      <c r="AK211" s="66" t="str">
        <f t="shared" si="507"/>
        <v>08</v>
      </c>
      <c r="AL211" s="46">
        <v>1</v>
      </c>
      <c r="AN211" s="46">
        <v>0</v>
      </c>
    </row>
    <row r="212" spans="1:40" x14ac:dyDescent="0.25">
      <c r="A212" s="46">
        <v>1060</v>
      </c>
      <c r="B212" s="21" t="s">
        <v>80</v>
      </c>
      <c r="C212" s="48" t="s">
        <v>63</v>
      </c>
      <c r="D212" s="48" t="s">
        <v>81</v>
      </c>
      <c r="E212" s="46" t="s">
        <v>332</v>
      </c>
      <c r="F212" s="16">
        <v>-10.467862310601401</v>
      </c>
      <c r="G212" s="16">
        <v>-10.5230361452011</v>
      </c>
      <c r="H212" s="16">
        <v>4.4489511780142696E-3</v>
      </c>
      <c r="I212" s="16">
        <v>-19.768350905063301</v>
      </c>
      <c r="J212" s="16">
        <v>-19.9663586643488</v>
      </c>
      <c r="K212" s="16">
        <v>1.43451111343481E-3</v>
      </c>
      <c r="L212" s="16">
        <v>1.9201229575089199E-2</v>
      </c>
      <c r="M212" s="16">
        <v>4.4958481807089801E-3</v>
      </c>
      <c r="N212" s="16">
        <v>-20.5561341290719</v>
      </c>
      <c r="O212" s="16">
        <v>4.4035941581845803E-3</v>
      </c>
      <c r="P212" s="16">
        <v>-39.271146628504603</v>
      </c>
      <c r="Q212" s="16">
        <v>1.4059699239783001E-3</v>
      </c>
      <c r="R212" s="16">
        <v>-58.1226310194007</v>
      </c>
      <c r="S212" s="16">
        <v>0.133167568331817</v>
      </c>
      <c r="T212" s="16">
        <v>711.45530203492899</v>
      </c>
      <c r="U212" s="16">
        <v>8.7076964420560093E-2</v>
      </c>
      <c r="V212" s="71" t="s">
        <v>562</v>
      </c>
      <c r="W212" s="46">
        <v>2.2000000000000002</v>
      </c>
      <c r="X212" s="16">
        <v>3.0915292559103798E-2</v>
      </c>
      <c r="Y212" s="16">
        <v>3.4677490177415199E-2</v>
      </c>
      <c r="Z212" s="17">
        <f>((((N212/1000)+1)/((SMOW!$Z$4/1000)+1))-1)*1000</f>
        <v>-9.9997997763942017</v>
      </c>
      <c r="AA212" s="17">
        <f>((((P212/1000)+1)/((SMOW!$AA$4/1000)+1))-1)*1000</f>
        <v>-18.959245531164683</v>
      </c>
      <c r="AB212" s="17">
        <f>Z212*SMOW!$AN$6</f>
        <v>-11.033181484976367</v>
      </c>
      <c r="AC212" s="17">
        <f>AA212*SMOW!$AN$12</f>
        <v>-20.891289854605105</v>
      </c>
      <c r="AD212" s="17">
        <f t="shared" ref="AD212" si="559">LN((AB212/1000)+1)*1000</f>
        <v>-11.094498463183456</v>
      </c>
      <c r="AE212" s="17">
        <f t="shared" ref="AE212" si="560">LN((AC212/1000)+1)*1000</f>
        <v>-21.112600588353757</v>
      </c>
      <c r="AF212" s="16">
        <f>(AD212-SMOW!$AN$14*AE212)</f>
        <v>5.2954647467329252E-2</v>
      </c>
      <c r="AG212" s="2">
        <f t="shared" ref="AG212" si="561">AF212*1000</f>
        <v>52.954647467329252</v>
      </c>
      <c r="AH212" s="2">
        <f>AVERAGE(AG212:AG213)</f>
        <v>51.705465063708544</v>
      </c>
      <c r="AI212" s="2">
        <f>STDEV(AG212:AG213)</f>
        <v>1.7666106970782265</v>
      </c>
      <c r="AK212" s="66" t="str">
        <f t="shared" si="507"/>
        <v>08</v>
      </c>
      <c r="AL212" s="46">
        <v>1</v>
      </c>
      <c r="AN212" s="46">
        <v>0</v>
      </c>
    </row>
    <row r="213" spans="1:40" x14ac:dyDescent="0.25">
      <c r="A213" s="46">
        <v>1061</v>
      </c>
      <c r="B213" s="21" t="s">
        <v>80</v>
      </c>
      <c r="C213" s="48" t="s">
        <v>63</v>
      </c>
      <c r="D213" s="48" t="s">
        <v>81</v>
      </c>
      <c r="E213" s="46" t="s">
        <v>334</v>
      </c>
      <c r="F213" s="16">
        <v>-10.481528012480901</v>
      </c>
      <c r="G213" s="16">
        <v>-10.5368463786372</v>
      </c>
      <c r="H213" s="16">
        <v>3.6574893053584801E-3</v>
      </c>
      <c r="I213" s="16">
        <v>-19.789798219601501</v>
      </c>
      <c r="J213" s="16">
        <v>-19.988238800359198</v>
      </c>
      <c r="K213" s="16">
        <v>2.1686817204334798E-3</v>
      </c>
      <c r="L213" s="16">
        <v>1.69437079524653E-2</v>
      </c>
      <c r="M213" s="16">
        <v>3.7310143218811302E-3</v>
      </c>
      <c r="N213" s="16">
        <v>-20.569660509235799</v>
      </c>
      <c r="O213" s="16">
        <v>3.62020123266263E-3</v>
      </c>
      <c r="P213" s="16">
        <v>-39.292167224935298</v>
      </c>
      <c r="Q213" s="16">
        <v>2.1255333925646299E-3</v>
      </c>
      <c r="R213" s="16">
        <v>-58.009156410293301</v>
      </c>
      <c r="S213" s="16">
        <v>0.13047115398664899</v>
      </c>
      <c r="T213" s="16">
        <v>716.92877754748201</v>
      </c>
      <c r="U213" s="16">
        <v>6.4646345345647602E-2</v>
      </c>
      <c r="V213" s="71" t="s">
        <v>563</v>
      </c>
      <c r="W213" s="46">
        <v>2.2000000000000002</v>
      </c>
      <c r="X213" s="16">
        <v>3.3698276842977501E-3</v>
      </c>
      <c r="Y213" s="16">
        <v>2.5192726478415199E-3</v>
      </c>
      <c r="Z213" s="17">
        <f>((((N213/1000)+1)/((SMOW!$Z$4/1000)+1))-1)*1000</f>
        <v>-10.013471942341813</v>
      </c>
      <c r="AA213" s="17">
        <f>((((P213/1000)+1)/((SMOW!$AA$4/1000)+1))-1)*1000</f>
        <v>-18.980710548801461</v>
      </c>
      <c r="AB213" s="17">
        <f>Z213*SMOW!$AN$6</f>
        <v>-11.048266535833966</v>
      </c>
      <c r="AC213" s="17">
        <f>AA213*SMOW!$AN$12</f>
        <v>-20.91494226758995</v>
      </c>
      <c r="AD213" s="17">
        <f t="shared" ref="AD213" si="562">LN((AB213/1000)+1)*1000</f>
        <v>-11.109751923284605</v>
      </c>
      <c r="AE213" s="17">
        <f t="shared" ref="AE213" si="563">LN((AC213/1000)+1)*1000</f>
        <v>-21.136757965804343</v>
      </c>
      <c r="AF213" s="16">
        <f>(AD213-SMOW!$AN$14*AE213)</f>
        <v>5.0456282660087837E-2</v>
      </c>
      <c r="AG213" s="2">
        <f t="shared" ref="AG213" si="564">AF213*1000</f>
        <v>50.456282660087837</v>
      </c>
      <c r="AI213" s="46"/>
      <c r="AK213" s="66" t="str">
        <f t="shared" si="507"/>
        <v>08</v>
      </c>
      <c r="AN213" s="46">
        <v>0</v>
      </c>
    </row>
    <row r="214" spans="1:40" x14ac:dyDescent="0.25">
      <c r="A214" s="46">
        <v>1062</v>
      </c>
      <c r="B214" s="21" t="s">
        <v>80</v>
      </c>
      <c r="C214" s="48" t="s">
        <v>63</v>
      </c>
      <c r="D214" s="48" t="s">
        <v>81</v>
      </c>
      <c r="E214" s="46" t="s">
        <v>335</v>
      </c>
      <c r="F214" s="16">
        <v>-7.2372950486454597</v>
      </c>
      <c r="G214" s="16">
        <v>-7.26361172528732</v>
      </c>
      <c r="H214" s="16">
        <v>4.5385883709130499E-3</v>
      </c>
      <c r="I214" s="16">
        <v>-13.682410939385599</v>
      </c>
      <c r="J214" s="16">
        <v>-13.776877919643001</v>
      </c>
      <c r="K214" s="16">
        <v>2.4090572104912399E-3</v>
      </c>
      <c r="L214" s="16">
        <v>1.0579816284165801E-2</v>
      </c>
      <c r="M214" s="16">
        <v>4.6184769613540804E-3</v>
      </c>
      <c r="N214" s="16">
        <v>-17.3585024731718</v>
      </c>
      <c r="O214" s="16">
        <v>4.4923175006564703E-3</v>
      </c>
      <c r="P214" s="16">
        <v>-33.306293187675799</v>
      </c>
      <c r="Q214" s="16">
        <v>2.36112634567389E-3</v>
      </c>
      <c r="R214" s="16">
        <v>-48.708045145225597</v>
      </c>
      <c r="S214" s="16">
        <v>0.17156904473923701</v>
      </c>
      <c r="T214" s="16">
        <v>598.47170618352095</v>
      </c>
      <c r="U214" s="16">
        <v>0.20218597696034599</v>
      </c>
      <c r="V214" s="71" t="s">
        <v>564</v>
      </c>
      <c r="W214" s="46">
        <v>2.2000000000000002</v>
      </c>
      <c r="X214" s="16">
        <v>2.9836134422098499E-2</v>
      </c>
      <c r="Y214" s="16">
        <v>2.66420107063087E-2</v>
      </c>
      <c r="Z214" s="17">
        <f>((((N214/1000)+1)/((SMOW!$Z$4/1000)+1))-1)*1000</f>
        <v>-6.7677044109620832</v>
      </c>
      <c r="AA214" s="17">
        <f>((((P214/1000)+1)/((SMOW!$AA$4/1000)+1))-1)*1000</f>
        <v>-12.868282092988403</v>
      </c>
      <c r="AB214" s="17">
        <f>Z214*SMOW!$AN$6</f>
        <v>-7.4670806088624042</v>
      </c>
      <c r="AC214" s="17">
        <f>AA214*SMOW!$AN$12</f>
        <v>-14.179626013785287</v>
      </c>
      <c r="AD214" s="17">
        <f t="shared" ref="AD214" si="565">LN((AB214/1000)+1)*1000</f>
        <v>-7.4950988185628402</v>
      </c>
      <c r="AE214" s="17">
        <f t="shared" ref="AE214" si="566">LN((AC214/1000)+1)*1000</f>
        <v>-14.281117460222326</v>
      </c>
      <c r="AF214" s="16">
        <f>(AD214-SMOW!$AN$14*AE214)</f>
        <v>4.533120043454808E-2</v>
      </c>
      <c r="AG214" s="2">
        <f t="shared" ref="AG214" si="567">AF214*1000</f>
        <v>45.33120043454808</v>
      </c>
      <c r="AH214" s="2">
        <f>AVERAGE(AG214:AG215)</f>
        <v>42.12078079602</v>
      </c>
      <c r="AI214" s="2">
        <f>STDEV(AG214:AG215)</f>
        <v>4.540218993715345</v>
      </c>
      <c r="AK214" s="66" t="str">
        <f t="shared" si="507"/>
        <v>08</v>
      </c>
      <c r="AL214" s="46">
        <v>1</v>
      </c>
      <c r="AN214" s="46">
        <v>0</v>
      </c>
    </row>
    <row r="215" spans="1:40" x14ac:dyDescent="0.25">
      <c r="A215" s="46">
        <v>1063</v>
      </c>
      <c r="B215" s="21" t="s">
        <v>80</v>
      </c>
      <c r="C215" s="48" t="s">
        <v>63</v>
      </c>
      <c r="D215" s="48" t="s">
        <v>81</v>
      </c>
      <c r="E215" s="46" t="s">
        <v>336</v>
      </c>
      <c r="F215" s="16">
        <v>-7.0660293091685498</v>
      </c>
      <c r="G215" s="16">
        <v>-7.0911121004791298</v>
      </c>
      <c r="H215" s="16">
        <v>3.0567154406468001E-3</v>
      </c>
      <c r="I215" s="16">
        <v>-13.3490296784486</v>
      </c>
      <c r="J215" s="16">
        <v>-13.4389289806915</v>
      </c>
      <c r="K215" s="16">
        <v>1.8125594897291999E-3</v>
      </c>
      <c r="L215" s="16">
        <v>4.64240132600377E-3</v>
      </c>
      <c r="M215" s="16">
        <v>3.05918345312919E-3</v>
      </c>
      <c r="N215" s="16">
        <v>-17.1889827864679</v>
      </c>
      <c r="O215" s="16">
        <v>3.0255522524479401E-3</v>
      </c>
      <c r="P215" s="16">
        <v>-32.979544916640798</v>
      </c>
      <c r="Q215" s="16">
        <v>1.77649660857377E-3</v>
      </c>
      <c r="R215" s="16">
        <v>-49.349206312302996</v>
      </c>
      <c r="S215" s="16">
        <v>0.15512273484396399</v>
      </c>
      <c r="T215" s="16">
        <v>718.24439054576499</v>
      </c>
      <c r="U215" s="16">
        <v>8.6974234849389695E-2</v>
      </c>
      <c r="V215" s="71" t="s">
        <v>565</v>
      </c>
      <c r="W215" s="46">
        <v>2.2000000000000002</v>
      </c>
      <c r="X215" s="16">
        <v>9.7928129130060895E-2</v>
      </c>
      <c r="Y215" s="16">
        <v>0.26589295847115901</v>
      </c>
      <c r="Z215" s="17">
        <f>((((N215/1000)+1)/((SMOW!$Z$4/1000)+1))-1)*1000</f>
        <v>-6.5963576603960128</v>
      </c>
      <c r="AA215" s="17">
        <f>((((P215/1000)+1)/((SMOW!$AA$4/1000)+1))-1)*1000</f>
        <v>-12.534625651618336</v>
      </c>
      <c r="AB215" s="17">
        <f>Z215*SMOW!$AN$6</f>
        <v>-7.2780268439741116</v>
      </c>
      <c r="AC215" s="17">
        <f>AA215*SMOW!$AN$12</f>
        <v>-13.811968270387208</v>
      </c>
      <c r="AD215" s="17">
        <f t="shared" ref="AD215" si="568">LN((AB215/1000)+1)*1000</f>
        <v>-7.3046408918055148</v>
      </c>
      <c r="AE215" s="17">
        <f t="shared" ref="AE215" si="569">LN((AC215/1000)+1)*1000</f>
        <v>-13.908241009399633</v>
      </c>
      <c r="AF215" s="16">
        <f>(AD215-SMOW!$AN$14*AE215)</f>
        <v>3.8910361157491913E-2</v>
      </c>
      <c r="AG215" s="2">
        <f t="shared" ref="AG215" si="570">AF215*1000</f>
        <v>38.910361157491913</v>
      </c>
      <c r="AI215" s="46"/>
      <c r="AK215" s="66" t="str">
        <f>"08"</f>
        <v>08</v>
      </c>
      <c r="AN215" s="46">
        <v>0</v>
      </c>
    </row>
    <row r="216" spans="1:40" x14ac:dyDescent="0.25">
      <c r="A216" s="46">
        <v>1064</v>
      </c>
      <c r="B216" s="21" t="s">
        <v>80</v>
      </c>
      <c r="C216" s="48" t="s">
        <v>63</v>
      </c>
      <c r="D216" s="48" t="s">
        <v>72</v>
      </c>
      <c r="E216" s="46" t="s">
        <v>337</v>
      </c>
      <c r="F216" s="16">
        <v>-7.5924616405673104</v>
      </c>
      <c r="G216" s="16">
        <v>-7.6214313629754704</v>
      </c>
      <c r="H216" s="16">
        <v>3.6192216839966099E-3</v>
      </c>
      <c r="I216" s="16">
        <v>-14.3726152960962</v>
      </c>
      <c r="J216" s="16">
        <v>-14.476901841849401</v>
      </c>
      <c r="K216" s="16">
        <v>1.7009295687054099E-3</v>
      </c>
      <c r="L216" s="16">
        <v>2.23728095210169E-2</v>
      </c>
      <c r="M216" s="16">
        <v>3.6091316302367402E-3</v>
      </c>
      <c r="N216" s="16">
        <v>-17.710048144677099</v>
      </c>
      <c r="O216" s="16">
        <v>3.5823237493786898E-3</v>
      </c>
      <c r="P216" s="16">
        <v>-33.982765163281599</v>
      </c>
      <c r="Q216" s="16">
        <v>1.66708768862429E-3</v>
      </c>
      <c r="R216" s="16">
        <v>-50.792241131101903</v>
      </c>
      <c r="S216" s="16">
        <v>0.12866206888543499</v>
      </c>
      <c r="T216" s="16">
        <v>680.04442670629601</v>
      </c>
      <c r="U216" s="16">
        <v>9.4307048050206496E-2</v>
      </c>
      <c r="V216" s="71" t="s">
        <v>566</v>
      </c>
      <c r="W216" s="46">
        <v>2.2000000000000002</v>
      </c>
      <c r="X216" s="16">
        <v>6.5739578070892497E-3</v>
      </c>
      <c r="Y216" s="16">
        <v>5.0308943148646302E-3</v>
      </c>
      <c r="Z216" s="17">
        <f>((((N216/1000)+1)/((SMOW!$Z$4/1000)+1))-1)*1000</f>
        <v>-7.1230390016467915</v>
      </c>
      <c r="AA216" s="17">
        <f>((((P216/1000)+1)/((SMOW!$AA$4/1000)+1))-1)*1000</f>
        <v>-13.559056159986094</v>
      </c>
      <c r="AB216" s="17">
        <f>Z216*SMOW!$AN$6</f>
        <v>-7.8591355614194498</v>
      </c>
      <c r="AC216" s="17">
        <f>AA216*SMOW!$AN$12</f>
        <v>-14.940793499800046</v>
      </c>
      <c r="AD216" s="17">
        <f t="shared" ref="AD216" si="571">LN((AB216/1000)+1)*1000</f>
        <v>-7.8901813362552469</v>
      </c>
      <c r="AE216" s="17">
        <f t="shared" ref="AE216" si="572">LN((AC216/1000)+1)*1000</f>
        <v>-15.053531494438538</v>
      </c>
      <c r="AF216" s="16">
        <f>(AD216-SMOW!$AN$14*AE216)</f>
        <v>5.8083292808301046E-2</v>
      </c>
      <c r="AG216" s="2">
        <f t="shared" ref="AG216" si="573">AF216*1000</f>
        <v>58.083292808301046</v>
      </c>
      <c r="AH216" s="2">
        <f>AVERAGE(AG216:AG217)</f>
        <v>54.253671697020778</v>
      </c>
      <c r="AI216" s="2">
        <f>STDEV(AG216:AG217)</f>
        <v>5.4159021143228792</v>
      </c>
      <c r="AK216" s="66" t="str">
        <f t="shared" ref="AK216:AK229" si="574">"08"</f>
        <v>08</v>
      </c>
      <c r="AL216" s="46">
        <v>1</v>
      </c>
      <c r="AN216" s="46">
        <v>0</v>
      </c>
    </row>
    <row r="217" spans="1:40" x14ac:dyDescent="0.25">
      <c r="A217" s="46">
        <v>1065</v>
      </c>
      <c r="B217" s="21" t="s">
        <v>80</v>
      </c>
      <c r="C217" s="48" t="s">
        <v>63</v>
      </c>
      <c r="D217" s="48" t="s">
        <v>72</v>
      </c>
      <c r="E217" s="46" t="s">
        <v>338</v>
      </c>
      <c r="F217" s="16">
        <v>-7.64201051513</v>
      </c>
      <c r="G217" s="16">
        <v>-7.67136054984016</v>
      </c>
      <c r="H217" s="16">
        <v>3.54722631168466E-3</v>
      </c>
      <c r="I217" s="16">
        <v>-14.4529182785876</v>
      </c>
      <c r="J217" s="16">
        <v>-14.5583791258552</v>
      </c>
      <c r="K217" s="16">
        <v>1.51831605693736E-3</v>
      </c>
      <c r="L217" s="16">
        <v>1.54636286113856E-2</v>
      </c>
      <c r="M217" s="16">
        <v>3.5483249873459002E-3</v>
      </c>
      <c r="N217" s="16">
        <v>-17.7590918688805</v>
      </c>
      <c r="O217" s="16">
        <v>3.51106236928184E-3</v>
      </c>
      <c r="P217" s="16">
        <v>-34.0614704288813</v>
      </c>
      <c r="Q217" s="16">
        <v>1.4881074751909001E-3</v>
      </c>
      <c r="R217" s="16">
        <v>-51.255065163065701</v>
      </c>
      <c r="S217" s="16">
        <v>0.117860836652697</v>
      </c>
      <c r="T217" s="16">
        <v>655.281244266057</v>
      </c>
      <c r="U217" s="16">
        <v>7.5328225756942396E-2</v>
      </c>
      <c r="V217" s="71" t="s">
        <v>567</v>
      </c>
      <c r="W217" s="46">
        <v>2.2000000000000002</v>
      </c>
      <c r="X217" s="16">
        <v>1.7408430767548899E-3</v>
      </c>
      <c r="Y217" s="16">
        <v>2.4798630777101301E-3</v>
      </c>
      <c r="Z217" s="17">
        <f>((((N217/1000)+1)/((SMOW!$Z$4/1000)+1))-1)*1000</f>
        <v>-7.1726113135197611</v>
      </c>
      <c r="AA217" s="17">
        <f>((((P217/1000)+1)/((SMOW!$AA$4/1000)+1))-1)*1000</f>
        <v>-13.639425426375418</v>
      </c>
      <c r="AB217" s="17">
        <f>Z217*SMOW!$AN$6</f>
        <v>-7.9138306878974261</v>
      </c>
      <c r="AC217" s="17">
        <f>AA217*SMOW!$AN$12</f>
        <v>-15.029352806486665</v>
      </c>
      <c r="AD217" s="17">
        <f t="shared" ref="AD217" si="575">LN((AB217/1000)+1)*1000</f>
        <v>-7.9453112438328066</v>
      </c>
      <c r="AE217" s="17">
        <f t="shared" ref="AE217" si="576">LN((AC217/1000)+1)*1000</f>
        <v>-15.143438057610885</v>
      </c>
      <c r="AF217" s="16">
        <f>(AD217-SMOW!$AN$14*AE217)</f>
        <v>5.042405058574051E-2</v>
      </c>
      <c r="AG217" s="2">
        <f t="shared" ref="AG217" si="577">AF217*1000</f>
        <v>50.42405058574051</v>
      </c>
      <c r="AI217" s="46"/>
      <c r="AK217" s="66" t="str">
        <f t="shared" si="574"/>
        <v>08</v>
      </c>
      <c r="AN217" s="46">
        <v>0</v>
      </c>
    </row>
    <row r="218" spans="1:40" x14ac:dyDescent="0.25">
      <c r="A218" s="46">
        <v>1066</v>
      </c>
      <c r="B218" s="21" t="s">
        <v>80</v>
      </c>
      <c r="C218" s="48" t="s">
        <v>63</v>
      </c>
      <c r="D218" s="48" t="s">
        <v>72</v>
      </c>
      <c r="E218" s="46" t="s">
        <v>339</v>
      </c>
      <c r="F218" s="16">
        <v>-7.4813918796413796</v>
      </c>
      <c r="G218" s="16">
        <v>-7.5095181665307704</v>
      </c>
      <c r="H218" s="16">
        <v>3.9308054027445303E-3</v>
      </c>
      <c r="I218" s="16">
        <v>-14.151478661626101</v>
      </c>
      <c r="J218" s="16">
        <v>-14.2525659235822</v>
      </c>
      <c r="K218" s="16">
        <v>3.6519959141590999E-3</v>
      </c>
      <c r="L218" s="16">
        <v>1.5836641120645499E-2</v>
      </c>
      <c r="M218" s="16">
        <v>3.66857496861356E-3</v>
      </c>
      <c r="N218" s="16">
        <v>-17.6001107390294</v>
      </c>
      <c r="O218" s="16">
        <v>3.8907308747346799E-3</v>
      </c>
      <c r="P218" s="16">
        <v>-33.766028287391997</v>
      </c>
      <c r="Q218" s="16">
        <v>3.5793354054280899E-3</v>
      </c>
      <c r="R218" s="16">
        <v>-49.281479407878301</v>
      </c>
      <c r="S218" s="16">
        <v>0.15676872504115699</v>
      </c>
      <c r="T218" s="16">
        <v>778.35093106851696</v>
      </c>
      <c r="U218" s="16">
        <v>0.14536692391303099</v>
      </c>
      <c r="V218" s="71" t="s">
        <v>568</v>
      </c>
      <c r="W218" s="46">
        <v>2.2000000000000002</v>
      </c>
      <c r="X218" s="16">
        <v>3.9409374457660899E-2</v>
      </c>
      <c r="Y218" s="16">
        <v>4.2703867097961701E-2</v>
      </c>
      <c r="Z218" s="17">
        <f>((((N218/1000)+1)/((SMOW!$Z$4/1000)+1))-1)*1000</f>
        <v>-7.0119167031713614</v>
      </c>
      <c r="AA218" s="17">
        <f>((((P218/1000)+1)/((SMOW!$AA$4/1000)+1))-1)*1000</f>
        <v>-13.337736994336158</v>
      </c>
      <c r="AB218" s="17">
        <f>Z218*SMOW!$AN$6</f>
        <v>-7.7365298579531325</v>
      </c>
      <c r="AC218" s="17">
        <f>AA218*SMOW!$AN$12</f>
        <v>-14.696920776469787</v>
      </c>
      <c r="AD218" s="17">
        <f t="shared" ref="AD218" si="578">LN((AB218/1000)+1)*1000</f>
        <v>-7.7666120600893001</v>
      </c>
      <c r="AE218" s="17">
        <f t="shared" ref="AE218" si="579">LN((AC218/1000)+1)*1000</f>
        <v>-14.805990495158809</v>
      </c>
      <c r="AF218" s="16">
        <f>(AD218-SMOW!$AN$14*AE218)</f>
        <v>5.0950921354552037E-2</v>
      </c>
      <c r="AG218" s="2">
        <f t="shared" ref="AG218" si="580">AF218*1000</f>
        <v>50.950921354552037</v>
      </c>
      <c r="AH218" s="2">
        <f>AVERAGE(AG218:AG219)</f>
        <v>49.240623472530665</v>
      </c>
      <c r="AI218" s="2">
        <f>STDEV(AG218:AG219)</f>
        <v>2.418726460452604</v>
      </c>
      <c r="AK218" s="66" t="str">
        <f t="shared" si="574"/>
        <v>08</v>
      </c>
      <c r="AL218" s="46">
        <v>1</v>
      </c>
      <c r="AN218" s="46">
        <v>0</v>
      </c>
    </row>
    <row r="219" spans="1:40" x14ac:dyDescent="0.25">
      <c r="A219" s="46">
        <v>1067</v>
      </c>
      <c r="B219" s="21" t="s">
        <v>80</v>
      </c>
      <c r="C219" s="48" t="s">
        <v>63</v>
      </c>
      <c r="D219" s="48" t="s">
        <v>72</v>
      </c>
      <c r="E219" s="46" t="s">
        <v>340</v>
      </c>
      <c r="F219" s="16">
        <v>-7.4392839205905101</v>
      </c>
      <c r="G219" s="16">
        <v>-7.4670939000893997</v>
      </c>
      <c r="H219" s="16">
        <v>5.0224057244699699E-3</v>
      </c>
      <c r="I219" s="16">
        <v>-14.0664226612767</v>
      </c>
      <c r="J219" s="16">
        <v>-14.1662924799584</v>
      </c>
      <c r="K219" s="16">
        <v>1.56372844746048E-3</v>
      </c>
      <c r="L219" s="16">
        <v>1.2708529328625699E-2</v>
      </c>
      <c r="M219" s="16">
        <v>4.9401006682968703E-3</v>
      </c>
      <c r="N219" s="16">
        <v>-17.558432070266701</v>
      </c>
      <c r="O219" s="16">
        <v>4.97120234036404E-3</v>
      </c>
      <c r="P219" s="16">
        <v>-33.682664570495596</v>
      </c>
      <c r="Q219" s="16">
        <v>1.5326163358440001E-3</v>
      </c>
      <c r="R219" s="16">
        <v>-50.829061436878803</v>
      </c>
      <c r="S219" s="16">
        <v>0.115035925022883</v>
      </c>
      <c r="T219" s="16">
        <v>658.27202233857804</v>
      </c>
      <c r="U219" s="16">
        <v>8.0276771720963702E-2</v>
      </c>
      <c r="V219" s="71" t="s">
        <v>569</v>
      </c>
      <c r="W219" s="46">
        <v>2.2000000000000002</v>
      </c>
      <c r="X219" s="16">
        <v>8.6827278881452405E-2</v>
      </c>
      <c r="Y219" s="16">
        <v>8.0589580471144895E-2</v>
      </c>
      <c r="Z219" s="17">
        <f>((((N219/1000)+1)/((SMOW!$Z$4/1000)+1))-1)*1000</f>
        <v>-6.9697888264671493</v>
      </c>
      <c r="AA219" s="17">
        <f>((((P219/1000)+1)/((SMOW!$AA$4/1000)+1))-1)*1000</f>
        <v>-13.252610786840368</v>
      </c>
      <c r="AB219" s="17">
        <f>Z219*SMOW!$AN$6</f>
        <v>-7.6900484763607215</v>
      </c>
      <c r="AC219" s="17">
        <f>AA219*SMOW!$AN$12</f>
        <v>-14.603119771989174</v>
      </c>
      <c r="AD219" s="17">
        <f t="shared" ref="AD219" si="581">LN((AB219/1000)+1)*1000</f>
        <v>-7.7197693672531198</v>
      </c>
      <c r="AE219" s="17">
        <f t="shared" ref="AE219" si="582">LN((AC219/1000)+1)*1000</f>
        <v>-14.710794872809903</v>
      </c>
      <c r="AF219" s="16">
        <f>(AD219-SMOW!$AN$14*AE219)</f>
        <v>4.7530325590509293E-2</v>
      </c>
      <c r="AG219" s="2">
        <f t="shared" ref="AG219" si="583">AF219*1000</f>
        <v>47.530325590509293</v>
      </c>
      <c r="AI219" s="46"/>
      <c r="AK219" s="66" t="str">
        <f t="shared" si="574"/>
        <v>08</v>
      </c>
      <c r="AN219" s="46">
        <v>0</v>
      </c>
    </row>
    <row r="220" spans="1:40" x14ac:dyDescent="0.25">
      <c r="A220" s="46">
        <v>1068</v>
      </c>
      <c r="B220" s="21" t="s">
        <v>80</v>
      </c>
      <c r="C220" s="48" t="s">
        <v>63</v>
      </c>
      <c r="D220" s="48" t="s">
        <v>72</v>
      </c>
      <c r="E220" s="46" t="s">
        <v>341</v>
      </c>
      <c r="F220" s="16">
        <v>-4.5774614056535397</v>
      </c>
      <c r="G220" s="16">
        <v>-4.5879703930005897</v>
      </c>
      <c r="H220" s="16">
        <v>4.0947914742758698E-3</v>
      </c>
      <c r="I220" s="16">
        <v>-8.6464346194892698</v>
      </c>
      <c r="J220" s="16">
        <v>-8.6840319637380201</v>
      </c>
      <c r="K220" s="16">
        <v>1.5851405713011601E-3</v>
      </c>
      <c r="L220" s="16">
        <v>-2.8015161469175901E-3</v>
      </c>
      <c r="M220" s="16">
        <v>4.2604798780190101E-3</v>
      </c>
      <c r="N220" s="16">
        <v>-14.7257858117921</v>
      </c>
      <c r="O220" s="16">
        <v>4.0530451096474698E-3</v>
      </c>
      <c r="P220" s="16">
        <v>-28.370513201498799</v>
      </c>
      <c r="Q220" s="16">
        <v>1.5536024417346899E-3</v>
      </c>
      <c r="R220" s="16">
        <v>-43.749928244347203</v>
      </c>
      <c r="S220" s="16">
        <v>0.123163533722442</v>
      </c>
      <c r="T220" s="16">
        <v>659.119989169566</v>
      </c>
      <c r="U220" s="16">
        <v>5.8820251124607099E-2</v>
      </c>
      <c r="V220" s="71" t="s">
        <v>570</v>
      </c>
      <c r="W220" s="46">
        <v>2.2000000000000002</v>
      </c>
      <c r="X220" s="16">
        <v>2.7037253774322902E-2</v>
      </c>
      <c r="Y220" s="16">
        <v>2.3243814675028399E-2</v>
      </c>
      <c r="Z220" s="17">
        <f>((((N220/1000)+1)/((SMOW!$Z$4/1000)+1))-1)*1000</f>
        <v>-4.1066126294739824</v>
      </c>
      <c r="AA220" s="17">
        <f>((((P220/1000)+1)/((SMOW!$AA$4/1000)+1))-1)*1000</f>
        <v>-7.8281489643345914</v>
      </c>
      <c r="AB220" s="17">
        <f>Z220*SMOW!$AN$6</f>
        <v>-4.530990964083113</v>
      </c>
      <c r="AC220" s="17">
        <f>AA220*SMOW!$AN$12</f>
        <v>-8.6258774786221313</v>
      </c>
      <c r="AD220" s="17">
        <f t="shared" ref="AD220" si="584">LN((AB220/1000)+1)*1000</f>
        <v>-4.541287016292757</v>
      </c>
      <c r="AE220" s="17">
        <f t="shared" ref="AE220" si="585">LN((AC220/1000)+1)*1000</f>
        <v>-8.6632956917643682</v>
      </c>
      <c r="AF220" s="16">
        <f>(AD220-SMOW!$AN$14*AE220)</f>
        <v>3.2933108958829393E-2</v>
      </c>
      <c r="AG220" s="2">
        <f t="shared" ref="AG220" si="586">AF220*1000</f>
        <v>32.933108958829393</v>
      </c>
      <c r="AH220" s="2">
        <f>AVERAGE(AG220:AG221)</f>
        <v>30.203437210726491</v>
      </c>
      <c r="AI220" s="2">
        <f>STDEV(AG220:AG221)</f>
        <v>3.8603388069937989</v>
      </c>
      <c r="AK220" s="66" t="str">
        <f t="shared" si="574"/>
        <v>08</v>
      </c>
      <c r="AL220" s="46">
        <v>1</v>
      </c>
      <c r="AN220" s="46">
        <v>0</v>
      </c>
    </row>
    <row r="221" spans="1:40" x14ac:dyDescent="0.25">
      <c r="A221" s="46">
        <v>1069</v>
      </c>
      <c r="B221" s="21" t="s">
        <v>80</v>
      </c>
      <c r="C221" s="48" t="s">
        <v>63</v>
      </c>
      <c r="D221" s="48" t="s">
        <v>72</v>
      </c>
      <c r="E221" s="46" t="s">
        <v>342</v>
      </c>
      <c r="F221" s="16">
        <v>-4.3945299278996401</v>
      </c>
      <c r="G221" s="16">
        <v>-4.4042145885778803</v>
      </c>
      <c r="H221" s="16">
        <v>4.1054175962641102E-3</v>
      </c>
      <c r="I221" s="16">
        <v>-8.2917411787037292</v>
      </c>
      <c r="J221" s="16">
        <v>-8.3263089407783504</v>
      </c>
      <c r="K221" s="16">
        <v>1.72893474353088E-3</v>
      </c>
      <c r="L221" s="16">
        <v>-7.9234678469103405E-3</v>
      </c>
      <c r="M221" s="16">
        <v>4.1021322814339903E-3</v>
      </c>
      <c r="N221" s="16">
        <v>-14.544719318914799</v>
      </c>
      <c r="O221" s="16">
        <v>4.0635628984110102E-3</v>
      </c>
      <c r="P221" s="16">
        <v>-28.022876780068302</v>
      </c>
      <c r="Q221" s="16">
        <v>1.6945356694424601E-3</v>
      </c>
      <c r="R221" s="16">
        <v>-43.900447754616003</v>
      </c>
      <c r="S221" s="16">
        <v>0.14395281446966601</v>
      </c>
      <c r="T221" s="16">
        <v>693.29042119302198</v>
      </c>
      <c r="U221" s="16">
        <v>6.7617012681452204E-2</v>
      </c>
      <c r="V221" s="71" t="s">
        <v>571</v>
      </c>
      <c r="W221" s="46">
        <v>2.2000000000000002</v>
      </c>
      <c r="X221" s="16">
        <v>6.8957354958952499E-2</v>
      </c>
      <c r="Y221" s="16">
        <v>6.37274116452822E-2</v>
      </c>
      <c r="Z221" s="17">
        <f>((((N221/1000)+1)/((SMOW!$Z$4/1000)+1))-1)*1000</f>
        <v>-3.923594622573856</v>
      </c>
      <c r="AA221" s="17">
        <f>((((P221/1000)+1)/((SMOW!$AA$4/1000)+1))-1)*1000</f>
        <v>-7.4731627515607357</v>
      </c>
      <c r="AB221" s="17">
        <f>Z221*SMOW!$AN$6</f>
        <v>-4.3290598324304073</v>
      </c>
      <c r="AC221" s="17">
        <f>AA221*SMOW!$AN$12</f>
        <v>-8.2347163507567451</v>
      </c>
      <c r="AD221" s="17">
        <f t="shared" ref="AD221" si="587">LN((AB221/1000)+1)*1000</f>
        <v>-4.3384573433450049</v>
      </c>
      <c r="AE221" s="17">
        <f t="shared" ref="AE221" si="588">LN((AC221/1000)+1)*1000</f>
        <v>-8.2688089181962656</v>
      </c>
      <c r="AF221" s="16">
        <f>(AD221-SMOW!$AN$14*AE221)</f>
        <v>2.7473765462623589E-2</v>
      </c>
      <c r="AG221" s="2">
        <f t="shared" ref="AG221" si="589">AF221*1000</f>
        <v>27.473765462623589</v>
      </c>
      <c r="AI221" s="46"/>
      <c r="AK221" s="66" t="str">
        <f t="shared" si="574"/>
        <v>08</v>
      </c>
      <c r="AN221" s="46">
        <v>0</v>
      </c>
    </row>
    <row r="222" spans="1:40" x14ac:dyDescent="0.25">
      <c r="A222" s="46">
        <v>1070</v>
      </c>
      <c r="B222" s="21" t="s">
        <v>80</v>
      </c>
      <c r="C222" s="48" t="s">
        <v>62</v>
      </c>
      <c r="D222" s="48" t="s">
        <v>24</v>
      </c>
      <c r="E222" s="46" t="s">
        <v>343</v>
      </c>
      <c r="F222" s="16">
        <v>-25.9627526925041</v>
      </c>
      <c r="G222" s="16">
        <v>-26.3057347610684</v>
      </c>
      <c r="H222" s="16">
        <v>3.6848730732388598E-3</v>
      </c>
      <c r="I222" s="16">
        <v>-48.558127773511998</v>
      </c>
      <c r="J222" s="16">
        <v>-49.776684849823503</v>
      </c>
      <c r="K222" s="16">
        <v>1.7599270095836699E-3</v>
      </c>
      <c r="L222" s="16">
        <v>-2.3645160361582901E-2</v>
      </c>
      <c r="M222" s="16">
        <v>3.8005726715851702E-3</v>
      </c>
      <c r="N222" s="16">
        <v>-35.893054233895</v>
      </c>
      <c r="O222" s="16">
        <v>3.6473058232585399E-3</v>
      </c>
      <c r="P222" s="16">
        <v>-67.488118958651299</v>
      </c>
      <c r="Q222" s="16">
        <v>1.72491130999052E-3</v>
      </c>
      <c r="R222" s="16">
        <v>-99.145284144633294</v>
      </c>
      <c r="S222" s="16">
        <v>0.14188543146041699</v>
      </c>
      <c r="T222" s="16">
        <v>632.46554112838999</v>
      </c>
      <c r="U222" s="16">
        <v>7.8720338936613607E-2</v>
      </c>
      <c r="V222" s="71" t="s">
        <v>572</v>
      </c>
      <c r="W222" s="46">
        <v>2.2000000000000002</v>
      </c>
      <c r="X222" s="16">
        <v>9.6300657069329207E-2</v>
      </c>
      <c r="Y222" s="16">
        <v>9.0686049516180894E-2</v>
      </c>
      <c r="Z222" s="17">
        <f>((((N222/1000)+1)/((SMOW!$Z$4/1000)+1))-1)*1000</f>
        <v>-25.502019458057077</v>
      </c>
      <c r="AA222" s="17">
        <f>((((P222/1000)+1)/((SMOW!$AA$4/1000)+1))-1)*1000</f>
        <v>-47.772786132603493</v>
      </c>
      <c r="AB222" s="17">
        <f>Z222*SMOW!$AN$6</f>
        <v>-28.137404268668288</v>
      </c>
      <c r="AC222" s="17">
        <f>AA222*SMOW!$AN$12</f>
        <v>-52.641077969992864</v>
      </c>
      <c r="AD222" s="17">
        <f t="shared" ref="AD222" si="590">LN((AB222/1000)+1)*1000</f>
        <v>-28.540846930631481</v>
      </c>
      <c r="AE222" s="17">
        <f t="shared" ref="AE222" si="591">LN((AC222/1000)+1)*1000</f>
        <v>-54.077248066647478</v>
      </c>
      <c r="AF222" s="16">
        <f>(AD222-SMOW!$AN$14*AE222)</f>
        <v>1.1940048558386707E-2</v>
      </c>
      <c r="AG222" s="2">
        <f t="shared" ref="AG222" si="592">AF222*1000</f>
        <v>11.940048558386707</v>
      </c>
      <c r="AH222" s="2">
        <f>AVERAGE(AG222:AG225)</f>
        <v>17.3628930954699</v>
      </c>
      <c r="AI222" s="2">
        <f>STDEV(AG222:AG225)</f>
        <v>27.491505793510548</v>
      </c>
      <c r="AK222" s="66" t="str">
        <f t="shared" si="574"/>
        <v>08</v>
      </c>
      <c r="AL222" s="46">
        <v>1</v>
      </c>
      <c r="AN222" s="46">
        <v>0</v>
      </c>
    </row>
    <row r="223" spans="1:40" x14ac:dyDescent="0.25">
      <c r="A223" s="46">
        <v>1071</v>
      </c>
      <c r="B223" s="21" t="s">
        <v>80</v>
      </c>
      <c r="C223" s="48" t="s">
        <v>62</v>
      </c>
      <c r="D223" s="48" t="s">
        <v>24</v>
      </c>
      <c r="E223" s="46" t="s">
        <v>344</v>
      </c>
      <c r="F223" s="16">
        <v>-28.134798592428002</v>
      </c>
      <c r="G223" s="16">
        <v>-28.538166209729798</v>
      </c>
      <c r="H223" s="16">
        <v>4.4701458117598304E-3</v>
      </c>
      <c r="I223" s="16">
        <v>-52.600987922926201</v>
      </c>
      <c r="J223" s="16">
        <v>-54.034931931341397</v>
      </c>
      <c r="K223" s="16">
        <v>5.6823464001561803E-3</v>
      </c>
      <c r="L223" s="16">
        <v>-7.7221499815645703E-3</v>
      </c>
      <c r="M223" s="16">
        <v>4.1260234569266601E-3</v>
      </c>
      <c r="N223" s="16">
        <v>-38.042956144143297</v>
      </c>
      <c r="O223" s="16">
        <v>4.4245727128197103E-3</v>
      </c>
      <c r="P223" s="16">
        <v>-71.4613047934197</v>
      </c>
      <c r="Q223" s="16">
        <v>9.1913424239505499E-3</v>
      </c>
      <c r="R223" s="16">
        <v>-100.402962012492</v>
      </c>
      <c r="S223" s="16">
        <v>0.186486987326038</v>
      </c>
      <c r="T223" s="16">
        <v>616.06779807140299</v>
      </c>
      <c r="U223" s="16">
        <v>0.29120255551119201</v>
      </c>
      <c r="V223" s="71" t="s">
        <v>573</v>
      </c>
      <c r="W223" s="46">
        <v>2.2000000000000002</v>
      </c>
      <c r="X223" s="16">
        <v>1.2942657145733999E-2</v>
      </c>
      <c r="Y223" s="16">
        <v>1.0378678404910299E-3</v>
      </c>
      <c r="Z223" s="17">
        <f>((((N223/1000)+1)/((SMOW!$Z$4/1000)+1))-1)*1000</f>
        <v>-27.67509276605562</v>
      </c>
      <c r="AA223" s="17">
        <f>((((P223/1000)+1)/((SMOW!$AA$4/1000)+1))-1)*1000</f>
        <v>-51.82997377228704</v>
      </c>
      <c r="AB223" s="17">
        <f>Z223*SMOW!$AN$6</f>
        <v>-30.535043493795982</v>
      </c>
      <c r="AC223" s="17">
        <f>AA223*SMOW!$AN$12</f>
        <v>-57.11171383131046</v>
      </c>
      <c r="AD223" s="17">
        <f t="shared" ref="AD223" si="593">LN((AB223/1000)+1)*1000</f>
        <v>-31.01095089783319</v>
      </c>
      <c r="AE223" s="17">
        <f t="shared" ref="AE223" si="594">LN((AC223/1000)+1)*1000</f>
        <v>-58.807469783464008</v>
      </c>
      <c r="AF223" s="16">
        <f>(AD223-SMOW!$AN$14*AE223)</f>
        <v>3.9393147835806275E-2</v>
      </c>
      <c r="AG223" s="2">
        <f t="shared" ref="AG223" si="595">AF223*1000</f>
        <v>39.393147835806275</v>
      </c>
      <c r="AI223" s="46"/>
      <c r="AK223" s="66" t="str">
        <f t="shared" si="574"/>
        <v>08</v>
      </c>
      <c r="AL223" s="46">
        <v>1</v>
      </c>
      <c r="AN223" s="46">
        <v>0</v>
      </c>
    </row>
    <row r="224" spans="1:40" x14ac:dyDescent="0.25">
      <c r="A224" s="46">
        <v>1072</v>
      </c>
      <c r="B224" s="21" t="s">
        <v>80</v>
      </c>
      <c r="C224" s="48" t="s">
        <v>62</v>
      </c>
      <c r="D224" s="48" t="s">
        <v>24</v>
      </c>
      <c r="E224" s="46" t="s">
        <v>345</v>
      </c>
      <c r="F224" s="16">
        <v>-28.2108547912425</v>
      </c>
      <c r="G224" s="16">
        <v>-28.616427169032601</v>
      </c>
      <c r="H224" s="16">
        <v>3.9200672632943804E-3</v>
      </c>
      <c r="I224" s="16">
        <v>-52.749085387848702</v>
      </c>
      <c r="J224" s="16">
        <v>-54.191263626125497</v>
      </c>
      <c r="K224" s="16">
        <v>1.9992323595484601E-3</v>
      </c>
      <c r="L224" s="16">
        <v>-3.4399744382881199E-3</v>
      </c>
      <c r="M224" s="16">
        <v>4.0523595609419198E-3</v>
      </c>
      <c r="N224" s="16">
        <v>-38.118236950650797</v>
      </c>
      <c r="O224" s="16">
        <v>3.8801022105259099E-3</v>
      </c>
      <c r="P224" s="16">
        <v>-71.595692823530996</v>
      </c>
      <c r="Q224" s="16">
        <v>1.95945541463196E-3</v>
      </c>
      <c r="R224" s="16">
        <v>-104.33463759633</v>
      </c>
      <c r="S224" s="16">
        <v>0.12977252071568901</v>
      </c>
      <c r="T224" s="16">
        <v>625.90221441490496</v>
      </c>
      <c r="U224" s="16">
        <v>9.5296471074731895E-2</v>
      </c>
      <c r="V224" s="71" t="s">
        <v>574</v>
      </c>
      <c r="W224" s="46">
        <v>2.2000000000000002</v>
      </c>
      <c r="X224" s="16">
        <v>1.49052106063454E-2</v>
      </c>
      <c r="Y224" s="16">
        <v>1.7272121033602698E-2</v>
      </c>
      <c r="Z224" s="17">
        <f>((((N224/1000)+1)/((SMOW!$Z$4/1000)+1))-1)*1000</f>
        <v>-27.751184940515316</v>
      </c>
      <c r="AA224" s="17">
        <f>((((P224/1000)+1)/((SMOW!$AA$4/1000)+1))-1)*1000</f>
        <v>-51.967203058145614</v>
      </c>
      <c r="AB224" s="17">
        <f>Z224*SMOW!$AN$6</f>
        <v>-30.618999051824467</v>
      </c>
      <c r="AC224" s="17">
        <f>AA224*SMOW!$AN$12</f>
        <v>-57.262927484970852</v>
      </c>
      <c r="AD224" s="17">
        <f t="shared" ref="AD224" si="596">LN((AB224/1000)+1)*1000</f>
        <v>-31.097554537238487</v>
      </c>
      <c r="AE224" s="17">
        <f t="shared" ref="AE224" si="597">LN((AC224/1000)+1)*1000</f>
        <v>-58.96785546483833</v>
      </c>
      <c r="AF224" s="16">
        <f>(AD224-SMOW!$AN$14*AE224)</f>
        <v>3.747314819615255E-2</v>
      </c>
      <c r="AG224" s="2">
        <f t="shared" ref="AG224" si="598">AF224*1000</f>
        <v>37.47314819615255</v>
      </c>
      <c r="AI224" s="46"/>
      <c r="AK224" s="66" t="str">
        <f t="shared" si="574"/>
        <v>08</v>
      </c>
      <c r="AN224" s="46">
        <v>0</v>
      </c>
    </row>
    <row r="225" spans="1:40" x14ac:dyDescent="0.25">
      <c r="A225" s="46">
        <v>1073</v>
      </c>
      <c r="B225" s="21" t="s">
        <v>80</v>
      </c>
      <c r="C225" s="48" t="s">
        <v>62</v>
      </c>
      <c r="D225" s="48" t="s">
        <v>24</v>
      </c>
      <c r="E225" s="46" t="s">
        <v>346</v>
      </c>
      <c r="F225" s="16">
        <v>-26.206311481218801</v>
      </c>
      <c r="G225" s="16">
        <v>-26.555816861365098</v>
      </c>
      <c r="H225" s="16">
        <v>3.9186938035996998E-3</v>
      </c>
      <c r="I225" s="16">
        <v>-48.957263953649701</v>
      </c>
      <c r="J225" s="16">
        <v>-50.196279508393502</v>
      </c>
      <c r="K225" s="16">
        <v>1.8114531379653401E-3</v>
      </c>
      <c r="L225" s="16">
        <v>-5.2181280933322E-2</v>
      </c>
      <c r="M225" s="16">
        <v>3.7683360651512101E-3</v>
      </c>
      <c r="N225" s="16">
        <v>-36.134129942807803</v>
      </c>
      <c r="O225" s="16">
        <v>3.8787427532416098E-3</v>
      </c>
      <c r="P225" s="16">
        <v>-67.879313881848105</v>
      </c>
      <c r="Q225" s="16">
        <v>1.7754122689071601E-3</v>
      </c>
      <c r="R225" s="16">
        <v>-100.127287010253</v>
      </c>
      <c r="S225" s="16">
        <v>0.115750169448759</v>
      </c>
      <c r="T225" s="16">
        <v>880.375640765973</v>
      </c>
      <c r="U225" s="16">
        <v>6.8884398796540597E-2</v>
      </c>
      <c r="V225" s="71" t="s">
        <v>575</v>
      </c>
      <c r="W225" s="46">
        <v>2.2000000000000002</v>
      </c>
      <c r="X225" s="16">
        <v>8.7816595904188804E-2</v>
      </c>
      <c r="Y225" s="16">
        <v>8.1961721981263794E-2</v>
      </c>
      <c r="Z225" s="17">
        <f>((((N225/1000)+1)/((SMOW!$Z$4/1000)+1))-1)*1000</f>
        <v>-25.745693453483653</v>
      </c>
      <c r="AA225" s="17">
        <f>((((P225/1000)+1)/((SMOW!$AA$4/1000)+1))-1)*1000</f>
        <v>-48.172251768771936</v>
      </c>
      <c r="AB225" s="17">
        <f>Z225*SMOW!$AN$6</f>
        <v>-28.406259593257612</v>
      </c>
      <c r="AC225" s="17">
        <f>AA225*SMOW!$AN$12</f>
        <v>-53.081251202542191</v>
      </c>
      <c r="AD225" s="17">
        <f t="shared" ref="AD225" si="599">LN((AB225/1000)+1)*1000</f>
        <v>-28.817524436891947</v>
      </c>
      <c r="AE225" s="17">
        <f t="shared" ref="AE225" si="600">LN((AC225/1000)+1)*1000</f>
        <v>-54.54198800129447</v>
      </c>
      <c r="AF225" s="16">
        <f>(AD225-SMOW!$AN$14*AE225)</f>
        <v>-1.9354772208465931E-2</v>
      </c>
      <c r="AG225" s="2">
        <f t="shared" ref="AG225" si="601">AF225*1000</f>
        <v>-19.354772208465931</v>
      </c>
      <c r="AI225" s="46"/>
      <c r="AK225" s="66" t="str">
        <f t="shared" si="574"/>
        <v>08</v>
      </c>
      <c r="AN225" s="46">
        <v>0</v>
      </c>
    </row>
    <row r="226" spans="1:40" x14ac:dyDescent="0.25">
      <c r="A226" s="46">
        <v>1074</v>
      </c>
      <c r="B226" s="21" t="s">
        <v>80</v>
      </c>
      <c r="C226" s="48" t="s">
        <v>62</v>
      </c>
      <c r="D226" s="48" t="s">
        <v>22</v>
      </c>
      <c r="E226" s="46" t="s">
        <v>347</v>
      </c>
      <c r="F226" s="16">
        <v>-2.7957591901589698</v>
      </c>
      <c r="G226" s="16">
        <v>-2.7996754765670899</v>
      </c>
      <c r="H226" s="16">
        <v>6.6784994267965999E-3</v>
      </c>
      <c r="I226" s="16">
        <v>-5.1479848625678901</v>
      </c>
      <c r="J226" s="16">
        <v>-5.1612814876111601</v>
      </c>
      <c r="K226" s="16">
        <v>2.2569911690751201E-3</v>
      </c>
      <c r="L226" s="16">
        <v>-6.9983972923202895E-2</v>
      </c>
      <c r="M226" s="16">
        <v>4.9869924803329696E-3</v>
      </c>
      <c r="N226" s="16">
        <v>-12.962248035394399</v>
      </c>
      <c r="O226" s="16">
        <v>6.6104121813282896E-3</v>
      </c>
      <c r="P226" s="16">
        <v>-24.941703838834599</v>
      </c>
      <c r="Q226" s="16">
        <v>2.1563563023798801E-3</v>
      </c>
      <c r="R226" s="16">
        <v>-39.530856227136901</v>
      </c>
      <c r="S226" s="16">
        <v>0.12656768620961101</v>
      </c>
      <c r="T226" s="16">
        <v>983.24182322424599</v>
      </c>
      <c r="U226" s="16">
        <v>0.112565473821385</v>
      </c>
      <c r="V226" s="71" t="s">
        <v>576</v>
      </c>
      <c r="W226" s="46">
        <v>2.2000000000000002</v>
      </c>
      <c r="X226" s="16">
        <v>1.5681432760705001E-2</v>
      </c>
      <c r="Y226" s="16">
        <v>2.0832933713994101E-2</v>
      </c>
      <c r="Z226" s="17">
        <f>((((N226/1000)+1)/((SMOW!$Z$4/1000)+1))-1)*1000</f>
        <v>-2.3240676439243435</v>
      </c>
      <c r="AA226" s="17">
        <f>((((P226/1000)+1)/((SMOW!$AA$4/1000)+1))-1)*1000</f>
        <v>-4.326847101407183</v>
      </c>
      <c r="AB226" s="17">
        <f>Z226*SMOW!$AN$6</f>
        <v>-2.564237351962745</v>
      </c>
      <c r="AC226" s="17">
        <f>AA226*SMOW!$AN$12</f>
        <v>-4.7677750047315541</v>
      </c>
      <c r="AD226" s="17">
        <f t="shared" ref="AD226" si="602">LN((AB226/1000)+1)*1000</f>
        <v>-2.5675306396135023</v>
      </c>
      <c r="AE226" s="17">
        <f t="shared" ref="AE226" si="603">LN((AC226/1000)+1)*1000</f>
        <v>-4.7791771001659633</v>
      </c>
      <c r="AF226" s="16">
        <f>(AD226-SMOW!$AN$14*AE226)</f>
        <v>-4.4125130725873429E-2</v>
      </c>
      <c r="AG226" s="2">
        <f t="shared" ref="AG226" si="604">AF226*1000</f>
        <v>-44.125130725873433</v>
      </c>
      <c r="AK226" s="66" t="str">
        <f t="shared" si="574"/>
        <v>08</v>
      </c>
      <c r="AL226" s="46">
        <v>1</v>
      </c>
      <c r="AN226" s="46">
        <v>0</v>
      </c>
    </row>
    <row r="227" spans="1:40" x14ac:dyDescent="0.25">
      <c r="A227" s="46">
        <v>1075</v>
      </c>
      <c r="B227" s="21" t="s">
        <v>80</v>
      </c>
      <c r="C227" s="48" t="s">
        <v>62</v>
      </c>
      <c r="D227" s="48" t="s">
        <v>22</v>
      </c>
      <c r="E227" s="46" t="s">
        <v>348</v>
      </c>
      <c r="F227" s="16">
        <v>-0.89627774652310799</v>
      </c>
      <c r="G227" s="16">
        <v>-0.89668007870511501</v>
      </c>
      <c r="H227" s="16">
        <v>4.71950427121735E-3</v>
      </c>
      <c r="I227" s="16">
        <v>-1.6420220528838601</v>
      </c>
      <c r="J227" s="16">
        <v>-1.6433717721391301</v>
      </c>
      <c r="K227" s="16">
        <v>2.51211160308633E-3</v>
      </c>
      <c r="L227" s="16">
        <v>-2.89797830156539E-2</v>
      </c>
      <c r="M227" s="16">
        <v>4.9023156406180603E-3</v>
      </c>
      <c r="N227" s="16">
        <v>-11.082131789095399</v>
      </c>
      <c r="O227" s="16">
        <v>4.6713889648807702E-3</v>
      </c>
      <c r="P227" s="16">
        <v>-21.505461190712399</v>
      </c>
      <c r="Q227" s="16">
        <v>2.4621303568418702E-3</v>
      </c>
      <c r="R227" s="16">
        <v>-33.315504468776098</v>
      </c>
      <c r="S227" s="16">
        <v>0.14758141389819701</v>
      </c>
      <c r="T227" s="16">
        <v>883.44231841252702</v>
      </c>
      <c r="U227" s="16">
        <v>0.38884007726487702</v>
      </c>
      <c r="V227" s="71" t="s">
        <v>577</v>
      </c>
      <c r="W227" s="46">
        <v>2.2000000000000002</v>
      </c>
      <c r="X227" s="56">
        <v>3.3826535318814999E-6</v>
      </c>
      <c r="Y227" s="56">
        <v>6.8451366025662998E-5</v>
      </c>
      <c r="Z227" s="17">
        <f>((((N227/1000)+1)/((SMOW!$Z$4/1000)+1))-1)*1000</f>
        <v>-0.42368771901202251</v>
      </c>
      <c r="AA227" s="17">
        <f>((((P227/1000)+1)/((SMOW!$AA$4/1000)+1))-1)*1000</f>
        <v>-0.81795479717206021</v>
      </c>
      <c r="AB227" s="17">
        <f>Z227*SMOW!$AN$6</f>
        <v>-0.46747170956866152</v>
      </c>
      <c r="AC227" s="17">
        <f>AA227*SMOW!$AN$12</f>
        <v>-0.90130858464790931</v>
      </c>
      <c r="AD227" s="17">
        <f t="shared" ref="AD227" si="605">LN((AB227/1000)+1)*1000</f>
        <v>-0.46758100853235623</v>
      </c>
      <c r="AE227" s="17">
        <f t="shared" ref="AE227" si="606">LN((AC227/1000)+1)*1000</f>
        <v>-0.90171500745685074</v>
      </c>
      <c r="AF227" s="16">
        <f>(AD227-SMOW!$AN$14*AE227)</f>
        <v>8.5245154048609884E-3</v>
      </c>
      <c r="AG227" s="2">
        <f t="shared" ref="AG227" si="607">AF227*1000</f>
        <v>8.5245154048609884</v>
      </c>
      <c r="AH227" s="2">
        <f>AVERAGE(AG227:AG229)</f>
        <v>14.397117870894101</v>
      </c>
      <c r="AI227" s="2">
        <f>STDEV(AG227:AG229)</f>
        <v>10.449698135223196</v>
      </c>
      <c r="AK227" s="66" t="str">
        <f t="shared" si="574"/>
        <v>08</v>
      </c>
      <c r="AL227" s="46">
        <v>1</v>
      </c>
      <c r="AN227" s="46">
        <v>0</v>
      </c>
    </row>
    <row r="228" spans="1:40" x14ac:dyDescent="0.25">
      <c r="A228" s="46">
        <v>1076</v>
      </c>
      <c r="B228" s="21" t="s">
        <v>80</v>
      </c>
      <c r="C228" s="48" t="s">
        <v>62</v>
      </c>
      <c r="D228" s="48" t="s">
        <v>22</v>
      </c>
      <c r="E228" s="46" t="s">
        <v>349</v>
      </c>
      <c r="F228" s="16">
        <v>-0.62349036768479804</v>
      </c>
      <c r="G228" s="16">
        <v>-0.62368549915754701</v>
      </c>
      <c r="H228" s="16">
        <v>5.9038520815002599E-3</v>
      </c>
      <c r="I228" s="16">
        <v>-1.1244946426009099</v>
      </c>
      <c r="J228" s="16">
        <v>-1.1251274019370601</v>
      </c>
      <c r="K228" s="16">
        <v>1.44600874953917E-3</v>
      </c>
      <c r="L228" s="16">
        <v>-2.9618230934779801E-2</v>
      </c>
      <c r="M228" s="16">
        <v>5.8796829190811998E-3</v>
      </c>
      <c r="N228" s="16">
        <v>-10.812125475289299</v>
      </c>
      <c r="O228" s="16">
        <v>5.8436623592005897E-3</v>
      </c>
      <c r="P228" s="16">
        <v>-20.9982305621885</v>
      </c>
      <c r="Q228" s="16">
        <v>1.4172388018628E-3</v>
      </c>
      <c r="R228" s="16">
        <v>-34.4088414402393</v>
      </c>
      <c r="S228" s="16">
        <v>0.12938497337834301</v>
      </c>
      <c r="T228" s="16">
        <v>1266.08534397639</v>
      </c>
      <c r="U228" s="16">
        <v>0.261861207089297</v>
      </c>
      <c r="V228" s="71" t="s">
        <v>578</v>
      </c>
      <c r="W228" s="46">
        <v>2.2000000000000002</v>
      </c>
      <c r="X228" s="16">
        <v>6.7802131581030998E-4</v>
      </c>
      <c r="Y228" s="16">
        <v>6.2466091836140805E-5</v>
      </c>
      <c r="Z228" s="17">
        <f>((((N228/1000)+1)/((SMOW!$Z$4/1000)+1))-1)*1000</f>
        <v>-0.15077130793006432</v>
      </c>
      <c r="AA228" s="17">
        <f>((((P228/1000)+1)/((SMOW!$AA$4/1000)+1))-1)*1000</f>
        <v>-0.30000020805931449</v>
      </c>
      <c r="AB228" s="17">
        <f>Z228*SMOW!$AN$6</f>
        <v>-0.16635205107271539</v>
      </c>
      <c r="AC228" s="17">
        <f>AA228*SMOW!$AN$12</f>
        <v>-0.33057176735787369</v>
      </c>
      <c r="AD228" s="17">
        <f t="shared" ref="AD228" si="608">LN((AB228/1000)+1)*1000</f>
        <v>-0.16636588910986444</v>
      </c>
      <c r="AE228" s="17">
        <f t="shared" ref="AE228" si="609">LN((AC228/1000)+1)*1000</f>
        <v>-0.33062641824889233</v>
      </c>
      <c r="AF228" s="16">
        <f>(AD228-SMOW!$AN$14*AE228)</f>
        <v>8.2048597255507116E-3</v>
      </c>
      <c r="AG228" s="2">
        <f t="shared" ref="AG228" si="610">AF228*1000</f>
        <v>8.2048597255507119</v>
      </c>
      <c r="AI228" s="46"/>
      <c r="AK228" s="66" t="str">
        <f t="shared" si="574"/>
        <v>08</v>
      </c>
      <c r="AN228" s="46">
        <v>0</v>
      </c>
    </row>
    <row r="229" spans="1:40" x14ac:dyDescent="0.25">
      <c r="A229" s="46">
        <v>1077</v>
      </c>
      <c r="B229" s="21" t="s">
        <v>80</v>
      </c>
      <c r="C229" s="48" t="s">
        <v>62</v>
      </c>
      <c r="D229" s="48" t="s">
        <v>22</v>
      </c>
      <c r="E229" s="46" t="s">
        <v>350</v>
      </c>
      <c r="F229" s="16">
        <v>-0.43489949795956201</v>
      </c>
      <c r="G229" s="16">
        <v>-0.434994823749983</v>
      </c>
      <c r="H229" s="16">
        <v>6.1141688845517597E-3</v>
      </c>
      <c r="I229" s="16">
        <v>-0.79835682369264704</v>
      </c>
      <c r="J229" s="16">
        <v>-0.79867571670972204</v>
      </c>
      <c r="K229" s="16">
        <v>1.36684100041748E-3</v>
      </c>
      <c r="L229" s="16">
        <v>-1.3294045327249201E-2</v>
      </c>
      <c r="M229" s="16">
        <v>6.0410309905149498E-3</v>
      </c>
      <c r="N229" s="16">
        <v>-10.6254572878942</v>
      </c>
      <c r="O229" s="16">
        <v>6.0518349842144502E-3</v>
      </c>
      <c r="P229" s="16">
        <v>-20.678581616870201</v>
      </c>
      <c r="Q229" s="16">
        <v>1.3396461829039499E-3</v>
      </c>
      <c r="R229" s="16">
        <v>-34.389478486853598</v>
      </c>
      <c r="S229" s="16">
        <v>0.125485621068855</v>
      </c>
      <c r="T229" s="16">
        <v>2295.3845301380002</v>
      </c>
      <c r="U229" s="16">
        <v>0.28240564086193698</v>
      </c>
      <c r="V229" s="71" t="s">
        <v>579</v>
      </c>
      <c r="W229" s="46">
        <v>2.2000000000000002</v>
      </c>
      <c r="X229" s="56">
        <v>1.27057283635668E-6</v>
      </c>
      <c r="Y229" s="56">
        <v>2.36418979155607E-4</v>
      </c>
      <c r="Z229" s="17">
        <f>((((N229/1000)+1)/((SMOW!$Z$4/1000)+1))-1)*1000</f>
        <v>3.7908767912986363E-2</v>
      </c>
      <c r="AA229" s="17">
        <f>((((P229/1000)+1)/((SMOW!$AA$4/1000)+1))-1)*1000</f>
        <v>2.6406812381196687E-2</v>
      </c>
      <c r="AB229" s="17">
        <f>Z229*SMOW!$AN$6</f>
        <v>4.182626908622409E-2</v>
      </c>
      <c r="AC229" s="17">
        <f>AA229*SMOW!$AN$12</f>
        <v>2.9097801950237475E-2</v>
      </c>
      <c r="AD229" s="17">
        <f t="shared" ref="AD229" si="611">LN((AB229/1000)+1)*1000</f>
        <v>4.1825394392217538E-2</v>
      </c>
      <c r="AE229" s="17">
        <f t="shared" ref="AE229" si="612">LN((AC229/1000)+1)*1000</f>
        <v>2.909737861732373E-2</v>
      </c>
      <c r="AF229" s="16">
        <f>(AD229-SMOW!$AN$14*AE229)</f>
        <v>2.6461978482270609E-2</v>
      </c>
      <c r="AG229" s="2">
        <f t="shared" ref="AG229" si="613">AF229*1000</f>
        <v>26.461978482270609</v>
      </c>
      <c r="AI229" s="46"/>
      <c r="AK229" s="66" t="str">
        <f t="shared" si="574"/>
        <v>08</v>
      </c>
      <c r="AN229" s="46">
        <v>0</v>
      </c>
    </row>
  </sheetData>
  <dataValidations count="5">
    <dataValidation type="list" allowBlank="1" showInputMessage="1" showErrorMessage="1" sqref="I65 I87 C537:C1048576 E99 C1:C229">
      <formula1>Type</formula1>
    </dataValidation>
    <dataValidation type="list" allowBlank="1" showInputMessage="1" showErrorMessage="1" sqref="J65 H3:H4 H65:H86 J87 H88:H96 F99 H112:H113 D1:D229 D537:D1048576">
      <formula1>INDIRECT(C1)</formula1>
    </dataValidation>
    <dataValidation errorStyle="warning" allowBlank="1" showInputMessage="1" sqref="I114 K99 I97:I98 I100:I105 G106 I107:I110 G111 K112:K113"/>
    <dataValidation type="textLength" allowBlank="1" showInputMessage="1" showErrorMessage="1" sqref="I69:I75">
      <formula1>1</formula1>
      <formula2>45</formula2>
    </dataValidation>
    <dataValidation type="custom" allowBlank="1" showInputMessage="1" showErrorMessage="1" sqref="I82:I85">
      <formula1>AL157</formula1>
    </dataValidation>
  </dataValidations>
  <pageMargins left="0.7" right="0.7" top="0.75" bottom="0.75" header="0.3" footer="0.3"/>
  <pageSetup orientation="portrait" r:id="rId1"/>
  <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custom" allowBlank="1" showInputMessage="1" showErrorMessage="1">
          <x14:formula1>
            <xm:f>'Data sorting'!K101</xm:f>
          </x14:formula1>
          <xm:sqref>I80:I81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0"/>
  <sheetViews>
    <sheetView topLeftCell="R4" zoomScaleNormal="100" workbookViewId="0">
      <selection activeCell="V42" sqref="V42"/>
    </sheetView>
  </sheetViews>
  <sheetFormatPr defaultRowHeight="15" x14ac:dyDescent="0.25"/>
  <cols>
    <col min="5" max="5" width="38.140625" customWidth="1"/>
    <col min="6" max="14" width="9.28515625" bestFit="1" customWidth="1"/>
    <col min="15" max="15" width="7.7109375" customWidth="1"/>
    <col min="16" max="16" width="9.28515625" bestFit="1" customWidth="1"/>
    <col min="17" max="17" width="7.28515625" customWidth="1"/>
    <col min="18" max="18" width="9.28515625" bestFit="1" customWidth="1"/>
    <col min="19" max="19" width="7.5703125" customWidth="1"/>
    <col min="20" max="20" width="9.5703125" bestFit="1" customWidth="1"/>
    <col min="21" max="21" width="6.7109375" customWidth="1"/>
    <col min="22" max="22" width="16.42578125" customWidth="1"/>
    <col min="23" max="23" width="7.7109375" customWidth="1"/>
    <col min="24" max="24" width="14.85546875" customWidth="1"/>
    <col min="25" max="25" width="15" customWidth="1"/>
    <col min="26" max="26" width="19.85546875" customWidth="1"/>
    <col min="27" max="27" width="16.140625" customWidth="1"/>
    <col min="28" max="28" width="19.28515625" customWidth="1"/>
    <col min="29" max="29" width="18.140625" customWidth="1"/>
    <col min="30" max="31" width="10.85546875" customWidth="1"/>
    <col min="32" max="32" width="10.7109375" customWidth="1"/>
    <col min="33" max="33" width="13.7109375" customWidth="1"/>
    <col min="39" max="39" width="12.140625" customWidth="1"/>
  </cols>
  <sheetData>
    <row r="1" spans="1:42" x14ac:dyDescent="0.25">
      <c r="A1" s="14"/>
      <c r="B1" s="21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68" t="s">
        <v>25</v>
      </c>
      <c r="AA1" s="68"/>
      <c r="AB1" s="69" t="s">
        <v>26</v>
      </c>
      <c r="AC1" s="69"/>
      <c r="AD1" s="14"/>
      <c r="AE1" s="14"/>
      <c r="AF1" s="14"/>
      <c r="AG1" s="14"/>
      <c r="AH1" s="14"/>
      <c r="AI1" s="14"/>
      <c r="AJ1" s="14"/>
      <c r="AK1" s="14"/>
      <c r="AL1" s="8"/>
      <c r="AM1" s="9" t="s">
        <v>23</v>
      </c>
      <c r="AN1" s="8"/>
      <c r="AO1" s="14"/>
    </row>
    <row r="2" spans="1:42" x14ac:dyDescent="0.25">
      <c r="A2" s="14"/>
      <c r="B2" s="21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33" t="s">
        <v>27</v>
      </c>
      <c r="AA2" s="33" t="s">
        <v>28</v>
      </c>
      <c r="AB2" s="34" t="s">
        <v>29</v>
      </c>
      <c r="AC2" s="34" t="s">
        <v>30</v>
      </c>
      <c r="AD2" s="14"/>
      <c r="AE2" s="14"/>
      <c r="AF2" s="14"/>
      <c r="AG2" s="14"/>
      <c r="AH2" s="14"/>
      <c r="AI2" s="14"/>
      <c r="AJ2" s="14"/>
      <c r="AK2" s="14"/>
      <c r="AL2" s="9" t="s">
        <v>2</v>
      </c>
      <c r="AM2" s="9" t="s">
        <v>38</v>
      </c>
      <c r="AN2" s="9" t="s">
        <v>39</v>
      </c>
      <c r="AO2" s="14"/>
    </row>
    <row r="3" spans="1:42" x14ac:dyDescent="0.25">
      <c r="A3" s="14"/>
      <c r="B3" s="21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5" t="s">
        <v>42</v>
      </c>
      <c r="AA3" s="5" t="s">
        <v>43</v>
      </c>
      <c r="AB3" s="5" t="s">
        <v>36</v>
      </c>
      <c r="AC3" s="5" t="s">
        <v>37</v>
      </c>
      <c r="AD3" s="19" t="s">
        <v>31</v>
      </c>
      <c r="AE3" s="19" t="s">
        <v>32</v>
      </c>
      <c r="AF3" s="19" t="s">
        <v>33</v>
      </c>
      <c r="AG3" s="19" t="s">
        <v>34</v>
      </c>
      <c r="AH3" s="22" t="s">
        <v>73</v>
      </c>
      <c r="AI3" s="23" t="s">
        <v>74</v>
      </c>
      <c r="AJ3" s="19" t="s">
        <v>82</v>
      </c>
      <c r="AK3" s="19"/>
      <c r="AL3" s="8" t="s">
        <v>22</v>
      </c>
      <c r="AM3" s="10">
        <f>$Z$35</f>
        <v>-1.3877787807814457E-14</v>
      </c>
      <c r="AN3" s="8">
        <v>0</v>
      </c>
      <c r="AO3" s="14"/>
    </row>
    <row r="4" spans="1:42" x14ac:dyDescent="0.25">
      <c r="A4" s="14"/>
      <c r="B4" s="21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6">
        <f>AVERAGE(N17:N32)</f>
        <v>-10.662961836061633</v>
      </c>
      <c r="AA4" s="6">
        <f>AVERAGE(P17:P32)</f>
        <v>-20.704441690944243</v>
      </c>
      <c r="AB4" s="7">
        <f>(EXP(0.528*LN(AC4/1000+1))-1)*1000</f>
        <v>-29.698648998496392</v>
      </c>
      <c r="AC4" s="5">
        <v>-55.5</v>
      </c>
      <c r="AD4" s="14"/>
      <c r="AE4" s="14"/>
      <c r="AF4" s="14"/>
      <c r="AG4" s="14"/>
      <c r="AH4" s="14"/>
      <c r="AI4" s="14"/>
      <c r="AJ4" s="14"/>
      <c r="AK4" s="14"/>
      <c r="AL4" s="8" t="s">
        <v>24</v>
      </c>
      <c r="AM4" s="10">
        <f>SLAP!Z21</f>
        <v>-26.917036035232989</v>
      </c>
      <c r="AN4" s="11">
        <f>AB4</f>
        <v>-29.698648998496392</v>
      </c>
      <c r="AO4" s="14"/>
    </row>
    <row r="5" spans="1:42" x14ac:dyDescent="0.25">
      <c r="A5" s="1" t="s">
        <v>22</v>
      </c>
      <c r="B5" s="29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4"/>
      <c r="AI5" s="14"/>
      <c r="AJ5" s="14"/>
      <c r="AK5" s="14"/>
      <c r="AL5" s="8"/>
      <c r="AM5" s="10"/>
      <c r="AN5" s="11"/>
      <c r="AO5" s="14"/>
    </row>
    <row r="6" spans="1:42" x14ac:dyDescent="0.25">
      <c r="A6" s="19" t="s">
        <v>0</v>
      </c>
      <c r="B6" s="23" t="s">
        <v>79</v>
      </c>
      <c r="C6" s="13" t="s">
        <v>65</v>
      </c>
      <c r="D6" s="13" t="s">
        <v>57</v>
      </c>
      <c r="E6" s="19" t="s">
        <v>1</v>
      </c>
      <c r="F6" s="19" t="s">
        <v>2</v>
      </c>
      <c r="G6" s="19" t="s">
        <v>3</v>
      </c>
      <c r="H6" s="19" t="s">
        <v>4</v>
      </c>
      <c r="I6" s="19" t="s">
        <v>5</v>
      </c>
      <c r="J6" s="19" t="s">
        <v>6</v>
      </c>
      <c r="K6" s="19" t="s">
        <v>7</v>
      </c>
      <c r="L6" s="19" t="s">
        <v>8</v>
      </c>
      <c r="M6" s="19" t="s">
        <v>9</v>
      </c>
      <c r="N6" s="19" t="s">
        <v>10</v>
      </c>
      <c r="O6" s="19" t="s">
        <v>11</v>
      </c>
      <c r="P6" s="19" t="s">
        <v>12</v>
      </c>
      <c r="Q6" s="19" t="s">
        <v>13</v>
      </c>
      <c r="R6" s="19" t="s">
        <v>14</v>
      </c>
      <c r="S6" s="19" t="s">
        <v>15</v>
      </c>
      <c r="T6" s="19" t="s">
        <v>16</v>
      </c>
      <c r="U6" s="19" t="s">
        <v>17</v>
      </c>
      <c r="V6" s="19" t="s">
        <v>18</v>
      </c>
      <c r="W6" s="19" t="s">
        <v>19</v>
      </c>
      <c r="X6" s="19" t="s">
        <v>20</v>
      </c>
      <c r="Y6" s="19" t="s">
        <v>21</v>
      </c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8"/>
      <c r="AM6" s="8" t="s">
        <v>40</v>
      </c>
      <c r="AN6" s="11">
        <f>SLOPE(AN3:AN4,AM3:AM4)</f>
        <v>1.1033402399737637</v>
      </c>
      <c r="AO6" s="14"/>
    </row>
    <row r="7" spans="1:42" x14ac:dyDescent="0.25">
      <c r="A7" s="14"/>
      <c r="B7" s="21"/>
      <c r="C7" s="14"/>
      <c r="D7" s="14"/>
      <c r="E7" s="14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5"/>
      <c r="W7" s="14"/>
      <c r="X7" s="16"/>
      <c r="Y7" s="16"/>
      <c r="Z7" s="41"/>
      <c r="AA7" s="41"/>
      <c r="AB7" s="41"/>
      <c r="AC7" s="41"/>
      <c r="AD7" s="41"/>
      <c r="AE7" s="41"/>
      <c r="AF7" s="42"/>
      <c r="AG7" s="43"/>
      <c r="AH7" s="14"/>
      <c r="AI7" s="14"/>
      <c r="AJ7" s="14"/>
      <c r="AK7" s="14"/>
      <c r="AL7" s="8"/>
      <c r="AM7" s="8" t="s">
        <v>41</v>
      </c>
      <c r="AN7" s="8">
        <v>0</v>
      </c>
      <c r="AO7" s="14"/>
    </row>
    <row r="8" spans="1:42" x14ac:dyDescent="0.25">
      <c r="A8" s="14"/>
      <c r="B8" s="21"/>
      <c r="C8" s="14"/>
      <c r="D8" s="14"/>
      <c r="E8" s="14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5"/>
      <c r="W8" s="14"/>
      <c r="X8" s="16"/>
      <c r="Y8" s="16"/>
      <c r="Z8" s="41"/>
      <c r="AA8" s="41"/>
      <c r="AB8" s="41"/>
      <c r="AC8" s="41"/>
      <c r="AD8" s="41"/>
      <c r="AE8" s="41"/>
      <c r="AF8" s="42"/>
      <c r="AG8" s="43"/>
      <c r="AH8" s="14"/>
      <c r="AI8" s="14"/>
      <c r="AJ8" s="14"/>
      <c r="AK8" s="14"/>
      <c r="AL8" s="8"/>
      <c r="AM8" s="8"/>
      <c r="AN8" s="8"/>
      <c r="AO8" s="14"/>
    </row>
    <row r="9" spans="1:42" x14ac:dyDescent="0.25">
      <c r="A9" s="14"/>
      <c r="B9" s="21"/>
      <c r="C9" s="14"/>
      <c r="D9" s="14"/>
      <c r="E9" s="14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5"/>
      <c r="W9" s="14"/>
      <c r="X9" s="16"/>
      <c r="Y9" s="16"/>
      <c r="Z9" s="41"/>
      <c r="AA9" s="41"/>
      <c r="AB9" s="41"/>
      <c r="AC9" s="41"/>
      <c r="AD9" s="41"/>
      <c r="AE9" s="41"/>
      <c r="AF9" s="42"/>
      <c r="AG9" s="43"/>
      <c r="AH9" s="14"/>
      <c r="AI9" s="14"/>
      <c r="AJ9" s="14"/>
      <c r="AK9" s="14"/>
      <c r="AL9" s="9" t="s">
        <v>5</v>
      </c>
      <c r="AM9" s="8"/>
      <c r="AN9" s="8"/>
      <c r="AO9" s="14"/>
    </row>
    <row r="10" spans="1:42" x14ac:dyDescent="0.25">
      <c r="A10" s="14"/>
      <c r="B10" s="21"/>
      <c r="C10" s="14"/>
      <c r="D10" s="14"/>
      <c r="E10" s="14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5"/>
      <c r="W10" s="14"/>
      <c r="X10" s="16"/>
      <c r="Y10" s="16"/>
      <c r="Z10" s="41"/>
      <c r="AA10" s="41"/>
      <c r="AB10" s="41"/>
      <c r="AC10" s="41"/>
      <c r="AD10" s="41"/>
      <c r="AE10" s="41"/>
      <c r="AF10" s="42"/>
      <c r="AG10" s="43"/>
      <c r="AH10" s="14"/>
      <c r="AI10" s="14"/>
      <c r="AJ10" s="14"/>
      <c r="AK10" s="14"/>
      <c r="AL10" s="8" t="s">
        <v>22</v>
      </c>
      <c r="AM10" s="10">
        <f>AA35</f>
        <v>0</v>
      </c>
      <c r="AN10" s="8">
        <v>0</v>
      </c>
      <c r="AO10" s="14"/>
    </row>
    <row r="11" spans="1:42" s="14" customFormat="1" x14ac:dyDescent="0.25">
      <c r="A11" s="46"/>
      <c r="B11" s="21"/>
      <c r="C11" s="46"/>
      <c r="D11" s="46"/>
      <c r="E11" s="4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47"/>
      <c r="W11" s="46"/>
      <c r="X11" s="16"/>
      <c r="Y11" s="16"/>
      <c r="Z11" s="41"/>
      <c r="AA11" s="41"/>
      <c r="AB11" s="41"/>
      <c r="AC11" s="41"/>
      <c r="AD11" s="41"/>
      <c r="AE11" s="41"/>
      <c r="AF11" s="42"/>
      <c r="AG11" s="43"/>
      <c r="AH11" s="46"/>
      <c r="AI11" s="46"/>
      <c r="AJ11" s="46"/>
      <c r="AK11" s="46"/>
      <c r="AL11" s="8" t="s">
        <v>24</v>
      </c>
      <c r="AM11" s="10">
        <f>SLAP!AA21</f>
        <v>-50.367312612231693</v>
      </c>
      <c r="AN11" s="8">
        <f>AC4</f>
        <v>-55.5</v>
      </c>
    </row>
    <row r="12" spans="1:42" x14ac:dyDescent="0.25">
      <c r="A12" s="46"/>
      <c r="B12" s="21"/>
      <c r="C12" s="46"/>
      <c r="D12" s="46"/>
      <c r="E12" s="4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47"/>
      <c r="W12" s="46"/>
      <c r="X12" s="16"/>
      <c r="Y12" s="16"/>
      <c r="Z12" s="41"/>
      <c r="AA12" s="41"/>
      <c r="AB12" s="41"/>
      <c r="AC12" s="41"/>
      <c r="AD12" s="41"/>
      <c r="AE12" s="41"/>
      <c r="AF12" s="42"/>
      <c r="AG12" s="43"/>
      <c r="AH12" s="46"/>
      <c r="AI12" s="46"/>
      <c r="AJ12" s="46"/>
      <c r="AK12" s="46"/>
      <c r="AL12" s="8"/>
      <c r="AM12" s="8" t="s">
        <v>40</v>
      </c>
      <c r="AN12" s="11">
        <f>SLOPE(AN10:AN11,AM10:AM11)</f>
        <v>1.1019051269874944</v>
      </c>
      <c r="AO12" s="14"/>
    </row>
    <row r="13" spans="1:42" x14ac:dyDescent="0.25">
      <c r="A13" s="46"/>
      <c r="B13" s="21"/>
      <c r="C13" s="46"/>
      <c r="D13" s="46"/>
      <c r="E13" s="4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47"/>
      <c r="W13" s="46"/>
      <c r="X13" s="16"/>
      <c r="Y13" s="16"/>
      <c r="Z13" s="41"/>
      <c r="AA13" s="41"/>
      <c r="AB13" s="41"/>
      <c r="AC13" s="41"/>
      <c r="AD13" s="41"/>
      <c r="AE13" s="41"/>
      <c r="AF13" s="42"/>
      <c r="AG13" s="43"/>
      <c r="AH13" s="46"/>
      <c r="AI13" s="46"/>
      <c r="AJ13" s="46"/>
      <c r="AK13" s="46"/>
      <c r="AL13" s="8"/>
      <c r="AM13" s="8" t="s">
        <v>41</v>
      </c>
      <c r="AN13" s="8">
        <v>0</v>
      </c>
      <c r="AO13" s="14"/>
    </row>
    <row r="14" spans="1:42" x14ac:dyDescent="0.25">
      <c r="A14" s="46"/>
      <c r="B14" s="21"/>
      <c r="C14" s="46"/>
      <c r="D14" s="46"/>
      <c r="E14" s="4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47"/>
      <c r="W14" s="46"/>
      <c r="X14" s="16"/>
      <c r="Y14" s="16"/>
      <c r="Z14" s="41"/>
      <c r="AA14" s="41"/>
      <c r="AB14" s="41"/>
      <c r="AC14" s="41"/>
      <c r="AD14" s="41"/>
      <c r="AE14" s="41"/>
      <c r="AF14" s="42"/>
      <c r="AG14" s="43"/>
      <c r="AH14" s="46"/>
      <c r="AI14" s="46"/>
      <c r="AJ14" s="46"/>
      <c r="AK14" s="46"/>
      <c r="AL14" s="25"/>
      <c r="AM14" s="24" t="s">
        <v>77</v>
      </c>
      <c r="AN14" s="24">
        <v>0.52800000000000002</v>
      </c>
      <c r="AO14" s="14"/>
    </row>
    <row r="15" spans="1:42" x14ac:dyDescent="0.25">
      <c r="A15" s="52" t="s">
        <v>88</v>
      </c>
      <c r="B15" s="21"/>
      <c r="C15" s="14"/>
      <c r="D15" s="14"/>
      <c r="E15" s="14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5"/>
      <c r="W15" s="14"/>
      <c r="X15" s="16"/>
      <c r="Y15" s="16"/>
      <c r="Z15" s="17"/>
      <c r="AA15" s="17"/>
      <c r="AB15" s="17"/>
      <c r="AC15" s="17"/>
      <c r="AD15" s="17"/>
      <c r="AE15" s="17"/>
      <c r="AF15" s="16"/>
      <c r="AG15" s="2"/>
      <c r="AH15" s="14"/>
      <c r="AI15" s="14"/>
      <c r="AJ15" s="26"/>
      <c r="AK15" s="26"/>
      <c r="AL15" s="26"/>
      <c r="AM15" s="27" t="s">
        <v>75</v>
      </c>
      <c r="AN15" s="26"/>
      <c r="AO15" s="26"/>
      <c r="AP15" s="26"/>
    </row>
    <row r="16" spans="1:42" s="46" customFormat="1" x14ac:dyDescent="0.25">
      <c r="A16" s="46" t="s">
        <v>91</v>
      </c>
      <c r="B16" s="21"/>
      <c r="C16" s="48"/>
      <c r="D16" s="48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47"/>
      <c r="X16" s="16"/>
      <c r="Y16" s="16"/>
      <c r="Z16" s="17"/>
      <c r="AA16" s="17"/>
      <c r="AB16" s="17"/>
      <c r="AC16" s="17"/>
      <c r="AD16" s="17"/>
      <c r="AE16" s="17"/>
      <c r="AF16" s="16"/>
      <c r="AG16" s="2"/>
    </row>
    <row r="17" spans="1:35" s="46" customFormat="1" x14ac:dyDescent="0.25">
      <c r="A17" s="46">
        <v>861</v>
      </c>
      <c r="B17" s="21" t="s">
        <v>80</v>
      </c>
      <c r="C17" s="48" t="s">
        <v>62</v>
      </c>
      <c r="D17" s="48" t="s">
        <v>22</v>
      </c>
      <c r="E17" s="46" t="s">
        <v>96</v>
      </c>
      <c r="F17" s="16">
        <v>0.14999829446667201</v>
      </c>
      <c r="G17" s="16">
        <v>0.14998670614082801</v>
      </c>
      <c r="H17" s="16">
        <v>4.2858005815373801E-3</v>
      </c>
      <c r="I17" s="16">
        <v>0.362210118443548</v>
      </c>
      <c r="J17" s="16">
        <v>0.36214450545989002</v>
      </c>
      <c r="K17" s="16">
        <v>1.2893927871531099E-3</v>
      </c>
      <c r="L17" s="16">
        <v>-4.1225592741994298E-2</v>
      </c>
      <c r="M17" s="16">
        <v>4.2864511202084397E-3</v>
      </c>
      <c r="N17" s="16">
        <v>-10.0465225235408</v>
      </c>
      <c r="O17" s="16">
        <v>4.2421068806663296E-3</v>
      </c>
      <c r="P17" s="16">
        <v>-19.541105441102101</v>
      </c>
      <c r="Q17" s="16">
        <v>1.26373888773271E-3</v>
      </c>
      <c r="R17" s="16">
        <v>-32.371859167690403</v>
      </c>
      <c r="S17" s="16">
        <v>0.160625574027975</v>
      </c>
      <c r="T17" s="16">
        <v>864.50451182790198</v>
      </c>
      <c r="U17" s="16">
        <v>0.105504002097768</v>
      </c>
      <c r="V17" s="47">
        <v>43488.509351851855</v>
      </c>
      <c r="W17" s="46">
        <v>2.2000000000000002</v>
      </c>
      <c r="X17" s="16">
        <v>2.1064114097040999E-2</v>
      </c>
      <c r="Y17" s="16">
        <v>7.5208639541674199E-2</v>
      </c>
      <c r="Z17" s="17">
        <f>((((N17/1000)+1)/((SMOW!$Z$4/1000)+1))-1)*1000</f>
        <v>0.62308322517146131</v>
      </c>
      <c r="AA17" s="17">
        <f>((((P17/1000)+1)/((SMOW!$AA$4/1000)+1))-1)*1000</f>
        <v>1.1879317127210243</v>
      </c>
      <c r="AB17" s="17">
        <f>Z17*SMOW!$AN$6</f>
        <v>0.68747279518430682</v>
      </c>
      <c r="AC17" s="17">
        <f>AA17*SMOW!$AN$12</f>
        <v>1.308988044758332</v>
      </c>
      <c r="AD17" s="17">
        <f>LN((AB17/1000)+1)*1000</f>
        <v>0.68723659401054715</v>
      </c>
      <c r="AE17" s="17">
        <f t="shared" ref="AE17:AE32" si="0">LN((AC17/1000)+1)*1000</f>
        <v>1.3081320668028407</v>
      </c>
      <c r="AF17" s="16">
        <f>(AD17-SMOW!$AN$14*AE17)</f>
        <v>-3.4571372613527718E-3</v>
      </c>
      <c r="AG17" s="2">
        <f t="shared" ref="AG17:AG32" si="1">AF17*1000</f>
        <v>-3.4571372613527718</v>
      </c>
      <c r="AH17" s="2">
        <f>AVERAGE(AG17:AG19)</f>
        <v>-5.4209108209301839E-2</v>
      </c>
      <c r="AI17" s="2">
        <f>STDEV(AG17:AG19)</f>
        <v>7.5019875929315774</v>
      </c>
    </row>
    <row r="18" spans="1:35" s="46" customFormat="1" x14ac:dyDescent="0.25">
      <c r="A18" s="46">
        <v>862</v>
      </c>
      <c r="B18" s="21" t="s">
        <v>80</v>
      </c>
      <c r="C18" s="48" t="s">
        <v>62</v>
      </c>
      <c r="D18" s="48" t="s">
        <v>22</v>
      </c>
      <c r="E18" s="46" t="s">
        <v>97</v>
      </c>
      <c r="F18" s="16">
        <v>0.232955880490615</v>
      </c>
      <c r="G18" s="16">
        <v>0.23292847010867301</v>
      </c>
      <c r="H18" s="16">
        <v>3.79276196221358E-3</v>
      </c>
      <c r="I18" s="16">
        <v>0.52266651579147005</v>
      </c>
      <c r="J18" s="16">
        <v>0.52252992584680802</v>
      </c>
      <c r="K18" s="16">
        <v>1.55952199197547E-3</v>
      </c>
      <c r="L18" s="16">
        <v>-4.2967330738442E-2</v>
      </c>
      <c r="M18" s="16">
        <v>3.83347227676734E-3</v>
      </c>
      <c r="N18" s="16">
        <v>-9.9644106894084707</v>
      </c>
      <c r="O18" s="16">
        <v>3.7540947859184101E-3</v>
      </c>
      <c r="P18" s="16">
        <v>-19.383841501723499</v>
      </c>
      <c r="Q18" s="16">
        <v>1.52849357245491E-3</v>
      </c>
      <c r="R18" s="16">
        <v>-32.108207116074702</v>
      </c>
      <c r="S18" s="16">
        <v>0.14954583857973799</v>
      </c>
      <c r="T18" s="16">
        <v>869.86821025856398</v>
      </c>
      <c r="U18" s="16">
        <v>6.8995749956804006E-2</v>
      </c>
      <c r="V18" s="47">
        <v>43488.590185185189</v>
      </c>
      <c r="W18" s="46">
        <v>2.2000000000000002</v>
      </c>
      <c r="X18" s="16">
        <v>4.92232110532786E-2</v>
      </c>
      <c r="Y18" s="16">
        <v>4.5155809560673402E-2</v>
      </c>
      <c r="Z18" s="17">
        <f>((((N18/1000)+1)/((SMOW!$Z$4/1000)+1))-1)*1000</f>
        <v>0.70608005129324525</v>
      </c>
      <c r="AA18" s="17">
        <f>((((P18/1000)+1)/((SMOW!$AA$4/1000)+1))-1)*1000</f>
        <v>1.3485205544085943</v>
      </c>
      <c r="AB18" s="17">
        <f>Z18*SMOW!$AN$6</f>
        <v>0.77904653323457662</v>
      </c>
      <c r="AC18" s="17">
        <f>AA18*SMOW!$AN$12</f>
        <v>1.4859417127508485</v>
      </c>
      <c r="AD18" s="17">
        <f>LN((AB18/1000)+1)*1000</f>
        <v>0.77874323399680256</v>
      </c>
      <c r="AE18" s="17">
        <f t="shared" si="0"/>
        <v>1.4848387938109893</v>
      </c>
      <c r="AF18" s="16">
        <f>(AD18-SMOW!$AN$14*AE18)</f>
        <v>-5.2516491353997719E-3</v>
      </c>
      <c r="AG18" s="2">
        <f t="shared" si="1"/>
        <v>-5.2516491353997719</v>
      </c>
    </row>
    <row r="19" spans="1:35" s="46" customFormat="1" x14ac:dyDescent="0.25">
      <c r="A19" s="46">
        <v>863</v>
      </c>
      <c r="B19" s="21" t="s">
        <v>80</v>
      </c>
      <c r="C19" s="48" t="s">
        <v>62</v>
      </c>
      <c r="D19" s="48" t="s">
        <v>22</v>
      </c>
      <c r="E19" s="46" t="s">
        <v>98</v>
      </c>
      <c r="F19" s="16">
        <v>0.15345638544225201</v>
      </c>
      <c r="G19" s="16">
        <v>0.15344424819119101</v>
      </c>
      <c r="H19" s="16">
        <v>4.3213124002883501E-3</v>
      </c>
      <c r="I19" s="16">
        <v>0.348128853125584</v>
      </c>
      <c r="J19" s="16">
        <v>0.34806824537505798</v>
      </c>
      <c r="K19" s="16">
        <v>1.13179291758797E-3</v>
      </c>
      <c r="L19" s="16">
        <v>-3.0335785366839702E-2</v>
      </c>
      <c r="M19" s="16">
        <v>4.3666959728967097E-3</v>
      </c>
      <c r="N19" s="16">
        <v>-10.043099687773701</v>
      </c>
      <c r="O19" s="16">
        <v>4.2772566567256401E-3</v>
      </c>
      <c r="P19" s="16">
        <v>-19.554906544030601</v>
      </c>
      <c r="Q19" s="16">
        <v>1.1092746423491599E-3</v>
      </c>
      <c r="R19" s="16">
        <v>-28.696389582949202</v>
      </c>
      <c r="S19" s="16">
        <v>0.14232652223045</v>
      </c>
      <c r="T19" s="16">
        <v>1172.7523800152901</v>
      </c>
      <c r="U19" s="16">
        <v>0.31898062405411698</v>
      </c>
      <c r="V19" s="47">
        <v>43489.359768518516</v>
      </c>
      <c r="W19" s="46">
        <v>2.2000000000000002</v>
      </c>
      <c r="X19" s="16">
        <v>1.2488183828411399E-3</v>
      </c>
      <c r="Y19" s="16">
        <v>1.8953866530968401E-3</v>
      </c>
      <c r="Z19" s="17">
        <f>((((N19/1000)+1)/((SMOW!$Z$4/1000)+1))-1)*1000</f>
        <v>0.62654295187236642</v>
      </c>
      <c r="AA19" s="17">
        <f>((((P19/1000)+1)/((SMOW!$AA$4/1000)+1))-1)*1000</f>
        <v>1.1738388244082465</v>
      </c>
      <c r="AB19" s="17">
        <f>Z19*SMOW!$AN$6</f>
        <v>0.6912900508727271</v>
      </c>
      <c r="AC19" s="17">
        <f>AA19*SMOW!$AN$12</f>
        <v>1.29345901887242</v>
      </c>
      <c r="AD19" s="17">
        <f>LN((AB19/1000)+1)*1000</f>
        <v>0.6910512199667137</v>
      </c>
      <c r="AE19" s="17">
        <f t="shared" si="0"/>
        <v>1.2926232213912672</v>
      </c>
      <c r="AF19" s="16">
        <f>(AD19-SMOW!$AN$14*AE19)</f>
        <v>8.5461590721246372E-3</v>
      </c>
      <c r="AG19" s="2">
        <f t="shared" si="1"/>
        <v>8.5461590721246381</v>
      </c>
    </row>
    <row r="20" spans="1:35" s="46" customFormat="1" x14ac:dyDescent="0.25">
      <c r="A20" s="46">
        <v>897</v>
      </c>
      <c r="B20" s="21" t="s">
        <v>80</v>
      </c>
      <c r="C20" s="48" t="s">
        <v>62</v>
      </c>
      <c r="D20" s="48" t="s">
        <v>22</v>
      </c>
      <c r="E20" s="46" t="s">
        <v>137</v>
      </c>
      <c r="F20" s="16">
        <v>-0.40372167775787599</v>
      </c>
      <c r="G20" s="16">
        <v>-0.40380336890705898</v>
      </c>
      <c r="H20" s="16">
        <v>2.9826167511947002E-3</v>
      </c>
      <c r="I20" s="16">
        <v>-0.69999331959281497</v>
      </c>
      <c r="J20" s="16">
        <v>-0.70023846191468697</v>
      </c>
      <c r="K20" s="16">
        <v>1.29223217079777E-3</v>
      </c>
      <c r="L20" s="16">
        <v>-3.4077461016104302E-2</v>
      </c>
      <c r="M20" s="16">
        <v>3.1602050315066499E-3</v>
      </c>
      <c r="N20" s="16">
        <v>-10.5945973253072</v>
      </c>
      <c r="O20" s="16">
        <v>2.95220899850913E-3</v>
      </c>
      <c r="P20" s="16">
        <v>-20.582175163768301</v>
      </c>
      <c r="Q20" s="16">
        <v>1.2665217786896E-3</v>
      </c>
      <c r="R20" s="16">
        <v>-32.716843261536297</v>
      </c>
      <c r="S20" s="16">
        <v>0.13098382479415199</v>
      </c>
      <c r="T20" s="16">
        <v>745.22345501573898</v>
      </c>
      <c r="U20" s="16">
        <v>8.3288437487770303E-2</v>
      </c>
      <c r="V20" s="47">
        <v>43510.619201388887</v>
      </c>
      <c r="W20" s="46">
        <v>2.2000000000000002</v>
      </c>
      <c r="X20" s="16">
        <v>7.7088750789585303E-4</v>
      </c>
      <c r="Y20" s="16">
        <v>3.68612414019685E-4</v>
      </c>
      <c r="Z20" s="17">
        <f>((((N20/1000)+1)/((SMOW!$Z$4/1000)+1))-1)*1000</f>
        <v>6.9101335659293994E-2</v>
      </c>
      <c r="AA20" s="17">
        <f>((((P20/1000)+1)/((SMOW!$AA$4/1000)+1))-1)*1000</f>
        <v>0.1248515079421697</v>
      </c>
      <c r="AB20" s="17">
        <f>Z20*SMOW!$AN$6</f>
        <v>7.6242284268833033E-2</v>
      </c>
      <c r="AC20" s="17">
        <f>AA20*SMOW!$AN$12</f>
        <v>0.13757451671359669</v>
      </c>
      <c r="AD20" s="17">
        <f t="shared" ref="AD20:AD32" si="2">LN((AB20/1000)+1)*1000</f>
        <v>7.6239377973600364E-2</v>
      </c>
      <c r="AE20" s="17">
        <f t="shared" si="0"/>
        <v>0.137565054207622</v>
      </c>
      <c r="AF20" s="16">
        <f>(AD20-SMOW!$AN$14*AE20)</f>
        <v>3.6050293519759441E-3</v>
      </c>
      <c r="AG20" s="2">
        <f t="shared" si="1"/>
        <v>3.605029351975944</v>
      </c>
      <c r="AH20" s="2">
        <f>AVERAGE(AG20:AG22)</f>
        <v>3.1192909022344923</v>
      </c>
      <c r="AI20" s="2">
        <f>STDEV(AG20:AG22)</f>
        <v>2.1836833572605796</v>
      </c>
    </row>
    <row r="21" spans="1:35" s="46" customFormat="1" x14ac:dyDescent="0.25">
      <c r="A21" s="46">
        <v>898</v>
      </c>
      <c r="B21" s="21" t="s">
        <v>80</v>
      </c>
      <c r="C21" s="48" t="s">
        <v>62</v>
      </c>
      <c r="D21" s="48" t="s">
        <v>22</v>
      </c>
      <c r="E21" s="46" t="s">
        <v>138</v>
      </c>
      <c r="F21" s="16">
        <v>-0.15776917392454401</v>
      </c>
      <c r="G21" s="16">
        <v>-0.15778184217810001</v>
      </c>
      <c r="H21" s="16">
        <v>3.4129664804225901E-3</v>
      </c>
      <c r="I21" s="16">
        <v>-0.236076805816965</v>
      </c>
      <c r="J21" s="16">
        <v>-0.23610471108235001</v>
      </c>
      <c r="K21" s="16">
        <v>1.3520605505536599E-3</v>
      </c>
      <c r="L21" s="16">
        <v>-3.3118554726619502E-2</v>
      </c>
      <c r="M21" s="16">
        <v>3.34823362463718E-3</v>
      </c>
      <c r="N21" s="16">
        <v>-10.3511523051812</v>
      </c>
      <c r="O21" s="16">
        <v>3.37817131586984E-3</v>
      </c>
      <c r="P21" s="16">
        <v>-20.127488783511701</v>
      </c>
      <c r="Q21" s="16">
        <v>1.32515980648143E-3</v>
      </c>
      <c r="R21" s="16">
        <v>-32.734237456070801</v>
      </c>
      <c r="S21" s="16">
        <v>0.133564010408602</v>
      </c>
      <c r="T21" s="16">
        <v>1373.4634099090199</v>
      </c>
      <c r="U21" s="16">
        <v>0.31013131175930297</v>
      </c>
      <c r="V21" s="47">
        <v>43511.544548611113</v>
      </c>
      <c r="W21" s="46">
        <v>2.2000000000000002</v>
      </c>
      <c r="X21" s="16">
        <v>2.6388995666469899E-2</v>
      </c>
      <c r="Y21" s="16">
        <v>3.8055684768014998E-2</v>
      </c>
      <c r="Z21" s="17">
        <f>((((N21/1000)+1)/((SMOW!$Z$4/1000)+1))-1)*1000</f>
        <v>0.31517017846516282</v>
      </c>
      <c r="AA21" s="17">
        <f>((((P21/1000)+1)/((SMOW!$AA$4/1000)+1))-1)*1000</f>
        <v>0.58915094890132913</v>
      </c>
      <c r="AB21" s="17">
        <f>Z21*SMOW!$AN$6</f>
        <v>0.34773994034032668</v>
      </c>
      <c r="AC21" s="17">
        <f>AA21*SMOW!$AN$12</f>
        <v>0.64918845116392188</v>
      </c>
      <c r="AD21" s="17">
        <f t="shared" si="2"/>
        <v>0.34767949282031491</v>
      </c>
      <c r="AE21" s="17">
        <f t="shared" si="0"/>
        <v>0.64897781949617861</v>
      </c>
      <c r="AF21" s="16">
        <f>(AD21-SMOW!$AN$14*AE21)</f>
        <v>5.0192041263326104E-3</v>
      </c>
      <c r="AG21" s="2">
        <f t="shared" si="1"/>
        <v>5.0192041263326104</v>
      </c>
    </row>
    <row r="22" spans="1:35" s="46" customFormat="1" x14ac:dyDescent="0.25">
      <c r="A22" s="46">
        <v>899</v>
      </c>
      <c r="B22" s="21" t="s">
        <v>80</v>
      </c>
      <c r="C22" s="48" t="s">
        <v>62</v>
      </c>
      <c r="D22" s="48" t="s">
        <v>22</v>
      </c>
      <c r="E22" s="46" t="s">
        <v>139</v>
      </c>
      <c r="F22" s="16">
        <v>-0.100388262058214</v>
      </c>
      <c r="G22" s="16">
        <v>-0.10039355591410799</v>
      </c>
      <c r="H22" s="16">
        <v>3.66034280367834E-3</v>
      </c>
      <c r="I22" s="16">
        <v>-0.119896168640496</v>
      </c>
      <c r="J22" s="16">
        <v>-0.119903422061184</v>
      </c>
      <c r="K22" s="16">
        <v>1.8536551322515E-3</v>
      </c>
      <c r="L22" s="16">
        <v>-3.7084549065803198E-2</v>
      </c>
      <c r="M22" s="16">
        <v>3.7531055658599202E-3</v>
      </c>
      <c r="N22" s="16">
        <v>-10.294356391228501</v>
      </c>
      <c r="O22" s="16">
        <v>3.6230256395911502E-3</v>
      </c>
      <c r="P22" s="16">
        <v>-20.013619688954702</v>
      </c>
      <c r="Q22" s="16">
        <v>1.8167746077157501E-3</v>
      </c>
      <c r="R22" s="16">
        <v>-31.984158950316999</v>
      </c>
      <c r="S22" s="16">
        <v>0.16993879797809799</v>
      </c>
      <c r="T22" s="16">
        <v>720.40799192637996</v>
      </c>
      <c r="U22" s="16">
        <v>0.10565202240493</v>
      </c>
      <c r="V22" s="47">
        <v>43514.412476851852</v>
      </c>
      <c r="W22" s="46">
        <v>2.2000000000000002</v>
      </c>
      <c r="X22" s="16">
        <v>6.8753204003670701E-2</v>
      </c>
      <c r="Y22" s="16">
        <v>0.180922103347299</v>
      </c>
      <c r="Z22" s="17">
        <f>((((N22/1000)+1)/((SMOW!$Z$4/1000)+1))-1)*1000</f>
        <v>0.37257823230518738</v>
      </c>
      <c r="AA22" s="17">
        <f>((((P22/1000)+1)/((SMOW!$AA$4/1000)+1))-1)*1000</f>
        <v>0.70542748420332479</v>
      </c>
      <c r="AB22" s="17">
        <f>Z22*SMOW!$AN$6</f>
        <v>0.41108055624060613</v>
      </c>
      <c r="AC22" s="17">
        <f>AA22*SMOW!$AN$12</f>
        <v>0.77731416156153332</v>
      </c>
      <c r="AD22" s="17">
        <f t="shared" si="2"/>
        <v>0.41099608577729724</v>
      </c>
      <c r="AE22" s="17">
        <f t="shared" si="0"/>
        <v>0.77701220937292104</v>
      </c>
      <c r="AF22" s="16">
        <f>(AD22-SMOW!$AN$14*AE22)</f>
        <v>7.3363922839492224E-4</v>
      </c>
      <c r="AG22" s="2">
        <f t="shared" si="1"/>
        <v>0.73363922839492224</v>
      </c>
    </row>
    <row r="23" spans="1:35" s="46" customFormat="1" x14ac:dyDescent="0.25">
      <c r="A23" s="46">
        <v>937</v>
      </c>
      <c r="B23" s="21" t="s">
        <v>80</v>
      </c>
      <c r="C23" s="48" t="s">
        <v>62</v>
      </c>
      <c r="D23" s="48" t="s">
        <v>22</v>
      </c>
      <c r="E23" s="46" t="s">
        <v>188</v>
      </c>
      <c r="F23" s="16">
        <v>-0.390675823742892</v>
      </c>
      <c r="G23" s="16">
        <v>-0.39075313807812001</v>
      </c>
      <c r="H23" s="16">
        <v>7.0887373728801698E-3</v>
      </c>
      <c r="I23" s="16">
        <v>-0.65012003276456498</v>
      </c>
      <c r="J23" s="16">
        <v>-0.65033151940711098</v>
      </c>
      <c r="K23" s="16">
        <v>1.8520852789124501E-3</v>
      </c>
      <c r="L23" s="16">
        <v>-4.7378095831164799E-2</v>
      </c>
      <c r="M23" s="16">
        <v>6.8841725326211599E-3</v>
      </c>
      <c r="N23" s="16">
        <v>-10.581684473664099</v>
      </c>
      <c r="O23" s="16">
        <v>7.01646775500418E-3</v>
      </c>
      <c r="P23" s="16">
        <v>-20.533294161290399</v>
      </c>
      <c r="Q23" s="16">
        <v>1.81523598835001E-3</v>
      </c>
      <c r="R23" s="16">
        <v>-28.135444944036099</v>
      </c>
      <c r="S23" s="16">
        <v>0.19794004184842801</v>
      </c>
      <c r="T23" s="16">
        <v>737.88798037301001</v>
      </c>
      <c r="U23" s="16">
        <v>0.65456406809759105</v>
      </c>
      <c r="V23" s="47">
        <v>43532.420405092591</v>
      </c>
      <c r="W23" s="46">
        <v>2.2000000000000002</v>
      </c>
      <c r="X23" s="16">
        <v>5.4707101033304104E-3</v>
      </c>
      <c r="Y23" s="16">
        <v>8.28301352679554E-3</v>
      </c>
      <c r="Z23" s="17">
        <f>((((N23/1000)+1)/((SMOW!$Z$4/1000)+1))-1)*1000</f>
        <v>8.2153360545733634E-2</v>
      </c>
      <c r="AA23" s="17">
        <f>((((P23/1000)+1)/((SMOW!$AA$4/1000)+1))-1)*1000</f>
        <v>0.1747659613093866</v>
      </c>
      <c r="AB23" s="17">
        <f>Z23*SMOW!$AN$6</f>
        <v>9.0643108539180881E-2</v>
      </c>
      <c r="AC23" s="17">
        <f>AA23*SMOW!$AN$12</f>
        <v>0.19257550878971116</v>
      </c>
      <c r="AD23" s="17">
        <f t="shared" si="2"/>
        <v>9.0639000700901307E-2</v>
      </c>
      <c r="AE23" s="17">
        <f t="shared" si="0"/>
        <v>0.19255696850664381</v>
      </c>
      <c r="AF23" s="16">
        <f>(AD23-SMOW!$AN$14*AE23)</f>
        <v>-1.1031078670606626E-2</v>
      </c>
      <c r="AG23" s="2">
        <f t="shared" si="1"/>
        <v>-11.031078670606625</v>
      </c>
      <c r="AH23" s="2">
        <f>AVERAGE(AG23:AG25)</f>
        <v>-1.3477675883828513</v>
      </c>
      <c r="AI23" s="2">
        <f>STDEV(AG23:AG25)</f>
        <v>8.4607714058018821</v>
      </c>
    </row>
    <row r="24" spans="1:35" s="46" customFormat="1" x14ac:dyDescent="0.25">
      <c r="A24" s="46">
        <v>938</v>
      </c>
      <c r="B24" s="21" t="s">
        <v>80</v>
      </c>
      <c r="C24" s="48" t="s">
        <v>62</v>
      </c>
      <c r="D24" s="48" t="s">
        <v>22</v>
      </c>
      <c r="E24" s="46" t="s">
        <v>189</v>
      </c>
      <c r="F24" s="16">
        <v>-0.236588534929871</v>
      </c>
      <c r="G24" s="16">
        <v>-0.23661690976803501</v>
      </c>
      <c r="H24" s="16">
        <v>4.4328354302468299E-3</v>
      </c>
      <c r="I24" s="16">
        <v>-0.38484460091622302</v>
      </c>
      <c r="J24" s="16">
        <v>-0.38491871128152899</v>
      </c>
      <c r="K24" s="16">
        <v>1.40780447447687E-3</v>
      </c>
      <c r="L24" s="16">
        <v>-3.3379830211387802E-2</v>
      </c>
      <c r="M24" s="16">
        <v>4.5010191220444399E-3</v>
      </c>
      <c r="N24" s="16">
        <v>-10.4291681034642</v>
      </c>
      <c r="O24" s="16">
        <v>4.3876427103304002E-3</v>
      </c>
      <c r="P24" s="16">
        <v>-20.273296678345801</v>
      </c>
      <c r="Q24" s="16">
        <v>1.37979464321984E-3</v>
      </c>
      <c r="R24" s="16">
        <v>-31.214463248720499</v>
      </c>
      <c r="S24" s="16">
        <v>0.12706569756386599</v>
      </c>
      <c r="T24" s="16">
        <v>911.28271903313896</v>
      </c>
      <c r="U24" s="16">
        <v>0.25293938450616199</v>
      </c>
      <c r="V24" s="47">
        <v>43532.499768518515</v>
      </c>
      <c r="W24" s="46">
        <v>2.2000000000000002</v>
      </c>
      <c r="X24" s="16">
        <v>1.6240278400670799E-2</v>
      </c>
      <c r="Y24" s="16">
        <v>1.38030639345089E-2</v>
      </c>
      <c r="Z24" s="17">
        <f>((((N24/1000)+1)/((SMOW!$Z$4/1000)+1))-1)*1000</f>
        <v>0.23631353480046968</v>
      </c>
      <c r="AA24" s="17">
        <f>((((P24/1000)+1)/((SMOW!$AA$4/1000)+1))-1)*1000</f>
        <v>0.44026035749911152</v>
      </c>
      <c r="AB24" s="17">
        <f>Z24*SMOW!$AN$6</f>
        <v>0.26073423219579861</v>
      </c>
      <c r="AC24" s="17">
        <f>AA24*SMOW!$AN$12</f>
        <v>0.48512514513761817</v>
      </c>
      <c r="AD24" s="17">
        <f t="shared" si="2"/>
        <v>0.26070024693322486</v>
      </c>
      <c r="AE24" s="17">
        <f t="shared" si="0"/>
        <v>0.48500750997807734</v>
      </c>
      <c r="AF24" s="16">
        <f>(AD24-SMOW!$AN$14*AE24)</f>
        <v>4.6162816647999927E-3</v>
      </c>
      <c r="AG24" s="2">
        <f t="shared" si="1"/>
        <v>4.6162816647999927</v>
      </c>
    </row>
    <row r="25" spans="1:35" s="46" customFormat="1" x14ac:dyDescent="0.25">
      <c r="A25" s="46">
        <v>939</v>
      </c>
      <c r="B25" s="21" t="s">
        <v>80</v>
      </c>
      <c r="C25" s="48" t="s">
        <v>62</v>
      </c>
      <c r="D25" s="48" t="s">
        <v>22</v>
      </c>
      <c r="E25" s="46" t="s">
        <v>190</v>
      </c>
      <c r="F25" s="16">
        <v>-1.3498886160925899E-2</v>
      </c>
      <c r="G25" s="16">
        <v>-1.34992186624964E-2</v>
      </c>
      <c r="H25" s="16">
        <v>3.5183339228971799E-3</v>
      </c>
      <c r="I25" s="16">
        <v>4.2075216186537902E-2</v>
      </c>
      <c r="J25" s="16">
        <v>4.2074286306429398E-2</v>
      </c>
      <c r="K25" s="16">
        <v>1.5148208261497099E-3</v>
      </c>
      <c r="L25" s="16">
        <v>-3.5714441832291097E-2</v>
      </c>
      <c r="M25" s="16">
        <v>3.4229120669291499E-3</v>
      </c>
      <c r="N25" s="16">
        <v>-10.208352851787501</v>
      </c>
      <c r="O25" s="16">
        <v>3.4824645381543199E-3</v>
      </c>
      <c r="P25" s="16">
        <v>-19.854870904453001</v>
      </c>
      <c r="Q25" s="16">
        <v>1.48468178589516E-3</v>
      </c>
      <c r="R25" s="16">
        <v>-30.296595446862501</v>
      </c>
      <c r="S25" s="16">
        <v>0.126573156416219</v>
      </c>
      <c r="T25" s="16">
        <v>928.94191465782103</v>
      </c>
      <c r="U25" s="16">
        <v>0.13869551555058601</v>
      </c>
      <c r="V25" s="47">
        <v>43532.586574074077</v>
      </c>
      <c r="W25" s="46">
        <v>2.2000000000000002</v>
      </c>
      <c r="X25" s="16">
        <v>3.81474911579315E-2</v>
      </c>
      <c r="Y25" s="16">
        <v>3.5820782093389299E-2</v>
      </c>
      <c r="Z25" s="17">
        <f>((((N25/1000)+1)/((SMOW!$Z$4/1000)+1))-1)*1000</f>
        <v>0.45950870809186029</v>
      </c>
      <c r="AA25" s="17">
        <f>((((P25/1000)+1)/((SMOW!$AA$4/1000)+1))-1)*1000</f>
        <v>0.86753256387495092</v>
      </c>
      <c r="AB25" s="17">
        <f>Z25*SMOW!$AN$6</f>
        <v>0.50699444825610729</v>
      </c>
      <c r="AC25" s="17">
        <f>AA25*SMOW!$AN$12</f>
        <v>0.95593857996241438</v>
      </c>
      <c r="AD25" s="17">
        <f t="shared" si="2"/>
        <v>0.50686596999414324</v>
      </c>
      <c r="AE25" s="17">
        <f t="shared" si="0"/>
        <v>0.95548196165432786</v>
      </c>
      <c r="AF25" s="16">
        <f>(AD25-SMOW!$AN$14*AE25)</f>
        <v>2.3714942406580786E-3</v>
      </c>
      <c r="AG25" s="2">
        <f t="shared" si="1"/>
        <v>2.3714942406580786</v>
      </c>
    </row>
    <row r="26" spans="1:35" s="46" customFormat="1" x14ac:dyDescent="0.25">
      <c r="A26" s="46">
        <v>994</v>
      </c>
      <c r="B26" s="21" t="s">
        <v>80</v>
      </c>
      <c r="C26" s="48" t="s">
        <v>62</v>
      </c>
      <c r="D26" s="48" t="s">
        <v>22</v>
      </c>
      <c r="E26" s="46" t="s">
        <v>262</v>
      </c>
      <c r="F26" s="16">
        <v>-1.12882798317241</v>
      </c>
      <c r="G26" s="16">
        <v>-1.12946589985276</v>
      </c>
      <c r="H26" s="16">
        <v>4.0921522369149997E-3</v>
      </c>
      <c r="I26" s="16">
        <v>-2.0480236668998999</v>
      </c>
      <c r="J26" s="16">
        <v>-2.0501237763934199</v>
      </c>
      <c r="K26" s="16">
        <v>1.48939402330879E-3</v>
      </c>
      <c r="L26" s="16">
        <v>-4.7000545917035397E-2</v>
      </c>
      <c r="M26" s="16">
        <v>4.12854851177914E-3</v>
      </c>
      <c r="N26" s="16">
        <v>-11.3123111780386</v>
      </c>
      <c r="O26" s="16">
        <v>4.0504327792876297E-3</v>
      </c>
      <c r="P26" s="16">
        <v>-21.9033849523668</v>
      </c>
      <c r="Q26" s="16">
        <v>1.45976087749685E-3</v>
      </c>
      <c r="R26" s="16">
        <v>-33.596608072177702</v>
      </c>
      <c r="S26" s="16">
        <v>0.140820530715763</v>
      </c>
      <c r="T26" s="16">
        <v>743.47336922107297</v>
      </c>
      <c r="U26" s="16">
        <v>8.3666102111769197E-2</v>
      </c>
      <c r="V26" s="47">
        <v>43565.509131944447</v>
      </c>
      <c r="W26" s="46">
        <v>2.2000000000000002</v>
      </c>
      <c r="X26" s="16">
        <v>0.182347960589226</v>
      </c>
      <c r="Y26" s="16">
        <v>0.28739684282724398</v>
      </c>
      <c r="Z26" s="17">
        <f>((((N26/1000)+1)/((SMOW!$Z$4/1000)+1))-1)*1000</f>
        <v>-0.65634795517410804</v>
      </c>
      <c r="AA26" s="17">
        <f>((((P26/1000)+1)/((SMOW!$AA$4/1000)+1))-1)*1000</f>
        <v>-1.2242915341030836</v>
      </c>
      <c r="AB26" s="17">
        <f>Z26*SMOW!$AN$6</f>
        <v>-0.72417511036808946</v>
      </c>
      <c r="AC26" s="17">
        <f>AA26*SMOW!$AN$12</f>
        <v>-1.3490531183555727</v>
      </c>
      <c r="AD26" s="17">
        <f t="shared" si="2"/>
        <v>-0.7244374518250285</v>
      </c>
      <c r="AE26" s="17">
        <f t="shared" si="0"/>
        <v>-1.3499639097430713</v>
      </c>
      <c r="AF26" s="16">
        <f>(AD26-SMOW!$AN$14*AE26)</f>
        <v>-1.1656507480686806E-2</v>
      </c>
      <c r="AG26" s="2">
        <f t="shared" si="1"/>
        <v>-11.656507480686805</v>
      </c>
      <c r="AH26" s="2">
        <f>AVERAGE(AG26:AG28)</f>
        <v>-5.2238885685802927E-2</v>
      </c>
      <c r="AI26" s="2">
        <f>STDEV(AG26:AG28)</f>
        <v>10.96152093085677</v>
      </c>
    </row>
    <row r="27" spans="1:35" s="46" customFormat="1" x14ac:dyDescent="0.25">
      <c r="A27" s="46">
        <v>995</v>
      </c>
      <c r="B27" s="21" t="s">
        <v>80</v>
      </c>
      <c r="C27" s="48" t="s">
        <v>62</v>
      </c>
      <c r="D27" s="48" t="s">
        <v>22</v>
      </c>
      <c r="E27" s="46" t="s">
        <v>263</v>
      </c>
      <c r="F27" s="16">
        <v>-0.61891081655578195</v>
      </c>
      <c r="G27" s="16">
        <v>-0.61910265596797798</v>
      </c>
      <c r="H27" s="16">
        <v>3.46973128073196E-3</v>
      </c>
      <c r="I27" s="16">
        <v>-1.1040846120130401</v>
      </c>
      <c r="J27" s="16">
        <v>-1.1046945945930899</v>
      </c>
      <c r="K27" s="16">
        <v>1.2829134202438899E-3</v>
      </c>
      <c r="L27" s="16">
        <v>-3.58239100228245E-2</v>
      </c>
      <c r="M27" s="16">
        <v>3.5160668263397102E-3</v>
      </c>
      <c r="N27" s="16">
        <v>-10.8075926126455</v>
      </c>
      <c r="O27" s="16">
        <v>3.4343573995170799E-3</v>
      </c>
      <c r="P27" s="16">
        <v>-20.978226611793598</v>
      </c>
      <c r="Q27" s="16">
        <v>1.25738843501271E-3</v>
      </c>
      <c r="R27" s="16">
        <v>-32.389712287101403</v>
      </c>
      <c r="S27" s="16">
        <v>0.12527905867592201</v>
      </c>
      <c r="T27" s="16">
        <v>1032.7054281882099</v>
      </c>
      <c r="U27" s="16">
        <v>7.24944762230149E-2</v>
      </c>
      <c r="V27" s="47">
        <v>43565.589918981481</v>
      </c>
      <c r="W27" s="46">
        <v>2.2000000000000002</v>
      </c>
      <c r="X27" s="16">
        <v>2.8504020567916301E-4</v>
      </c>
      <c r="Y27" s="16">
        <v>5.94331171071092E-4</v>
      </c>
      <c r="Z27" s="17">
        <f>((((N27/1000)+1)/((SMOW!$Z$4/1000)+1))-1)*1000</f>
        <v>-0.1461895906094135</v>
      </c>
      <c r="AA27" s="17">
        <f>((((P27/1000)+1)/((SMOW!$AA$4/1000)+1))-1)*1000</f>
        <v>-0.27957333057049283</v>
      </c>
      <c r="AB27" s="17">
        <f>Z27*SMOW!$AN$6</f>
        <v>-0.16129685798465657</v>
      </c>
      <c r="AC27" s="17">
        <f>AA27*SMOW!$AN$12</f>
        <v>-0.30806328632459568</v>
      </c>
      <c r="AD27" s="17">
        <f t="shared" si="2"/>
        <v>-0.16130986772177505</v>
      </c>
      <c r="AE27" s="17">
        <f t="shared" si="0"/>
        <v>-0.30811074756641849</v>
      </c>
      <c r="AF27" s="16">
        <f>(AD27-SMOW!$AN$14*AE27)</f>
        <v>1.3726069932939178E-3</v>
      </c>
      <c r="AG27" s="2">
        <f t="shared" si="1"/>
        <v>1.3726069932939178</v>
      </c>
    </row>
    <row r="28" spans="1:35" s="46" customFormat="1" x14ac:dyDescent="0.25">
      <c r="A28" s="46">
        <v>996</v>
      </c>
      <c r="B28" s="21" t="s">
        <v>80</v>
      </c>
      <c r="C28" s="48" t="s">
        <v>62</v>
      </c>
      <c r="D28" s="48" t="s">
        <v>22</v>
      </c>
      <c r="E28" s="46" t="s">
        <v>264</v>
      </c>
      <c r="F28" s="16">
        <v>-0.30024808734001901</v>
      </c>
      <c r="G28" s="16">
        <v>-0.30029355800079099</v>
      </c>
      <c r="H28" s="16">
        <v>4.4545894622816601E-3</v>
      </c>
      <c r="I28" s="16">
        <v>-0.51501726728951602</v>
      </c>
      <c r="J28" s="16">
        <v>-0.51514996343178399</v>
      </c>
      <c r="K28" s="16">
        <v>1.22300423860026E-3</v>
      </c>
      <c r="L28" s="16">
        <v>-2.8294377308809099E-2</v>
      </c>
      <c r="M28" s="16">
        <v>4.4716055619999301E-3</v>
      </c>
      <c r="N28" s="16">
        <v>-10.4921786472731</v>
      </c>
      <c r="O28" s="16">
        <v>4.4091749601912304E-3</v>
      </c>
      <c r="P28" s="16">
        <v>-20.4008794151617</v>
      </c>
      <c r="Q28" s="16">
        <v>1.19867121297573E-3</v>
      </c>
      <c r="R28" s="16">
        <v>-31.584037535579998</v>
      </c>
      <c r="S28" s="16">
        <v>0.12995988681430401</v>
      </c>
      <c r="T28" s="16">
        <v>1120.45829709896</v>
      </c>
      <c r="U28" s="16">
        <v>7.0730141648788603E-2</v>
      </c>
      <c r="V28" s="47">
        <v>43565.669722222221</v>
      </c>
      <c r="W28" s="46">
        <v>2.2000000000000002</v>
      </c>
      <c r="X28" s="16">
        <v>2.6185017487347999E-3</v>
      </c>
      <c r="Y28" s="16">
        <v>3.6749938873173698E-3</v>
      </c>
      <c r="Z28" s="17">
        <f>((((N28/1000)+1)/((SMOW!$Z$4/1000)+1))-1)*1000</f>
        <v>0.17262387053196271</v>
      </c>
      <c r="AA28" s="17">
        <f>((((P28/1000)+1)/((SMOW!$AA$4/1000)+1))-1)*1000</f>
        <v>0.30998024366279964</v>
      </c>
      <c r="AB28" s="17">
        <f>Z28*SMOW!$AN$6</f>
        <v>0.19046286273793567</v>
      </c>
      <c r="AC28" s="17">
        <f>AA28*SMOW!$AN$12</f>
        <v>0.3415688197568717</v>
      </c>
      <c r="AD28" s="17">
        <f t="shared" si="2"/>
        <v>0.19044472698954129</v>
      </c>
      <c r="AE28" s="17">
        <f t="shared" si="0"/>
        <v>0.34151049840758674</v>
      </c>
      <c r="AF28" s="16">
        <f>(AD28-SMOW!$AN$14*AE28)</f>
        <v>1.0127183830335479E-2</v>
      </c>
      <c r="AG28" s="2">
        <f t="shared" si="1"/>
        <v>10.127183830335479</v>
      </c>
    </row>
    <row r="29" spans="1:35" s="46" customFormat="1" x14ac:dyDescent="0.25">
      <c r="A29" s="46">
        <v>1074</v>
      </c>
      <c r="B29" s="21" t="s">
        <v>80</v>
      </c>
      <c r="C29" s="48" t="s">
        <v>62</v>
      </c>
      <c r="D29" s="48" t="s">
        <v>22</v>
      </c>
      <c r="E29" s="46" t="s">
        <v>347</v>
      </c>
      <c r="F29" s="16">
        <v>-2.7957591901589698</v>
      </c>
      <c r="G29" s="16">
        <v>-2.7996754765670899</v>
      </c>
      <c r="H29" s="16">
        <v>6.6784994267965999E-3</v>
      </c>
      <c r="I29" s="16">
        <v>-5.1479848625678901</v>
      </c>
      <c r="J29" s="16">
        <v>-5.1612814876111601</v>
      </c>
      <c r="K29" s="16">
        <v>2.2569911690751201E-3</v>
      </c>
      <c r="L29" s="16">
        <v>-6.9983972923202895E-2</v>
      </c>
      <c r="M29" s="16">
        <v>4.9869924803329696E-3</v>
      </c>
      <c r="N29" s="16">
        <v>-12.962248035394399</v>
      </c>
      <c r="O29" s="16">
        <v>6.6104121813282896E-3</v>
      </c>
      <c r="P29" s="16">
        <v>-24.941703838834599</v>
      </c>
      <c r="Q29" s="16">
        <v>2.1563563023798801E-3</v>
      </c>
      <c r="R29" s="16">
        <v>-39.530856227136901</v>
      </c>
      <c r="S29" s="16">
        <v>0.12656768620961101</v>
      </c>
      <c r="T29" s="16">
        <v>983.24182322424599</v>
      </c>
      <c r="U29" s="16">
        <v>0.112565473821385</v>
      </c>
      <c r="V29" s="47">
        <v>43592.661759259259</v>
      </c>
      <c r="W29" s="46">
        <v>2.2000000000000002</v>
      </c>
      <c r="X29" s="16">
        <v>1.5681432760705001E-2</v>
      </c>
      <c r="Y29" s="16">
        <v>2.0832933713994101E-2</v>
      </c>
      <c r="Z29" s="17">
        <f>((((N29/1000)+1)/((SMOW!$Z$4/1000)+1))-1)*1000</f>
        <v>-2.3240676439243435</v>
      </c>
      <c r="AA29" s="17">
        <f>((((P29/1000)+1)/((SMOW!$AA$4/1000)+1))-1)*1000</f>
        <v>-4.326847101407183</v>
      </c>
      <c r="AB29" s="17">
        <f>Z29*SMOW!$AN$6</f>
        <v>-2.564237351962745</v>
      </c>
      <c r="AC29" s="17">
        <f>AA29*SMOW!$AN$12</f>
        <v>-4.7677750047315541</v>
      </c>
      <c r="AD29" s="17">
        <f t="shared" si="2"/>
        <v>-2.5675306396135023</v>
      </c>
      <c r="AE29" s="17">
        <f t="shared" si="0"/>
        <v>-4.7791771001659633</v>
      </c>
      <c r="AF29" s="16">
        <f>(AD29-SMOW!$AN$14*AE29)</f>
        <v>-4.4125130725873429E-2</v>
      </c>
      <c r="AG29" s="2">
        <f t="shared" si="1"/>
        <v>-44.125130725873433</v>
      </c>
    </row>
    <row r="30" spans="1:35" s="46" customFormat="1" x14ac:dyDescent="0.25">
      <c r="A30" s="46">
        <v>1075</v>
      </c>
      <c r="B30" s="21" t="s">
        <v>80</v>
      </c>
      <c r="C30" s="48" t="s">
        <v>62</v>
      </c>
      <c r="D30" s="48" t="s">
        <v>22</v>
      </c>
      <c r="E30" s="46" t="s">
        <v>348</v>
      </c>
      <c r="F30" s="16">
        <v>-0.89627774652310799</v>
      </c>
      <c r="G30" s="16">
        <v>-0.89668007870511501</v>
      </c>
      <c r="H30" s="16">
        <v>4.71950427121735E-3</v>
      </c>
      <c r="I30" s="16">
        <v>-1.6420220528838601</v>
      </c>
      <c r="J30" s="16">
        <v>-1.6433717721391301</v>
      </c>
      <c r="K30" s="16">
        <v>2.51211160308633E-3</v>
      </c>
      <c r="L30" s="16">
        <v>-2.89797830156539E-2</v>
      </c>
      <c r="M30" s="16">
        <v>4.9023156406180603E-3</v>
      </c>
      <c r="N30" s="16">
        <v>-11.082131789095399</v>
      </c>
      <c r="O30" s="16">
        <v>4.6713889648807702E-3</v>
      </c>
      <c r="P30" s="16">
        <v>-21.505461190712399</v>
      </c>
      <c r="Q30" s="16">
        <v>2.4621303568418702E-3</v>
      </c>
      <c r="R30" s="16">
        <v>-33.315504468776098</v>
      </c>
      <c r="S30" s="16">
        <v>0.14758141389819701</v>
      </c>
      <c r="T30" s="16">
        <v>883.44231841252702</v>
      </c>
      <c r="U30" s="16">
        <v>0.38884007726487702</v>
      </c>
      <c r="V30" s="47">
        <v>43593.3440625</v>
      </c>
      <c r="W30" s="46">
        <v>2.2000000000000002</v>
      </c>
      <c r="X30" s="56">
        <v>3.3826535318814999E-6</v>
      </c>
      <c r="Y30" s="56">
        <v>6.8451366025662998E-5</v>
      </c>
      <c r="Z30" s="17">
        <f>((((N30/1000)+1)/((SMOW!$Z$4/1000)+1))-1)*1000</f>
        <v>-0.42368771901202251</v>
      </c>
      <c r="AA30" s="17">
        <f>((((P30/1000)+1)/((SMOW!$AA$4/1000)+1))-1)*1000</f>
        <v>-0.81795479717206021</v>
      </c>
      <c r="AB30" s="17">
        <f>Z30*SMOW!$AN$6</f>
        <v>-0.46747170956866152</v>
      </c>
      <c r="AC30" s="17">
        <f>AA30*SMOW!$AN$12</f>
        <v>-0.90130858464790931</v>
      </c>
      <c r="AD30" s="17">
        <f t="shared" si="2"/>
        <v>-0.46758100853235623</v>
      </c>
      <c r="AE30" s="17">
        <f t="shared" si="0"/>
        <v>-0.90171500745685074</v>
      </c>
      <c r="AF30" s="16">
        <f>(AD30-SMOW!$AN$14*AE30)</f>
        <v>8.5245154048609884E-3</v>
      </c>
      <c r="AG30" s="2">
        <f t="shared" si="1"/>
        <v>8.5245154048609884</v>
      </c>
      <c r="AH30" s="2">
        <f>AVERAGE(AG30:AG32)</f>
        <v>14.397117870894101</v>
      </c>
      <c r="AI30" s="2">
        <f>STDEV(AG30:AG32)</f>
        <v>10.449698135223196</v>
      </c>
    </row>
    <row r="31" spans="1:35" s="46" customFormat="1" x14ac:dyDescent="0.25">
      <c r="A31" s="46">
        <v>1076</v>
      </c>
      <c r="B31" s="21" t="s">
        <v>80</v>
      </c>
      <c r="C31" s="48" t="s">
        <v>62</v>
      </c>
      <c r="D31" s="48" t="s">
        <v>22</v>
      </c>
      <c r="E31" s="46" t="s">
        <v>349</v>
      </c>
      <c r="F31" s="16">
        <v>-0.62349036768479804</v>
      </c>
      <c r="G31" s="16">
        <v>-0.62368549915754701</v>
      </c>
      <c r="H31" s="16">
        <v>5.9038520815002599E-3</v>
      </c>
      <c r="I31" s="16">
        <v>-1.1244946426009099</v>
      </c>
      <c r="J31" s="16">
        <v>-1.1251274019370601</v>
      </c>
      <c r="K31" s="16">
        <v>1.44600874953917E-3</v>
      </c>
      <c r="L31" s="16">
        <v>-2.9618230934779801E-2</v>
      </c>
      <c r="M31" s="16">
        <v>5.8796829190811998E-3</v>
      </c>
      <c r="N31" s="16">
        <v>-10.812125475289299</v>
      </c>
      <c r="O31" s="16">
        <v>5.8436623592005897E-3</v>
      </c>
      <c r="P31" s="16">
        <v>-20.9982305621885</v>
      </c>
      <c r="Q31" s="16">
        <v>1.4172388018628E-3</v>
      </c>
      <c r="R31" s="16">
        <v>-34.4088414402393</v>
      </c>
      <c r="S31" s="16">
        <v>0.12938497337834301</v>
      </c>
      <c r="T31" s="16">
        <v>1266.08534397639</v>
      </c>
      <c r="U31" s="46">
        <v>0.261861207089297</v>
      </c>
      <c r="V31" s="47">
        <v>43593.422060185185</v>
      </c>
      <c r="W31" s="46">
        <v>2.2000000000000002</v>
      </c>
      <c r="X31" s="16">
        <v>6.7802131581030998E-4</v>
      </c>
      <c r="Y31" s="16">
        <v>6.2466091836140805E-5</v>
      </c>
      <c r="Z31" s="17">
        <f>((((N31/1000)+1)/((SMOW!$Z$4/1000)+1))-1)*1000</f>
        <v>-0.15077130793006432</v>
      </c>
      <c r="AA31" s="17">
        <f>((((P31/1000)+1)/((SMOW!$AA$4/1000)+1))-1)*1000</f>
        <v>-0.30000020805931449</v>
      </c>
      <c r="AB31" s="17">
        <f>Z31*SMOW!$AN$6</f>
        <v>-0.16635205107271539</v>
      </c>
      <c r="AC31" s="17">
        <f>AA31*SMOW!$AN$12</f>
        <v>-0.33057176735787369</v>
      </c>
      <c r="AD31" s="17">
        <f t="shared" si="2"/>
        <v>-0.16636588910986444</v>
      </c>
      <c r="AE31" s="17">
        <f t="shared" si="0"/>
        <v>-0.33062641824889233</v>
      </c>
      <c r="AF31" s="16">
        <f>(AD31-SMOW!$AN$14*AE31)</f>
        <v>8.2048597255507116E-3</v>
      </c>
      <c r="AG31" s="2">
        <f t="shared" si="1"/>
        <v>8.2048597255507119</v>
      </c>
    </row>
    <row r="32" spans="1:35" s="46" customFormat="1" x14ac:dyDescent="0.25">
      <c r="A32" s="46">
        <v>1077</v>
      </c>
      <c r="B32" s="21" t="s">
        <v>80</v>
      </c>
      <c r="C32" s="48" t="s">
        <v>62</v>
      </c>
      <c r="D32" s="48" t="s">
        <v>22</v>
      </c>
      <c r="E32" s="46" t="s">
        <v>350</v>
      </c>
      <c r="F32" s="16">
        <v>-0.43489949795956201</v>
      </c>
      <c r="G32" s="16">
        <v>-0.434994823749983</v>
      </c>
      <c r="H32" s="16">
        <v>6.1141688845517597E-3</v>
      </c>
      <c r="I32" s="16">
        <v>-0.79835682369264704</v>
      </c>
      <c r="J32" s="16">
        <v>-0.79867571670972204</v>
      </c>
      <c r="K32" s="16">
        <v>1.36684100041748E-3</v>
      </c>
      <c r="L32" s="16">
        <v>-1.3294045327249201E-2</v>
      </c>
      <c r="M32" s="16">
        <v>6.0410309905149498E-3</v>
      </c>
      <c r="N32" s="16">
        <v>-10.6254572878942</v>
      </c>
      <c r="O32" s="16">
        <v>6.0518349842144502E-3</v>
      </c>
      <c r="P32" s="16">
        <v>-20.678581616870201</v>
      </c>
      <c r="Q32" s="16">
        <v>1.3396461829039499E-3</v>
      </c>
      <c r="R32" s="16">
        <v>-34.389478486853598</v>
      </c>
      <c r="S32" s="16">
        <v>0.125485621068855</v>
      </c>
      <c r="T32" s="16">
        <v>2295.3845301380002</v>
      </c>
      <c r="U32" s="46">
        <v>0.28240564086193698</v>
      </c>
      <c r="V32" s="47">
        <v>43593.501493055555</v>
      </c>
      <c r="W32" s="46">
        <v>2.2000000000000002</v>
      </c>
      <c r="X32" s="56">
        <v>1.27057283635668E-6</v>
      </c>
      <c r="Y32" s="56">
        <v>2.36418979155607E-4</v>
      </c>
      <c r="Z32" s="17">
        <f>((((N32/1000)+1)/((SMOW!$Z$4/1000)+1))-1)*1000</f>
        <v>3.7908767912986363E-2</v>
      </c>
      <c r="AA32" s="17">
        <f>((((P32/1000)+1)/((SMOW!$AA$4/1000)+1))-1)*1000</f>
        <v>2.6406812381196687E-2</v>
      </c>
      <c r="AB32" s="17">
        <f>Z32*SMOW!$AN$6</f>
        <v>4.182626908622409E-2</v>
      </c>
      <c r="AC32" s="17">
        <f>AA32*SMOW!$AN$12</f>
        <v>2.9097801950237475E-2</v>
      </c>
      <c r="AD32" s="17">
        <f t="shared" si="2"/>
        <v>4.1825394392217538E-2</v>
      </c>
      <c r="AE32" s="17">
        <f t="shared" si="0"/>
        <v>2.909737861732373E-2</v>
      </c>
      <c r="AF32" s="16">
        <f>(AD32-SMOW!$AN$14*AE32)</f>
        <v>2.6461978482270609E-2</v>
      </c>
      <c r="AG32" s="2">
        <f t="shared" si="1"/>
        <v>26.461978482270609</v>
      </c>
    </row>
    <row r="33" spans="1:37" s="46" customFormat="1" x14ac:dyDescent="0.25">
      <c r="B33" s="21"/>
      <c r="C33" s="48"/>
      <c r="D33" s="48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V33" s="47"/>
      <c r="X33" s="56"/>
      <c r="Y33" s="56"/>
      <c r="Z33" s="17"/>
      <c r="AA33" s="17"/>
      <c r="AB33" s="17"/>
      <c r="AC33" s="17"/>
      <c r="AD33" s="17"/>
      <c r="AE33" s="17"/>
      <c r="AF33" s="16"/>
      <c r="AG33" s="2"/>
    </row>
    <row r="34" spans="1:37" s="46" customFormat="1" x14ac:dyDescent="0.25">
      <c r="B34" s="21"/>
      <c r="C34" s="48"/>
      <c r="D34" s="48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V34" s="47"/>
      <c r="X34" s="56"/>
      <c r="Y34" s="56"/>
      <c r="Z34" s="17"/>
      <c r="AA34" s="17"/>
      <c r="AB34" s="17"/>
      <c r="AC34" s="17"/>
      <c r="AD34" s="17"/>
      <c r="AE34" s="17"/>
      <c r="AF34" s="16"/>
      <c r="AG34" s="2"/>
    </row>
    <row r="35" spans="1:37" s="18" customFormat="1" x14ac:dyDescent="0.25">
      <c r="A35" s="14"/>
      <c r="B35" s="21"/>
      <c r="C35" s="14"/>
      <c r="D35" s="14"/>
      <c r="E35" s="14"/>
      <c r="F35" s="17"/>
      <c r="G35" s="17"/>
      <c r="H35" s="17"/>
      <c r="I35" s="17"/>
      <c r="J35" s="17"/>
      <c r="K35" s="17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5"/>
      <c r="W35" s="14"/>
      <c r="X35" s="16"/>
      <c r="Y35" s="19" t="s">
        <v>35</v>
      </c>
      <c r="Z35" s="16">
        <f t="shared" ref="Z35:AG35" si="3">AVERAGE(Z17:Z32)</f>
        <v>-1.3877787807814457E-14</v>
      </c>
      <c r="AA35" s="16">
        <f t="shared" si="3"/>
        <v>0</v>
      </c>
      <c r="AB35" s="16">
        <f t="shared" si="3"/>
        <v>-1.532931767633805E-14</v>
      </c>
      <c r="AC35" s="16">
        <f t="shared" si="3"/>
        <v>8.6519333364343254E-17</v>
      </c>
      <c r="AD35" s="16">
        <f t="shared" si="3"/>
        <v>-3.0021957795137253E-4</v>
      </c>
      <c r="AE35" s="16">
        <f t="shared" si="3"/>
        <v>-1.0493563084636567E-3</v>
      </c>
      <c r="AF35" s="16">
        <f t="shared" si="3"/>
        <v>2.5384055291740541E-4</v>
      </c>
      <c r="AG35" s="2">
        <f t="shared" si="3"/>
        <v>0.25384055291740526</v>
      </c>
      <c r="AH35" s="19" t="s">
        <v>35</v>
      </c>
      <c r="AI35" s="14" t="s">
        <v>76</v>
      </c>
      <c r="AJ35" s="14"/>
      <c r="AK35"/>
    </row>
    <row r="36" spans="1:37" s="18" customFormat="1" x14ac:dyDescent="0.25">
      <c r="A36" s="14"/>
      <c r="B36" s="21"/>
      <c r="C36" s="14"/>
      <c r="D36" s="14"/>
      <c r="E36" s="14"/>
      <c r="F36" s="17"/>
      <c r="G36" s="17"/>
      <c r="H36" s="17"/>
      <c r="I36" s="17"/>
      <c r="J36" s="17"/>
      <c r="K36" s="17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5"/>
      <c r="W36" s="14"/>
      <c r="X36" s="16"/>
      <c r="Y36" s="16"/>
      <c r="Z36" s="16"/>
      <c r="AA36" s="16"/>
      <c r="AB36" s="16"/>
      <c r="AC36" s="16"/>
      <c r="AD36" s="14"/>
      <c r="AE36" s="14"/>
      <c r="AF36" s="16"/>
      <c r="AG36" s="2">
        <f>STDEV(AG17:AG32)</f>
        <v>14.891724153707104</v>
      </c>
      <c r="AH36" s="19" t="s">
        <v>74</v>
      </c>
      <c r="AI36" s="18" t="s">
        <v>203</v>
      </c>
      <c r="AJ36" s="14"/>
      <c r="AK36"/>
    </row>
    <row r="37" spans="1:37" s="18" customFormat="1" x14ac:dyDescent="0.25">
      <c r="B37" s="21"/>
      <c r="C37" s="14"/>
      <c r="D37" s="14"/>
      <c r="E37" s="14"/>
      <c r="F37" s="17"/>
      <c r="G37" s="17"/>
      <c r="H37" s="17"/>
      <c r="I37" s="17"/>
      <c r="J37" s="17"/>
      <c r="K37" s="17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5"/>
      <c r="W37" s="14"/>
      <c r="X37" s="16"/>
      <c r="Y37" s="16"/>
      <c r="Z37" s="16"/>
      <c r="AA37" s="16"/>
      <c r="AB37" s="16"/>
      <c r="AC37" s="16"/>
      <c r="AD37" s="14"/>
      <c r="AE37" s="14"/>
      <c r="AF37" s="14"/>
      <c r="AG37" s="3"/>
      <c r="AH37" s="19"/>
      <c r="AI37" s="14"/>
      <c r="AJ37" s="14"/>
      <c r="AK37"/>
    </row>
    <row r="38" spans="1:37" s="46" customFormat="1" x14ac:dyDescent="0.25">
      <c r="A38" s="18" t="s">
        <v>83</v>
      </c>
      <c r="B38" s="28"/>
      <c r="C38" s="18"/>
      <c r="D38" s="18"/>
      <c r="E38" s="18"/>
      <c r="F38" s="35"/>
      <c r="G38" s="35"/>
      <c r="H38" s="35"/>
      <c r="I38" s="37"/>
      <c r="J38" s="37"/>
      <c r="K38" s="37"/>
      <c r="L38" s="35"/>
      <c r="M38" s="35"/>
      <c r="N38" s="35"/>
      <c r="O38" s="35"/>
      <c r="P38" s="18"/>
      <c r="Q38" s="18"/>
      <c r="R38" s="18"/>
      <c r="S38" s="18"/>
      <c r="T38" s="18"/>
      <c r="U38" s="18"/>
      <c r="V38" s="12"/>
      <c r="W38" s="18"/>
      <c r="X38" s="35"/>
      <c r="Y38" s="35"/>
      <c r="Z38" s="37"/>
      <c r="AA38" s="37"/>
      <c r="AB38" s="37"/>
      <c r="AC38" s="37"/>
      <c r="AD38" s="37"/>
      <c r="AE38" s="37"/>
      <c r="AF38" s="35"/>
      <c r="AG38" s="36"/>
      <c r="AH38" s="18"/>
      <c r="AI38" s="18"/>
      <c r="AJ38" s="18"/>
      <c r="AK38"/>
    </row>
    <row r="39" spans="1:37" s="46" customFormat="1" x14ac:dyDescent="0.25">
      <c r="A39" s="46" t="s">
        <v>91</v>
      </c>
      <c r="B39" s="28"/>
      <c r="C39" s="18"/>
      <c r="D39" s="18"/>
      <c r="E39" s="18"/>
      <c r="F39" s="35"/>
      <c r="G39" s="35"/>
      <c r="H39" s="35"/>
      <c r="I39" s="37"/>
      <c r="J39" s="37"/>
      <c r="K39" s="37"/>
      <c r="L39" s="35"/>
      <c r="M39" s="35"/>
      <c r="N39" s="35"/>
      <c r="O39" s="35"/>
      <c r="P39" s="18"/>
      <c r="Q39" s="18"/>
      <c r="R39" s="18"/>
      <c r="S39" s="18"/>
      <c r="T39" s="18"/>
      <c r="U39" s="18"/>
      <c r="V39" s="12"/>
      <c r="W39" s="18"/>
      <c r="X39" s="35"/>
      <c r="Y39" s="35"/>
      <c r="Z39" s="38"/>
      <c r="AA39" s="38"/>
      <c r="AB39" s="38"/>
      <c r="AC39" s="38"/>
      <c r="AD39" s="38"/>
      <c r="AE39" s="38"/>
      <c r="AF39" s="39"/>
      <c r="AG39" s="40"/>
      <c r="AH39" s="18"/>
      <c r="AI39" s="18"/>
      <c r="AJ39" s="18"/>
      <c r="AK39" s="18"/>
    </row>
    <row r="40" spans="1:37" s="46" customFormat="1" x14ac:dyDescent="0.25">
      <c r="B40" s="28"/>
      <c r="C40" s="18"/>
      <c r="D40" s="18"/>
      <c r="E40" s="18"/>
      <c r="F40" s="35"/>
      <c r="G40" s="35"/>
      <c r="H40" s="35"/>
      <c r="I40" s="37"/>
      <c r="J40" s="37"/>
      <c r="K40" s="37"/>
      <c r="L40" s="35"/>
      <c r="M40" s="35"/>
      <c r="N40" s="35"/>
      <c r="O40" s="35"/>
      <c r="P40" s="18"/>
      <c r="Q40" s="18"/>
      <c r="R40" s="18"/>
      <c r="S40" s="18"/>
      <c r="T40" s="18"/>
      <c r="U40" s="18"/>
      <c r="V40" s="12"/>
      <c r="W40" s="18"/>
      <c r="X40" s="35"/>
      <c r="Y40" s="35"/>
      <c r="Z40" s="38"/>
      <c r="AA40" s="38"/>
      <c r="AB40" s="38"/>
      <c r="AC40" s="38"/>
      <c r="AD40" s="38"/>
      <c r="AE40" s="38"/>
      <c r="AF40" s="39"/>
      <c r="AG40" s="16"/>
      <c r="AH40" s="18"/>
      <c r="AI40" s="18"/>
      <c r="AJ40" s="18"/>
      <c r="AK40" s="18"/>
    </row>
    <row r="41" spans="1:37" s="46" customFormat="1" x14ac:dyDescent="0.25">
      <c r="A41" s="18"/>
      <c r="B41" s="28"/>
      <c r="C41" s="49"/>
      <c r="D41" s="49"/>
      <c r="E41" s="18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12"/>
      <c r="W41" s="18"/>
      <c r="X41" s="35"/>
      <c r="Y41" s="35"/>
      <c r="Z41" s="38"/>
      <c r="AA41" s="38"/>
      <c r="AB41" s="38"/>
      <c r="AC41" s="38"/>
      <c r="AD41" s="38"/>
      <c r="AE41" s="38"/>
      <c r="AF41" s="39"/>
      <c r="AG41" s="40"/>
      <c r="AH41" s="18"/>
      <c r="AI41" s="18"/>
      <c r="AJ41" s="18"/>
      <c r="AK41" s="18"/>
    </row>
    <row r="42" spans="1:37" x14ac:dyDescent="0.25">
      <c r="A42" s="46"/>
      <c r="B42" s="21"/>
      <c r="C42" s="48"/>
      <c r="D42" s="48"/>
      <c r="E42" s="4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47"/>
      <c r="W42" s="46"/>
      <c r="X42" s="16"/>
      <c r="Y42" s="16"/>
      <c r="Z42" s="17"/>
      <c r="AA42" s="17"/>
      <c r="AB42" s="17"/>
      <c r="AC42" s="17"/>
      <c r="AD42" s="17"/>
      <c r="AE42" s="17"/>
      <c r="AF42" s="16"/>
      <c r="AG42" s="2"/>
      <c r="AH42" s="46"/>
      <c r="AI42" s="46"/>
      <c r="AJ42" s="46"/>
      <c r="AK42" s="46"/>
    </row>
    <row r="43" spans="1:37" x14ac:dyDescent="0.25">
      <c r="A43" s="46"/>
      <c r="B43" s="21"/>
      <c r="C43" s="48"/>
      <c r="D43" s="48"/>
      <c r="E43" s="4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47"/>
      <c r="W43" s="46"/>
      <c r="X43" s="16"/>
      <c r="Y43" s="16"/>
      <c r="Z43" s="17"/>
      <c r="AA43" s="17"/>
      <c r="AB43" s="17"/>
      <c r="AC43" s="17"/>
      <c r="AD43" s="17"/>
      <c r="AE43" s="17"/>
      <c r="AF43" s="16"/>
      <c r="AG43" s="2"/>
      <c r="AH43" s="46"/>
      <c r="AI43" s="46"/>
      <c r="AJ43" s="46"/>
      <c r="AK43" s="46"/>
    </row>
    <row r="44" spans="1:37" x14ac:dyDescent="0.25">
      <c r="A44" s="46"/>
      <c r="B44" s="21"/>
      <c r="C44" s="48"/>
      <c r="D44" s="48"/>
      <c r="E44" s="4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47"/>
      <c r="W44" s="46"/>
      <c r="X44" s="16"/>
      <c r="Y44" s="16"/>
      <c r="Z44" s="17"/>
      <c r="AA44" s="17"/>
      <c r="AB44" s="17"/>
      <c r="AC44" s="17"/>
      <c r="AD44" s="17"/>
      <c r="AE44" s="17"/>
      <c r="AF44" s="16"/>
      <c r="AG44" s="2"/>
      <c r="AH44" s="46"/>
      <c r="AI44" s="46"/>
      <c r="AJ44" s="46"/>
      <c r="AK44" s="46"/>
    </row>
    <row r="45" spans="1:37" x14ac:dyDescent="0.25">
      <c r="A45" s="46"/>
      <c r="B45" s="21"/>
      <c r="C45" s="48"/>
      <c r="D45" s="48"/>
      <c r="E45" s="4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47"/>
      <c r="W45" s="46"/>
      <c r="X45" s="16"/>
      <c r="Y45" s="16"/>
      <c r="Z45" s="17"/>
      <c r="AA45" s="17"/>
      <c r="AB45" s="17"/>
      <c r="AC45" s="17"/>
      <c r="AD45" s="17"/>
      <c r="AE45" s="17"/>
      <c r="AF45" s="16"/>
      <c r="AG45" s="2"/>
      <c r="AH45" s="46"/>
      <c r="AI45" s="46"/>
      <c r="AJ45" s="46"/>
      <c r="AK45" s="46"/>
    </row>
    <row r="46" spans="1:37" s="46" customFormat="1" x14ac:dyDescent="0.25">
      <c r="B46" s="21"/>
      <c r="C46" s="48"/>
      <c r="D46" s="48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47"/>
      <c r="X46" s="16"/>
      <c r="Y46" s="16"/>
      <c r="Z46" s="17"/>
      <c r="AA46" s="17"/>
      <c r="AB46" s="17"/>
      <c r="AC46" s="17"/>
      <c r="AD46" s="17"/>
      <c r="AE46" s="17"/>
      <c r="AF46" s="16"/>
      <c r="AG46" s="2"/>
    </row>
    <row r="47" spans="1:37" s="46" customFormat="1" x14ac:dyDescent="0.25">
      <c r="B47" s="21"/>
      <c r="C47" s="48"/>
      <c r="D47" s="48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47"/>
      <c r="X47" s="16"/>
      <c r="Y47" s="16"/>
      <c r="Z47" s="17"/>
      <c r="AA47" s="17"/>
      <c r="AB47" s="17"/>
      <c r="AC47" s="17"/>
      <c r="AD47" s="17"/>
      <c r="AE47" s="17"/>
      <c r="AF47" s="16"/>
      <c r="AG47" s="2"/>
    </row>
    <row r="48" spans="1:37" s="46" customFormat="1" x14ac:dyDescent="0.25">
      <c r="B48" s="21"/>
      <c r="C48" s="48"/>
      <c r="D48" s="48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47"/>
      <c r="X48" s="16"/>
      <c r="Y48" s="16"/>
      <c r="Z48" s="17"/>
      <c r="AA48" s="17"/>
      <c r="AB48" s="17"/>
      <c r="AC48" s="17"/>
      <c r="AD48" s="17"/>
      <c r="AE48" s="17"/>
      <c r="AF48" s="16"/>
      <c r="AG48" s="2"/>
    </row>
    <row r="49" spans="1:33" s="46" customFormat="1" x14ac:dyDescent="0.25">
      <c r="B49" s="21"/>
      <c r="C49" s="48"/>
      <c r="D49" s="48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47"/>
      <c r="X49" s="16"/>
      <c r="Y49" s="16"/>
      <c r="Z49" s="17"/>
      <c r="AA49" s="17"/>
      <c r="AB49" s="17"/>
      <c r="AC49" s="17"/>
      <c r="AD49" s="17"/>
      <c r="AE49" s="17"/>
      <c r="AF49" s="16"/>
      <c r="AG49" s="2"/>
    </row>
    <row r="50" spans="1:33" x14ac:dyDescent="0.25">
      <c r="A50" s="46"/>
    </row>
  </sheetData>
  <mergeCells count="2">
    <mergeCell ref="Z1:AA1"/>
    <mergeCell ref="AB1:AC1"/>
  </mergeCells>
  <dataValidations count="4">
    <dataValidation type="list" allowBlank="1" showInputMessage="1" showErrorMessage="1" sqref="F41:F44 H42:H44 D38:D49 H46 F46 H16 F16 H23:H24 J25 D7:D34">
      <formula1>INDIRECT(C7)</formula1>
    </dataValidation>
    <dataValidation type="list" allowBlank="1" showInputMessage="1" showErrorMessage="1" sqref="E41:E44 E16 C38:C49 E46 I25 C7:C34">
      <formula1>Type</formula1>
    </dataValidation>
    <dataValidation type="list" allowBlank="1" showInputMessage="1" showErrorMessage="1" sqref="E10:E15">
      <formula1>INDIRECT(#REF!)</formula1>
    </dataValidation>
    <dataValidation type="custom" allowBlank="1" showInputMessage="1" showErrorMessage="1" sqref="I23">
      <formula1>AL101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0"/>
  <sheetViews>
    <sheetView topLeftCell="O1" zoomScaleNormal="100" workbookViewId="0">
      <selection activeCell="V24" sqref="V24"/>
    </sheetView>
  </sheetViews>
  <sheetFormatPr defaultRowHeight="15" x14ac:dyDescent="0.25"/>
  <cols>
    <col min="5" max="5" width="36.28515625" customWidth="1"/>
    <col min="6" max="7" width="11.28515625" bestFit="1" customWidth="1"/>
    <col min="8" max="8" width="9.5703125" bestFit="1" customWidth="1"/>
    <col min="9" max="10" width="11.28515625" bestFit="1" customWidth="1"/>
    <col min="11" max="13" width="9.5703125" bestFit="1" customWidth="1"/>
    <col min="14" max="14" width="11.28515625" bestFit="1" customWidth="1"/>
    <col min="15" max="15" width="9.5703125" bestFit="1" customWidth="1"/>
    <col min="16" max="16" width="11.28515625" bestFit="1" customWidth="1"/>
    <col min="17" max="17" width="9.5703125" bestFit="1" customWidth="1"/>
    <col min="18" max="18" width="12.28515625" bestFit="1" customWidth="1"/>
    <col min="19" max="19" width="9.5703125" bestFit="1" customWidth="1"/>
    <col min="20" max="20" width="11.5703125" bestFit="1" customWidth="1"/>
    <col min="21" max="21" width="9.5703125" bestFit="1" customWidth="1"/>
    <col min="22" max="22" width="16.140625" customWidth="1"/>
    <col min="25" max="25" width="14.7109375" customWidth="1"/>
    <col min="26" max="26" width="16.42578125" customWidth="1"/>
    <col min="27" max="27" width="17.7109375" customWidth="1"/>
    <col min="28" max="28" width="13.85546875" customWidth="1"/>
    <col min="29" max="29" width="14.28515625" customWidth="1"/>
    <col min="30" max="30" width="11.5703125" customWidth="1"/>
    <col min="31" max="31" width="10.42578125" customWidth="1"/>
    <col min="32" max="32" width="11.5703125" customWidth="1"/>
    <col min="33" max="33" width="15.28515625" customWidth="1"/>
    <col min="36" max="36" width="10.5703125" customWidth="1"/>
  </cols>
  <sheetData>
    <row r="1" spans="1:36" s="14" customFormat="1" x14ac:dyDescent="0.25">
      <c r="A1" s="4" t="s">
        <v>24</v>
      </c>
      <c r="B1" s="30"/>
      <c r="C1" s="4"/>
      <c r="D1" s="4"/>
      <c r="E1" s="4"/>
      <c r="F1" s="31"/>
      <c r="G1" s="31"/>
      <c r="H1" s="31"/>
      <c r="I1" s="31"/>
      <c r="J1" s="31"/>
      <c r="K1" s="31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4"/>
      <c r="Y1" s="44"/>
      <c r="Z1" s="4"/>
      <c r="AA1" s="4"/>
      <c r="AB1" s="4"/>
      <c r="AC1" s="4"/>
      <c r="AD1" s="4"/>
      <c r="AE1" s="4"/>
      <c r="AF1" s="4"/>
      <c r="AG1" s="4"/>
    </row>
    <row r="2" spans="1:36" s="14" customFormat="1" x14ac:dyDescent="0.25">
      <c r="A2" s="19" t="s">
        <v>0</v>
      </c>
      <c r="B2" s="23" t="s">
        <v>79</v>
      </c>
      <c r="C2" s="13" t="s">
        <v>65</v>
      </c>
      <c r="D2" s="13" t="s">
        <v>57</v>
      </c>
      <c r="E2" s="19" t="s">
        <v>1</v>
      </c>
      <c r="F2" s="32" t="s">
        <v>2</v>
      </c>
      <c r="G2" s="32" t="s">
        <v>3</v>
      </c>
      <c r="H2" s="32" t="s">
        <v>4</v>
      </c>
      <c r="I2" s="32" t="s">
        <v>5</v>
      </c>
      <c r="J2" s="32" t="s">
        <v>6</v>
      </c>
      <c r="K2" s="32" t="s">
        <v>7</v>
      </c>
      <c r="L2" s="19" t="s">
        <v>8</v>
      </c>
      <c r="M2" s="19" t="s">
        <v>9</v>
      </c>
      <c r="N2" s="19" t="s">
        <v>10</v>
      </c>
      <c r="O2" s="19" t="s">
        <v>11</v>
      </c>
      <c r="P2" s="19" t="s">
        <v>12</v>
      </c>
      <c r="Q2" s="19" t="s">
        <v>13</v>
      </c>
      <c r="R2" s="19" t="s">
        <v>14</v>
      </c>
      <c r="S2" s="19" t="s">
        <v>15</v>
      </c>
      <c r="T2" s="19" t="s">
        <v>16</v>
      </c>
      <c r="U2" s="19" t="s">
        <v>17</v>
      </c>
      <c r="V2" s="19" t="s">
        <v>18</v>
      </c>
      <c r="W2" s="19" t="s">
        <v>19</v>
      </c>
      <c r="X2" s="45" t="s">
        <v>20</v>
      </c>
      <c r="Y2" s="45" t="s">
        <v>21</v>
      </c>
      <c r="Z2" s="5" t="s">
        <v>42</v>
      </c>
      <c r="AA2" s="5" t="s">
        <v>43</v>
      </c>
      <c r="AB2" s="5" t="s">
        <v>36</v>
      </c>
      <c r="AC2" s="5" t="s">
        <v>37</v>
      </c>
      <c r="AD2" s="19" t="s">
        <v>31</v>
      </c>
      <c r="AE2" s="19" t="s">
        <v>32</v>
      </c>
      <c r="AF2" s="19" t="s">
        <v>33</v>
      </c>
      <c r="AG2" s="19" t="s">
        <v>34</v>
      </c>
      <c r="AH2" s="22" t="s">
        <v>73</v>
      </c>
      <c r="AI2" s="23" t="s">
        <v>74</v>
      </c>
      <c r="AJ2" s="19" t="s">
        <v>82</v>
      </c>
    </row>
    <row r="3" spans="1:36" s="14" customFormat="1" x14ac:dyDescent="0.25">
      <c r="A3" s="46" t="s">
        <v>91</v>
      </c>
      <c r="B3" s="21"/>
      <c r="F3" s="17"/>
      <c r="G3" s="17"/>
      <c r="H3" s="17"/>
      <c r="I3" s="17"/>
      <c r="J3" s="17"/>
      <c r="K3" s="17"/>
      <c r="L3" s="16"/>
      <c r="M3" s="16"/>
      <c r="X3" s="16"/>
      <c r="Y3" s="16"/>
    </row>
    <row r="5" spans="1:36" s="46" customFormat="1" x14ac:dyDescent="0.25">
      <c r="A5" s="46">
        <v>859</v>
      </c>
      <c r="B5" s="21" t="s">
        <v>80</v>
      </c>
      <c r="C5" s="48" t="s">
        <v>62</v>
      </c>
      <c r="D5" s="48" t="s">
        <v>24</v>
      </c>
      <c r="E5" s="46" t="s">
        <v>93</v>
      </c>
      <c r="F5" s="16">
        <v>-26.198284799248999</v>
      </c>
      <c r="G5" s="16">
        <v>-26.547574279812999</v>
      </c>
      <c r="H5" s="16">
        <v>4.3705468647414801E-3</v>
      </c>
      <c r="I5" s="16">
        <v>-48.937222039823702</v>
      </c>
      <c r="J5" s="16">
        <v>-50.175206480402203</v>
      </c>
      <c r="K5" s="16">
        <v>4.5245228998730801E-3</v>
      </c>
      <c r="L5" s="16">
        <v>-5.5065258160612598E-2</v>
      </c>
      <c r="M5" s="16">
        <v>4.0596250397389004E-3</v>
      </c>
      <c r="N5" s="16">
        <v>-36.1261850927932</v>
      </c>
      <c r="O5" s="16">
        <v>4.3259891762248599E-3</v>
      </c>
      <c r="P5" s="16">
        <v>-67.859670724124001</v>
      </c>
      <c r="Q5" s="16">
        <v>4.4345024991404502E-3</v>
      </c>
      <c r="R5" s="16">
        <v>-96.890871882838695</v>
      </c>
      <c r="S5" s="16">
        <v>0.161664179620294</v>
      </c>
      <c r="T5" s="16">
        <v>575.65949177933896</v>
      </c>
      <c r="U5" s="16">
        <v>0.14087139053611999</v>
      </c>
      <c r="V5" s="47">
        <v>43488.351944444446</v>
      </c>
      <c r="W5" s="46">
        <v>2.2000000000000002</v>
      </c>
      <c r="X5" s="16">
        <v>7.1212887860500696E-3</v>
      </c>
      <c r="Y5" s="16">
        <v>4.3818340479579998E-3</v>
      </c>
      <c r="Z5" s="17">
        <f>((((N5/1000)+1)/((SMOW!$Z$4/1000)+1))-1)*1000</f>
        <v>-25.737662974781085</v>
      </c>
      <c r="AA5" s="17">
        <f>((((P5/1000)+1)/((SMOW!$AA$4/1000)+1))-1)*1000</f>
        <v>-48.152193311897015</v>
      </c>
      <c r="AB5" s="17">
        <f>Z5*SMOW!$AN$6</f>
        <v>-28.397399242958816</v>
      </c>
      <c r="AC5" s="17">
        <f>AA5*SMOW!$AN$12</f>
        <v>-53.059148686072263</v>
      </c>
      <c r="AD5" s="17">
        <f>LN((AB5/1000)+1)*1000</f>
        <v>-28.808405080179345</v>
      </c>
      <c r="AE5" s="17">
        <f t="shared" ref="AE5:AE9" si="0">LN((AC5/1000)+1)*1000</f>
        <v>-54.518646760508155</v>
      </c>
      <c r="AF5" s="16">
        <f>(AD5-SMOW!$AN$14*AE5)</f>
        <v>-2.2559590631036741E-2</v>
      </c>
      <c r="AG5" s="2">
        <f t="shared" ref="AG5:AG9" si="1">AF5*1000</f>
        <v>-22.559590631036741</v>
      </c>
      <c r="AJ5" s="46" t="s">
        <v>94</v>
      </c>
    </row>
    <row r="6" spans="1:36" s="46" customFormat="1" x14ac:dyDescent="0.25">
      <c r="A6" s="46">
        <v>860</v>
      </c>
      <c r="B6" s="21" t="s">
        <v>80</v>
      </c>
      <c r="C6" s="48" t="s">
        <v>62</v>
      </c>
      <c r="D6" s="48" t="s">
        <v>24</v>
      </c>
      <c r="E6" s="46" t="s">
        <v>95</v>
      </c>
      <c r="F6" s="16">
        <v>-26.893682306614501</v>
      </c>
      <c r="G6" s="16">
        <v>-27.2619352505486</v>
      </c>
      <c r="H6" s="16">
        <v>4.4758410956019902E-3</v>
      </c>
      <c r="I6" s="16">
        <v>-50.220939381057399</v>
      </c>
      <c r="J6" s="16">
        <v>-51.525889255231</v>
      </c>
      <c r="K6" s="16">
        <v>1.5219010624552901E-3</v>
      </c>
      <c r="L6" s="16">
        <v>-5.6265723786631201E-2</v>
      </c>
      <c r="M6" s="16">
        <v>4.4175010578267901E-3</v>
      </c>
      <c r="N6" s="16">
        <v>-36.814493028421701</v>
      </c>
      <c r="O6" s="16">
        <v>4.43020993328794E-3</v>
      </c>
      <c r="P6" s="16">
        <v>-69.117847085227297</v>
      </c>
      <c r="Q6" s="16">
        <v>1.4916211530477199E-3</v>
      </c>
      <c r="R6" s="16">
        <v>-101.040542730615</v>
      </c>
      <c r="S6" s="16">
        <v>0.10989257909274</v>
      </c>
      <c r="T6" s="16">
        <v>411.11035507798698</v>
      </c>
      <c r="U6" s="16">
        <v>7.2618593240540194E-2</v>
      </c>
      <c r="V6" s="47">
        <v>43488.429606481484</v>
      </c>
      <c r="W6" s="46">
        <v>2.2000000000000002</v>
      </c>
      <c r="X6" s="16">
        <v>3.2583506628232499E-2</v>
      </c>
      <c r="Y6" s="16">
        <v>2.7415126358927601E-2</v>
      </c>
      <c r="Z6" s="17">
        <f>((((N6/1000)+1)/((SMOW!$Z$4/1000)+1))-1)*1000</f>
        <v>-26.433389414888708</v>
      </c>
      <c r="AA6" s="17">
        <f>((((P6/1000)+1)/((SMOW!$AA$4/1000)+1))-1)*1000</f>
        <v>-49.436970262459077</v>
      </c>
      <c r="AB6" s="17">
        <f>Z6*SMOW!$AN$6</f>
        <v>-29.165022220343253</v>
      </c>
      <c r="AC6" s="17">
        <f>AA6*SMOW!$AN$12</f>
        <v>-54.474850994931955</v>
      </c>
      <c r="AD6" s="17">
        <f>LN((AB6/1000)+1)*1000</f>
        <v>-29.598775927435064</v>
      </c>
      <c r="AE6" s="17">
        <f t="shared" si="0"/>
        <v>-56.014792606935927</v>
      </c>
      <c r="AF6" s="16">
        <f>(AD6-SMOW!$AN$14*AE6)</f>
        <v>-2.2965430972892165E-2</v>
      </c>
      <c r="AG6" s="2">
        <f t="shared" si="1"/>
        <v>-22.965430972892165</v>
      </c>
    </row>
    <row r="8" spans="1:36" s="46" customFormat="1" x14ac:dyDescent="0.25">
      <c r="A8" s="46">
        <v>895</v>
      </c>
      <c r="B8" s="21" t="s">
        <v>80</v>
      </c>
      <c r="C8" s="48" t="s">
        <v>62</v>
      </c>
      <c r="D8" s="48" t="s">
        <v>24</v>
      </c>
      <c r="E8" s="46" t="s">
        <v>135</v>
      </c>
      <c r="F8" s="16">
        <v>-27.3592092675073</v>
      </c>
      <c r="G8" s="16">
        <v>-27.740442333931298</v>
      </c>
      <c r="H8" s="16">
        <v>3.9852887744656097E-3</v>
      </c>
      <c r="I8" s="16">
        <v>-51.106186665746698</v>
      </c>
      <c r="J8" s="16">
        <v>-52.458380073163198</v>
      </c>
      <c r="K8" s="16">
        <v>3.1906369396127402E-3</v>
      </c>
      <c r="L8" s="16">
        <v>-4.2417655301110101E-2</v>
      </c>
      <c r="M8" s="16">
        <v>3.7946737083464901E-3</v>
      </c>
      <c r="N8" s="16">
        <v>-37.275273945864797</v>
      </c>
      <c r="O8" s="16">
        <v>3.9446587889402597E-3</v>
      </c>
      <c r="P8" s="16">
        <v>-69.985481393459494</v>
      </c>
      <c r="Q8" s="16">
        <v>3.1271556793224901E-3</v>
      </c>
      <c r="R8" s="16">
        <v>-101.7425654804</v>
      </c>
      <c r="S8" s="16">
        <v>0.12630416181950899</v>
      </c>
      <c r="T8" s="16">
        <v>968.81881098351903</v>
      </c>
      <c r="U8" s="16">
        <v>0.101245027386644</v>
      </c>
      <c r="V8" s="47">
        <v>43510.431967592594</v>
      </c>
      <c r="W8" s="46">
        <v>2.2000000000000002</v>
      </c>
      <c r="X8" s="16">
        <v>0.113344794084347</v>
      </c>
      <c r="Y8" s="16">
        <v>0.105071650746628</v>
      </c>
      <c r="Z8" s="17">
        <f>((((N8/1000)+1)/((SMOW!$Z$4/1000)+1))-1)*1000</f>
        <v>-26.89913657654186</v>
      </c>
      <c r="AA8" s="17">
        <f>((((P8/1000)+1)/((SMOW!$AA$4/1000)+1))-1)*1000</f>
        <v>-50.322948250279609</v>
      </c>
      <c r="AB8" s="17">
        <f>Z8*SMOW!$AN$6</f>
        <v>-29.67889980544874</v>
      </c>
      <c r="AC8" s="17">
        <f>AA8*SMOW!$AN$12</f>
        <v>-55.451114682109463</v>
      </c>
      <c r="AD8" s="17">
        <f t="shared" ref="AD8:AD9" si="2">LN((AB8/1000)+1)*1000</f>
        <v>-30.128231135020478</v>
      </c>
      <c r="AE8" s="17">
        <f t="shared" si="0"/>
        <v>-57.047835499721636</v>
      </c>
      <c r="AF8" s="16">
        <f>(AD8-SMOW!$AN$14*AE8)</f>
        <v>-6.9739911674524535E-3</v>
      </c>
      <c r="AG8" s="2">
        <f t="shared" si="1"/>
        <v>-6.9739911674524535</v>
      </c>
    </row>
    <row r="9" spans="1:36" s="46" customFormat="1" x14ac:dyDescent="0.25">
      <c r="A9" s="46">
        <v>896</v>
      </c>
      <c r="B9" s="21" t="s">
        <v>80</v>
      </c>
      <c r="C9" s="48" t="s">
        <v>62</v>
      </c>
      <c r="D9" s="48" t="s">
        <v>24</v>
      </c>
      <c r="E9" s="46" t="s">
        <v>136</v>
      </c>
      <c r="F9" s="16">
        <v>-27.998985334909801</v>
      </c>
      <c r="G9" s="16">
        <v>-28.398430953176899</v>
      </c>
      <c r="H9" s="16">
        <v>3.9685399899047798E-3</v>
      </c>
      <c r="I9" s="16">
        <v>-52.3047480371417</v>
      </c>
      <c r="J9" s="16">
        <v>-53.722292677122702</v>
      </c>
      <c r="K9" s="16">
        <v>2.09310922679806E-3</v>
      </c>
      <c r="L9" s="16">
        <v>-3.3060419656164297E-2</v>
      </c>
      <c r="M9" s="16">
        <v>4.30705321695872E-3</v>
      </c>
      <c r="N9" s="16">
        <v>-37.908527501642901</v>
      </c>
      <c r="O9" s="16">
        <v>3.9280807580966502E-3</v>
      </c>
      <c r="P9" s="16">
        <v>-71.160196057180897</v>
      </c>
      <c r="Q9" s="16">
        <v>2.0514644974986502E-3</v>
      </c>
      <c r="R9" s="16">
        <v>-103.58850754600699</v>
      </c>
      <c r="S9" s="16">
        <v>0.139921265490733</v>
      </c>
      <c r="T9" s="16">
        <v>816.95339941413295</v>
      </c>
      <c r="U9" s="16">
        <v>9.9924372368736095E-2</v>
      </c>
      <c r="V9" s="47">
        <v>43510.510127314818</v>
      </c>
      <c r="W9" s="46">
        <v>2.2000000000000002</v>
      </c>
      <c r="X9" s="16">
        <v>5.1637486187930699E-3</v>
      </c>
      <c r="Y9" s="16">
        <v>6.9055200005522302E-3</v>
      </c>
      <c r="Z9" s="17">
        <f>((((N9/1000)+1)/((SMOW!$Z$4/1000)+1))-1)*1000</f>
        <v>-27.539215266968007</v>
      </c>
      <c r="AA9" s="17">
        <f>((((P9/1000)+1)/((SMOW!$AA$4/1000)+1))-1)*1000</f>
        <v>-51.522498941339421</v>
      </c>
      <c r="AB9" s="17">
        <f>Z9*SMOW!$AN$6</f>
        <v>-30.385124381345619</v>
      </c>
      <c r="AC9" s="17">
        <f>AA9*SMOW!$AN$12</f>
        <v>-56.772905738669664</v>
      </c>
      <c r="AD9" s="17">
        <f t="shared" si="2"/>
        <v>-30.856321768835691</v>
      </c>
      <c r="AE9" s="17">
        <f t="shared" si="0"/>
        <v>-58.448204279560727</v>
      </c>
      <c r="AF9" s="16">
        <f>(AD9-SMOW!$AN$14*AE9)</f>
        <v>4.3300907723740067E-3</v>
      </c>
      <c r="AG9" s="2">
        <f t="shared" si="1"/>
        <v>4.3300907723740067</v>
      </c>
    </row>
    <row r="10" spans="1:36" s="46" customFormat="1" x14ac:dyDescent="0.25">
      <c r="B10" s="21"/>
      <c r="C10" s="48"/>
      <c r="D10" s="48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47"/>
      <c r="X10" s="16"/>
      <c r="Y10" s="16"/>
      <c r="Z10" s="17"/>
      <c r="AA10" s="17"/>
      <c r="AB10" s="17"/>
      <c r="AC10" s="17"/>
      <c r="AD10" s="17"/>
      <c r="AE10" s="17"/>
      <c r="AF10" s="16"/>
      <c r="AG10" s="2"/>
    </row>
    <row r="11" spans="1:36" s="46" customFormat="1" x14ac:dyDescent="0.25">
      <c r="A11" s="46">
        <v>935</v>
      </c>
      <c r="B11" s="21" t="s">
        <v>80</v>
      </c>
      <c r="C11" s="48" t="s">
        <v>62</v>
      </c>
      <c r="D11" s="48" t="s">
        <v>24</v>
      </c>
      <c r="E11" s="46" t="s">
        <v>186</v>
      </c>
      <c r="F11" s="16">
        <v>-27.2349903697156</v>
      </c>
      <c r="G11" s="16">
        <v>-27.6127376583866</v>
      </c>
      <c r="H11" s="16">
        <v>5.0348551930297497E-3</v>
      </c>
      <c r="I11" s="16">
        <v>-50.866535028885998</v>
      </c>
      <c r="J11" s="16">
        <v>-52.205852836591703</v>
      </c>
      <c r="K11" s="16">
        <v>1.6452379892103199E-3</v>
      </c>
      <c r="L11" s="16">
        <v>-4.8047360666151701E-2</v>
      </c>
      <c r="M11" s="16">
        <v>5.3360339902569299E-3</v>
      </c>
      <c r="N11" s="16">
        <v>-37.152321458691098</v>
      </c>
      <c r="O11" s="16">
        <v>4.9835248866956202E-3</v>
      </c>
      <c r="P11" s="16">
        <v>-69.750597891684805</v>
      </c>
      <c r="Q11" s="16">
        <v>1.61250415486707E-3</v>
      </c>
      <c r="R11" s="16">
        <v>-100.940072593332</v>
      </c>
      <c r="S11" s="16">
        <v>0.14905028611121701</v>
      </c>
      <c r="T11" s="16">
        <v>686.04208856820503</v>
      </c>
      <c r="U11" s="16">
        <v>7.4120200572294195E-2</v>
      </c>
      <c r="V11" s="47">
        <v>43531.566759259258</v>
      </c>
      <c r="W11" s="46">
        <v>2.2000000000000002</v>
      </c>
      <c r="X11" s="16">
        <v>1.7580087536601799E-2</v>
      </c>
      <c r="Y11" s="16">
        <v>1.3604899502310299E-2</v>
      </c>
      <c r="Z11" s="17">
        <f>((((N11/1000)+1)/((SMOW!$Z$4/1000)+1))-1)*1000</f>
        <v>-26.774858921475019</v>
      </c>
      <c r="AA11" s="17">
        <f>((((P11/1000)+1)/((SMOW!$AA$4/1000)+1))-1)*1000</f>
        <v>-50.083098799537431</v>
      </c>
      <c r="AB11" s="17">
        <f>Z11*SMOW!$AN$6</f>
        <v>-29.541779267683918</v>
      </c>
      <c r="AC11" s="17">
        <f>AA11*SMOW!$AN$12</f>
        <v>-55.18682334263152</v>
      </c>
      <c r="AD11" s="17">
        <f t="shared" ref="AD11:AE12" si="3">LN((AB11/1000)+1)*1000</f>
        <v>-29.986926519380312</v>
      </c>
      <c r="AE11" s="17">
        <f t="shared" si="3"/>
        <v>-56.768067691824022</v>
      </c>
      <c r="AF11" s="16">
        <f>(AD11-SMOW!$AN$14*AE11)</f>
        <v>-1.3386778097228103E-2</v>
      </c>
      <c r="AG11" s="2">
        <f t="shared" ref="AG11:AG12" si="4">AF11*1000</f>
        <v>-13.386778097228103</v>
      </c>
    </row>
    <row r="12" spans="1:36" s="46" customFormat="1" x14ac:dyDescent="0.25">
      <c r="A12" s="46">
        <v>936</v>
      </c>
      <c r="B12" s="21" t="s">
        <v>80</v>
      </c>
      <c r="C12" s="48" t="s">
        <v>62</v>
      </c>
      <c r="D12" s="48" t="s">
        <v>24</v>
      </c>
      <c r="E12" s="46" t="s">
        <v>187</v>
      </c>
      <c r="F12" s="16">
        <v>-27.414289389426798</v>
      </c>
      <c r="G12" s="16">
        <v>-27.7970734073191</v>
      </c>
      <c r="H12" s="16">
        <v>4.0498991410002601E-3</v>
      </c>
      <c r="I12" s="16">
        <v>-51.181234702594601</v>
      </c>
      <c r="J12" s="16">
        <v>-52.537473071757603</v>
      </c>
      <c r="K12" s="16">
        <v>1.72939660672264E-3</v>
      </c>
      <c r="L12" s="16">
        <v>-5.7287625431115097E-2</v>
      </c>
      <c r="M12" s="16">
        <v>3.85020742286792E-3</v>
      </c>
      <c r="N12" s="16">
        <v>-37.329792526404901</v>
      </c>
      <c r="O12" s="16">
        <v>4.0086104533311601E-3</v>
      </c>
      <c r="P12" s="16">
        <v>-70.059036266386897</v>
      </c>
      <c r="Q12" s="16">
        <v>1.6949883433535901E-3</v>
      </c>
      <c r="R12" s="16">
        <v>-101.420223417527</v>
      </c>
      <c r="S12" s="16">
        <v>0.11042517758635199</v>
      </c>
      <c r="T12" s="16">
        <v>790.44175180227705</v>
      </c>
      <c r="U12" s="16">
        <v>8.4407649829126505E-2</v>
      </c>
      <c r="V12" s="47">
        <v>43531.64607638889</v>
      </c>
      <c r="W12" s="46">
        <v>2.2000000000000002</v>
      </c>
      <c r="X12" s="16">
        <v>3.1947520977237798E-2</v>
      </c>
      <c r="Y12" s="16">
        <v>2.9104016657643499E-2</v>
      </c>
      <c r="Z12" s="17">
        <f>((((N12/1000)+1)/((SMOW!$Z$4/1000)+1))-1)*1000</f>
        <v>-26.954242752129097</v>
      </c>
      <c r="AA12" s="17">
        <f>((((P12/1000)+1)/((SMOW!$AA$4/1000)+1))-1)*1000</f>
        <v>-50.39805823347443</v>
      </c>
      <c r="AB12" s="17">
        <f>Z12*SMOW!$AN$6</f>
        <v>-29.739700666445199</v>
      </c>
      <c r="AC12" s="17">
        <f>AA12*SMOW!$AN$12</f>
        <v>-55.53387875767978</v>
      </c>
      <c r="AD12" s="17">
        <f t="shared" si="3"/>
        <v>-30.190893655676554</v>
      </c>
      <c r="AE12" s="17">
        <f>LN((AC12/1000)+1)*1000</f>
        <v>-57.13546219970636</v>
      </c>
      <c r="AF12" s="16">
        <f>(AD12-SMOW!$AN$14*AE12)</f>
        <v>-2.3369614231594227E-2</v>
      </c>
      <c r="AG12" s="2">
        <f t="shared" si="4"/>
        <v>-23.369614231594227</v>
      </c>
    </row>
    <row r="13" spans="1:36" s="46" customFormat="1" x14ac:dyDescent="0.25">
      <c r="B13" s="21"/>
      <c r="C13" s="48"/>
      <c r="D13" s="48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47"/>
      <c r="X13" s="16"/>
      <c r="Y13" s="16"/>
      <c r="Z13" s="17"/>
      <c r="AA13" s="17"/>
      <c r="AB13" s="17"/>
      <c r="AC13" s="17"/>
      <c r="AD13" s="17"/>
      <c r="AE13" s="17"/>
      <c r="AF13" s="16"/>
      <c r="AG13" s="2"/>
    </row>
    <row r="14" spans="1:36" s="46" customFormat="1" x14ac:dyDescent="0.25">
      <c r="A14" s="46">
        <v>992</v>
      </c>
      <c r="B14" s="21" t="s">
        <v>80</v>
      </c>
      <c r="C14" s="48" t="s">
        <v>62</v>
      </c>
      <c r="D14" s="48" t="s">
        <v>24</v>
      </c>
      <c r="E14" s="46" t="s">
        <v>260</v>
      </c>
      <c r="F14" s="16">
        <v>-27.750403953579099</v>
      </c>
      <c r="G14" s="16">
        <v>-28.142721907496099</v>
      </c>
      <c r="H14" s="16">
        <v>4.8130710799443501E-3</v>
      </c>
      <c r="I14" s="16">
        <v>-51.860928385449597</v>
      </c>
      <c r="J14" s="16">
        <v>-53.254087984088699</v>
      </c>
      <c r="K14" s="16">
        <v>4.8627033356289599E-3</v>
      </c>
      <c r="L14" s="16">
        <v>-2.4563451897309199E-2</v>
      </c>
      <c r="M14" s="16">
        <v>4.0627884288665199E-3</v>
      </c>
      <c r="N14" s="16">
        <v>-37.6624804054034</v>
      </c>
      <c r="O14" s="16">
        <v>4.7640018607769197E-3</v>
      </c>
      <c r="P14" s="16">
        <v>-70.725206689649696</v>
      </c>
      <c r="Q14" s="16">
        <v>4.7659544600885204E-3</v>
      </c>
      <c r="R14" s="16">
        <v>-96.786835169712703</v>
      </c>
      <c r="S14" s="16">
        <v>0.23111740211444801</v>
      </c>
      <c r="T14" s="16">
        <v>653.90731677239796</v>
      </c>
      <c r="U14" s="16">
        <v>0.30162646843383401</v>
      </c>
      <c r="V14" s="47">
        <v>43565.351863425924</v>
      </c>
      <c r="W14" s="46">
        <v>2.2000000000000002</v>
      </c>
      <c r="X14" s="16">
        <v>4.5854385265718398E-3</v>
      </c>
      <c r="Y14" s="16">
        <v>2.6779282437112899E-3</v>
      </c>
      <c r="Z14" s="17">
        <f>((((N14/1000)+1)/((SMOW!$Z$4/1000)+1))-1)*1000</f>
        <v>-27.290516303168921</v>
      </c>
      <c r="AA14" s="17">
        <f>((((P14/1000)+1)/((SMOW!$AA$4/1000)+1))-1)*1000</f>
        <v>-51.078312950868508</v>
      </c>
      <c r="AB14" s="17">
        <f>Z14*SMOW!$AN$6</f>
        <v>-30.110724806946308</v>
      </c>
      <c r="AC14" s="17">
        <f>AA14*SMOW!$AN$12</f>
        <v>-56.283454918433748</v>
      </c>
      <c r="AD14" s="17">
        <f t="shared" ref="AD14:AE15" si="5">LN((AB14/1000)+1)*1000</f>
        <v>-30.573363285745742</v>
      </c>
      <c r="AE14" s="17">
        <f t="shared" si="5"/>
        <v>-57.929427967425156</v>
      </c>
      <c r="AF14" s="16">
        <f>(AD14-SMOW!$AN$14*AE14)</f>
        <v>1.3374681054742155E-2</v>
      </c>
      <c r="AG14" s="2">
        <f t="shared" ref="AG14:AG15" si="6">AF14*1000</f>
        <v>13.374681054742155</v>
      </c>
    </row>
    <row r="15" spans="1:36" s="46" customFormat="1" x14ac:dyDescent="0.25">
      <c r="A15" s="46">
        <v>993</v>
      </c>
      <c r="B15" s="21" t="s">
        <v>80</v>
      </c>
      <c r="C15" s="48" t="s">
        <v>62</v>
      </c>
      <c r="D15" s="48" t="s">
        <v>24</v>
      </c>
      <c r="E15" s="46" t="s">
        <v>261</v>
      </c>
      <c r="F15" s="16">
        <v>-27.746292612687501</v>
      </c>
      <c r="G15" s="16">
        <v>-28.138492903058101</v>
      </c>
      <c r="H15" s="16">
        <v>2.72536886061362E-3</v>
      </c>
      <c r="I15" s="16">
        <v>-51.859545961153799</v>
      </c>
      <c r="J15" s="16">
        <v>-53.252629508969299</v>
      </c>
      <c r="K15" s="16">
        <v>1.8758198964449501E-3</v>
      </c>
      <c r="L15" s="16">
        <v>-2.1104522322330298E-2</v>
      </c>
      <c r="M15" s="16">
        <v>2.6741043933420998E-3</v>
      </c>
      <c r="N15" s="16">
        <v>-37.658410979597598</v>
      </c>
      <c r="O15" s="16">
        <v>2.69758374800939E-3</v>
      </c>
      <c r="P15" s="16">
        <v>-70.723851770218403</v>
      </c>
      <c r="Q15" s="16">
        <v>1.8384983793439801E-3</v>
      </c>
      <c r="R15" s="16">
        <v>-101.307510805441</v>
      </c>
      <c r="S15" s="16">
        <v>0.14500640087342401</v>
      </c>
      <c r="T15" s="16">
        <v>723.44891932160999</v>
      </c>
      <c r="U15" s="16">
        <v>0.110569824250208</v>
      </c>
      <c r="V15" s="47">
        <v>43565.431087962963</v>
      </c>
      <c r="W15" s="46">
        <v>2.2000000000000002</v>
      </c>
      <c r="X15" s="16">
        <v>5.28655614099168E-2</v>
      </c>
      <c r="Y15" s="16">
        <v>5.0204402202115202E-2</v>
      </c>
      <c r="Z15" s="17">
        <f>((((N15/1000)+1)/((SMOW!$Z$4/1000)+1))-1)*1000</f>
        <v>-27.286403017555582</v>
      </c>
      <c r="AA15" s="17">
        <f>((((P15/1000)+1)/((SMOW!$AA$4/1000)+1))-1)*1000</f>
        <v>-51.076929385488576</v>
      </c>
      <c r="AB15" s="17">
        <f>Z15*SMOW!$AN$6</f>
        <v>-30.106186453410608</v>
      </c>
      <c r="AC15" s="17">
        <f>AA15*SMOW!$AN$12</f>
        <v>-56.281930360648076</v>
      </c>
      <c r="AD15" s="17">
        <f t="shared" si="5"/>
        <v>-30.568684047575136</v>
      </c>
      <c r="AE15" s="17">
        <f t="shared" si="5"/>
        <v>-57.92781248599465</v>
      </c>
      <c r="AF15" s="16">
        <f>(AD15-SMOW!$AN$14*AE15)</f>
        <v>1.7200945030040771E-2</v>
      </c>
      <c r="AG15" s="2">
        <f t="shared" si="6"/>
        <v>17.200945030040771</v>
      </c>
    </row>
    <row r="16" spans="1:36" s="46" customFormat="1" x14ac:dyDescent="0.25">
      <c r="B16" s="21"/>
      <c r="C16" s="48"/>
      <c r="D16" s="48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47"/>
      <c r="X16" s="16"/>
      <c r="Y16" s="16"/>
      <c r="Z16" s="17"/>
      <c r="AA16" s="17"/>
      <c r="AB16" s="17"/>
      <c r="AC16" s="17"/>
      <c r="AD16" s="17"/>
      <c r="AE16" s="17"/>
      <c r="AF16" s="16"/>
      <c r="AG16" s="2"/>
    </row>
    <row r="17" spans="1:36" s="46" customFormat="1" x14ac:dyDescent="0.25">
      <c r="A17" s="46">
        <v>1071</v>
      </c>
      <c r="B17" s="21" t="s">
        <v>80</v>
      </c>
      <c r="C17" s="48" t="s">
        <v>62</v>
      </c>
      <c r="D17" s="48" t="s">
        <v>24</v>
      </c>
      <c r="E17" s="46" t="s">
        <v>344</v>
      </c>
      <c r="F17" s="16">
        <v>-28.134798592428002</v>
      </c>
      <c r="G17" s="16">
        <v>-28.538166209729798</v>
      </c>
      <c r="H17" s="16">
        <v>4.4701458117598304E-3</v>
      </c>
      <c r="I17" s="16">
        <v>-52.600987922926201</v>
      </c>
      <c r="J17" s="16">
        <v>-54.034931931341397</v>
      </c>
      <c r="K17" s="16">
        <v>5.6823464001561803E-3</v>
      </c>
      <c r="L17" s="16">
        <v>-7.7221499815645703E-3</v>
      </c>
      <c r="M17" s="16">
        <v>4.1260234569266601E-3</v>
      </c>
      <c r="N17" s="16">
        <v>-38.042956144143297</v>
      </c>
      <c r="O17" s="16">
        <v>4.4245727128197103E-3</v>
      </c>
      <c r="P17" s="16">
        <v>-71.4613047934197</v>
      </c>
      <c r="Q17" s="16">
        <v>9.1913424239505499E-3</v>
      </c>
      <c r="R17" s="16">
        <v>-100.402962012492</v>
      </c>
      <c r="S17" s="16">
        <v>0.186486987326038</v>
      </c>
      <c r="T17" s="16">
        <v>616.06779807140299</v>
      </c>
      <c r="U17" s="16">
        <v>0.29120255551119201</v>
      </c>
      <c r="V17" s="47">
        <v>43592.362361111111</v>
      </c>
      <c r="W17" s="46">
        <v>2.2000000000000002</v>
      </c>
      <c r="X17" s="16">
        <v>1.2942657145733999E-2</v>
      </c>
      <c r="Y17" s="16">
        <v>1.0378678404910299E-3</v>
      </c>
      <c r="Z17" s="17">
        <f>((((N17/1000)+1)/((SMOW!$Z$4/1000)+1))-1)*1000</f>
        <v>-27.67509276605562</v>
      </c>
      <c r="AA17" s="17">
        <f>((((P17/1000)+1)/((SMOW!$AA$4/1000)+1))-1)*1000</f>
        <v>-51.82997377228704</v>
      </c>
      <c r="AB17" s="17">
        <f>Z17*SMOW!$AN$6</f>
        <v>-30.535043493795982</v>
      </c>
      <c r="AC17" s="17">
        <f>AA17*SMOW!$AN$12</f>
        <v>-57.11171383131046</v>
      </c>
      <c r="AD17" s="17">
        <f t="shared" ref="AD17:AE19" si="7">LN((AB17/1000)+1)*1000</f>
        <v>-31.01095089783319</v>
      </c>
      <c r="AE17" s="17">
        <f>LN((AC17/1000)+1)*1000</f>
        <v>-58.807469783464008</v>
      </c>
      <c r="AF17" s="16">
        <f>(AD17-SMOW!$AN$14*AE17)</f>
        <v>3.9393147835806275E-2</v>
      </c>
      <c r="AG17" s="2">
        <f t="shared" ref="AG17:AG19" si="8">AF17*1000</f>
        <v>39.393147835806275</v>
      </c>
    </row>
    <row r="18" spans="1:36" s="46" customFormat="1" x14ac:dyDescent="0.25">
      <c r="A18" s="46">
        <v>1072</v>
      </c>
      <c r="B18" s="21" t="s">
        <v>80</v>
      </c>
      <c r="C18" s="48" t="s">
        <v>62</v>
      </c>
      <c r="D18" s="48" t="s">
        <v>24</v>
      </c>
      <c r="E18" s="46" t="s">
        <v>345</v>
      </c>
      <c r="F18" s="16">
        <v>-28.2108547912425</v>
      </c>
      <c r="G18" s="16">
        <v>-28.616427169032601</v>
      </c>
      <c r="H18" s="16">
        <v>3.9200672632943804E-3</v>
      </c>
      <c r="I18" s="16">
        <v>-52.749085387848702</v>
      </c>
      <c r="J18" s="16">
        <v>-54.191263626125497</v>
      </c>
      <c r="K18" s="16">
        <v>1.9992323595484601E-3</v>
      </c>
      <c r="L18" s="16">
        <v>-3.4399744382881199E-3</v>
      </c>
      <c r="M18" s="16">
        <v>4.0523595609419198E-3</v>
      </c>
      <c r="N18" s="16">
        <v>-38.118236950650797</v>
      </c>
      <c r="O18" s="16">
        <v>3.8801022105259099E-3</v>
      </c>
      <c r="P18" s="16">
        <v>-71.595692823530996</v>
      </c>
      <c r="Q18" s="16">
        <v>1.95945541463196E-3</v>
      </c>
      <c r="R18" s="16">
        <v>-104.33463759633</v>
      </c>
      <c r="S18" s="16">
        <v>0.12977252071568901</v>
      </c>
      <c r="T18" s="16">
        <v>625.90221441490496</v>
      </c>
      <c r="U18" s="16">
        <v>9.5296471074731895E-2</v>
      </c>
      <c r="V18" s="47">
        <v>43592.440497685187</v>
      </c>
      <c r="W18" s="46">
        <v>2.2000000000000002</v>
      </c>
      <c r="X18" s="16">
        <v>1.49052106063454E-2</v>
      </c>
      <c r="Y18" s="16">
        <v>1.7272121033602698E-2</v>
      </c>
      <c r="Z18" s="17">
        <f>((((N18/1000)+1)/((SMOW!$Z$4/1000)+1))-1)*1000</f>
        <v>-27.751184940515316</v>
      </c>
      <c r="AA18" s="17">
        <f>((((P18/1000)+1)/((SMOW!$AA$4/1000)+1))-1)*1000</f>
        <v>-51.967203058145614</v>
      </c>
      <c r="AB18" s="17">
        <f>Z18*SMOW!$AN$6</f>
        <v>-30.618999051824467</v>
      </c>
      <c r="AC18" s="17">
        <f>AA18*SMOW!$AN$12</f>
        <v>-57.262927484970852</v>
      </c>
      <c r="AD18" s="17">
        <f t="shared" si="7"/>
        <v>-31.097554537238487</v>
      </c>
      <c r="AE18" s="17">
        <f t="shared" si="7"/>
        <v>-58.96785546483833</v>
      </c>
      <c r="AF18" s="16">
        <f>(AD18-SMOW!$AN$14*AE18)</f>
        <v>3.747314819615255E-2</v>
      </c>
      <c r="AG18" s="2">
        <f t="shared" si="8"/>
        <v>37.47314819615255</v>
      </c>
    </row>
    <row r="19" spans="1:36" s="46" customFormat="1" x14ac:dyDescent="0.25">
      <c r="A19" s="46">
        <v>1073</v>
      </c>
      <c r="B19" s="21" t="s">
        <v>80</v>
      </c>
      <c r="C19" s="48" t="s">
        <v>62</v>
      </c>
      <c r="D19" s="48" t="s">
        <v>24</v>
      </c>
      <c r="E19" s="46" t="s">
        <v>346</v>
      </c>
      <c r="F19" s="16">
        <v>-26.206311481218801</v>
      </c>
      <c r="G19" s="16">
        <v>-26.555816861365098</v>
      </c>
      <c r="H19" s="16">
        <v>3.9186938035996998E-3</v>
      </c>
      <c r="I19" s="16">
        <v>-48.957263953649701</v>
      </c>
      <c r="J19" s="16">
        <v>-50.196279508393502</v>
      </c>
      <c r="K19" s="16">
        <v>1.8114531379653401E-3</v>
      </c>
      <c r="L19" s="16">
        <v>-5.2181280933322E-2</v>
      </c>
      <c r="M19" s="16">
        <v>3.7683360651512101E-3</v>
      </c>
      <c r="N19" s="16">
        <v>-36.134129942807803</v>
      </c>
      <c r="O19" s="16">
        <v>3.8787427532416098E-3</v>
      </c>
      <c r="P19" s="16">
        <v>-67.879313881848105</v>
      </c>
      <c r="Q19" s="16">
        <v>1.7754122689071601E-3</v>
      </c>
      <c r="R19" s="16">
        <v>-100.127287010253</v>
      </c>
      <c r="S19" s="16">
        <v>0.115750169448759</v>
      </c>
      <c r="T19" s="16">
        <v>880.375640765973</v>
      </c>
      <c r="U19" s="16">
        <v>6.8884398796540597E-2</v>
      </c>
      <c r="V19" s="47">
        <v>43592.582870370374</v>
      </c>
      <c r="W19" s="46">
        <v>2.2000000000000002</v>
      </c>
      <c r="X19" s="16">
        <v>8.7816595904188804E-2</v>
      </c>
      <c r="Y19" s="16">
        <v>8.1961721981263794E-2</v>
      </c>
      <c r="Z19" s="17">
        <f>((((N19/1000)+1)/((SMOW!$Z$4/1000)+1))-1)*1000</f>
        <v>-25.745693453483653</v>
      </c>
      <c r="AA19" s="17">
        <f>((((P19/1000)+1)/((SMOW!$AA$4/1000)+1))-1)*1000</f>
        <v>-48.172251768771936</v>
      </c>
      <c r="AB19" s="17">
        <f>Z19*SMOW!$AN$6</f>
        <v>-28.406259593257612</v>
      </c>
      <c r="AC19" s="17">
        <f>AA19*SMOW!$AN$12</f>
        <v>-53.081251202542191</v>
      </c>
      <c r="AD19" s="17">
        <f t="shared" si="7"/>
        <v>-28.817524436891947</v>
      </c>
      <c r="AE19" s="17">
        <f t="shared" si="7"/>
        <v>-54.54198800129447</v>
      </c>
      <c r="AF19" s="16">
        <f>(AD19-SMOW!$AN$14*AE19)</f>
        <v>-1.9354772208465931E-2</v>
      </c>
      <c r="AG19" s="2">
        <f t="shared" si="8"/>
        <v>-19.354772208465931</v>
      </c>
      <c r="AJ19" s="46" t="s">
        <v>351</v>
      </c>
    </row>
    <row r="20" spans="1:36" s="46" customFormat="1" x14ac:dyDescent="0.25">
      <c r="B20" s="21"/>
      <c r="C20" s="48"/>
      <c r="D20" s="48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47"/>
      <c r="X20" s="16"/>
      <c r="Y20" s="16"/>
      <c r="Z20" s="17"/>
      <c r="AA20" s="17"/>
      <c r="AB20" s="17"/>
      <c r="AC20" s="17"/>
      <c r="AD20" s="17"/>
      <c r="AE20" s="17"/>
      <c r="AF20" s="16"/>
      <c r="AG20" s="2"/>
    </row>
    <row r="21" spans="1:36" s="14" customFormat="1" x14ac:dyDescent="0.25">
      <c r="B21" s="21"/>
      <c r="F21" s="17"/>
      <c r="G21" s="17"/>
      <c r="H21" s="17"/>
      <c r="I21" s="17"/>
      <c r="J21" s="17"/>
      <c r="K21" s="17"/>
      <c r="L21" s="16"/>
      <c r="M21" s="16"/>
      <c r="X21" s="16"/>
      <c r="Y21" s="19" t="s">
        <v>35</v>
      </c>
      <c r="Z21" s="17">
        <f t="shared" ref="Z21:AG21" si="9">AVERAGE(Z5:Z6,Z8:Z9,Z11:Z12,Z14:Z15,Z17:Z19)</f>
        <v>-26.917036035232989</v>
      </c>
      <c r="AA21" s="17">
        <f t="shared" si="9"/>
        <v>-50.367312612231693</v>
      </c>
      <c r="AB21" s="17">
        <f t="shared" si="9"/>
        <v>-29.698648998496413</v>
      </c>
      <c r="AC21" s="17">
        <f t="shared" si="9"/>
        <v>-55.499999999999993</v>
      </c>
      <c r="AD21" s="17">
        <f t="shared" si="9"/>
        <v>-30.148875571982902</v>
      </c>
      <c r="AE21" s="17">
        <f t="shared" si="9"/>
        <v>-57.100687521933949</v>
      </c>
      <c r="AF21" s="17">
        <f t="shared" si="9"/>
        <v>2.8743959822237611E-4</v>
      </c>
      <c r="AG21" s="2">
        <f t="shared" si="9"/>
        <v>0.28743959822237614</v>
      </c>
      <c r="AH21" s="19" t="s">
        <v>35</v>
      </c>
    </row>
    <row r="22" spans="1:36" s="14" customFormat="1" x14ac:dyDescent="0.25">
      <c r="B22" s="21"/>
      <c r="F22" s="17"/>
      <c r="G22" s="17"/>
      <c r="H22" s="17"/>
      <c r="I22" s="17"/>
      <c r="J22" s="17"/>
      <c r="K22" s="17"/>
      <c r="L22" s="16"/>
      <c r="M22" s="16"/>
      <c r="X22" s="16"/>
      <c r="Y22" s="16"/>
      <c r="AG22" s="2">
        <f>STDEV(AG5:AG6,AG8:AG9,AG11:AG12,AG14:AG15,AG17:AG19)</f>
        <v>23.735178514494212</v>
      </c>
      <c r="AH22" s="19" t="s">
        <v>74</v>
      </c>
    </row>
    <row r="24" spans="1:36" x14ac:dyDescent="0.25">
      <c r="A24" s="18" t="s">
        <v>87</v>
      </c>
    </row>
    <row r="25" spans="1:36" s="46" customFormat="1" x14ac:dyDescent="0.25">
      <c r="A25" s="46" t="s">
        <v>91</v>
      </c>
    </row>
    <row r="26" spans="1:36" s="46" customFormat="1" x14ac:dyDescent="0.25">
      <c r="A26" s="46">
        <v>858</v>
      </c>
      <c r="B26" s="21" t="s">
        <v>80</v>
      </c>
      <c r="C26" s="48" t="s">
        <v>62</v>
      </c>
      <c r="D26" s="48" t="s">
        <v>24</v>
      </c>
      <c r="E26" s="46" t="s">
        <v>92</v>
      </c>
      <c r="F26" s="16">
        <v>-22.9342570839618</v>
      </c>
      <c r="G26" s="16">
        <v>-23.201339003488801</v>
      </c>
      <c r="H26" s="16">
        <v>4.4255463458611199E-3</v>
      </c>
      <c r="I26" s="16">
        <v>-42.815723700583298</v>
      </c>
      <c r="J26" s="16">
        <v>-43.7593502378324</v>
      </c>
      <c r="K26" s="16">
        <v>4.2741124595786998E-3</v>
      </c>
      <c r="L26" s="16">
        <v>-9.6402077913268394E-2</v>
      </c>
      <c r="M26" s="16">
        <v>3.6589650028041099E-3</v>
      </c>
      <c r="N26" s="16">
        <v>-32.895434112601997</v>
      </c>
      <c r="O26" s="16">
        <v>4.3804279380996501E-3</v>
      </c>
      <c r="P26" s="16">
        <v>-61.859966383008199</v>
      </c>
      <c r="Q26" s="16">
        <v>4.1890742522564303E-3</v>
      </c>
      <c r="R26" s="16">
        <v>-90.246869118290405</v>
      </c>
      <c r="S26" s="16">
        <v>0.122068381639239</v>
      </c>
      <c r="T26" s="16">
        <v>726.51911329081395</v>
      </c>
      <c r="U26" s="16">
        <v>0.26743835948917699</v>
      </c>
      <c r="V26" s="47">
        <v>43487.642129629632</v>
      </c>
      <c r="W26" s="46">
        <v>2.2000000000000002</v>
      </c>
      <c r="X26" s="16">
        <v>3.0958271747553199E-2</v>
      </c>
      <c r="Y26" s="16">
        <v>3.8051805940482603E-2</v>
      </c>
      <c r="Z26" s="17">
        <f>((((N26/1000)+1)/((SMOW!$Z$4/1000)+1))-1)*1000</f>
        <v>-22.472091328755383</v>
      </c>
      <c r="AA26" s="17">
        <f>((((P26/1000)+1)/((SMOW!$AA$4/1000)+1))-1)*1000</f>
        <v>-42.02564214947224</v>
      </c>
      <c r="AB26" s="17">
        <f>Z26*SMOW!$AN$6</f>
        <v>-24.794362639381298</v>
      </c>
      <c r="AC26" s="17">
        <f>AA26*SMOW!$AN$12</f>
        <v>-46.308270549445204</v>
      </c>
      <c r="AD26" s="17">
        <f>LN((AB26/1000)+1)*1000</f>
        <v>-25.106920109245948</v>
      </c>
      <c r="AE26" s="17">
        <f>LN((AC26/1000)+1)*1000</f>
        <v>-47.414794500978822</v>
      </c>
      <c r="AF26" s="16">
        <f>(AD26-SMOW!$AN$14*AE26)</f>
        <v>-7.1908612729128407E-2</v>
      </c>
      <c r="AG26" s="2">
        <f>AF26*1000</f>
        <v>-71.908612729128407</v>
      </c>
      <c r="AH26" s="2">
        <f>AVERAGE(AG4:AG6)</f>
        <v>-22.762510801964453</v>
      </c>
      <c r="AI26" s="2">
        <f>STDEV(AG4:AG6)</f>
        <v>0.28697245780503661</v>
      </c>
      <c r="AJ26" s="46" t="s">
        <v>134</v>
      </c>
    </row>
    <row r="27" spans="1:36" s="46" customFormat="1" x14ac:dyDescent="0.25">
      <c r="A27" s="46">
        <v>894</v>
      </c>
      <c r="B27" s="21" t="s">
        <v>132</v>
      </c>
      <c r="C27" s="48" t="s">
        <v>62</v>
      </c>
      <c r="D27" s="48" t="s">
        <v>24</v>
      </c>
      <c r="E27" s="46" t="s">
        <v>232</v>
      </c>
      <c r="F27" s="16">
        <v>-26.465683064717801</v>
      </c>
      <c r="G27" s="16">
        <v>-26.822204050148098</v>
      </c>
      <c r="H27" s="16">
        <v>4.1132731256797702E-3</v>
      </c>
      <c r="I27" s="16">
        <v>-49.526555226554201</v>
      </c>
      <c r="J27" s="16">
        <v>-50.795055797790198</v>
      </c>
      <c r="K27" s="16">
        <v>2.95198276459186E-3</v>
      </c>
      <c r="L27" s="16">
        <v>-2.4145889148841498E-3</v>
      </c>
      <c r="M27" s="16">
        <v>4.5085444774775997E-3</v>
      </c>
      <c r="N27" s="16">
        <v>-36.390857235195298</v>
      </c>
      <c r="O27" s="16">
        <v>4.0713383407689398E-3</v>
      </c>
      <c r="P27" s="16">
        <v>-68.437278473541298</v>
      </c>
      <c r="Q27" s="16">
        <v>2.8932497937770199E-3</v>
      </c>
      <c r="R27" s="16">
        <v>-99.738695247531595</v>
      </c>
      <c r="S27" s="16">
        <v>0.15035909280477899</v>
      </c>
      <c r="T27" s="16">
        <v>1520.3179663261301</v>
      </c>
      <c r="U27" s="16">
        <v>9.6480322624843601E-2</v>
      </c>
      <c r="V27" s="47">
        <v>43509.68167824074</v>
      </c>
      <c r="W27" s="46">
        <v>2.2000000000000002</v>
      </c>
      <c r="X27" s="16">
        <v>0.24279104967565199</v>
      </c>
      <c r="Y27" s="16">
        <v>0.23447320320429099</v>
      </c>
      <c r="Z27" s="17">
        <f>((((N27/1000)+1)/((SMOW!$Z$4/1000)+1))-1)*1000</f>
        <v>-26.005187723367573</v>
      </c>
      <c r="AA27" s="17">
        <f>((((P27/1000)+1)/((SMOW!$AA$4/1000)+1))-1)*1000</f>
        <v>-48.7420129475693</v>
      </c>
      <c r="AB27" s="17">
        <f>Z27*SMOW!$AN$6</f>
        <v>-28.692570063263155</v>
      </c>
      <c r="AC27" s="17">
        <f>AA27*SMOW!$AN$12</f>
        <v>-53.709073966617446</v>
      </c>
      <c r="AD27" s="17">
        <f>LN((AB27/1000)+1)*1000</f>
        <v>-29.112249126390651</v>
      </c>
      <c r="AE27" s="17">
        <f>LN((AC27/1000)+1)*1000</f>
        <v>-55.205224403934849</v>
      </c>
      <c r="AF27" s="16">
        <f>(AD27-SMOW!$AN$14*AE27)</f>
        <v>3.6109358886950105E-2</v>
      </c>
      <c r="AG27" s="2">
        <f>AF27*1000</f>
        <v>36.109358886950105</v>
      </c>
      <c r="AH27" s="2">
        <f>AVERAGE(AG7:AG9)</f>
        <v>-1.3219501975392234</v>
      </c>
      <c r="AI27" s="2">
        <f>STDEV(AG7:AG9)</f>
        <v>7.9931929947396725</v>
      </c>
      <c r="AJ27" s="46" t="s">
        <v>133</v>
      </c>
    </row>
    <row r="28" spans="1:36" s="46" customFormat="1" x14ac:dyDescent="0.25">
      <c r="A28" s="46">
        <v>934</v>
      </c>
      <c r="B28" s="21" t="s">
        <v>80</v>
      </c>
      <c r="C28" s="48" t="s">
        <v>62</v>
      </c>
      <c r="D28" s="48" t="s">
        <v>24</v>
      </c>
      <c r="E28" s="46" t="s">
        <v>185</v>
      </c>
      <c r="F28" s="16">
        <v>-26.327037026621401</v>
      </c>
      <c r="G28" s="16">
        <v>-26.679799162048599</v>
      </c>
      <c r="H28" s="16">
        <v>4.7919517164093303E-3</v>
      </c>
      <c r="I28" s="16">
        <v>-49.104945166944297</v>
      </c>
      <c r="J28" s="16">
        <v>-50.351575048966701</v>
      </c>
      <c r="K28" s="16">
        <v>2.0041003469559002E-3</v>
      </c>
      <c r="L28" s="16">
        <v>-9.4167536194176907E-2</v>
      </c>
      <c r="M28" s="16">
        <v>4.9596950917429796E-3</v>
      </c>
      <c r="N28" s="16">
        <v>-36.253624692290799</v>
      </c>
      <c r="O28" s="16">
        <v>4.7430978089769496E-3</v>
      </c>
      <c r="P28" s="16">
        <v>-68.024056813627595</v>
      </c>
      <c r="Q28" s="16">
        <v>1.96422654803095E-3</v>
      </c>
      <c r="R28" s="16">
        <v>-97.713004039389503</v>
      </c>
      <c r="S28" s="16">
        <v>0.14586690999160501</v>
      </c>
      <c r="T28" s="16">
        <v>740.90953495940505</v>
      </c>
      <c r="U28" s="16">
        <v>0.16288008914222199</v>
      </c>
      <c r="V28" s="47">
        <v>43531.482847222222</v>
      </c>
      <c r="W28" s="46">
        <v>2.2000000000000002</v>
      </c>
      <c r="X28" s="16">
        <v>7.6280461560131999E-6</v>
      </c>
      <c r="Y28" s="16">
        <v>3.6012343553978198E-4</v>
      </c>
      <c r="Z28" s="17">
        <f>((((N28/1000)+1)/((SMOW!$Z$4/1000)+1))-1)*1000</f>
        <v>-25.86647610375692</v>
      </c>
      <c r="AA28" s="17">
        <f>((((P28/1000)+1)/((SMOW!$AA$4/1000)+1))-1)*1000</f>
        <v>-48.320054881480168</v>
      </c>
      <c r="AB28" s="17">
        <f>Z28*SMOW!$AN$6</f>
        <v>-28.539523951594784</v>
      </c>
      <c r="AC28" s="17">
        <f>AA28*SMOW!$AN$12</f>
        <v>-53.244116210220106</v>
      </c>
      <c r="AD28" s="17">
        <f t="shared" ref="AD28:AE30" si="10">LN((AB28/1000)+1)*1000</f>
        <v>-28.954694421566114</v>
      </c>
      <c r="AE28" s="17">
        <f t="shared" si="10"/>
        <v>-54.713997495720633</v>
      </c>
      <c r="AF28" s="16">
        <f>(AD28-SMOW!$AN$14*AE28)</f>
        <v>-6.5703743825618943E-2</v>
      </c>
      <c r="AG28" s="2">
        <f t="shared" ref="AG28" si="11">AF28*1000</f>
        <v>-65.703743825618943</v>
      </c>
      <c r="AH28" s="2">
        <f>AVERAGE(AG10:AG12)</f>
        <v>-18.378196164411165</v>
      </c>
      <c r="AI28" s="2">
        <f>STDEV(AG10:AG12)</f>
        <v>7.0589311260843832</v>
      </c>
    </row>
    <row r="29" spans="1:36" s="46" customFormat="1" x14ac:dyDescent="0.25">
      <c r="A29" s="46">
        <v>991</v>
      </c>
      <c r="B29" s="21" t="s">
        <v>80</v>
      </c>
      <c r="C29" s="48" t="s">
        <v>62</v>
      </c>
      <c r="D29" s="48" t="s">
        <v>24</v>
      </c>
      <c r="E29" s="46" t="s">
        <v>259</v>
      </c>
      <c r="F29" s="16">
        <v>-26.011323667399001</v>
      </c>
      <c r="G29" s="16">
        <v>-26.3556017830626</v>
      </c>
      <c r="H29" s="16">
        <v>4.7174674957913701E-3</v>
      </c>
      <c r="I29" s="16">
        <v>-48.538495786681999</v>
      </c>
      <c r="J29" s="16">
        <v>-49.756051280034399</v>
      </c>
      <c r="K29" s="16">
        <v>3.2510000879937598E-3</v>
      </c>
      <c r="L29" s="16">
        <v>-8.4406707204404699E-2</v>
      </c>
      <c r="M29" s="16">
        <v>4.6867609803508499E-3</v>
      </c>
      <c r="N29" s="16">
        <v>-35.941130028109399</v>
      </c>
      <c r="O29" s="16">
        <v>4.6693729543612903E-3</v>
      </c>
      <c r="P29" s="16">
        <v>-67.468877571971007</v>
      </c>
      <c r="Q29" s="16">
        <v>3.1863178359234599E-3</v>
      </c>
      <c r="R29" s="16">
        <v>-96.030344522128203</v>
      </c>
      <c r="S29" s="16">
        <v>0.12861937938624601</v>
      </c>
      <c r="T29" s="16">
        <v>700.78447691123404</v>
      </c>
      <c r="U29" s="16">
        <v>7.6253983324567301E-2</v>
      </c>
      <c r="V29" s="47">
        <v>43564.629710648151</v>
      </c>
      <c r="W29" s="20">
        <v>2.2000000000000002</v>
      </c>
      <c r="X29" s="16">
        <v>0.17368290648579601</v>
      </c>
      <c r="Y29" s="16">
        <v>0.47061706094391098</v>
      </c>
      <c r="Z29" s="17">
        <f>((((N29/1000)+1)/((SMOW!$Z$4/1000)+1))-1)*1000</f>
        <v>-25.550613407702038</v>
      </c>
      <c r="AA29" s="17">
        <f>((((P29/1000)+1)/((SMOW!$AA$4/1000)+1))-1)*1000</f>
        <v>-47.753137941087601</v>
      </c>
      <c r="AB29" s="17">
        <f>Z29*SMOW!$AN$6</f>
        <v>-28.191019928730832</v>
      </c>
      <c r="AC29" s="17">
        <f>AA29*SMOW!$AN$12</f>
        <v>-52.619427527025472</v>
      </c>
      <c r="AD29" s="17">
        <f t="shared" si="10"/>
        <v>-28.596016395209389</v>
      </c>
      <c r="AE29" s="17">
        <f t="shared" si="10"/>
        <v>-54.054394853283775</v>
      </c>
      <c r="AF29" s="16">
        <f>(AD29-SMOW!$AN$14*AE29)</f>
        <v>-5.5295912675553893E-2</v>
      </c>
      <c r="AG29" s="2">
        <f>AF29*1000</f>
        <v>-55.295912675553893</v>
      </c>
      <c r="AH29" s="2">
        <f>AVERAGE(AG13:AG15)</f>
        <v>15.287813042391463</v>
      </c>
      <c r="AI29" s="2">
        <f>STDEV(AG13:AG15)</f>
        <v>2.7055772035434487</v>
      </c>
    </row>
    <row r="30" spans="1:36" s="46" customFormat="1" x14ac:dyDescent="0.25">
      <c r="A30" s="46">
        <v>1070</v>
      </c>
      <c r="B30" s="21" t="s">
        <v>80</v>
      </c>
      <c r="C30" s="48" t="s">
        <v>62</v>
      </c>
      <c r="D30" s="48" t="s">
        <v>24</v>
      </c>
      <c r="E30" s="46" t="s">
        <v>343</v>
      </c>
      <c r="F30" s="16">
        <v>-25.9627526925041</v>
      </c>
      <c r="G30" s="16">
        <v>-26.3057347610684</v>
      </c>
      <c r="H30" s="16">
        <v>3.6848730732388598E-3</v>
      </c>
      <c r="I30" s="16">
        <v>-48.558127773511998</v>
      </c>
      <c r="J30" s="16">
        <v>-49.776684849823503</v>
      </c>
      <c r="K30" s="16">
        <v>1.7599270095836699E-3</v>
      </c>
      <c r="L30" s="16">
        <v>-2.3645160361582901E-2</v>
      </c>
      <c r="M30" s="16">
        <v>3.8005726715851702E-3</v>
      </c>
      <c r="N30" s="16">
        <v>-35.893054233895</v>
      </c>
      <c r="O30" s="16">
        <v>3.6473058232585399E-3</v>
      </c>
      <c r="P30" s="16">
        <v>-67.488118958651299</v>
      </c>
      <c r="Q30" s="16">
        <v>1.72491130999052E-3</v>
      </c>
      <c r="R30" s="16">
        <v>-99.145284144633294</v>
      </c>
      <c r="S30" s="16">
        <v>0.14188543146041699</v>
      </c>
      <c r="T30" s="16">
        <v>632.46554112838999</v>
      </c>
      <c r="U30" s="16">
        <v>7.8720338936613607E-2</v>
      </c>
      <c r="V30" s="47">
        <v>43591.669803240744</v>
      </c>
      <c r="W30" s="46">
        <v>2.2000000000000002</v>
      </c>
      <c r="X30" s="16">
        <v>9.6300657069329207E-2</v>
      </c>
      <c r="Y30" s="16">
        <v>9.0686049516180894E-2</v>
      </c>
      <c r="Z30" s="17">
        <f>((((N30/1000)+1)/((SMOW!$Z$4/1000)+1))-1)*1000</f>
        <v>-25.502019458057077</v>
      </c>
      <c r="AA30" s="17">
        <f>((((P30/1000)+1)/((SMOW!$AA$4/1000)+1))-1)*1000</f>
        <v>-47.772786132603493</v>
      </c>
      <c r="AB30" s="17">
        <f>Z30*SMOW!$AN$6</f>
        <v>-28.137404268668288</v>
      </c>
      <c r="AC30" s="17">
        <f>AA30*SMOW!$AN$12</f>
        <v>-52.641077969992864</v>
      </c>
      <c r="AD30" s="17">
        <f t="shared" si="10"/>
        <v>-28.540846930631481</v>
      </c>
      <c r="AE30" s="17">
        <f t="shared" si="10"/>
        <v>-54.077248066647478</v>
      </c>
      <c r="AF30" s="16">
        <f>(AD30-SMOW!$AN$14*AE30)</f>
        <v>1.1940048558386707E-2</v>
      </c>
      <c r="AG30" s="2">
        <f t="shared" ref="AG30" si="12">AF30*1000</f>
        <v>11.940048558386707</v>
      </c>
    </row>
  </sheetData>
  <dataValidations count="4">
    <dataValidation type="list" allowBlank="1" showInputMessage="1" showErrorMessage="1" sqref="F20 H26 H5 H28 D5:D6 D26:D30 H11:H12 D8:D20">
      <formula1>INDIRECT(C5)</formula1>
    </dataValidation>
    <dataValidation type="list" allowBlank="1" showInputMessage="1" showErrorMessage="1" sqref="E20 C26:C30 C5:C6 C8:C20">
      <formula1>Type</formula1>
    </dataValidation>
    <dataValidation type="custom" allowBlank="1" showInputMessage="1" showErrorMessage="1" sqref="I28">
      <formula1>AL102</formula1>
    </dataValidation>
    <dataValidation type="custom" allowBlank="1" showInputMessage="1" showErrorMessage="1" sqref="I11:I12">
      <formula1>AL89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4"/>
  <sheetViews>
    <sheetView topLeftCell="A7" workbookViewId="0">
      <selection activeCell="F45" sqref="F45"/>
    </sheetView>
  </sheetViews>
  <sheetFormatPr defaultRowHeight="15" x14ac:dyDescent="0.25"/>
  <cols>
    <col min="1" max="1" width="9.28515625" style="46" bestFit="1" customWidth="1"/>
    <col min="2" max="2" width="7" style="21" customWidth="1"/>
    <col min="3" max="3" width="13.5703125" style="48" customWidth="1"/>
    <col min="4" max="4" width="16.5703125" style="48" customWidth="1"/>
    <col min="5" max="5" width="47.140625" bestFit="1" customWidth="1"/>
    <col min="6" max="7" width="7.28515625" bestFit="1" customWidth="1"/>
    <col min="8" max="8" width="8.5703125" bestFit="1" customWidth="1"/>
    <col min="9" max="10" width="7.28515625" bestFit="1" customWidth="1"/>
    <col min="11" max="11" width="8.5703125" bestFit="1" customWidth="1"/>
    <col min="12" max="12" width="8.42578125" bestFit="1" customWidth="1"/>
    <col min="13" max="13" width="11" bestFit="1" customWidth="1"/>
    <col min="14" max="14" width="7.28515625" bestFit="1" customWidth="1"/>
    <col min="15" max="15" width="7.140625" bestFit="1" customWidth="1"/>
    <col min="16" max="16" width="7.28515625" bestFit="1" customWidth="1"/>
    <col min="17" max="17" width="7.140625" bestFit="1" customWidth="1"/>
    <col min="18" max="18" width="7.28515625" bestFit="1" customWidth="1"/>
    <col min="19" max="19" width="7.140625" bestFit="1" customWidth="1"/>
    <col min="20" max="20" width="8.5703125" bestFit="1" customWidth="1"/>
    <col min="21" max="21" width="7.140625" bestFit="1" customWidth="1"/>
    <col min="22" max="22" width="15.85546875" bestFit="1" customWidth="1"/>
    <col min="23" max="23" width="7.5703125" bestFit="1" customWidth="1"/>
    <col min="24" max="25" width="14.7109375" bestFit="1" customWidth="1"/>
    <col min="26" max="27" width="15.140625" bestFit="1" customWidth="1"/>
    <col min="28" max="29" width="11.140625" bestFit="1" customWidth="1"/>
    <col min="30" max="31" width="10.85546875" bestFit="1" customWidth="1"/>
    <col min="32" max="32" width="10.42578125" bestFit="1" customWidth="1"/>
    <col min="33" max="33" width="13.5703125" bestFit="1" customWidth="1"/>
    <col min="34" max="34" width="8.28515625" bestFit="1" customWidth="1"/>
    <col min="35" max="35" width="7.7109375" bestFit="1" customWidth="1"/>
  </cols>
  <sheetData>
    <row r="1" spans="1:36" s="19" customFormat="1" x14ac:dyDescent="0.25">
      <c r="A1" s="19" t="s">
        <v>0</v>
      </c>
      <c r="B1" s="23" t="s">
        <v>79</v>
      </c>
      <c r="C1" s="48" t="s">
        <v>65</v>
      </c>
      <c r="D1" s="48" t="s">
        <v>57</v>
      </c>
      <c r="E1" s="19" t="s">
        <v>1</v>
      </c>
      <c r="F1" s="19" t="s">
        <v>2</v>
      </c>
      <c r="G1" s="19" t="s">
        <v>3</v>
      </c>
      <c r="H1" s="19" t="s">
        <v>4</v>
      </c>
      <c r="I1" s="19" t="s">
        <v>5</v>
      </c>
      <c r="J1" s="19" t="s">
        <v>6</v>
      </c>
      <c r="K1" s="19" t="s">
        <v>7</v>
      </c>
      <c r="L1" s="19" t="s">
        <v>8</v>
      </c>
      <c r="M1" s="19" t="s">
        <v>9</v>
      </c>
      <c r="N1" s="19" t="s">
        <v>10</v>
      </c>
      <c r="O1" s="19" t="s">
        <v>11</v>
      </c>
      <c r="P1" s="19" t="s">
        <v>12</v>
      </c>
      <c r="Q1" s="19" t="s">
        <v>13</v>
      </c>
      <c r="R1" s="19" t="s">
        <v>14</v>
      </c>
      <c r="S1" s="19" t="s">
        <v>15</v>
      </c>
      <c r="T1" s="19" t="s">
        <v>16</v>
      </c>
      <c r="U1" s="19" t="s">
        <v>17</v>
      </c>
      <c r="V1" s="19" t="s">
        <v>18</v>
      </c>
      <c r="W1" s="19" t="s">
        <v>19</v>
      </c>
      <c r="X1" s="19" t="s">
        <v>20</v>
      </c>
      <c r="Y1" s="19" t="s">
        <v>21</v>
      </c>
      <c r="Z1" s="5" t="s">
        <v>42</v>
      </c>
      <c r="AA1" s="5" t="s">
        <v>43</v>
      </c>
      <c r="AB1" s="5" t="s">
        <v>36</v>
      </c>
      <c r="AC1" s="5" t="s">
        <v>37</v>
      </c>
      <c r="AD1" s="19" t="s">
        <v>31</v>
      </c>
      <c r="AE1" s="19" t="s">
        <v>32</v>
      </c>
      <c r="AF1" s="19" t="s">
        <v>33</v>
      </c>
      <c r="AG1" s="19" t="s">
        <v>34</v>
      </c>
      <c r="AH1" s="22" t="s">
        <v>73</v>
      </c>
      <c r="AI1" s="23" t="s">
        <v>74</v>
      </c>
    </row>
    <row r="2" spans="1:36" x14ac:dyDescent="0.25">
      <c r="A2" s="46" t="s">
        <v>91</v>
      </c>
      <c r="B2" s="23"/>
    </row>
    <row r="3" spans="1:36" s="46" customFormat="1" x14ac:dyDescent="0.25">
      <c r="A3" s="46">
        <v>864</v>
      </c>
      <c r="B3" s="21" t="s">
        <v>80</v>
      </c>
      <c r="C3" s="48" t="s">
        <v>64</v>
      </c>
      <c r="D3" s="48" t="s">
        <v>52</v>
      </c>
      <c r="E3" s="46" t="s">
        <v>99</v>
      </c>
      <c r="F3" s="16">
        <v>16.320393397718501</v>
      </c>
      <c r="G3" s="16">
        <v>16.1886469839367</v>
      </c>
      <c r="H3" s="16">
        <v>3.9400764724298199E-3</v>
      </c>
      <c r="I3" s="16">
        <v>31.496424142776501</v>
      </c>
      <c r="J3" s="16">
        <v>31.010586822979398</v>
      </c>
      <c r="K3" s="16">
        <v>1.52583949607992E-3</v>
      </c>
      <c r="L3" s="16">
        <v>-0.184942858596473</v>
      </c>
      <c r="M3" s="16">
        <v>3.5957342821939802E-3</v>
      </c>
      <c r="N3" s="16">
        <v>5.9590155376803802</v>
      </c>
      <c r="O3" s="16">
        <v>3.8999074259459402E-3</v>
      </c>
      <c r="P3" s="16">
        <v>10.973658867760999</v>
      </c>
      <c r="Q3" s="16">
        <v>1.4954812271686399E-3</v>
      </c>
      <c r="R3" s="16">
        <v>14.294093108553</v>
      </c>
      <c r="S3" s="16">
        <v>0.14176682331986301</v>
      </c>
      <c r="T3" s="16">
        <v>1155.4176324340999</v>
      </c>
      <c r="U3" s="16">
        <v>0.103405727816336</v>
      </c>
      <c r="V3" s="47">
        <v>43489.581296296295</v>
      </c>
      <c r="W3" s="20">
        <v>2.2000000000000002</v>
      </c>
      <c r="X3" s="16">
        <v>4.5403331388194898E-4</v>
      </c>
      <c r="Y3" s="16">
        <v>1.5464406953373899E-4</v>
      </c>
      <c r="Z3" s="17">
        <f>((((N3/1000)+1)/((SMOW!$Z$4/1000)+1))-1)*1000</f>
        <v>16.801127151359729</v>
      </c>
      <c r="AA3" s="17">
        <f>((((P3/1000)+1)/((SMOW!$AA$4/1000)+1))-1)*1000</f>
        <v>32.347844621498645</v>
      </c>
      <c r="AB3" s="17">
        <f>Z3*SMOW!$AN$6</f>
        <v>18.53735966301096</v>
      </c>
      <c r="AC3" s="17">
        <f>AA3*SMOW!$AN$12</f>
        <v>35.644255835424204</v>
      </c>
      <c r="AD3" s="17">
        <f>LN((AB3/1000)+1)*1000</f>
        <v>18.367637075328883</v>
      </c>
      <c r="AE3" s="17">
        <f t="shared" ref="AE3:AE20" si="0">LN((AC3/1000)+1)*1000</f>
        <v>35.023702469816691</v>
      </c>
      <c r="AF3" s="16">
        <f>(AD3-SMOW!$AN$14*AE3)</f>
        <v>-0.12487782873433062</v>
      </c>
      <c r="AG3" s="2">
        <f t="shared" ref="AG3:AG20" si="1">AF3*1000</f>
        <v>-124.87782873433062</v>
      </c>
      <c r="AH3" s="2">
        <f>AVERAGE(AG3:AG5)</f>
        <v>-119.50336565070192</v>
      </c>
      <c r="AI3" s="2">
        <f>STDEV(AG3:AG5)</f>
        <v>6.2180853773805573</v>
      </c>
    </row>
    <row r="4" spans="1:36" s="46" customFormat="1" x14ac:dyDescent="0.25">
      <c r="A4" s="46">
        <v>865</v>
      </c>
      <c r="B4" s="21" t="s">
        <v>80</v>
      </c>
      <c r="C4" s="48" t="s">
        <v>64</v>
      </c>
      <c r="D4" s="48" t="s">
        <v>52</v>
      </c>
      <c r="E4" s="46" t="s">
        <v>100</v>
      </c>
      <c r="F4" s="16">
        <v>15.9606943293825</v>
      </c>
      <c r="G4" s="16">
        <v>15.8346614334676</v>
      </c>
      <c r="H4" s="16">
        <v>3.9233032957503803E-3</v>
      </c>
      <c r="I4" s="16">
        <v>30.7961971457811</v>
      </c>
      <c r="J4" s="16">
        <v>30.331510528544602</v>
      </c>
      <c r="K4" s="16">
        <v>1.37439851860298E-3</v>
      </c>
      <c r="L4" s="16">
        <v>-0.18037612560396499</v>
      </c>
      <c r="M4" s="16">
        <v>3.8684451235813299E-3</v>
      </c>
      <c r="N4" s="16">
        <v>5.6029835983198701</v>
      </c>
      <c r="O4" s="16">
        <v>3.88330525165752E-3</v>
      </c>
      <c r="P4" s="16">
        <v>10.287363663413799</v>
      </c>
      <c r="Q4" s="16">
        <v>1.3470533358850201E-3</v>
      </c>
      <c r="R4" s="16">
        <v>10.777432228298901</v>
      </c>
      <c r="S4" s="16">
        <v>0.115788818051061</v>
      </c>
      <c r="T4" s="16">
        <v>1507.6502075206599</v>
      </c>
      <c r="U4" s="16">
        <v>0.19364486623407301</v>
      </c>
      <c r="V4" s="47">
        <v>43493.408831018518</v>
      </c>
      <c r="W4" s="46">
        <v>2.2000000000000002</v>
      </c>
      <c r="X4" s="16">
        <v>9.5624955776416207E-2</v>
      </c>
      <c r="Y4" s="16">
        <v>9.0689217348995294E-2</v>
      </c>
      <c r="Z4" s="17">
        <f>((((N4/1000)+1)/((SMOW!$Z$4/1000)+1))-1)*1000</f>
        <v>16.441257940336129</v>
      </c>
      <c r="AA4" s="17">
        <f>((((P4/1000)+1)/((SMOW!$AA$4/1000)+1))-1)*1000</f>
        <v>31.647039641302221</v>
      </c>
      <c r="AB4" s="17">
        <f>Z4*SMOW!$AN$6</f>
        <v>18.140301481361014</v>
      </c>
      <c r="AC4" s="17">
        <f>AA4*SMOW!$AN$12</f>
        <v>34.872035234727392</v>
      </c>
      <c r="AD4" s="17">
        <f>LN((AB4/1000)+1)*1000</f>
        <v>17.977729340535785</v>
      </c>
      <c r="AE4" s="17">
        <f t="shared" si="0"/>
        <v>34.277781619222601</v>
      </c>
      <c r="AF4" s="16">
        <f>(AD4-SMOW!$AN$14*AE4)</f>
        <v>-0.12093935441374981</v>
      </c>
      <c r="AG4" s="2">
        <f t="shared" si="1"/>
        <v>-120.93935441374981</v>
      </c>
    </row>
    <row r="5" spans="1:36" s="46" customFormat="1" x14ac:dyDescent="0.25">
      <c r="A5" s="46">
        <v>866</v>
      </c>
      <c r="B5" s="21" t="s">
        <v>80</v>
      </c>
      <c r="C5" s="48" t="s">
        <v>64</v>
      </c>
      <c r="D5" s="48" t="s">
        <v>52</v>
      </c>
      <c r="E5" s="46" t="s">
        <v>101</v>
      </c>
      <c r="F5" s="16">
        <v>17.0105059282767</v>
      </c>
      <c r="G5" s="16">
        <v>16.867447028972901</v>
      </c>
      <c r="H5" s="16">
        <v>3.9693808000801E-3</v>
      </c>
      <c r="I5" s="16">
        <v>32.805412398804499</v>
      </c>
      <c r="J5" s="16">
        <v>32.278801018734796</v>
      </c>
      <c r="K5" s="16">
        <v>1.2354639779078201E-3</v>
      </c>
      <c r="L5" s="16">
        <v>-0.17575990891906701</v>
      </c>
      <c r="M5" s="16">
        <v>3.9321719284179397E-3</v>
      </c>
      <c r="N5" s="16">
        <v>6.6420923767957101</v>
      </c>
      <c r="O5" s="16">
        <v>3.9289129962169697E-3</v>
      </c>
      <c r="P5" s="16">
        <v>12.2566033507836</v>
      </c>
      <c r="Q5" s="16">
        <v>1.2108830519550701E-3</v>
      </c>
      <c r="R5" s="16">
        <v>14.6540064760995</v>
      </c>
      <c r="S5" s="16">
        <v>0.119594272314163</v>
      </c>
      <c r="T5" s="16">
        <v>979.30941464422301</v>
      </c>
      <c r="U5" s="16">
        <v>8.7700790571155901E-2</v>
      </c>
      <c r="V5" s="47">
        <v>43493.519768518519</v>
      </c>
      <c r="W5" s="46">
        <v>2.2000000000000002</v>
      </c>
      <c r="X5" s="16">
        <v>8.4378280660865695E-2</v>
      </c>
      <c r="Y5" s="16">
        <v>9.1142667879108102E-2</v>
      </c>
      <c r="Z5" s="17">
        <f>((((N5/1000)+1)/((SMOW!$Z$4/1000)+1))-1)*1000</f>
        <v>17.491566114792523</v>
      </c>
      <c r="AA5" s="17">
        <f>((((P5/1000)+1)/((SMOW!$AA$4/1000)+1))-1)*1000</f>
        <v>33.657913346039734</v>
      </c>
      <c r="AB5" s="17">
        <f>Z5*SMOW!$AN$6</f>
        <v>19.299148754612137</v>
      </c>
      <c r="AC5" s="17">
        <f>AA5*SMOW!$AN$12</f>
        <v>37.087827279701997</v>
      </c>
      <c r="AD5" s="17">
        <f>LN((AB5/1000)+1)*1000</f>
        <v>19.115282064452838</v>
      </c>
      <c r="AE5" s="17">
        <f t="shared" si="0"/>
        <v>36.416619277001637</v>
      </c>
      <c r="AF5" s="16">
        <f>(AD5-SMOW!$AN$14*AE5)</f>
        <v>-0.11269291380402535</v>
      </c>
      <c r="AG5" s="2">
        <f t="shared" si="1"/>
        <v>-112.69291380402535</v>
      </c>
    </row>
    <row r="6" spans="1:36" s="46" customFormat="1" x14ac:dyDescent="0.25">
      <c r="A6" s="46">
        <v>891</v>
      </c>
      <c r="B6" s="21" t="s">
        <v>80</v>
      </c>
      <c r="C6" s="48" t="s">
        <v>64</v>
      </c>
      <c r="D6" s="48" t="s">
        <v>60</v>
      </c>
      <c r="E6" s="46" t="s">
        <v>129</v>
      </c>
      <c r="F6" s="16">
        <v>7.4949912770526899</v>
      </c>
      <c r="G6" s="16">
        <v>7.46704318149144</v>
      </c>
      <c r="H6" s="16">
        <v>3.2879601066760598E-3</v>
      </c>
      <c r="I6" s="16">
        <v>14.483036638162799</v>
      </c>
      <c r="J6" s="16">
        <v>14.379159212776001</v>
      </c>
      <c r="K6" s="16">
        <v>1.0897000510838399E-3</v>
      </c>
      <c r="L6" s="16">
        <v>-0.125152882854285</v>
      </c>
      <c r="M6" s="16">
        <v>3.2695229796048299E-3</v>
      </c>
      <c r="N6" s="16">
        <v>-2.7764116826163199</v>
      </c>
      <c r="O6" s="16">
        <v>3.2544393810504798E-3</v>
      </c>
      <c r="P6" s="16">
        <v>-5.7012284248134604</v>
      </c>
      <c r="Q6" s="16">
        <v>1.0680192601072701E-3</v>
      </c>
      <c r="R6" s="16">
        <v>-10.1108187659691</v>
      </c>
      <c r="S6" s="16">
        <v>0.125279056065844</v>
      </c>
      <c r="T6" s="16">
        <v>877.38849809782505</v>
      </c>
      <c r="U6" s="16">
        <v>6.9306235254161297E-2</v>
      </c>
      <c r="V6" s="47">
        <v>43508.629074074073</v>
      </c>
      <c r="W6" s="46">
        <v>2.2000000000000002</v>
      </c>
      <c r="X6" s="16">
        <v>1.0325115305378401E-2</v>
      </c>
      <c r="Y6" s="16">
        <v>1.25162983200248E-2</v>
      </c>
      <c r="Z6" s="17">
        <f>((((N6/1000)+1)/((SMOW!$Z$4/1000)+1))-1)*1000</f>
        <v>7.9715504921169522</v>
      </c>
      <c r="AA6" s="17">
        <f>((((P6/1000)+1)/((SMOW!$AA$4/1000)+1))-1)*1000</f>
        <v>15.320413882032424</v>
      </c>
      <c r="AB6" s="17">
        <f>Z6*SMOW!$AN$6</f>
        <v>8.7953324329352931</v>
      </c>
      <c r="AC6" s="17">
        <f>AA6*SMOW!$AN$12</f>
        <v>16.881642604181913</v>
      </c>
      <c r="AD6" s="17">
        <f t="shared" ref="AD6:AD20" si="2">LN((AB6/1000)+1)*1000</f>
        <v>8.7568788070909758</v>
      </c>
      <c r="AE6" s="17">
        <f t="shared" si="0"/>
        <v>16.740731340260343</v>
      </c>
      <c r="AF6" s="16">
        <f>(AD6-SMOW!$AN$14*AE6)</f>
        <v>-8.2227340566484841E-2</v>
      </c>
      <c r="AG6" s="2">
        <f t="shared" si="1"/>
        <v>-82.227340566484841</v>
      </c>
      <c r="AH6" s="2">
        <f>AVERAGE(AG6:AG8)</f>
        <v>-79.961702143519574</v>
      </c>
      <c r="AI6" s="2">
        <f>STDEV(AG6:AG8)</f>
        <v>3.7674609216145836</v>
      </c>
    </row>
    <row r="7" spans="1:36" s="46" customFormat="1" x14ac:dyDescent="0.25">
      <c r="A7" s="46">
        <v>892</v>
      </c>
      <c r="B7" s="21" t="s">
        <v>80</v>
      </c>
      <c r="C7" s="48" t="s">
        <v>64</v>
      </c>
      <c r="D7" s="48" t="s">
        <v>60</v>
      </c>
      <c r="E7" s="46" t="s">
        <v>130</v>
      </c>
      <c r="F7" s="16">
        <v>6.7770978245164901</v>
      </c>
      <c r="G7" s="16">
        <v>6.7542362616875096</v>
      </c>
      <c r="H7" s="16">
        <v>3.7189286009460401E-3</v>
      </c>
      <c r="I7" s="16">
        <v>13.1113533852612</v>
      </c>
      <c r="J7" s="16">
        <v>13.0261435298513</v>
      </c>
      <c r="K7" s="16">
        <v>1.8343275858523501E-3</v>
      </c>
      <c r="L7" s="16">
        <v>-0.123567522073967</v>
      </c>
      <c r="M7" s="16">
        <v>3.7267941809290702E-3</v>
      </c>
      <c r="N7" s="16">
        <v>-3.4869862174438002</v>
      </c>
      <c r="O7" s="16">
        <v>3.6810141551497301E-3</v>
      </c>
      <c r="P7" s="16">
        <v>-7.0456205182189402</v>
      </c>
      <c r="Q7" s="16">
        <v>1.79783160428551E-3</v>
      </c>
      <c r="R7" s="16">
        <v>-12.7842076849791</v>
      </c>
      <c r="S7" s="16">
        <v>0.146313187293518</v>
      </c>
      <c r="T7" s="16">
        <v>828.85757555805401</v>
      </c>
      <c r="U7" s="16">
        <v>0.108934417184192</v>
      </c>
      <c r="V7" s="47">
        <v>43509.405405092592</v>
      </c>
      <c r="W7" s="46">
        <v>2.2000000000000002</v>
      </c>
      <c r="X7" s="16">
        <v>1.19552416361358E-2</v>
      </c>
      <c r="Y7" s="16">
        <v>1.49102499689381E-2</v>
      </c>
      <c r="Z7" s="17">
        <f>((((N7/1000)+1)/((SMOW!$Z$4/1000)+1))-1)*1000</f>
        <v>7.2533174659419331</v>
      </c>
      <c r="AA7" s="17">
        <f>((((P7/1000)+1)/((SMOW!$AA$4/1000)+1))-1)*1000</f>
        <v>13.947598410749329</v>
      </c>
      <c r="AB7" s="17">
        <f>Z7*SMOW!$AN$6</f>
        <v>8.0028770334782635</v>
      </c>
      <c r="AC7" s="17">
        <f>AA7*SMOW!$AN$12</f>
        <v>15.368930197967314</v>
      </c>
      <c r="AD7" s="17">
        <f t="shared" si="2"/>
        <v>7.9710238449829678</v>
      </c>
      <c r="AE7" s="17">
        <f t="shared" si="0"/>
        <v>15.252024479169213</v>
      </c>
      <c r="AF7" s="16">
        <f>(AD7-SMOW!$AN$14*AE7)</f>
        <v>-8.2045080018376737E-2</v>
      </c>
      <c r="AG7" s="2">
        <f t="shared" si="1"/>
        <v>-82.045080018376737</v>
      </c>
    </row>
    <row r="8" spans="1:36" s="46" customFormat="1" x14ac:dyDescent="0.25">
      <c r="A8" s="46">
        <v>893</v>
      </c>
      <c r="B8" s="21" t="s">
        <v>80</v>
      </c>
      <c r="C8" s="48" t="s">
        <v>64</v>
      </c>
      <c r="D8" s="48" t="s">
        <v>60</v>
      </c>
      <c r="E8" s="46" t="s">
        <v>131</v>
      </c>
      <c r="F8" s="16">
        <v>6.7083393283930803</v>
      </c>
      <c r="G8" s="16">
        <v>6.6859383815367304</v>
      </c>
      <c r="H8" s="16">
        <v>2.9986979472083901E-3</v>
      </c>
      <c r="I8" s="16">
        <v>12.968842260392901</v>
      </c>
      <c r="J8" s="16">
        <v>12.885466875989</v>
      </c>
      <c r="K8" s="16">
        <v>1.29955528450595E-3</v>
      </c>
      <c r="L8" s="16">
        <v>-0.117588128985454</v>
      </c>
      <c r="M8" s="16">
        <v>3.12189092807092E-3</v>
      </c>
      <c r="N8" s="16">
        <v>-3.5550437212777499</v>
      </c>
      <c r="O8" s="16">
        <v>2.9681262468661202E-3</v>
      </c>
      <c r="P8" s="16">
        <v>-7.18529622621495</v>
      </c>
      <c r="Q8" s="16">
        <v>1.2736991909310001E-3</v>
      </c>
      <c r="R8" s="16">
        <v>-12.8891542524754</v>
      </c>
      <c r="S8" s="16">
        <v>0.12708208484779401</v>
      </c>
      <c r="T8" s="16">
        <v>1034.5270152171699</v>
      </c>
      <c r="U8" s="16">
        <v>0.11007286907262499</v>
      </c>
      <c r="V8" s="47">
        <v>43509.513483796298</v>
      </c>
      <c r="W8" s="46">
        <v>2.2000000000000002</v>
      </c>
      <c r="X8" s="16">
        <v>4.6099096104184202E-2</v>
      </c>
      <c r="Y8" s="16">
        <v>6.7057981205942002E-2</v>
      </c>
      <c r="Z8" s="17">
        <f>((((N8/1000)+1)/((SMOW!$Z$4/1000)+1))-1)*1000</f>
        <v>7.1845264460885794</v>
      </c>
      <c r="AA8" s="17">
        <f>((((P8/1000)+1)/((SMOW!$AA$4/1000)+1))-1)*1000</f>
        <v>13.804969653975263</v>
      </c>
      <c r="AB8" s="17">
        <f>Z8*SMOW!$AN$6</f>
        <v>7.9269771331252254</v>
      </c>
      <c r="AC8" s="17">
        <f>AA8*SMOW!$AN$12</f>
        <v>15.21176683962212</v>
      </c>
      <c r="AD8" s="17">
        <f t="shared" si="2"/>
        <v>7.8957237047204876</v>
      </c>
      <c r="AE8" s="17">
        <f t="shared" si="0"/>
        <v>15.097228012435956</v>
      </c>
      <c r="AF8" s="16">
        <f>(AD8-SMOW!$AN$14*AE8)</f>
        <v>-7.5612685845697136E-2</v>
      </c>
      <c r="AG8" s="2">
        <f t="shared" si="1"/>
        <v>-75.612685845697143</v>
      </c>
    </row>
    <row r="9" spans="1:36" s="46" customFormat="1" x14ac:dyDescent="0.25">
      <c r="A9" s="46">
        <v>900</v>
      </c>
      <c r="B9" s="21" t="s">
        <v>80</v>
      </c>
      <c r="C9" s="48" t="s">
        <v>64</v>
      </c>
      <c r="D9" s="48" t="s">
        <v>55</v>
      </c>
      <c r="E9" s="46" t="s">
        <v>140</v>
      </c>
      <c r="F9" s="16">
        <v>19.8989792724451</v>
      </c>
      <c r="G9" s="16">
        <v>19.703582077857</v>
      </c>
      <c r="H9" s="16">
        <v>4.5292784369961999E-3</v>
      </c>
      <c r="I9" s="16">
        <v>38.640543340060297</v>
      </c>
      <c r="J9" s="16">
        <v>37.912688154944</v>
      </c>
      <c r="K9" s="16">
        <v>1.5103497292022099E-3</v>
      </c>
      <c r="L9" s="16">
        <v>-0.31431726795336601</v>
      </c>
      <c r="M9" s="16">
        <v>4.3140799910555798E-3</v>
      </c>
      <c r="N9" s="16">
        <v>9.5011177595220797</v>
      </c>
      <c r="O9" s="16">
        <v>4.4831024814385098E-3</v>
      </c>
      <c r="P9" s="16">
        <v>17.9756378908756</v>
      </c>
      <c r="Q9" s="16">
        <v>1.4802996463803399E-3</v>
      </c>
      <c r="R9" s="16">
        <v>21.383410184495101</v>
      </c>
      <c r="S9" s="16">
        <v>0.116046538893829</v>
      </c>
      <c r="T9" s="16">
        <v>1068.8092854573999</v>
      </c>
      <c r="U9" s="16">
        <v>0.102299340018803</v>
      </c>
      <c r="V9" s="47">
        <v>43514.535231481481</v>
      </c>
      <c r="W9" s="46">
        <v>2.2000000000000002</v>
      </c>
      <c r="X9" s="16">
        <v>0.105819422293528</v>
      </c>
      <c r="Y9" s="16">
        <v>0.113965729802319</v>
      </c>
      <c r="Z9" s="17">
        <f>((((N9/1000)+1)/((SMOW!$Z$4/1000)+1))-1)*1000</f>
        <v>20.381405747231796</v>
      </c>
      <c r="AA9" s="17">
        <f>((((P9/1000)+1)/((SMOW!$AA$4/1000)+1))-1)*1000</f>
        <v>39.497860736352528</v>
      </c>
      <c r="AB9" s="17">
        <f>Z9*SMOW!$AN$6</f>
        <v>22.487625108153377</v>
      </c>
      <c r="AC9" s="17">
        <f>AA9*SMOW!$AN$12</f>
        <v>43.522895250424902</v>
      </c>
      <c r="AD9" s="17">
        <f t="shared" si="2"/>
        <v>22.238506277869831</v>
      </c>
      <c r="AE9" s="17">
        <f t="shared" si="0"/>
        <v>42.602388118978766</v>
      </c>
      <c r="AF9" s="16">
        <f>(AD9-SMOW!$AN$14*AE9)</f>
        <v>-0.25555464895095881</v>
      </c>
      <c r="AG9" s="2">
        <f t="shared" si="1"/>
        <v>-255.55464895095881</v>
      </c>
      <c r="AH9" s="2">
        <f>AVERAGE(AG9:AG11)</f>
        <v>-256.44796554673138</v>
      </c>
      <c r="AI9" s="2">
        <f>STDEV(AG9:AG11)</f>
        <v>4.7587814519312399</v>
      </c>
    </row>
    <row r="10" spans="1:36" s="46" customFormat="1" x14ac:dyDescent="0.25">
      <c r="A10" s="46">
        <v>901</v>
      </c>
      <c r="B10" s="21" t="s">
        <v>80</v>
      </c>
      <c r="C10" s="48" t="s">
        <v>64</v>
      </c>
      <c r="D10" s="48" t="s">
        <v>55</v>
      </c>
      <c r="E10" s="46" t="s">
        <v>141</v>
      </c>
      <c r="F10" s="16">
        <v>21.371460054816499</v>
      </c>
      <c r="G10" s="16">
        <v>21.146292573808601</v>
      </c>
      <c r="H10" s="16">
        <v>4.1491277706233098E-3</v>
      </c>
      <c r="I10" s="16">
        <v>41.489962903313298</v>
      </c>
      <c r="J10" s="16">
        <v>40.652344270395901</v>
      </c>
      <c r="K10" s="16">
        <v>3.9721403277035699E-3</v>
      </c>
      <c r="L10" s="16">
        <v>-0.31814520096049598</v>
      </c>
      <c r="M10" s="16">
        <v>3.5642503122507402E-3</v>
      </c>
      <c r="N10" s="16">
        <v>10.9522933302443</v>
      </c>
      <c r="O10" s="16">
        <v>5.9384935015629201E-3</v>
      </c>
      <c r="P10" s="16">
        <v>20.768365091946801</v>
      </c>
      <c r="Q10" s="16">
        <v>3.8931101908307301E-3</v>
      </c>
      <c r="R10" s="16">
        <v>25.789864275932899</v>
      </c>
      <c r="S10" s="16">
        <v>0.15751152962206799</v>
      </c>
      <c r="T10" s="16">
        <v>965.14573682454295</v>
      </c>
      <c r="U10" s="16">
        <v>0.172576843705499</v>
      </c>
      <c r="V10" s="47">
        <v>43514.644247685188</v>
      </c>
      <c r="W10" s="46">
        <v>2.2000000000000002</v>
      </c>
      <c r="X10" s="16">
        <v>0.79918478444587504</v>
      </c>
      <c r="Y10" s="16">
        <v>0.79918028516100803</v>
      </c>
      <c r="Z10" s="17">
        <f>((((N10/1000)+1)/((SMOW!$Z$4/1000)+1))-1)*1000</f>
        <v>21.848221922855295</v>
      </c>
      <c r="AA10" s="17">
        <f>((((P10/1000)+1)/((SMOW!$AA$4/1000)+1))-1)*1000</f>
        <v>42.349632274960804</v>
      </c>
      <c r="AB10" s="17">
        <f>Z10*SMOW!$AN$6</f>
        <v>24.106022419363207</v>
      </c>
      <c r="AC10" s="17">
        <f>AA10*SMOW!$AN$12</f>
        <v>46.665276929814375</v>
      </c>
      <c r="AD10" s="17">
        <f t="shared" si="2"/>
        <v>23.820058776586468</v>
      </c>
      <c r="AE10" s="17">
        <f t="shared" si="0"/>
        <v>45.609183477108111</v>
      </c>
      <c r="AF10" s="16">
        <f>(AD10-SMOW!$AN$14*AE10)</f>
        <v>-0.26159009932661448</v>
      </c>
      <c r="AG10" s="2">
        <f t="shared" si="1"/>
        <v>-261.59009932661445</v>
      </c>
    </row>
    <row r="11" spans="1:36" s="46" customFormat="1" x14ac:dyDescent="0.25">
      <c r="A11" s="46">
        <v>902</v>
      </c>
      <c r="B11" s="21" t="s">
        <v>80</v>
      </c>
      <c r="C11" s="48" t="s">
        <v>64</v>
      </c>
      <c r="D11" s="48" t="s">
        <v>55</v>
      </c>
      <c r="E11" s="46" t="s">
        <v>142</v>
      </c>
      <c r="F11" s="16">
        <v>20.7468351634001</v>
      </c>
      <c r="G11" s="16">
        <v>20.534550400913801</v>
      </c>
      <c r="H11" s="16">
        <v>4.0739944392140202E-3</v>
      </c>
      <c r="I11" s="16">
        <v>40.2755701365653</v>
      </c>
      <c r="J11" s="16">
        <v>39.485649262646398</v>
      </c>
      <c r="K11" s="16">
        <v>2.06855152095042E-3</v>
      </c>
      <c r="L11" s="16">
        <v>-0.31387240976347203</v>
      </c>
      <c r="M11" s="16">
        <v>3.84293782274722E-3</v>
      </c>
      <c r="N11" s="16">
        <v>10.3403297668021</v>
      </c>
      <c r="O11" s="16">
        <v>4.0324601001805599E-3</v>
      </c>
      <c r="P11" s="16">
        <v>19.578134016039701</v>
      </c>
      <c r="Q11" s="16">
        <v>2.0273953944407899E-3</v>
      </c>
      <c r="R11" s="16">
        <v>22.581970728839501</v>
      </c>
      <c r="S11" s="16">
        <v>0.143581121210579</v>
      </c>
      <c r="T11" s="16">
        <v>1023.82526580222</v>
      </c>
      <c r="U11" s="16">
        <v>0.30729087070102801</v>
      </c>
      <c r="V11" s="47">
        <v>43515.40421296296</v>
      </c>
      <c r="W11" s="46">
        <v>2.2000000000000002</v>
      </c>
      <c r="X11" s="16">
        <v>1.1015924995960999E-2</v>
      </c>
      <c r="Y11" s="16">
        <v>9.2284241924941706E-3</v>
      </c>
      <c r="Z11" s="17">
        <f>((((N11/1000)+1)/((SMOW!$Z$4/1000)+1))-1)*1000</f>
        <v>21.229662685875674</v>
      </c>
      <c r="AA11" s="17">
        <f>((((P11/1000)+1)/((SMOW!$AA$4/1000)+1))-1)*1000</f>
        <v>41.134237120956207</v>
      </c>
      <c r="AB11" s="17">
        <f>Z11*SMOW!$AN$6</f>
        <v>23.423541122396124</v>
      </c>
      <c r="AC11" s="17">
        <f>AA11*SMOW!$AN$12</f>
        <v>45.326026778300957</v>
      </c>
      <c r="AD11" s="17">
        <f t="shared" si="2"/>
        <v>23.153419979868485</v>
      </c>
      <c r="AE11" s="17">
        <f t="shared" si="0"/>
        <v>44.328824106498303</v>
      </c>
      <c r="AF11" s="16">
        <f>(AD11-SMOW!$AN$14*AE11)</f>
        <v>-0.25219914836262092</v>
      </c>
      <c r="AG11" s="2">
        <f t="shared" si="1"/>
        <v>-252.19914836262092</v>
      </c>
      <c r="AJ11" s="46" t="s">
        <v>147</v>
      </c>
    </row>
    <row r="12" spans="1:36" s="46" customFormat="1" x14ac:dyDescent="0.25">
      <c r="A12" s="46">
        <v>903</v>
      </c>
      <c r="B12" s="21" t="s">
        <v>80</v>
      </c>
      <c r="C12" s="48" t="s">
        <v>64</v>
      </c>
      <c r="D12" s="48" t="s">
        <v>144</v>
      </c>
      <c r="E12" s="46" t="s">
        <v>143</v>
      </c>
      <c r="F12" s="16">
        <v>17.059679728929801</v>
      </c>
      <c r="G12" s="16">
        <v>16.915797153252601</v>
      </c>
      <c r="H12" s="16">
        <v>4.1464660958021602E-3</v>
      </c>
      <c r="I12" s="16">
        <v>33.009593607106602</v>
      </c>
      <c r="J12" s="16">
        <v>32.4764771704683</v>
      </c>
      <c r="K12" s="16">
        <v>1.74536198218645E-3</v>
      </c>
      <c r="L12" s="16">
        <v>-0.23178279275470101</v>
      </c>
      <c r="M12" s="16">
        <v>4.26390294223007E-3</v>
      </c>
      <c r="N12" s="16">
        <v>6.6907648509648903</v>
      </c>
      <c r="O12" s="16">
        <v>4.1041929088400002E-3</v>
      </c>
      <c r="P12" s="16">
        <v>12.456722147512099</v>
      </c>
      <c r="Q12" s="16">
        <v>1.71063606996668E-3</v>
      </c>
      <c r="R12" s="16">
        <v>13.3706745603616</v>
      </c>
      <c r="S12" s="16">
        <v>0.153274603072592</v>
      </c>
      <c r="T12" s="16">
        <v>1360.70796339771</v>
      </c>
      <c r="U12" s="16">
        <v>0.21135692231548101</v>
      </c>
      <c r="V12" s="47">
        <v>43515.5234375</v>
      </c>
      <c r="W12" s="46">
        <v>2.2000000000000002</v>
      </c>
      <c r="X12" s="16">
        <v>7.2789789527303401E-3</v>
      </c>
      <c r="Y12" s="16">
        <v>5.8598213523332696E-3</v>
      </c>
      <c r="Z12" s="17">
        <f>((((N12/1000)+1)/((SMOW!$Z$4/1000)+1))-1)*1000</f>
        <v>17.54076317534059</v>
      </c>
      <c r="AA12" s="17">
        <f>((((P12/1000)+1)/((SMOW!$AA$4/1000)+1))-1)*1000</f>
        <v>33.862263090129296</v>
      </c>
      <c r="AB12" s="17">
        <f>Z12*SMOW!$AN$6</f>
        <v>19.353429851203245</v>
      </c>
      <c r="AC12" s="17">
        <f>AA12*SMOW!$AN$12</f>
        <v>37.313001310412865</v>
      </c>
      <c r="AD12" s="17">
        <f t="shared" si="2"/>
        <v>19.168533998768261</v>
      </c>
      <c r="AE12" s="17">
        <f t="shared" si="0"/>
        <v>36.633717176782476</v>
      </c>
      <c r="AF12" s="16">
        <f>(AD12-SMOW!$AN$14*AE12)</f>
        <v>-0.17406867057288622</v>
      </c>
      <c r="AG12" s="2">
        <f t="shared" si="1"/>
        <v>-174.06867057288622</v>
      </c>
    </row>
    <row r="13" spans="1:36" s="46" customFormat="1" x14ac:dyDescent="0.25">
      <c r="A13" s="46">
        <v>928</v>
      </c>
      <c r="B13" s="21" t="s">
        <v>80</v>
      </c>
      <c r="C13" s="48" t="s">
        <v>64</v>
      </c>
      <c r="D13" s="48" t="s">
        <v>50</v>
      </c>
      <c r="E13" s="46" t="s">
        <v>175</v>
      </c>
      <c r="F13" s="16">
        <v>11.405356894241701</v>
      </c>
      <c r="G13" s="16">
        <v>11.3408058169948</v>
      </c>
      <c r="H13" s="16">
        <v>4.2646840715823003E-3</v>
      </c>
      <c r="I13" s="16">
        <v>22.027991094858098</v>
      </c>
      <c r="J13" s="16">
        <v>21.788879920384598</v>
      </c>
      <c r="K13" s="16">
        <v>1.3274592755840901E-3</v>
      </c>
      <c r="L13" s="16">
        <v>-0.16372278096829301</v>
      </c>
      <c r="M13" s="16">
        <v>4.2173535156874303E-3</v>
      </c>
      <c r="N13" s="16">
        <v>1.0940877900047199</v>
      </c>
      <c r="O13" s="16">
        <v>4.2212056533509901E-3</v>
      </c>
      <c r="P13" s="16">
        <v>1.69361079570526</v>
      </c>
      <c r="Q13" s="16">
        <v>1.30104800116282E-3</v>
      </c>
      <c r="R13" s="16">
        <v>-2.1210388464980201</v>
      </c>
      <c r="S13" s="16">
        <v>0.134114661104629</v>
      </c>
      <c r="T13" s="16">
        <v>495.70678852859402</v>
      </c>
      <c r="U13" s="16">
        <v>8.9397659898975496E-2</v>
      </c>
      <c r="V13" s="47">
        <v>43528.597326388888</v>
      </c>
      <c r="W13" s="46">
        <v>2.2000000000000002</v>
      </c>
      <c r="X13" s="16">
        <v>8.7885867137376797E-2</v>
      </c>
      <c r="Y13" s="16">
        <v>8.0349909797214999E-2</v>
      </c>
      <c r="Z13" s="17">
        <f>((((N13/1000)+1)/((SMOW!$Z$4/1000)+1))-1)*1000</f>
        <v>11.883765766907528</v>
      </c>
      <c r="AA13" s="17">
        <f>((((P13/1000)+1)/((SMOW!$AA$4/1000)+1))-1)*1000</f>
        <v>22.871596114786954</v>
      </c>
      <c r="AB13" s="17">
        <f>Z13*SMOW!$AN$6</f>
        <v>13.11183697305175</v>
      </c>
      <c r="AC13" s="17">
        <f>AA13*SMOW!$AN$12</f>
        <v>25.202329021271002</v>
      </c>
      <c r="AD13" s="17">
        <f t="shared" si="2"/>
        <v>13.026620923019578</v>
      </c>
      <c r="AE13" s="17">
        <f t="shared" si="0"/>
        <v>24.889987277800024</v>
      </c>
      <c r="AF13" s="16">
        <f>(AD13-SMOW!$AN$14*AE13)</f>
        <v>-0.11529235965883444</v>
      </c>
      <c r="AG13" s="2">
        <f t="shared" si="1"/>
        <v>-115.29235965883444</v>
      </c>
      <c r="AH13" s="2">
        <f>AVERAGE(AG13:AG14)</f>
        <v>-111.06088756261823</v>
      </c>
      <c r="AI13" s="2">
        <f>STDEV(AG13:AG14)</f>
        <v>5.9842052272722821</v>
      </c>
    </row>
    <row r="14" spans="1:36" s="46" customFormat="1" x14ac:dyDescent="0.25">
      <c r="A14" s="46">
        <v>928</v>
      </c>
      <c r="B14" s="21" t="s">
        <v>80</v>
      </c>
      <c r="C14" s="48" t="s">
        <v>64</v>
      </c>
      <c r="D14" s="48" t="s">
        <v>50</v>
      </c>
      <c r="E14" s="46" t="s">
        <v>174</v>
      </c>
      <c r="F14" s="16">
        <v>11.4192562836751</v>
      </c>
      <c r="G14" s="16">
        <v>11.354548019419299</v>
      </c>
      <c r="H14" s="16">
        <v>6.0575108203975896E-3</v>
      </c>
      <c r="I14" s="16">
        <v>22.0397547426311</v>
      </c>
      <c r="J14" s="16">
        <v>21.8003899682822</v>
      </c>
      <c r="K14" s="16">
        <v>1.08749932351471E-3</v>
      </c>
      <c r="L14" s="16">
        <v>-0.15605788383372399</v>
      </c>
      <c r="M14" s="16">
        <v>5.9076476519967702E-3</v>
      </c>
      <c r="N14" s="16">
        <v>1.10784547527977</v>
      </c>
      <c r="O14" s="16">
        <v>5.9957545485480298E-3</v>
      </c>
      <c r="P14" s="16">
        <v>1.70514039266016</v>
      </c>
      <c r="Q14" s="16">
        <v>1.0658623184507099E-3</v>
      </c>
      <c r="R14" s="16">
        <v>-1.92990763515101</v>
      </c>
      <c r="S14" s="16">
        <v>0.17353011439527199</v>
      </c>
      <c r="T14" s="16">
        <v>497.62723305065799</v>
      </c>
      <c r="U14" s="16">
        <v>9.8934392342441405E-2</v>
      </c>
      <c r="V14" s="47">
        <v>43528.735694444447</v>
      </c>
      <c r="W14" s="46">
        <v>2.2000000000000002</v>
      </c>
      <c r="X14" s="16">
        <v>1.55634074443259E-2</v>
      </c>
      <c r="Y14" s="16">
        <v>9.2479098344724203E-3</v>
      </c>
      <c r="Z14" s="17">
        <f>((((N14/1000)+1)/((SMOW!$Z$4/1000)+1))-1)*1000</f>
        <v>11.897671730946469</v>
      </c>
      <c r="AA14" s="17">
        <f>((((P14/1000)+1)/((SMOW!$AA$4/1000)+1))-1)*1000</f>
        <v>22.883369472540991</v>
      </c>
      <c r="AB14" s="17">
        <f>Z14*SMOW!$AN$6</f>
        <v>13.127179982751542</v>
      </c>
      <c r="AC14" s="17">
        <f>AA14*SMOW!$AN$12</f>
        <v>25.215302144542033</v>
      </c>
      <c r="AD14" s="17">
        <f t="shared" si="2"/>
        <v>13.041765246637405</v>
      </c>
      <c r="AE14" s="17">
        <f t="shared" si="0"/>
        <v>24.902641405499633</v>
      </c>
      <c r="AF14" s="16">
        <f>(AD14-SMOW!$AN$14*AE14)</f>
        <v>-0.10682941546640201</v>
      </c>
      <c r="AG14" s="2">
        <f t="shared" si="1"/>
        <v>-106.82941546640201</v>
      </c>
      <c r="AJ14" s="46" t="s">
        <v>176</v>
      </c>
    </row>
    <row r="15" spans="1:36" s="46" customFormat="1" x14ac:dyDescent="0.25">
      <c r="A15" s="46">
        <v>929</v>
      </c>
      <c r="B15" s="21" t="s">
        <v>80</v>
      </c>
      <c r="C15" s="48" t="s">
        <v>64</v>
      </c>
      <c r="D15" s="48" t="s">
        <v>50</v>
      </c>
      <c r="E15" s="46" t="s">
        <v>177</v>
      </c>
      <c r="F15" s="16">
        <v>11.573815266087299</v>
      </c>
      <c r="G15" s="16">
        <v>11.5073507245526</v>
      </c>
      <c r="H15" s="16">
        <v>3.8338554707888399E-3</v>
      </c>
      <c r="I15" s="16">
        <v>22.384047597880802</v>
      </c>
      <c r="J15" s="16">
        <v>22.137201575981798</v>
      </c>
      <c r="K15" s="16">
        <v>1.5737459078077E-3</v>
      </c>
      <c r="L15" s="16">
        <v>-0.18109170756581899</v>
      </c>
      <c r="M15" s="16">
        <v>3.7431461103791999E-3</v>
      </c>
      <c r="N15" s="16">
        <v>1.26082873016654</v>
      </c>
      <c r="O15" s="16">
        <v>3.7947693465213801E-3</v>
      </c>
      <c r="P15" s="16">
        <v>2.0425831597381001</v>
      </c>
      <c r="Q15" s="16">
        <v>1.54243448770668E-3</v>
      </c>
      <c r="R15" s="16">
        <v>-1.62224460647505</v>
      </c>
      <c r="S15" s="16">
        <v>0.13737018147048599</v>
      </c>
      <c r="T15" s="16">
        <v>526.23877241732896</v>
      </c>
      <c r="U15" s="16">
        <v>0.19103482928148599</v>
      </c>
      <c r="V15" s="47">
        <v>43529.40047453704</v>
      </c>
      <c r="W15" s="46">
        <v>2.2000000000000002</v>
      </c>
      <c r="X15" s="16">
        <v>2.6447911469435598E-3</v>
      </c>
      <c r="Y15" s="16">
        <v>4.4540236215507498E-3</v>
      </c>
      <c r="Z15" s="17">
        <f>((((N15/1000)+1)/((SMOW!$Z$4/1000)+1))-1)*1000</f>
        <v>12.052303821917798</v>
      </c>
      <c r="AA15" s="17">
        <f>((((P15/1000)+1)/((SMOW!$AA$4/1000)+1))-1)*1000</f>
        <v>23.227946514900566</v>
      </c>
      <c r="AB15" s="17">
        <f>Z15*SMOW!$AN$6</f>
        <v>13.297791791111493</v>
      </c>
      <c r="AC15" s="17">
        <f>AA15*SMOW!$AN$12</f>
        <v>25.594993354160238</v>
      </c>
      <c r="AD15" s="17">
        <f t="shared" si="2"/>
        <v>13.210152244566828</v>
      </c>
      <c r="AE15" s="17">
        <f t="shared" si="0"/>
        <v>25.272925497392283</v>
      </c>
      <c r="AF15" s="16">
        <f>(AD15-SMOW!$AN$14*AE15)</f>
        <v>-0.13395241805629787</v>
      </c>
      <c r="AG15" s="2">
        <f t="shared" si="1"/>
        <v>-133.95241805629786</v>
      </c>
      <c r="AH15" s="2">
        <f>AVERAGE(AG15:AG16)</f>
        <v>-131.07148413231062</v>
      </c>
      <c r="AI15" s="2">
        <f>STDEV(AG15:AG16)</f>
        <v>4.0742558276034977</v>
      </c>
    </row>
    <row r="16" spans="1:36" s="46" customFormat="1" x14ac:dyDescent="0.25">
      <c r="A16" s="46">
        <v>929</v>
      </c>
      <c r="B16" s="21" t="s">
        <v>80</v>
      </c>
      <c r="C16" s="48" t="s">
        <v>64</v>
      </c>
      <c r="D16" s="48" t="s">
        <v>50</v>
      </c>
      <c r="E16" s="46" t="s">
        <v>178</v>
      </c>
      <c r="F16" s="16">
        <v>11.578244955695199</v>
      </c>
      <c r="G16" s="16">
        <v>11.5117295847104</v>
      </c>
      <c r="H16" s="16">
        <v>4.6842562538798203E-3</v>
      </c>
      <c r="I16" s="16">
        <v>22.3823985015527</v>
      </c>
      <c r="J16" s="16">
        <v>22.135588589939701</v>
      </c>
      <c r="K16" s="16">
        <v>1.46218443464943E-3</v>
      </c>
      <c r="L16" s="16">
        <v>-0.17586119077773699</v>
      </c>
      <c r="M16" s="16">
        <v>4.86553393476029E-3</v>
      </c>
      <c r="N16" s="16">
        <v>1.26521325912621</v>
      </c>
      <c r="O16" s="16">
        <v>4.6365003007817701E-3</v>
      </c>
      <c r="P16" s="16">
        <v>2.0409668740102598</v>
      </c>
      <c r="Q16" s="16">
        <v>1.43309265377791E-3</v>
      </c>
      <c r="R16" s="16">
        <v>-2.0954642419242999</v>
      </c>
      <c r="S16" s="16">
        <v>0.17519985109821701</v>
      </c>
      <c r="T16" s="16">
        <v>527.81453143795</v>
      </c>
      <c r="U16" s="16">
        <v>0.146423130301716</v>
      </c>
      <c r="V16" s="47">
        <v>43529.477662037039</v>
      </c>
      <c r="W16" s="46">
        <v>2.2000000000000002</v>
      </c>
      <c r="X16" s="56">
        <v>3.4656592856132198E-6</v>
      </c>
      <c r="Y16" s="56">
        <v>4.2043035220963002E-4</v>
      </c>
      <c r="Z16" s="17">
        <f>((((N16/1000)+1)/((SMOW!$Z$4/1000)+1))-1)*1000</f>
        <v>12.05673560683107</v>
      </c>
      <c r="AA16" s="17">
        <f>((((P16/1000)+1)/((SMOW!$AA$4/1000)+1))-1)*1000</f>
        <v>23.22629605737081</v>
      </c>
      <c r="AB16" s="17">
        <f>Z16*SMOW!$AN$6</f>
        <v>13.302681557741215</v>
      </c>
      <c r="AC16" s="17">
        <f>AA16*SMOW!$AN$12</f>
        <v>25.593174706546325</v>
      </c>
      <c r="AD16" s="17">
        <f t="shared" si="2"/>
        <v>13.214977829771348</v>
      </c>
      <c r="AE16" s="17">
        <f t="shared" si="0"/>
        <v>25.271152234809982</v>
      </c>
      <c r="AF16" s="16">
        <f>(AD16-SMOW!$AN$14*AE16)</f>
        <v>-0.12819055020832337</v>
      </c>
      <c r="AG16" s="2">
        <f t="shared" si="1"/>
        <v>-128.19055020832337</v>
      </c>
      <c r="AH16" s="2"/>
    </row>
    <row r="17" spans="1:36" s="46" customFormat="1" x14ac:dyDescent="0.25">
      <c r="A17" s="46">
        <v>954</v>
      </c>
      <c r="B17" s="21" t="s">
        <v>80</v>
      </c>
      <c r="C17" s="48" t="s">
        <v>64</v>
      </c>
      <c r="D17" s="48" t="s">
        <v>52</v>
      </c>
      <c r="E17" s="46" t="s">
        <v>209</v>
      </c>
      <c r="F17" s="16">
        <v>12.954784555406899</v>
      </c>
      <c r="G17" s="16">
        <v>12.8715886855802</v>
      </c>
      <c r="H17" s="16">
        <v>4.5741430514989303E-3</v>
      </c>
      <c r="I17" s="16">
        <v>25.1617017207464</v>
      </c>
      <c r="J17" s="16">
        <v>24.850357897257499</v>
      </c>
      <c r="K17" s="16">
        <v>1.20636158234504E-3</v>
      </c>
      <c r="L17" s="16">
        <v>-0.249400284171758</v>
      </c>
      <c r="M17" s="16">
        <v>4.54600949275744E-3</v>
      </c>
      <c r="N17" s="16">
        <v>2.6277190492001599</v>
      </c>
      <c r="O17" s="16">
        <v>4.5275097015760202E-3</v>
      </c>
      <c r="P17" s="16">
        <v>4.7649727734454297</v>
      </c>
      <c r="Q17" s="16">
        <v>1.1823596808253E-3</v>
      </c>
      <c r="R17" s="16">
        <v>3.6193299283120499</v>
      </c>
      <c r="S17" s="16">
        <v>0.13046081262282899</v>
      </c>
      <c r="T17" s="16">
        <v>901.91853819146104</v>
      </c>
      <c r="U17" s="16">
        <v>0.16802177093117099</v>
      </c>
      <c r="V17" s="47">
        <v>43536.514710648145</v>
      </c>
      <c r="W17" s="46">
        <v>2.2000000000000002</v>
      </c>
      <c r="X17" s="16">
        <v>3.1186622249080701E-2</v>
      </c>
      <c r="Y17" s="16">
        <v>3.5112040760185301E-2</v>
      </c>
      <c r="Z17" s="17">
        <f>((((N17/1000)+1)/((SMOW!$Z$4/1000)+1))-1)*1000</f>
        <v>13.43392632901641</v>
      </c>
      <c r="AA17" s="17">
        <f>((((P17/1000)+1)/((SMOW!$AA$4/1000)+1))-1)*1000</f>
        <v>26.007893376303493</v>
      </c>
      <c r="AB17" s="17">
        <f>Z17*SMOW!$AN$6</f>
        <v>14.822191499646829</v>
      </c>
      <c r="AC17" s="17">
        <f>AA17*SMOW!$AN$12</f>
        <v>28.658231053492916</v>
      </c>
      <c r="AD17" s="17">
        <f t="shared" si="2"/>
        <v>14.713416359278883</v>
      </c>
      <c r="AE17" s="17">
        <f t="shared" si="0"/>
        <v>28.255264707957668</v>
      </c>
      <c r="AF17" s="16">
        <f>(AD17-SMOW!$AN$14*AE17)</f>
        <v>-0.20536340652276586</v>
      </c>
      <c r="AG17" s="2">
        <f t="shared" si="1"/>
        <v>-205.36340652276584</v>
      </c>
      <c r="AH17" s="2">
        <f>AVERAGE(AG17:AG20)</f>
        <v>-183.99420404366262</v>
      </c>
      <c r="AI17" s="2">
        <f>STDEV(AG17:AG20)</f>
        <v>22.308480887857797</v>
      </c>
    </row>
    <row r="18" spans="1:36" s="46" customFormat="1" x14ac:dyDescent="0.25">
      <c r="A18" s="46">
        <v>955</v>
      </c>
      <c r="B18" s="21" t="s">
        <v>80</v>
      </c>
      <c r="C18" s="48" t="s">
        <v>64</v>
      </c>
      <c r="D18" s="48" t="s">
        <v>52</v>
      </c>
      <c r="E18" s="46" t="s">
        <v>210</v>
      </c>
      <c r="F18" s="16">
        <v>15.7810166837693</v>
      </c>
      <c r="G18" s="16">
        <v>15.6577908883984</v>
      </c>
      <c r="H18" s="16">
        <v>3.8275156194021499E-3</v>
      </c>
      <c r="I18" s="16">
        <v>30.5742216338164</v>
      </c>
      <c r="J18" s="16">
        <v>30.116143604839699</v>
      </c>
      <c r="K18" s="16">
        <v>1.1667836822120601E-3</v>
      </c>
      <c r="L18" s="16">
        <v>-0.243532934956981</v>
      </c>
      <c r="M18" s="16">
        <v>3.86600592020721E-3</v>
      </c>
      <c r="N18" s="16">
        <v>5.4251377647919803</v>
      </c>
      <c r="O18" s="16">
        <v>3.7884941298659998E-3</v>
      </c>
      <c r="P18" s="16">
        <v>10.069804600427799</v>
      </c>
      <c r="Q18" s="16">
        <v>1.1435692269056101E-3</v>
      </c>
      <c r="R18" s="16">
        <v>10.999048998446</v>
      </c>
      <c r="S18" s="16">
        <v>0.10507906714860001</v>
      </c>
      <c r="T18" s="16">
        <v>866.25773987929006</v>
      </c>
      <c r="U18" s="16">
        <v>8.1580712908741901E-2</v>
      </c>
      <c r="V18" s="47">
        <v>43536.622696759259</v>
      </c>
      <c r="W18" s="46">
        <v>2.2000000000000002</v>
      </c>
      <c r="X18" s="16">
        <v>4.93240175039636E-3</v>
      </c>
      <c r="Y18" s="16">
        <v>3.29159271602996E-3</v>
      </c>
      <c r="Z18" s="17">
        <f>((((N18/1000)+1)/((SMOW!$Z$4/1000)+1))-1)*1000</f>
        <v>16.261495304684903</v>
      </c>
      <c r="AA18" s="17">
        <f>((((P18/1000)+1)/((SMOW!$AA$4/1000)+1))-1)*1000</f>
        <v>31.424880905729367</v>
      </c>
      <c r="AB18" s="17">
        <f>Z18*SMOW!$AN$6</f>
        <v>17.941962131803272</v>
      </c>
      <c r="AC18" s="17">
        <f>AA18*SMOW!$AN$12</f>
        <v>34.627237384994608</v>
      </c>
      <c r="AD18" s="17">
        <f t="shared" si="2"/>
        <v>17.782904844758196</v>
      </c>
      <c r="AE18" s="17">
        <f t="shared" si="0"/>
        <v>34.041204729234401</v>
      </c>
      <c r="AF18" s="16">
        <f>(AD18-SMOW!$AN$14*AE18)</f>
        <v>-0.19085125227756805</v>
      </c>
      <c r="AG18" s="2">
        <f t="shared" si="1"/>
        <v>-190.85125227756805</v>
      </c>
    </row>
    <row r="19" spans="1:36" s="46" customFormat="1" x14ac:dyDescent="0.25">
      <c r="A19" s="46">
        <v>956</v>
      </c>
      <c r="B19" s="21" t="s">
        <v>80</v>
      </c>
      <c r="C19" s="48" t="s">
        <v>64</v>
      </c>
      <c r="D19" s="48" t="s">
        <v>52</v>
      </c>
      <c r="E19" s="46" t="s">
        <v>211</v>
      </c>
      <c r="F19" s="16">
        <v>15.054582641269899</v>
      </c>
      <c r="G19" s="16">
        <v>14.942386629410899</v>
      </c>
      <c r="H19" s="16">
        <v>4.7092625629487003E-3</v>
      </c>
      <c r="I19" s="16">
        <v>29.168305919932799</v>
      </c>
      <c r="J19" s="16">
        <v>28.7510060550362</v>
      </c>
      <c r="K19" s="16">
        <v>1.19696671504091E-3</v>
      </c>
      <c r="L19" s="16">
        <v>-0.238144567648165</v>
      </c>
      <c r="M19" s="16">
        <v>4.7604704319086696E-3</v>
      </c>
      <c r="N19" s="16">
        <v>4.7061097112440802</v>
      </c>
      <c r="O19" s="16">
        <v>4.6612516707378497E-3</v>
      </c>
      <c r="P19" s="16">
        <v>8.6918611388148292</v>
      </c>
      <c r="Q19" s="16">
        <v>1.1731517348235001E-3</v>
      </c>
      <c r="R19" s="16">
        <v>7.2479190690787698</v>
      </c>
      <c r="S19" s="16">
        <v>0.13424721876201801</v>
      </c>
      <c r="T19" s="16">
        <v>902.73126831951504</v>
      </c>
      <c r="U19" s="16">
        <v>0.780920829963068</v>
      </c>
      <c r="V19" s="47">
        <v>43537.403958333336</v>
      </c>
      <c r="W19" s="46">
        <v>2.2000000000000002</v>
      </c>
      <c r="X19" s="16">
        <v>0.20834250535479901</v>
      </c>
      <c r="Y19" s="16">
        <v>0.216141851533458</v>
      </c>
      <c r="Z19" s="17">
        <f>((((N19/1000)+1)/((SMOW!$Z$4/1000)+1))-1)*1000</f>
        <v>15.534717648728158</v>
      </c>
      <c r="AA19" s="17">
        <f>((((P19/1000)+1)/((SMOW!$AA$4/1000)+1))-1)*1000</f>
        <v>30.017804717216823</v>
      </c>
      <c r="AB19" s="17">
        <f>Z19*SMOW!$AN$6</f>
        <v>17.140079098472388</v>
      </c>
      <c r="AC19" s="17">
        <f>AA19*SMOW!$AN$12</f>
        <v>33.076772918810612</v>
      </c>
      <c r="AD19" s="17">
        <f t="shared" si="2"/>
        <v>16.994845141429302</v>
      </c>
      <c r="AE19" s="17">
        <f t="shared" si="0"/>
        <v>32.541507723229437</v>
      </c>
      <c r="AF19" s="16">
        <f>(AD19-SMOW!$AN$14*AE19)</f>
        <v>-0.18707093643584116</v>
      </c>
      <c r="AG19" s="2">
        <f t="shared" si="1"/>
        <v>-187.07093643584116</v>
      </c>
    </row>
    <row r="20" spans="1:36" s="46" customFormat="1" x14ac:dyDescent="0.25">
      <c r="A20" s="46">
        <v>957</v>
      </c>
      <c r="B20" s="21" t="s">
        <v>80</v>
      </c>
      <c r="C20" s="48" t="s">
        <v>64</v>
      </c>
      <c r="D20" s="48" t="s">
        <v>52</v>
      </c>
      <c r="E20" s="46" t="s">
        <v>212</v>
      </c>
      <c r="F20" s="16">
        <v>16.1770690010447</v>
      </c>
      <c r="G20" s="16">
        <v>16.0476142086405</v>
      </c>
      <c r="H20" s="16">
        <v>3.8188876395120401E-3</v>
      </c>
      <c r="I20" s="16">
        <v>31.269629511183201</v>
      </c>
      <c r="J20" s="16">
        <v>30.790693134666199</v>
      </c>
      <c r="K20" s="16">
        <v>1.24545954809635E-3</v>
      </c>
      <c r="L20" s="16">
        <v>-0.209871766463302</v>
      </c>
      <c r="M20" s="16">
        <v>3.7144123046239899E-3</v>
      </c>
      <c r="N20" s="16">
        <v>5.8171523320248202</v>
      </c>
      <c r="O20" s="16">
        <v>3.7799541121538598E-3</v>
      </c>
      <c r="P20" s="16">
        <v>10.751376566875701</v>
      </c>
      <c r="Q20" s="16">
        <v>1.2206797491890299E-3</v>
      </c>
      <c r="R20" s="16">
        <v>11.3999842920378</v>
      </c>
      <c r="S20" s="16">
        <v>0.103186160702228</v>
      </c>
      <c r="T20" s="16">
        <v>911.16464421860405</v>
      </c>
      <c r="U20" s="16">
        <v>0.159596116762798</v>
      </c>
      <c r="V20" s="47">
        <v>43537.523946759262</v>
      </c>
      <c r="W20" s="46">
        <v>2.2000000000000002</v>
      </c>
      <c r="X20" s="16">
        <v>4.8236649849630097E-3</v>
      </c>
      <c r="Y20" s="16">
        <v>6.2919249539747204E-3</v>
      </c>
      <c r="Z20" s="17">
        <f>((((N20/1000)+1)/((SMOW!$Z$4/1000)+1))-1)*1000</f>
        <v>16.657734960242585</v>
      </c>
      <c r="AA20" s="17">
        <f>((((P20/1000)+1)/((SMOW!$AA$4/1000)+1))-1)*1000</f>
        <v>32.120862788486804</v>
      </c>
      <c r="AB20" s="17">
        <f>Z20*SMOW!$AN$6</f>
        <v>18.379149288453409</v>
      </c>
      <c r="AC20" s="17">
        <f>AA20*SMOW!$AN$12</f>
        <v>35.394143389895433</v>
      </c>
      <c r="AD20" s="17">
        <f t="shared" si="2"/>
        <v>18.212294061336376</v>
      </c>
      <c r="AE20" s="17">
        <f t="shared" si="0"/>
        <v>34.782169095217519</v>
      </c>
      <c r="AF20" s="16">
        <f>(AD20-SMOW!$AN$14*AE20)</f>
        <v>-0.15269122093847542</v>
      </c>
      <c r="AG20" s="2">
        <f t="shared" si="1"/>
        <v>-152.69122093847542</v>
      </c>
      <c r="AJ20" s="46" t="s">
        <v>213</v>
      </c>
    </row>
    <row r="21" spans="1:36" s="46" customFormat="1" x14ac:dyDescent="0.25">
      <c r="A21" s="46" t="s">
        <v>220</v>
      </c>
      <c r="B21" s="21"/>
      <c r="C21" s="48"/>
      <c r="D21" s="48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47"/>
      <c r="X21" s="16"/>
      <c r="Y21" s="16"/>
      <c r="Z21" s="17"/>
      <c r="AA21" s="17"/>
      <c r="AB21" s="17"/>
      <c r="AC21" s="17"/>
      <c r="AD21" s="17"/>
      <c r="AE21" s="17"/>
      <c r="AF21" s="16"/>
      <c r="AG21" s="2"/>
      <c r="AH21" s="2"/>
      <c r="AI21" s="2"/>
    </row>
    <row r="22" spans="1:36" s="46" customFormat="1" x14ac:dyDescent="0.25">
      <c r="A22" s="46">
        <v>958</v>
      </c>
      <c r="B22" s="21" t="s">
        <v>80</v>
      </c>
      <c r="C22" s="48" t="s">
        <v>64</v>
      </c>
      <c r="D22" s="48" t="s">
        <v>215</v>
      </c>
      <c r="E22" s="46" t="s">
        <v>214</v>
      </c>
      <c r="F22" s="16">
        <v>6.9493767528443904</v>
      </c>
      <c r="G22" s="16">
        <v>6.9253408230273399</v>
      </c>
      <c r="H22" s="16">
        <v>3.9629367227832701E-3</v>
      </c>
      <c r="I22" s="16">
        <v>13.4564798854176</v>
      </c>
      <c r="J22" s="16">
        <v>13.366745517696</v>
      </c>
      <c r="K22" s="16">
        <v>1.6442426842443901E-3</v>
      </c>
      <c r="L22" s="16">
        <v>-0.13230081031615901</v>
      </c>
      <c r="M22" s="16">
        <v>4.05244747269351E-3</v>
      </c>
      <c r="N22" s="16">
        <v>-3.31646367134078</v>
      </c>
      <c r="O22" s="16">
        <v>3.9225346162356199E-3</v>
      </c>
      <c r="P22" s="16">
        <v>-6.7073606925240901</v>
      </c>
      <c r="Q22" s="16">
        <v>1.6115286525967599E-3</v>
      </c>
      <c r="R22" s="16">
        <v>-14.507460791879501</v>
      </c>
      <c r="S22" s="16">
        <v>0.14341747464835899</v>
      </c>
      <c r="T22" s="16">
        <v>1076.50509123496</v>
      </c>
      <c r="U22" s="16">
        <v>0.44109937714476499</v>
      </c>
      <c r="V22" s="47">
        <v>43539.591944444444</v>
      </c>
      <c r="W22" s="46">
        <v>2.2000000000000002</v>
      </c>
      <c r="X22" s="16">
        <v>7.9267306899256998E-3</v>
      </c>
      <c r="Y22" s="16">
        <v>9.5647193719038594E-3</v>
      </c>
      <c r="Z22" s="17">
        <f>((((N22/1000)+1)/((SMOW!$Z$4/1000)+1))-1)*1000</f>
        <v>7.425677884611348</v>
      </c>
      <c r="AA22" s="17">
        <f>((((P22/1000)+1)/((SMOW!$AA$4/1000)+1))-1)*1000</f>
        <v>14.293009786125133</v>
      </c>
      <c r="AB22" s="17">
        <f>Z22*SMOW!$AN$6</f>
        <v>8.1930492191749558</v>
      </c>
      <c r="AC22" s="17">
        <f>AA22*SMOW!$AN$12</f>
        <v>15.749540763413714</v>
      </c>
      <c r="AD22" s="17">
        <f t="shared" ref="AD22:AE25" si="3">LN((AB22/1000)+1)*1000</f>
        <v>8.1596683946363644</v>
      </c>
      <c r="AE22" s="17">
        <f t="shared" si="3"/>
        <v>15.626803769833757</v>
      </c>
      <c r="AF22" s="16">
        <f>(AD22-SMOW!$AN$14*AE22)</f>
        <v>-9.1283995835858889E-2</v>
      </c>
      <c r="AG22" s="2">
        <f t="shared" ref="AG22:AG25" si="4">AF22*1000</f>
        <v>-91.283995835858889</v>
      </c>
    </row>
    <row r="23" spans="1:36" s="58" customFormat="1" x14ac:dyDescent="0.25">
      <c r="A23" s="58">
        <v>959</v>
      </c>
      <c r="B23" s="59" t="s">
        <v>80</v>
      </c>
      <c r="C23" s="60" t="s">
        <v>64</v>
      </c>
      <c r="D23" s="60" t="s">
        <v>50</v>
      </c>
      <c r="E23" s="58" t="s">
        <v>216</v>
      </c>
      <c r="F23" s="61">
        <v>9.1074589752924595</v>
      </c>
      <c r="G23" s="61">
        <v>9.0662358145613098</v>
      </c>
      <c r="H23" s="61">
        <v>4.3753237528805101E-3</v>
      </c>
      <c r="I23" s="61">
        <v>17.660322737382899</v>
      </c>
      <c r="J23" s="61">
        <v>17.5061912277056</v>
      </c>
      <c r="K23" s="61">
        <v>1.4515883264392901E-3</v>
      </c>
      <c r="L23" s="61">
        <v>-0.17703315366724001</v>
      </c>
      <c r="M23" s="61">
        <v>4.4746776428886701E-3</v>
      </c>
      <c r="N23" s="61">
        <v>-1.1803830789938601</v>
      </c>
      <c r="O23" s="61">
        <v>4.3307173640317401E-3</v>
      </c>
      <c r="P23" s="61">
        <v>-2.5871579561081099</v>
      </c>
      <c r="Q23" s="61">
        <v>1.4227073668922499E-3</v>
      </c>
      <c r="R23" s="61">
        <v>-5.4025997239321804</v>
      </c>
      <c r="S23" s="61">
        <v>0.16363041582031099</v>
      </c>
      <c r="T23" s="61">
        <v>1012.95238151671</v>
      </c>
      <c r="U23" s="61">
        <v>9.3975260989487497E-2</v>
      </c>
      <c r="V23" s="62">
        <v>43542.409351851849</v>
      </c>
      <c r="W23" s="58">
        <v>2.2000000000000002</v>
      </c>
      <c r="X23" s="61">
        <v>2.9274526022024499E-2</v>
      </c>
      <c r="Y23" s="61">
        <v>3.3831792007244399E-2</v>
      </c>
      <c r="Z23" s="63">
        <f>((((N23/1000)+1)/((SMOW!$Z$4/1000)+1))-1)*1000</f>
        <v>9.5847809101194947</v>
      </c>
      <c r="AA23" s="63">
        <f>((((P23/1000)+1)/((SMOW!$AA$4/1000)+1))-1)*1000</f>
        <v>18.500322585062179</v>
      </c>
      <c r="AB23" s="63">
        <f>Z23*SMOW!$AN$6</f>
        <v>10.575274469467193</v>
      </c>
      <c r="AC23" s="63">
        <f>AA23*SMOW!$AN$12</f>
        <v>20.385600307402552</v>
      </c>
      <c r="AD23" s="63">
        <f t="shared" si="3"/>
        <v>10.519747387438885</v>
      </c>
      <c r="AE23" s="63">
        <f t="shared" si="3"/>
        <v>20.180595374306733</v>
      </c>
      <c r="AF23" s="61">
        <f>(AD23-SMOW!$AN$14*AE23)</f>
        <v>-0.13560697019507018</v>
      </c>
      <c r="AG23" s="64">
        <f t="shared" si="4"/>
        <v>-135.60697019507018</v>
      </c>
    </row>
    <row r="24" spans="1:36" s="46" customFormat="1" x14ac:dyDescent="0.25">
      <c r="A24" s="46">
        <v>960</v>
      </c>
      <c r="B24" s="21" t="s">
        <v>80</v>
      </c>
      <c r="C24" s="48" t="s">
        <v>64</v>
      </c>
      <c r="D24" s="48" t="s">
        <v>50</v>
      </c>
      <c r="E24" s="46" t="s">
        <v>217</v>
      </c>
      <c r="F24" s="16">
        <v>10.8650543268653</v>
      </c>
      <c r="G24" s="16">
        <v>10.8064533956085</v>
      </c>
      <c r="H24" s="16">
        <v>4.0455537596834597E-3</v>
      </c>
      <c r="I24" s="16">
        <v>21.0228016701016</v>
      </c>
      <c r="J24" s="16">
        <v>20.804871574516</v>
      </c>
      <c r="K24" s="16">
        <v>1.5053013272119701E-3</v>
      </c>
      <c r="L24" s="16">
        <v>-0.178518795735958</v>
      </c>
      <c r="M24" s="16">
        <v>4.0835327852877098E-3</v>
      </c>
      <c r="N24" s="16">
        <v>0.55929360275693296</v>
      </c>
      <c r="O24" s="16">
        <v>4.0043093731372001E-3</v>
      </c>
      <c r="P24" s="16">
        <v>0.70842072929689404</v>
      </c>
      <c r="Q24" s="16">
        <v>1.4753516879471801E-3</v>
      </c>
      <c r="R24" s="16">
        <v>-0.49388301249757</v>
      </c>
      <c r="S24" s="16">
        <v>0.116776253464589</v>
      </c>
      <c r="T24" s="16">
        <v>937.21686981237701</v>
      </c>
      <c r="U24" s="16">
        <v>8.5983205755728404E-2</v>
      </c>
      <c r="V24" s="47">
        <v>43542.517824074072</v>
      </c>
      <c r="W24" s="46">
        <v>2.2000000000000002</v>
      </c>
      <c r="X24" s="16">
        <v>2.14663248821063E-2</v>
      </c>
      <c r="Y24" s="16">
        <v>2.4940563487527701E-2</v>
      </c>
      <c r="Z24" s="17">
        <f>((((N24/1000)+1)/((SMOW!$Z$4/1000)+1))-1)*1000</f>
        <v>11.343207628863761</v>
      </c>
      <c r="AA24" s="17">
        <f>((((P24/1000)+1)/((SMOW!$AA$4/1000)+1))-1)*1000</f>
        <v>21.865576983943981</v>
      </c>
      <c r="AB24" s="17">
        <f>Z24*SMOW!$AN$6</f>
        <v>12.515417427302769</v>
      </c>
      <c r="AC24" s="17">
        <f>AA24*SMOW!$AN$12</f>
        <v>24.093791383147629</v>
      </c>
      <c r="AD24" s="17">
        <f t="shared" si="3"/>
        <v>12.437746971320317</v>
      </c>
      <c r="AE24" s="17">
        <f t="shared" si="3"/>
        <v>23.808115570524894</v>
      </c>
      <c r="AF24" s="16">
        <f>(AD24-SMOW!$AN$14*AE24)</f>
        <v>-0.13293804991682734</v>
      </c>
      <c r="AG24" s="2">
        <f t="shared" si="4"/>
        <v>-132.93804991682734</v>
      </c>
    </row>
    <row r="25" spans="1:36" s="46" customFormat="1" x14ac:dyDescent="0.25">
      <c r="A25" s="46">
        <v>961</v>
      </c>
      <c r="B25" s="21" t="s">
        <v>80</v>
      </c>
      <c r="C25" s="48" t="s">
        <v>64</v>
      </c>
      <c r="D25" s="48" t="s">
        <v>50</v>
      </c>
      <c r="E25" s="46" t="s">
        <v>218</v>
      </c>
      <c r="F25" s="16">
        <v>11.1569153316381</v>
      </c>
      <c r="G25" s="16">
        <v>11.0951355976415</v>
      </c>
      <c r="H25" s="16">
        <v>4.8049889358985701E-3</v>
      </c>
      <c r="I25" s="16">
        <v>21.560005495605999</v>
      </c>
      <c r="J25" s="16">
        <v>21.330876050831101</v>
      </c>
      <c r="K25" s="16">
        <v>1.2801007951574201E-3</v>
      </c>
      <c r="L25" s="16">
        <v>-0.16756695719727099</v>
      </c>
      <c r="M25" s="16">
        <v>4.6145364668149901E-3</v>
      </c>
      <c r="N25" s="16">
        <v>0.84817908704160605</v>
      </c>
      <c r="O25" s="16">
        <v>4.7560021141214402E-3</v>
      </c>
      <c r="P25" s="16">
        <v>1.23493628894056</v>
      </c>
      <c r="Q25" s="16">
        <v>1.2546317702221701E-3</v>
      </c>
      <c r="R25" s="16">
        <v>0.186912610530413</v>
      </c>
      <c r="S25" s="16">
        <v>0.115872395977084</v>
      </c>
      <c r="T25" s="16">
        <v>842.40083626748299</v>
      </c>
      <c r="U25" s="16">
        <v>8.5477805228809697E-2</v>
      </c>
      <c r="V25" s="47">
        <v>43542.62667824074</v>
      </c>
      <c r="W25" s="46">
        <v>2.2000000000000002</v>
      </c>
      <c r="X25" s="16">
        <v>4.2015466442830801E-2</v>
      </c>
      <c r="Y25" s="16">
        <v>3.83570147806181E-2</v>
      </c>
      <c r="Z25" s="17">
        <f>((((N25/1000)+1)/((SMOW!$Z$4/1000)+1))-1)*1000</f>
        <v>11.635206687971689</v>
      </c>
      <c r="AA25" s="17">
        <f>((((P25/1000)+1)/((SMOW!$AA$4/1000)+1))-1)*1000</f>
        <v>22.403224229636365</v>
      </c>
      <c r="AB25" s="17">
        <f>Z25*SMOW!$AN$6</f>
        <v>12.837591739251025</v>
      </c>
      <c r="AC25" s="17">
        <f>AA25*SMOW!$AN$12</f>
        <v>24.68622763968677</v>
      </c>
      <c r="AD25" s="17">
        <f t="shared" si="3"/>
        <v>12.75588836514884</v>
      </c>
      <c r="AE25" s="17">
        <f t="shared" si="3"/>
        <v>24.38644635035584</v>
      </c>
      <c r="AF25" s="16">
        <f>(AD25-SMOW!$AN$14*AE25)</f>
        <v>-0.1201553078390436</v>
      </c>
      <c r="AG25" s="2">
        <f t="shared" si="4"/>
        <v>-120.1553078390436</v>
      </c>
    </row>
    <row r="26" spans="1:36" s="46" customFormat="1" x14ac:dyDescent="0.25">
      <c r="A26" s="46" t="s">
        <v>221</v>
      </c>
      <c r="B26" s="21"/>
      <c r="C26" s="48"/>
      <c r="D26" s="48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47"/>
      <c r="X26" s="16"/>
      <c r="Y26" s="16"/>
      <c r="Z26" s="17"/>
      <c r="AA26" s="17"/>
      <c r="AB26" s="17"/>
      <c r="AC26" s="17"/>
      <c r="AD26" s="17"/>
      <c r="AE26" s="17"/>
      <c r="AF26" s="16"/>
      <c r="AG26" s="2"/>
    </row>
    <row r="27" spans="1:36" s="46" customFormat="1" x14ac:dyDescent="0.25">
      <c r="A27" s="46">
        <v>962</v>
      </c>
      <c r="B27" s="21" t="s">
        <v>80</v>
      </c>
      <c r="C27" s="48" t="s">
        <v>64</v>
      </c>
      <c r="D27" s="48" t="s">
        <v>60</v>
      </c>
      <c r="E27" s="46" t="s">
        <v>222</v>
      </c>
      <c r="F27" s="16">
        <v>6.5509754369108304</v>
      </c>
      <c r="G27" s="16">
        <v>6.5296106466066703</v>
      </c>
      <c r="H27" s="16">
        <v>4.6471499503413999E-3</v>
      </c>
      <c r="I27" s="16">
        <v>12.7495626663687</v>
      </c>
      <c r="J27" s="16">
        <v>12.6689712424341</v>
      </c>
      <c r="K27" s="16">
        <v>1.2791178567515E-3</v>
      </c>
      <c r="L27" s="16">
        <v>-0.15960616939852901</v>
      </c>
      <c r="M27" s="16">
        <v>4.6280794954233796E-3</v>
      </c>
      <c r="N27" s="16">
        <v>-3.71080328921026</v>
      </c>
      <c r="O27" s="16">
        <v>4.5997722956956999E-3</v>
      </c>
      <c r="P27" s="16">
        <v>-7.4002130095376897</v>
      </c>
      <c r="Q27" s="16">
        <v>1.2536683884639801E-3</v>
      </c>
      <c r="R27" s="16">
        <v>-12.9519421922842</v>
      </c>
      <c r="S27" s="16">
        <v>0.15465101992389901</v>
      </c>
      <c r="T27" s="16">
        <v>777.63481362713105</v>
      </c>
      <c r="U27" s="16">
        <v>0.25792463477854599</v>
      </c>
      <c r="V27" s="47">
        <v>43545.560694444444</v>
      </c>
      <c r="W27" s="46">
        <v>2.2000000000000002</v>
      </c>
      <c r="X27" s="16">
        <v>9.8152356225661291E-3</v>
      </c>
      <c r="Y27" s="16">
        <v>2.54384344854484E-2</v>
      </c>
      <c r="Z27" s="17">
        <f>((((N27/1000)+1)/((SMOW!$Z$4/1000)+1))-1)*1000</f>
        <v>7.0270881192859846</v>
      </c>
      <c r="AA27" s="17">
        <f>((((P27/1000)+1)/((SMOW!$AA$4/1000)+1))-1)*1000</f>
        <v>13.585509061614598</v>
      </c>
      <c r="AB27" s="17">
        <f>Z27*SMOW!$AN$6</f>
        <v>7.7532690918497824</v>
      </c>
      <c r="AC27" s="17">
        <f>AA27*SMOW!$AN$12</f>
        <v>14.969942087728191</v>
      </c>
      <c r="AD27" s="17">
        <f t="shared" ref="AD27:AE27" si="5">LN((AB27/1000)+1)*1000</f>
        <v>7.7233669611043121</v>
      </c>
      <c r="AE27" s="17">
        <f t="shared" si="5"/>
        <v>14.858998348584544</v>
      </c>
      <c r="AF27" s="16">
        <f>(AD27-SMOW!$AN$14*AE27)</f>
        <v>-0.1221841669483279</v>
      </c>
      <c r="AG27" s="2">
        <f t="shared" ref="AG27:AG32" si="6">AF27*1000</f>
        <v>-122.1841669483279</v>
      </c>
      <c r="AH27" s="2">
        <f>AVERAGE(AG27:AG29)</f>
        <v>-128.54665675284829</v>
      </c>
      <c r="AI27" s="2">
        <f>STDEV(AG27:AG29)</f>
        <v>7.8665662997745383</v>
      </c>
      <c r="AJ27" s="46" t="s">
        <v>223</v>
      </c>
    </row>
    <row r="28" spans="1:36" s="46" customFormat="1" x14ac:dyDescent="0.25">
      <c r="A28" s="46">
        <v>963</v>
      </c>
      <c r="B28" s="21" t="s">
        <v>80</v>
      </c>
      <c r="C28" s="48" t="s">
        <v>64</v>
      </c>
      <c r="D28" s="48" t="s">
        <v>60</v>
      </c>
      <c r="E28" s="46" t="s">
        <v>224</v>
      </c>
      <c r="F28" s="16">
        <v>7.2150696159966996</v>
      </c>
      <c r="G28" s="16">
        <v>7.1891652146640901</v>
      </c>
      <c r="H28" s="16">
        <v>4.0801933224112602E-3</v>
      </c>
      <c r="I28" s="16">
        <v>14.044397867269399</v>
      </c>
      <c r="J28" s="16">
        <v>13.946689051995399</v>
      </c>
      <c r="K28" s="16">
        <v>1.4232809321989501E-3</v>
      </c>
      <c r="L28" s="16">
        <v>-0.17468660478949799</v>
      </c>
      <c r="M28" s="16">
        <v>4.21251986215407E-3</v>
      </c>
      <c r="N28" s="16">
        <v>-3.0534795446929399</v>
      </c>
      <c r="O28" s="16">
        <v>4.0385957858164404E-3</v>
      </c>
      <c r="P28" s="16">
        <v>-6.1311399909149902</v>
      </c>
      <c r="Q28" s="16">
        <v>1.39496317964936E-3</v>
      </c>
      <c r="R28" s="16">
        <v>-11.1078819003343</v>
      </c>
      <c r="S28" s="16">
        <v>0.15074189611779101</v>
      </c>
      <c r="T28" s="16">
        <v>769.45665142183998</v>
      </c>
      <c r="U28" s="16">
        <v>0.33254767447141698</v>
      </c>
      <c r="V28" s="47">
        <v>43546.423587962963</v>
      </c>
      <c r="W28" s="46">
        <v>2.2000000000000002</v>
      </c>
      <c r="X28" s="16">
        <v>1.3623002873919999E-2</v>
      </c>
      <c r="Y28" s="16">
        <v>3.0331017442253701E-2</v>
      </c>
      <c r="Z28" s="17">
        <f>((((N28/1000)+1)/((SMOW!$Z$4/1000)+1))-1)*1000</f>
        <v>7.6914964242020822</v>
      </c>
      <c r="AA28" s="17">
        <f>((((P28/1000)+1)/((SMOW!$AA$4/1000)+1))-1)*1000</f>
        <v>14.881413048776437</v>
      </c>
      <c r="AB28" s="17">
        <f>Z28*SMOW!$AN$6</f>
        <v>8.4863375104364707</v>
      </c>
      <c r="AC28" s="17">
        <f>AA28*SMOW!$AN$12</f>
        <v>16.397905335265357</v>
      </c>
      <c r="AD28" s="17">
        <f t="shared" ref="AD28:AE32" si="7">LN((AB28/1000)+1)*1000</f>
        <v>8.4505309831660682</v>
      </c>
      <c r="AE28" s="17">
        <f t="shared" si="7"/>
        <v>16.264911595224781</v>
      </c>
      <c r="AF28" s="16">
        <f>(AD28-SMOW!$AN$14*AE28)</f>
        <v>-0.1373423391126174</v>
      </c>
      <c r="AG28" s="2">
        <f t="shared" si="6"/>
        <v>-137.3423391126174</v>
      </c>
    </row>
    <row r="29" spans="1:36" s="46" customFormat="1" x14ac:dyDescent="0.25">
      <c r="A29" s="46">
        <v>964</v>
      </c>
      <c r="B29" s="21" t="s">
        <v>80</v>
      </c>
      <c r="C29" s="48" t="s">
        <v>64</v>
      </c>
      <c r="D29" s="48" t="s">
        <v>60</v>
      </c>
      <c r="E29" s="46" t="s">
        <v>225</v>
      </c>
      <c r="F29" s="16">
        <v>7.4670027698527104</v>
      </c>
      <c r="G29" s="16">
        <v>7.4392625293519297</v>
      </c>
      <c r="H29" s="16">
        <v>3.0592668993025098E-3</v>
      </c>
      <c r="I29" s="16">
        <v>14.506192917411999</v>
      </c>
      <c r="J29" s="16">
        <v>14.401984638400601</v>
      </c>
      <c r="K29" s="16">
        <v>1.2637880007370999E-3</v>
      </c>
      <c r="L29" s="16">
        <v>-0.16498535972359099</v>
      </c>
      <c r="M29" s="16">
        <v>3.07779398455453E-3</v>
      </c>
      <c r="N29" s="16">
        <v>-2.8041148472208701</v>
      </c>
      <c r="O29" s="16">
        <v>3.0280776990019298E-3</v>
      </c>
      <c r="P29" s="16">
        <v>-5.6785328654199301</v>
      </c>
      <c r="Q29" s="16">
        <v>1.2386435369376001E-3</v>
      </c>
      <c r="R29" s="16">
        <v>-10.6631651899422</v>
      </c>
      <c r="S29" s="16">
        <v>0.111399613936292</v>
      </c>
      <c r="T29" s="16">
        <v>908.293704053895</v>
      </c>
      <c r="U29" s="16">
        <v>0.11002800861477501</v>
      </c>
      <c r="V29" s="47">
        <v>43546.541550925926</v>
      </c>
      <c r="W29" s="46">
        <v>2.2000000000000002</v>
      </c>
      <c r="X29" s="16">
        <v>3.08530798274376E-2</v>
      </c>
      <c r="Y29" s="16">
        <v>3.3537298931581597E-2</v>
      </c>
      <c r="Z29" s="17">
        <f>((((N29/1000)+1)/((SMOW!$Z$4/1000)+1))-1)*1000</f>
        <v>7.9435487459618148</v>
      </c>
      <c r="AA29" s="17">
        <f>((((P29/1000)+1)/((SMOW!$AA$4/1000)+1))-1)*1000</f>
        <v>15.343589274998237</v>
      </c>
      <c r="AB29" s="17">
        <f>Z29*SMOW!$AN$6</f>
        <v>8.7644369796127979</v>
      </c>
      <c r="AC29" s="17">
        <f>AA29*SMOW!$AN$12</f>
        <v>16.90717968851089</v>
      </c>
      <c r="AD29" s="17">
        <f t="shared" si="7"/>
        <v>8.7262522513939551</v>
      </c>
      <c r="AE29" s="17">
        <f t="shared" si="7"/>
        <v>16.765844158317339</v>
      </c>
      <c r="AF29" s="16">
        <f>(AD29-SMOW!$AN$14*AE29)</f>
        <v>-0.12611346419759961</v>
      </c>
      <c r="AG29" s="2">
        <f t="shared" si="6"/>
        <v>-126.11346419759961</v>
      </c>
    </row>
    <row r="30" spans="1:36" s="46" customFormat="1" x14ac:dyDescent="0.25">
      <c r="A30" s="46">
        <v>965</v>
      </c>
      <c r="B30" s="21" t="s">
        <v>80</v>
      </c>
      <c r="C30" s="48" t="s">
        <v>64</v>
      </c>
      <c r="D30" s="48" t="s">
        <v>55</v>
      </c>
      <c r="E30" s="46" t="s">
        <v>226</v>
      </c>
      <c r="F30" s="16">
        <v>17.7466573406012</v>
      </c>
      <c r="G30" s="16">
        <v>17.591023812565101</v>
      </c>
      <c r="H30" s="16">
        <v>3.42639139483028E-3</v>
      </c>
      <c r="I30" s="16">
        <v>34.603855479240401</v>
      </c>
      <c r="J30" s="16">
        <v>34.018605073861501</v>
      </c>
      <c r="K30" s="16">
        <v>1.6129973709612801E-3</v>
      </c>
      <c r="L30" s="16">
        <v>-0.37079966643377799</v>
      </c>
      <c r="M30" s="16">
        <v>3.3758519249523001E-3</v>
      </c>
      <c r="N30" s="16">
        <v>7.3707387316651003</v>
      </c>
      <c r="O30" s="16">
        <v>3.3914593633887998E-3</v>
      </c>
      <c r="P30" s="16">
        <v>14.019264411683301</v>
      </c>
      <c r="Q30" s="16">
        <v>1.5809049994719899E-3</v>
      </c>
      <c r="R30" s="16">
        <v>15.5947789134595</v>
      </c>
      <c r="S30" s="16">
        <v>0.16215613717228</v>
      </c>
      <c r="T30" s="16">
        <v>912.52455982935999</v>
      </c>
      <c r="U30" s="16">
        <v>0.21485898419716401</v>
      </c>
      <c r="V30" s="47">
        <v>43549.40865740741</v>
      </c>
      <c r="W30" s="46">
        <v>2.2000000000000002</v>
      </c>
      <c r="X30" s="16">
        <v>2.1453480403701899E-2</v>
      </c>
      <c r="Y30" s="16">
        <v>2.4243971221605501E-2</v>
      </c>
      <c r="Z30" s="17">
        <f>((((N30/1000)+1)/((SMOW!$Z$4/1000)+1))-1)*1000</f>
        <v>18.228065737025734</v>
      </c>
      <c r="AA30" s="17">
        <f>((((P30/1000)+1)/((SMOW!$AA$4/1000)+1))-1)*1000</f>
        <v>35.457840902071155</v>
      </c>
      <c r="AB30" s="17">
        <f>Z30*SMOW!$AN$6</f>
        <v>20.111758424547514</v>
      </c>
      <c r="AC30" s="17">
        <f>AA30*SMOW!$AN$12</f>
        <v>39.07117668189909</v>
      </c>
      <c r="AD30" s="17">
        <f t="shared" si="7"/>
        <v>19.9121883770351</v>
      </c>
      <c r="AE30" s="17">
        <f t="shared" si="7"/>
        <v>38.327214758121791</v>
      </c>
      <c r="AF30" s="16">
        <f>(AD30-SMOW!$AN$14*AE30)</f>
        <v>-0.32458101525320515</v>
      </c>
      <c r="AG30" s="2">
        <f t="shared" si="6"/>
        <v>-324.58101525320512</v>
      </c>
      <c r="AH30" s="2">
        <f>AVERAGE(AG30:AG32)</f>
        <v>-308.71854730696668</v>
      </c>
      <c r="AI30" s="2">
        <f>STDEV(AG30:AG32)</f>
        <v>13.920730541379443</v>
      </c>
    </row>
    <row r="31" spans="1:36" s="46" customFormat="1" x14ac:dyDescent="0.25">
      <c r="A31" s="46">
        <v>966</v>
      </c>
      <c r="B31" s="21" t="s">
        <v>80</v>
      </c>
      <c r="C31" s="48" t="s">
        <v>64</v>
      </c>
      <c r="D31" s="48" t="s">
        <v>55</v>
      </c>
      <c r="E31" s="46" t="s">
        <v>227</v>
      </c>
      <c r="F31" s="16">
        <v>19.530568383076801</v>
      </c>
      <c r="G31" s="16">
        <v>19.342294020614901</v>
      </c>
      <c r="H31" s="16">
        <v>3.7453823137542602E-3</v>
      </c>
      <c r="I31" s="16">
        <v>38.004861905733698</v>
      </c>
      <c r="J31" s="16">
        <v>37.300468614240501</v>
      </c>
      <c r="K31" s="16">
        <v>1.39815038426565E-3</v>
      </c>
      <c r="L31" s="16">
        <v>-0.35235340770408302</v>
      </c>
      <c r="M31" s="16">
        <v>3.8392171107211799E-3</v>
      </c>
      <c r="N31" s="16">
        <v>9.1364628160713206</v>
      </c>
      <c r="O31" s="16">
        <v>3.70719817257414E-3</v>
      </c>
      <c r="P31" s="16">
        <v>17.352604043647698</v>
      </c>
      <c r="Q31" s="16">
        <v>1.3703326318408001E-3</v>
      </c>
      <c r="R31" s="16">
        <v>21.368429124045701</v>
      </c>
      <c r="S31" s="16">
        <v>0.12419858072515599</v>
      </c>
      <c r="T31" s="16">
        <v>1074.76873617507</v>
      </c>
      <c r="U31" s="16">
        <v>9.5914524328053793E-2</v>
      </c>
      <c r="V31" s="47">
        <v>43549.527754629627</v>
      </c>
      <c r="W31" s="46">
        <v>2.2000000000000002</v>
      </c>
      <c r="X31" s="16">
        <v>1.7036467348665402E-2</v>
      </c>
      <c r="Y31" s="16">
        <v>1.85548583702187E-2</v>
      </c>
      <c r="Z31" s="17">
        <f>((((N31/1000)+1)/((SMOW!$Z$4/1000)+1))-1)*1000</f>
        <v>20.012820594362601</v>
      </c>
      <c r="AA31" s="17">
        <f>((((P31/1000)+1)/((SMOW!$AA$4/1000)+1))-1)*1000</f>
        <v>38.861654596192395</v>
      </c>
      <c r="AB31" s="17">
        <f>Z31*SMOW!$AN$6</f>
        <v>22.080950277135912</v>
      </c>
      <c r="AC31" s="17">
        <f>AA31*SMOW!$AN$12</f>
        <v>42.821856442761529</v>
      </c>
      <c r="AD31" s="17">
        <f t="shared" si="7"/>
        <v>21.840696352317298</v>
      </c>
      <c r="AE31" s="17">
        <f t="shared" si="7"/>
        <v>41.930362238809188</v>
      </c>
      <c r="AF31" s="16">
        <f>(AD31-SMOW!$AN$14*AE31)</f>
        <v>-0.2985349097739558</v>
      </c>
      <c r="AG31" s="2">
        <f t="shared" si="6"/>
        <v>-298.5349097739558</v>
      </c>
    </row>
    <row r="32" spans="1:36" s="46" customFormat="1" x14ac:dyDescent="0.25">
      <c r="A32" s="46">
        <v>967</v>
      </c>
      <c r="B32" s="21" t="s">
        <v>80</v>
      </c>
      <c r="C32" s="48" t="s">
        <v>64</v>
      </c>
      <c r="D32" s="48" t="s">
        <v>55</v>
      </c>
      <c r="E32" s="46" t="s">
        <v>228</v>
      </c>
      <c r="F32" s="16">
        <v>20.292781632661999</v>
      </c>
      <c r="G32" s="16">
        <v>20.0896266746728</v>
      </c>
      <c r="H32" s="16">
        <v>3.6496410166554001E-3</v>
      </c>
      <c r="I32" s="16">
        <v>39.487763756636703</v>
      </c>
      <c r="J32" s="16">
        <v>38.728056927422799</v>
      </c>
      <c r="K32" s="16">
        <v>1.5134967726837701E-3</v>
      </c>
      <c r="L32" s="16">
        <v>-0.35878738300645202</v>
      </c>
      <c r="M32" s="16">
        <v>3.6800277390042998E-3</v>
      </c>
      <c r="N32" s="16">
        <v>9.8909053079897298</v>
      </c>
      <c r="O32" s="16">
        <v>3.6124329571966098E-3</v>
      </c>
      <c r="P32" s="16">
        <v>18.806001917707199</v>
      </c>
      <c r="Q32" s="16">
        <v>1.4833840759387699E-3</v>
      </c>
      <c r="R32" s="16">
        <v>23.919602736204201</v>
      </c>
      <c r="S32" s="16">
        <v>0.14140311610957099</v>
      </c>
      <c r="T32" s="16">
        <v>1232.28119478946</v>
      </c>
      <c r="U32" s="16">
        <v>9.5376505485785995E-2</v>
      </c>
      <c r="V32" s="47">
        <v>43549.662604166668</v>
      </c>
      <c r="W32" s="46">
        <v>2.2000000000000002</v>
      </c>
      <c r="X32" s="16">
        <v>9.1619045813128106E-3</v>
      </c>
      <c r="Y32" s="16">
        <v>7.3981349086325596E-3</v>
      </c>
      <c r="Z32" s="17">
        <f>((((N32/1000)+1)/((SMOW!$Z$4/1000)+1))-1)*1000</f>
        <v>20.775394381469916</v>
      </c>
      <c r="AA32" s="17">
        <f>((((P32/1000)+1)/((SMOW!$AA$4/1000)+1))-1)*1000</f>
        <v>40.345780467823111</v>
      </c>
      <c r="AB32" s="17">
        <f>Z32*SMOW!$AN$6</f>
        <v>22.922328622400599</v>
      </c>
      <c r="AC32" s="17">
        <f>AA32*SMOW!$AN$12</f>
        <v>44.457222349806194</v>
      </c>
      <c r="AD32" s="17">
        <f t="shared" si="7"/>
        <v>22.663558986740345</v>
      </c>
      <c r="AE32" s="17">
        <f t="shared" si="7"/>
        <v>43.497346029610007</v>
      </c>
      <c r="AF32" s="16">
        <f>(AD32-SMOW!$AN$14*AE32)</f>
        <v>-0.3030397168937391</v>
      </c>
      <c r="AG32" s="2">
        <f t="shared" si="6"/>
        <v>-303.03971689373907</v>
      </c>
    </row>
    <row r="33" spans="1:35" x14ac:dyDescent="0.25">
      <c r="A33" s="46" t="s">
        <v>238</v>
      </c>
    </row>
    <row r="34" spans="1:35" s="46" customFormat="1" x14ac:dyDescent="0.25">
      <c r="A34" s="46">
        <v>986</v>
      </c>
      <c r="B34" s="21" t="s">
        <v>80</v>
      </c>
      <c r="C34" s="48" t="s">
        <v>64</v>
      </c>
      <c r="D34" s="48" t="s">
        <v>50</v>
      </c>
      <c r="E34" s="46" t="s">
        <v>250</v>
      </c>
      <c r="F34" s="16">
        <v>10.760254004891699</v>
      </c>
      <c r="G34" s="16">
        <v>10.702774072189101</v>
      </c>
      <c r="H34" s="16">
        <v>4.3538101959410304E-3</v>
      </c>
      <c r="I34" s="16">
        <v>20.8432448533325</v>
      </c>
      <c r="J34" s="16">
        <v>20.628996375326501</v>
      </c>
      <c r="K34" s="16">
        <v>1.1408827998652699E-3</v>
      </c>
      <c r="L34" s="16">
        <v>-0.18933601398324601</v>
      </c>
      <c r="M34" s="16">
        <v>4.3164251665865098E-3</v>
      </c>
      <c r="N34" s="16">
        <v>0.45556171918409999</v>
      </c>
      <c r="O34" s="16">
        <v>4.3094231376233196E-3</v>
      </c>
      <c r="P34" s="16">
        <v>0.53243639452365499</v>
      </c>
      <c r="Q34" s="16">
        <v>1.1181836713381201E-3</v>
      </c>
      <c r="R34" s="16">
        <v>-0.33506582621759901</v>
      </c>
      <c r="S34" s="16">
        <v>0.112235345813211</v>
      </c>
      <c r="T34" s="16">
        <v>1091.60284004854</v>
      </c>
      <c r="U34" s="16">
        <v>0.39426742517485402</v>
      </c>
      <c r="V34" s="47">
        <v>43560.511087962965</v>
      </c>
      <c r="W34" s="46">
        <v>2.2000000000000002</v>
      </c>
      <c r="X34" s="56">
        <v>6.9744799857473402E-5</v>
      </c>
      <c r="Y34" s="56">
        <v>2.6277152103158799E-6</v>
      </c>
      <c r="Z34" s="17">
        <f>((((N34/1000)+1)/((SMOW!$Z$4/1000)+1))-1)*1000</f>
        <v>11.238357734872695</v>
      </c>
      <c r="AA34" s="17">
        <f>((((P34/1000)+1)/((SMOW!$AA$4/1000)+1))-1)*1000</f>
        <v>21.685871956917069</v>
      </c>
      <c r="AB34" s="17">
        <f>Z34*SMOW!$AN$6</f>
        <v>12.399732320105443</v>
      </c>
      <c r="AC34" s="17">
        <f>AA34*SMOW!$AN$12</f>
        <v>23.895773492521247</v>
      </c>
      <c r="AD34" s="17">
        <f t="shared" ref="AD34:AE40" si="8">LN((AB34/1000)+1)*1000</f>
        <v>12.323485287478821</v>
      </c>
      <c r="AE34" s="17">
        <f t="shared" si="8"/>
        <v>23.614737738294043</v>
      </c>
      <c r="AF34" s="16">
        <f>(AD34-SMOW!$AN$14*AE34)</f>
        <v>-0.14509623834043417</v>
      </c>
      <c r="AG34" s="2">
        <f t="shared" ref="AG34:AG40" si="9">AF34*1000</f>
        <v>-145.09623834043418</v>
      </c>
      <c r="AH34" s="2">
        <f>AVERAGE(AG34:AG36)</f>
        <v>-146.234862230956</v>
      </c>
      <c r="AI34" s="2">
        <f>STDEV(AG34:AG36)</f>
        <v>14.160475163404646</v>
      </c>
    </row>
    <row r="35" spans="1:35" s="46" customFormat="1" x14ac:dyDescent="0.25">
      <c r="A35" s="46">
        <v>987</v>
      </c>
      <c r="B35" s="21" t="s">
        <v>80</v>
      </c>
      <c r="C35" s="48" t="s">
        <v>64</v>
      </c>
      <c r="D35" s="48" t="s">
        <v>50</v>
      </c>
      <c r="E35" s="46" t="s">
        <v>255</v>
      </c>
      <c r="F35" s="16">
        <v>9.9727763592697798</v>
      </c>
      <c r="G35" s="16">
        <v>9.9233761738909099</v>
      </c>
      <c r="H35" s="16">
        <v>3.3635368445102498E-3</v>
      </c>
      <c r="I35" s="16">
        <v>19.3618189192625</v>
      </c>
      <c r="J35" s="16">
        <v>19.176763730215502</v>
      </c>
      <c r="K35" s="16">
        <v>1.22191649619166E-3</v>
      </c>
      <c r="L35" s="16">
        <v>-0.201955075662855</v>
      </c>
      <c r="M35" s="16">
        <v>3.0525942421870101E-3</v>
      </c>
      <c r="N35" s="16">
        <v>-0.32388759846600801</v>
      </c>
      <c r="O35" s="16">
        <v>3.3292456146791099E-3</v>
      </c>
      <c r="P35" s="16">
        <v>-0.91951492770508703</v>
      </c>
      <c r="Q35" s="16">
        <v>1.1976051124095301E-3</v>
      </c>
      <c r="R35" s="16">
        <v>-3.8096782946165102</v>
      </c>
      <c r="S35" s="16">
        <v>0.149914313930329</v>
      </c>
      <c r="T35" s="16">
        <v>820.34976667404396</v>
      </c>
      <c r="U35" s="16">
        <v>0.256827692568943</v>
      </c>
      <c r="V35" s="47">
        <v>43563.403043981481</v>
      </c>
      <c r="W35" s="46">
        <v>2.2000000000000002</v>
      </c>
      <c r="X35" s="16">
        <v>4.44358660593063E-2</v>
      </c>
      <c r="Y35" s="16">
        <v>4.1060142599465298E-2</v>
      </c>
      <c r="Z35" s="17">
        <f>((((N35/1000)+1)/((SMOW!$Z$4/1000)+1))-1)*1000</f>
        <v>10.450507601315939</v>
      </c>
      <c r="AA35" s="17">
        <f>((((P35/1000)+1)/((SMOW!$AA$4/1000)+1))-1)*1000</f>
        <v>20.2032232203746</v>
      </c>
      <c r="AB35" s="17">
        <f>Z35*SMOW!$AN$6</f>
        <v>11.530465564683571</v>
      </c>
      <c r="AC35" s="17">
        <f>AA35*SMOW!$AN$12</f>
        <v>22.262035248203571</v>
      </c>
      <c r="AD35" s="17">
        <f t="shared" si="8"/>
        <v>11.464496366042342</v>
      </c>
      <c r="AE35" s="17">
        <f t="shared" si="8"/>
        <v>22.017853485756508</v>
      </c>
      <c r="AF35" s="16">
        <f>(AD35-SMOW!$AN$14*AE35)</f>
        <v>-0.16093027443709396</v>
      </c>
      <c r="AG35" s="2">
        <f t="shared" si="9"/>
        <v>-160.93027443709394</v>
      </c>
    </row>
    <row r="36" spans="1:35" s="46" customFormat="1" x14ac:dyDescent="0.25">
      <c r="A36" s="46">
        <v>988</v>
      </c>
      <c r="B36" s="21" t="s">
        <v>80</v>
      </c>
      <c r="C36" s="48" t="s">
        <v>64</v>
      </c>
      <c r="D36" s="48" t="s">
        <v>50</v>
      </c>
      <c r="E36" s="46" t="s">
        <v>256</v>
      </c>
      <c r="F36" s="16">
        <v>11.022361677798401</v>
      </c>
      <c r="G36" s="16">
        <v>10.9620579382483</v>
      </c>
      <c r="H36" s="16">
        <v>3.48085523358108E-3</v>
      </c>
      <c r="I36" s="16">
        <v>21.323991127468901</v>
      </c>
      <c r="J36" s="16">
        <v>21.099816058345201</v>
      </c>
      <c r="K36" s="16">
        <v>1.4926360158773601E-3</v>
      </c>
      <c r="L36" s="16">
        <v>-0.17864494055795399</v>
      </c>
      <c r="M36" s="16">
        <v>3.5109077909442599E-3</v>
      </c>
      <c r="N36" s="16">
        <v>0.71499720657071097</v>
      </c>
      <c r="O36" s="16">
        <v>3.4453679437614101E-3</v>
      </c>
      <c r="P36" s="16">
        <v>1.0036176883944901</v>
      </c>
      <c r="Q36" s="16">
        <v>1.4629383670269501E-3</v>
      </c>
      <c r="R36" s="16">
        <v>-0.69312716683259401</v>
      </c>
      <c r="S36" s="16">
        <v>0.13797942656127499</v>
      </c>
      <c r="T36" s="16">
        <v>931.79300463000595</v>
      </c>
      <c r="U36" s="16">
        <v>8.8639606962042095E-2</v>
      </c>
      <c r="V36" s="47">
        <v>43563.509652777779</v>
      </c>
      <c r="W36" s="46">
        <v>2.2000000000000002</v>
      </c>
      <c r="X36" s="16">
        <v>1.90929350401268E-2</v>
      </c>
      <c r="Y36" s="16">
        <v>2.1872629987686101E-2</v>
      </c>
      <c r="Z36" s="17">
        <f>((((N36/1000)+1)/((SMOW!$Z$4/1000)+1))-1)*1000</f>
        <v>11.500589388372839</v>
      </c>
      <c r="AA36" s="17">
        <f>((((P36/1000)+1)/((SMOW!$AA$4/1000)+1))-1)*1000</f>
        <v>22.167015049901593</v>
      </c>
      <c r="AB36" s="17">
        <f>Z36*SMOW!$AN$6</f>
        <v>12.68906305560701</v>
      </c>
      <c r="AC36" s="17">
        <f>AA36*SMOW!$AN$12</f>
        <v>24.425947533495517</v>
      </c>
      <c r="AD36" s="17">
        <f t="shared" si="8"/>
        <v>12.609231510687184</v>
      </c>
      <c r="AE36" s="17">
        <f t="shared" si="8"/>
        <v>24.132404516292659</v>
      </c>
      <c r="AF36" s="16">
        <f>(AD36-SMOW!$AN$14*AE36)</f>
        <v>-0.13267807391533992</v>
      </c>
      <c r="AG36" s="2">
        <f t="shared" si="9"/>
        <v>-132.67807391533992</v>
      </c>
    </row>
    <row r="37" spans="1:35" s="46" customFormat="1" x14ac:dyDescent="0.25">
      <c r="A37" s="46">
        <v>1013</v>
      </c>
      <c r="B37" s="21" t="s">
        <v>80</v>
      </c>
      <c r="C37" s="48" t="s">
        <v>62</v>
      </c>
      <c r="D37" s="48" t="s">
        <v>67</v>
      </c>
      <c r="E37" s="46" t="s">
        <v>281</v>
      </c>
      <c r="F37" s="16">
        <v>-1.12097845551827</v>
      </c>
      <c r="G37" s="16">
        <v>-1.1216075045786</v>
      </c>
      <c r="H37" s="16">
        <v>3.8038057140601699E-3</v>
      </c>
      <c r="I37" s="16">
        <v>-2.0751751377244201</v>
      </c>
      <c r="J37" s="16">
        <v>-2.0773313320623199</v>
      </c>
      <c r="K37" s="16">
        <v>1.3361111347983999E-3</v>
      </c>
      <c r="L37" s="16">
        <v>-2.4776561249696499E-2</v>
      </c>
      <c r="M37" s="16">
        <v>3.8535749779626E-3</v>
      </c>
      <c r="N37" s="16">
        <v>-11.3045416762528</v>
      </c>
      <c r="O37" s="16">
        <v>3.7650259468069002E-3</v>
      </c>
      <c r="P37" s="16">
        <v>-21.9299962145687</v>
      </c>
      <c r="Q37" s="16">
        <v>1.3095277220417699E-3</v>
      </c>
      <c r="R37" s="16">
        <v>-36.124159357563101</v>
      </c>
      <c r="S37" s="16">
        <v>0.128030431880338</v>
      </c>
      <c r="T37" s="16">
        <v>572.83668449708102</v>
      </c>
      <c r="U37" s="16">
        <v>7.5435570898708504E-2</v>
      </c>
      <c r="V37" s="47">
        <v>43571.678449074076</v>
      </c>
      <c r="W37" s="46">
        <v>2.2000000000000002</v>
      </c>
      <c r="X37" s="16">
        <v>3.4592396029326199E-2</v>
      </c>
      <c r="Y37" s="16">
        <v>3.95941208619617E-2</v>
      </c>
      <c r="Z37" s="17">
        <f>((((N37/1000)+1)/((SMOW!$Z$4/1000)+1))-1)*1000</f>
        <v>-0.64849471458372498</v>
      </c>
      <c r="AA37" s="17">
        <f>((((P37/1000)+1)/((SMOW!$AA$4/1000)+1))-1)*1000</f>
        <v>-1.2514654163658934</v>
      </c>
      <c r="AB37" s="17">
        <f>Z37*SMOW!$AN$6</f>
        <v>-0.71551031401052456</v>
      </c>
      <c r="AC37" s="17">
        <f>AA37*SMOW!$AN$12</f>
        <v>-1.3789961585411172</v>
      </c>
      <c r="AD37" s="17">
        <f t="shared" si="8"/>
        <v>-0.71576641368383409</v>
      </c>
      <c r="AE37" s="17">
        <f t="shared" si="8"/>
        <v>-1.3799478487624486</v>
      </c>
      <c r="AF37" s="16">
        <f>(AD37-SMOW!$AN$14*AE37)</f>
        <v>1.2846050462738789E-2</v>
      </c>
      <c r="AG37" s="2">
        <f t="shared" si="9"/>
        <v>12.846050462738789</v>
      </c>
      <c r="AH37" s="2">
        <f>AVERAGE(AG37:AG38)</f>
        <v>18.013904607946941</v>
      </c>
      <c r="AI37" s="2">
        <f>STDEV(AG37:AG38)</f>
        <v>7.3084494205193833</v>
      </c>
    </row>
    <row r="38" spans="1:35" s="46" customFormat="1" x14ac:dyDescent="0.25">
      <c r="A38" s="46">
        <v>1014</v>
      </c>
      <c r="B38" s="21" t="s">
        <v>80</v>
      </c>
      <c r="C38" s="48" t="s">
        <v>62</v>
      </c>
      <c r="D38" s="48" t="s">
        <v>67</v>
      </c>
      <c r="E38" s="46" t="s">
        <v>283</v>
      </c>
      <c r="F38" s="16">
        <v>-1.07780333439469</v>
      </c>
      <c r="G38" s="16">
        <v>-1.0783847964972599</v>
      </c>
      <c r="H38" s="16">
        <v>3.3123008211259301E-3</v>
      </c>
      <c r="I38" s="16">
        <v>-2.0111061803980701</v>
      </c>
      <c r="J38" s="16">
        <v>-2.01313124504179</v>
      </c>
      <c r="K38" s="16">
        <v>1.9594843122262701E-3</v>
      </c>
      <c r="L38" s="16">
        <v>-1.5451499115195401E-2</v>
      </c>
      <c r="M38" s="16">
        <v>3.40553460865846E-3</v>
      </c>
      <c r="N38" s="16">
        <v>-11.261806725125901</v>
      </c>
      <c r="O38" s="16">
        <v>3.27853194212186E-3</v>
      </c>
      <c r="P38" s="16">
        <v>-21.867201980200001</v>
      </c>
      <c r="Q38" s="16">
        <v>1.92049819879102E-3</v>
      </c>
      <c r="R38" s="16">
        <v>-33.700026711485997</v>
      </c>
      <c r="S38" s="16">
        <v>0.193147736665539</v>
      </c>
      <c r="T38" s="16">
        <v>859.90064538759702</v>
      </c>
      <c r="U38" s="16">
        <v>0.61454346977444296</v>
      </c>
      <c r="V38" s="47">
        <v>43572.345902777779</v>
      </c>
      <c r="W38" s="46">
        <v>2.2000000000000002</v>
      </c>
      <c r="X38" s="16">
        <v>6.1782978083173604E-4</v>
      </c>
      <c r="Y38" s="16">
        <v>2.7871101704998199E-4</v>
      </c>
      <c r="Z38" s="17">
        <f>((((N38/1000)+1)/((SMOW!$Z$4/1000)+1))-1)*1000</f>
        <v>-0.6052991710242539</v>
      </c>
      <c r="AA38" s="17">
        <f>((((P38/1000)+1)/((SMOW!$AA$4/1000)+1))-1)*1000</f>
        <v>-1.1873435750729966</v>
      </c>
      <c r="AB38" s="17">
        <f>Z38*SMOW!$AN$6</f>
        <v>-0.66785093261382056</v>
      </c>
      <c r="AC38" s="17">
        <f>AA38*SMOW!$AN$12</f>
        <v>-1.308339972868596</v>
      </c>
      <c r="AD38" s="17">
        <f t="shared" si="8"/>
        <v>-0.66807404439035512</v>
      </c>
      <c r="AE38" s="17">
        <f t="shared" si="8"/>
        <v>-1.3091965968627086</v>
      </c>
      <c r="AF38" s="16">
        <f>(AD38-SMOW!$AN$14*AE38)</f>
        <v>2.3181758753155091E-2</v>
      </c>
      <c r="AG38" s="2">
        <f t="shared" si="9"/>
        <v>23.181758753155091</v>
      </c>
    </row>
    <row r="39" spans="1:35" s="46" customFormat="1" x14ac:dyDescent="0.25">
      <c r="A39" s="46">
        <v>1051</v>
      </c>
      <c r="B39" s="21" t="s">
        <v>80</v>
      </c>
      <c r="C39" s="48" t="s">
        <v>62</v>
      </c>
      <c r="D39" s="48" t="s">
        <v>69</v>
      </c>
      <c r="E39" s="46" t="s">
        <v>323</v>
      </c>
      <c r="F39" s="16">
        <v>-9.7214402314206492</v>
      </c>
      <c r="G39" s="16">
        <v>-9.7690022688097695</v>
      </c>
      <c r="H39" s="16">
        <v>4.1400271588453302E-3</v>
      </c>
      <c r="I39" s="16">
        <v>-18.357190185744301</v>
      </c>
      <c r="J39" s="16">
        <v>-18.527774292141899</v>
      </c>
      <c r="K39" s="16">
        <v>1.3325008593198799E-3</v>
      </c>
      <c r="L39" s="16">
        <v>1.3662557441162E-2</v>
      </c>
      <c r="M39" s="16">
        <v>4.1944861473125301E-3</v>
      </c>
      <c r="N39" s="16">
        <v>-19.8173218167085</v>
      </c>
      <c r="O39" s="16">
        <v>4.0978196167923602E-3</v>
      </c>
      <c r="P39" s="16">
        <v>-37.888062516656099</v>
      </c>
      <c r="Q39" s="16">
        <v>1.30598927699657E-3</v>
      </c>
      <c r="R39" s="16">
        <v>-55.455503846935002</v>
      </c>
      <c r="S39" s="16">
        <v>0.118493113921573</v>
      </c>
      <c r="T39" s="16">
        <v>764.23806720541097</v>
      </c>
      <c r="U39" s="16">
        <v>7.2074654629147805E-2</v>
      </c>
      <c r="V39" s="47">
        <v>43584.577384259261</v>
      </c>
      <c r="W39" s="46">
        <v>2.2000000000000002</v>
      </c>
      <c r="X39" s="16">
        <v>8.2945417859361506E-2</v>
      </c>
      <c r="Y39" s="16">
        <v>7.7360966441268206E-2</v>
      </c>
      <c r="Z39" s="17">
        <f>((((N39/1000)+1)/((SMOW!$Z$4/1000)+1))-1)*1000</f>
        <v>-9.2530246291354636</v>
      </c>
      <c r="AA39" s="17">
        <f>((((P39/1000)+1)/((SMOW!$AA$4/1000)+1))-1)*1000</f>
        <v>-17.546920007870504</v>
      </c>
      <c r="AB39" s="17">
        <f>Z39*SMOW!$AN$6</f>
        <v>-10.209234414793469</v>
      </c>
      <c r="AC39" s="17">
        <f>AA39*SMOW!$AN$12</f>
        <v>-19.335041119511956</v>
      </c>
      <c r="AD39" s="17">
        <f t="shared" si="8"/>
        <v>-10.261706084345654</v>
      </c>
      <c r="AE39" s="17">
        <f t="shared" si="8"/>
        <v>-19.524407944675296</v>
      </c>
      <c r="AF39" s="16">
        <f>(AD39-SMOW!$AN$14*AE39)</f>
        <v>4.7181310442903523E-2</v>
      </c>
      <c r="AG39" s="2">
        <f t="shared" si="9"/>
        <v>47.181310442903523</v>
      </c>
      <c r="AH39" s="2">
        <f>AVERAGE(AG39:AG40)</f>
        <v>46.469012608208793</v>
      </c>
      <c r="AI39" s="2">
        <f>STDEV(AG39:AG40)</f>
        <v>1.0073412582742771</v>
      </c>
    </row>
    <row r="40" spans="1:35" s="46" customFormat="1" x14ac:dyDescent="0.25">
      <c r="A40" s="46">
        <v>1052</v>
      </c>
      <c r="B40" s="21" t="s">
        <v>80</v>
      </c>
      <c r="C40" s="48" t="s">
        <v>62</v>
      </c>
      <c r="D40" s="48" t="s">
        <v>69</v>
      </c>
      <c r="E40" s="46" t="s">
        <v>324</v>
      </c>
      <c r="F40" s="16">
        <v>-10.0541028506468</v>
      </c>
      <c r="G40" s="16">
        <v>-10.104987033339</v>
      </c>
      <c r="H40" s="16">
        <v>4.1483423574308603E-3</v>
      </c>
      <c r="I40" s="16">
        <v>-18.979515794797301</v>
      </c>
      <c r="J40" s="16">
        <v>-19.1619387441839</v>
      </c>
      <c r="K40" s="16">
        <v>1.6101056399142699E-3</v>
      </c>
      <c r="L40" s="16">
        <v>1.2516623590034699E-2</v>
      </c>
      <c r="M40" s="16">
        <v>4.5038126404001897E-3</v>
      </c>
      <c r="N40" s="16">
        <v>-20.1465929433305</v>
      </c>
      <c r="O40" s="16">
        <v>4.1060500419989199E-3</v>
      </c>
      <c r="P40" s="16">
        <v>-38.4980062675657</v>
      </c>
      <c r="Q40" s="16">
        <v>1.5780708026203699E-3</v>
      </c>
      <c r="R40" s="16">
        <v>-56.513686681802703</v>
      </c>
      <c r="S40" s="16">
        <v>0.13980792646819301</v>
      </c>
      <c r="T40" s="16">
        <v>596.98396481065197</v>
      </c>
      <c r="U40" s="16">
        <v>6.7376052156501706E-2</v>
      </c>
      <c r="V40" s="47">
        <v>43584.656041666669</v>
      </c>
      <c r="W40" s="46">
        <v>2.2000000000000002</v>
      </c>
      <c r="X40" s="16">
        <v>4.5219395807596201E-2</v>
      </c>
      <c r="Y40" s="16">
        <v>5.0619412377890499E-2</v>
      </c>
      <c r="Z40" s="17">
        <f>((((N40/1000)+1)/((SMOW!$Z$4/1000)+1))-1)*1000</f>
        <v>-9.5858446024310595</v>
      </c>
      <c r="AA40" s="17">
        <f>((((P40/1000)+1)/((SMOW!$AA$4/1000)+1))-1)*1000</f>
        <v>-18.169759298557018</v>
      </c>
      <c r="AB40" s="17">
        <f>Z40*SMOW!$AN$6</f>
        <v>-10.576448083997493</v>
      </c>
      <c r="AC40" s="17">
        <f>AA40*SMOW!$AN$12</f>
        <v>-20.02135092720868</v>
      </c>
      <c r="AD40" s="17">
        <f t="shared" si="8"/>
        <v>-10.632776230888631</v>
      </c>
      <c r="AE40" s="17">
        <f t="shared" si="8"/>
        <v>-20.224494215269214</v>
      </c>
      <c r="AF40" s="16">
        <f>(AD40-SMOW!$AN$14*AE40)</f>
        <v>4.5756714773514062E-2</v>
      </c>
      <c r="AG40" s="2">
        <f t="shared" si="9"/>
        <v>45.756714773514062</v>
      </c>
      <c r="AH40" s="2">
        <f>AVERAGE(AG40:AG41)</f>
        <v>45.756714773514062</v>
      </c>
    </row>
    <row r="75" spans="2:2" x14ac:dyDescent="0.25">
      <c r="B75" s="53"/>
    </row>
    <row r="94" spans="2:2" x14ac:dyDescent="0.25">
      <c r="B94" s="54"/>
    </row>
  </sheetData>
  <dataValidations count="4">
    <dataValidation type="list" allowBlank="1" showInputMessage="1" showErrorMessage="1" sqref="D3:D20 H13:H16 D22:D32 H27:H28 D34:D40">
      <formula1>INDIRECT(C3)</formula1>
    </dataValidation>
    <dataValidation type="list" allowBlank="1" showInputMessage="1" showErrorMessage="1" sqref="C3:C20 C22:C32 C34:C40">
      <formula1>Type</formula1>
    </dataValidation>
    <dataValidation type="textLength" allowBlank="1" showInputMessage="1" showErrorMessage="1" sqref="I13:I14">
      <formula1>1</formula1>
      <formula2>45</formula2>
    </dataValidation>
    <dataValidation errorStyle="warning" allowBlank="1" showInputMessage="1" sqref="I17:I20 G21 I22:I25 K27:K28 I29"/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D18" sqref="D18"/>
    </sheetView>
  </sheetViews>
  <sheetFormatPr defaultRowHeight="15" x14ac:dyDescent="0.25"/>
  <cols>
    <col min="1" max="1" width="14.28515625" customWidth="1"/>
    <col min="2" max="2" width="13.5703125" customWidth="1"/>
    <col min="3" max="3" width="21.42578125" customWidth="1"/>
    <col min="4" max="4" width="15.5703125" customWidth="1"/>
    <col min="5" max="5" width="17.140625" customWidth="1"/>
    <col min="6" max="6" width="13.5703125" customWidth="1"/>
  </cols>
  <sheetData>
    <row r="1" spans="1:8" x14ac:dyDescent="0.25">
      <c r="A1" t="s">
        <v>44</v>
      </c>
      <c r="B1" t="s">
        <v>62</v>
      </c>
      <c r="C1" t="s">
        <v>64</v>
      </c>
      <c r="D1" t="s">
        <v>63</v>
      </c>
      <c r="E1" s="14" t="s">
        <v>48</v>
      </c>
      <c r="F1" s="46"/>
    </row>
    <row r="2" spans="1:8" x14ac:dyDescent="0.25">
      <c r="A2" t="s">
        <v>63</v>
      </c>
      <c r="B2" t="s">
        <v>22</v>
      </c>
      <c r="C2" t="s">
        <v>50</v>
      </c>
      <c r="D2" s="14" t="s">
        <v>72</v>
      </c>
      <c r="E2" s="14" t="s">
        <v>45</v>
      </c>
    </row>
    <row r="3" spans="1:8" x14ac:dyDescent="0.25">
      <c r="A3" t="s">
        <v>62</v>
      </c>
      <c r="B3" t="s">
        <v>24</v>
      </c>
      <c r="C3" t="s">
        <v>52</v>
      </c>
      <c r="D3" s="14" t="s">
        <v>78</v>
      </c>
      <c r="E3" s="14" t="s">
        <v>46</v>
      </c>
    </row>
    <row r="4" spans="1:8" x14ac:dyDescent="0.25">
      <c r="A4" t="s">
        <v>48</v>
      </c>
      <c r="B4" t="s">
        <v>58</v>
      </c>
      <c r="C4" t="s">
        <v>55</v>
      </c>
      <c r="D4" s="14" t="s">
        <v>47</v>
      </c>
      <c r="E4" s="14" t="s">
        <v>47</v>
      </c>
    </row>
    <row r="5" spans="1:8" x14ac:dyDescent="0.25">
      <c r="A5" t="s">
        <v>64</v>
      </c>
      <c r="B5" t="s">
        <v>59</v>
      </c>
      <c r="C5" t="s">
        <v>60</v>
      </c>
      <c r="D5" s="14" t="s">
        <v>49</v>
      </c>
      <c r="E5" s="14" t="s">
        <v>49</v>
      </c>
    </row>
    <row r="6" spans="1:8" x14ac:dyDescent="0.25">
      <c r="A6" t="s">
        <v>183</v>
      </c>
      <c r="B6" t="s">
        <v>66</v>
      </c>
      <c r="C6" t="s">
        <v>144</v>
      </c>
      <c r="D6" s="14" t="s">
        <v>51</v>
      </c>
      <c r="E6" s="14" t="s">
        <v>51</v>
      </c>
      <c r="H6" t="s">
        <v>61</v>
      </c>
    </row>
    <row r="7" spans="1:8" x14ac:dyDescent="0.25">
      <c r="B7" t="s">
        <v>67</v>
      </c>
      <c r="C7" t="s">
        <v>84</v>
      </c>
      <c r="D7" s="14" t="s">
        <v>53</v>
      </c>
      <c r="E7" s="14" t="s">
        <v>53</v>
      </c>
    </row>
    <row r="8" spans="1:8" x14ac:dyDescent="0.25">
      <c r="B8" t="s">
        <v>68</v>
      </c>
      <c r="C8" t="s">
        <v>85</v>
      </c>
      <c r="D8" s="14" t="s">
        <v>54</v>
      </c>
      <c r="E8" s="14" t="s">
        <v>54</v>
      </c>
    </row>
    <row r="9" spans="1:8" x14ac:dyDescent="0.25">
      <c r="B9" t="s">
        <v>69</v>
      </c>
      <c r="C9" t="s">
        <v>86</v>
      </c>
      <c r="D9" t="s">
        <v>81</v>
      </c>
      <c r="E9" t="s">
        <v>145</v>
      </c>
    </row>
    <row r="10" spans="1:8" x14ac:dyDescent="0.25">
      <c r="B10" t="s">
        <v>70</v>
      </c>
      <c r="C10" t="s">
        <v>215</v>
      </c>
      <c r="D10" t="s">
        <v>90</v>
      </c>
      <c r="E10" s="14" t="s">
        <v>56</v>
      </c>
    </row>
    <row r="11" spans="1:8" x14ac:dyDescent="0.25">
      <c r="B11" t="s">
        <v>71</v>
      </c>
      <c r="D11" t="s">
        <v>285</v>
      </c>
    </row>
    <row r="12" spans="1:8" x14ac:dyDescent="0.25">
      <c r="D12" s="14" t="s">
        <v>56</v>
      </c>
    </row>
    <row r="15" spans="1:8" x14ac:dyDescent="0.25">
      <c r="A15" t="s">
        <v>65</v>
      </c>
      <c r="B15" t="s">
        <v>57</v>
      </c>
    </row>
    <row r="16" spans="1:8" x14ac:dyDescent="0.25">
      <c r="A16" t="s">
        <v>64</v>
      </c>
      <c r="B16" t="s">
        <v>50</v>
      </c>
    </row>
  </sheetData>
  <dataValidations count="2">
    <dataValidation type="list" allowBlank="1" showInputMessage="1" showErrorMessage="1" sqref="A16">
      <formula1>Type</formula1>
    </dataValidation>
    <dataValidation type="list" allowBlank="1" showInputMessage="1" showErrorMessage="1" sqref="B16">
      <formula1>INDIRECT(A16)</formula1>
    </dataValidation>
  </dataValidations>
  <pageMargins left="0.7" right="0.7" top="0.75" bottom="0.75" header="0.3" footer="0.3"/>
  <pageSetup orientation="portrait" r:id="rId1"/>
  <ignoredErrors>
    <ignoredError sqref="B16" listDataValidation="1"/>
  </ignoredErrors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18</vt:i4>
      </vt:variant>
    </vt:vector>
  </HeadingPairs>
  <TitlesOfParts>
    <vt:vector size="23" baseType="lpstr">
      <vt:lpstr>All Data</vt:lpstr>
      <vt:lpstr>SMOW</vt:lpstr>
      <vt:lpstr>SLAP</vt:lpstr>
      <vt:lpstr>Standards</vt:lpstr>
      <vt:lpstr>Data sorting</vt:lpstr>
      <vt:lpstr>'All Data'!Carbonate</vt:lpstr>
      <vt:lpstr>Carbonate</vt:lpstr>
      <vt:lpstr>'All Data'!Carbonate_Standards</vt:lpstr>
      <vt:lpstr>Carbonate_Standards</vt:lpstr>
      <vt:lpstr>'All Data'!CarbonateStd</vt:lpstr>
      <vt:lpstr>CarbonateStd</vt:lpstr>
      <vt:lpstr>'All Data'!Project</vt:lpstr>
      <vt:lpstr>Project</vt:lpstr>
      <vt:lpstr>'All Data'!Type</vt:lpstr>
      <vt:lpstr>Type</vt:lpstr>
      <vt:lpstr>'All Data'!Water</vt:lpstr>
      <vt:lpstr>Water</vt:lpstr>
      <vt:lpstr>'All Data'!Water_Standards</vt:lpstr>
      <vt:lpstr>Water_Standards</vt:lpstr>
      <vt:lpstr>'All Data'!WaterStd</vt:lpstr>
      <vt:lpstr>WaterStd</vt:lpstr>
      <vt:lpstr>'All Data'!Waterstds</vt:lpstr>
      <vt:lpstr>Waterstds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geo-isopaleo</dc:creator>
  <cp:lastModifiedBy>s</cp:lastModifiedBy>
  <cp:lastPrinted>2018-07-24T20:05:26Z</cp:lastPrinted>
  <dcterms:created xsi:type="dcterms:W3CDTF">2018-05-08T13:04:56Z</dcterms:created>
  <dcterms:modified xsi:type="dcterms:W3CDTF">2020-04-25T13:23:45Z</dcterms:modified>
</cp:coreProperties>
</file>