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mellis\Downloads\D17O_Data_Reduction_active\0000_LabFileFormatting\000_Reactor Spreadsheet Raw\"/>
    </mc:Choice>
  </mc:AlternateContent>
  <bookViews>
    <workbookView xWindow="0" yWindow="0" windowWidth="28800" windowHeight="12300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Data'!$C$1:$D$85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0" l="1"/>
  <c r="Z240" i="10"/>
  <c r="AB240" i="10" s="1"/>
  <c r="AD240" i="10" s="1"/>
  <c r="AF240" i="10" s="1"/>
  <c r="AG240" i="10" s="1"/>
  <c r="AA240" i="10"/>
  <c r="AC240" i="10"/>
  <c r="AE240" i="10"/>
  <c r="Z239" i="10" l="1"/>
  <c r="AB239" i="10" s="1"/>
  <c r="AD239" i="10" s="1"/>
  <c r="AF239" i="10" s="1"/>
  <c r="AG239" i="10" s="1"/>
  <c r="AA239" i="10"/>
  <c r="AC239" i="10"/>
  <c r="AE239" i="10"/>
  <c r="Z238" i="10" l="1"/>
  <c r="AB238" i="10" s="1"/>
  <c r="AD238" i="10" s="1"/>
  <c r="AA238" i="10"/>
  <c r="AC238" i="10" s="1"/>
  <c r="AE238" i="10" s="1"/>
  <c r="Z237" i="10"/>
  <c r="AB237" i="10" s="1"/>
  <c r="AD237" i="10" s="1"/>
  <c r="AA237" i="10"/>
  <c r="AC237" i="10" s="1"/>
  <c r="AE237" i="10" s="1"/>
  <c r="Z236" i="10"/>
  <c r="AB236" i="10" s="1"/>
  <c r="AD236" i="10" s="1"/>
  <c r="AA236" i="10"/>
  <c r="AC236" i="10" s="1"/>
  <c r="AE236" i="10" s="1"/>
  <c r="Z235" i="10"/>
  <c r="AB235" i="10" s="1"/>
  <c r="AD235" i="10" s="1"/>
  <c r="AA235" i="10"/>
  <c r="AC235" i="10" s="1"/>
  <c r="AE235" i="10" s="1"/>
  <c r="Z234" i="10"/>
  <c r="AB234" i="10" s="1"/>
  <c r="AD234" i="10" s="1"/>
  <c r="AA234" i="10"/>
  <c r="AC234" i="10" s="1"/>
  <c r="AE234" i="10" s="1"/>
  <c r="Z233" i="10"/>
  <c r="AB233" i="10" s="1"/>
  <c r="AD233" i="10" s="1"/>
  <c r="AA233" i="10"/>
  <c r="AC233" i="10" s="1"/>
  <c r="AE233" i="10" s="1"/>
  <c r="Z232" i="10"/>
  <c r="AB232" i="10" s="1"/>
  <c r="AD232" i="10" s="1"/>
  <c r="AA232" i="10"/>
  <c r="AC232" i="10" s="1"/>
  <c r="AE232" i="10" s="1"/>
  <c r="Z231" i="10"/>
  <c r="AA231" i="10"/>
  <c r="AB231" i="10"/>
  <c r="AD231" i="10" s="1"/>
  <c r="AC231" i="10"/>
  <c r="AE231" i="10" s="1"/>
  <c r="Z230" i="10"/>
  <c r="AB230" i="10" s="1"/>
  <c r="AD230" i="10" s="1"/>
  <c r="AA230" i="10"/>
  <c r="AC230" i="10" s="1"/>
  <c r="AE230" i="10" s="1"/>
  <c r="Z229" i="10"/>
  <c r="AB229" i="10" s="1"/>
  <c r="AD229" i="10" s="1"/>
  <c r="AA229" i="10"/>
  <c r="AC229" i="10" s="1"/>
  <c r="AE229" i="10" s="1"/>
  <c r="Z228" i="10"/>
  <c r="AB228" i="10" s="1"/>
  <c r="AD228" i="10" s="1"/>
  <c r="AA228" i="10"/>
  <c r="AC228" i="10" s="1"/>
  <c r="AE228" i="10" s="1"/>
  <c r="Z227" i="10"/>
  <c r="AB227" i="10" s="1"/>
  <c r="AD227" i="10" s="1"/>
  <c r="AA227" i="10"/>
  <c r="AC227" i="10" s="1"/>
  <c r="AE227" i="10" s="1"/>
  <c r="Z225" i="10"/>
  <c r="AB225" i="10" s="1"/>
  <c r="AD225" i="10" s="1"/>
  <c r="AA225" i="10"/>
  <c r="AC225" i="10" s="1"/>
  <c r="AE225" i="10" s="1"/>
  <c r="Z224" i="10"/>
  <c r="AB224" i="10" s="1"/>
  <c r="AD224" i="10" s="1"/>
  <c r="AA224" i="10"/>
  <c r="AC224" i="10" s="1"/>
  <c r="AE224" i="10" s="1"/>
  <c r="Z221" i="10"/>
  <c r="AB221" i="10" s="1"/>
  <c r="AD221" i="10" s="1"/>
  <c r="AA221" i="10"/>
  <c r="AC221" i="10" s="1"/>
  <c r="AE221" i="10" s="1"/>
  <c r="Z222" i="10"/>
  <c r="AB222" i="10" s="1"/>
  <c r="AD222" i="10" s="1"/>
  <c r="AA222" i="10"/>
  <c r="AC222" i="10" s="1"/>
  <c r="AE222" i="10" s="1"/>
  <c r="Z223" i="10"/>
  <c r="AB223" i="10" s="1"/>
  <c r="AD223" i="10" s="1"/>
  <c r="AA223" i="10"/>
  <c r="AC223" i="10" s="1"/>
  <c r="AE223" i="10" s="1"/>
  <c r="Z220" i="10"/>
  <c r="AB220" i="10" s="1"/>
  <c r="AD220" i="10" s="1"/>
  <c r="AA220" i="10"/>
  <c r="AC220" i="10" s="1"/>
  <c r="AE220" i="10" s="1"/>
  <c r="Z219" i="10"/>
  <c r="AB219" i="10" s="1"/>
  <c r="AD219" i="10" s="1"/>
  <c r="AA219" i="10"/>
  <c r="AC219" i="10" s="1"/>
  <c r="AE219" i="10" s="1"/>
  <c r="Z216" i="10"/>
  <c r="AB216" i="10" s="1"/>
  <c r="AD216" i="10" s="1"/>
  <c r="AA216" i="10"/>
  <c r="AC216" i="10" s="1"/>
  <c r="AE216" i="10" s="1"/>
  <c r="Z217" i="10"/>
  <c r="AB217" i="10" s="1"/>
  <c r="AD217" i="10" s="1"/>
  <c r="AA217" i="10"/>
  <c r="AC217" i="10" s="1"/>
  <c r="AE217" i="10" s="1"/>
  <c r="Z218" i="10"/>
  <c r="AB218" i="10" s="1"/>
  <c r="AD218" i="10" s="1"/>
  <c r="AA218" i="10"/>
  <c r="AC218" i="10" s="1"/>
  <c r="AE218" i="10" s="1"/>
  <c r="Z215" i="10"/>
  <c r="AB215" i="10" s="1"/>
  <c r="AD215" i="10" s="1"/>
  <c r="AA215" i="10"/>
  <c r="AC215" i="10" s="1"/>
  <c r="AE215" i="10" s="1"/>
  <c r="AF225" i="10" l="1"/>
  <c r="AG225" i="10" s="1"/>
  <c r="AF230" i="10"/>
  <c r="AG230" i="10" s="1"/>
  <c r="AF238" i="10"/>
  <c r="AG238" i="10" s="1"/>
  <c r="AF228" i="10"/>
  <c r="AG228" i="10" s="1"/>
  <c r="AI231" i="10"/>
  <c r="AF224" i="10"/>
  <c r="AG224" i="10" s="1"/>
  <c r="AF227" i="10"/>
  <c r="AG227" i="10" s="1"/>
  <c r="AF232" i="10"/>
  <c r="AG232" i="10" s="1"/>
  <c r="AF231" i="10"/>
  <c r="AG231" i="10" s="1"/>
  <c r="AF229" i="10"/>
  <c r="AG229" i="10" s="1"/>
  <c r="AH231" i="10"/>
  <c r="AF237" i="10"/>
  <c r="AG237" i="10" s="1"/>
  <c r="AF233" i="10"/>
  <c r="AG233" i="10" s="1"/>
  <c r="AF236" i="10"/>
  <c r="AG236" i="10" s="1"/>
  <c r="AF235" i="10"/>
  <c r="AG235" i="10" s="1"/>
  <c r="AF234" i="10"/>
  <c r="AG234" i="10" s="1"/>
  <c r="AF223" i="10"/>
  <c r="AG223" i="10" s="1"/>
  <c r="AF222" i="10"/>
  <c r="AG222" i="10" s="1"/>
  <c r="AF221" i="10"/>
  <c r="AG221" i="10" s="1"/>
  <c r="AF217" i="10"/>
  <c r="AG217" i="10" s="1"/>
  <c r="AF218" i="10"/>
  <c r="AG218" i="10" s="1"/>
  <c r="AF215" i="10"/>
  <c r="AG215" i="10" s="1"/>
  <c r="AF219" i="10"/>
  <c r="AG219" i="10" s="1"/>
  <c r="AF220" i="10"/>
  <c r="AG220" i="10" s="1"/>
  <c r="AF216" i="10"/>
  <c r="AG216" i="10" s="1"/>
  <c r="Z214" i="10"/>
  <c r="AB214" i="10" s="1"/>
  <c r="AD214" i="10" s="1"/>
  <c r="AA214" i="10"/>
  <c r="AC214" i="10" s="1"/>
  <c r="AE214" i="10" s="1"/>
  <c r="AI229" i="10" l="1"/>
  <c r="AH229" i="10"/>
  <c r="AH235" i="10"/>
  <c r="AI235" i="10"/>
  <c r="AH233" i="10"/>
  <c r="AI233" i="10"/>
  <c r="AI237" i="10"/>
  <c r="AH237" i="10"/>
  <c r="AI222" i="10"/>
  <c r="AH222" i="10"/>
  <c r="AF214" i="10"/>
  <c r="AG214" i="10" s="1"/>
  <c r="Z213" i="10"/>
  <c r="AB213" i="10" s="1"/>
  <c r="AD213" i="10" s="1"/>
  <c r="AA213" i="10"/>
  <c r="AC213" i="10" s="1"/>
  <c r="AE213" i="10" s="1"/>
  <c r="AF213" i="10" l="1"/>
  <c r="AG213" i="10" s="1"/>
  <c r="Z212" i="10"/>
  <c r="AB212" i="10" s="1"/>
  <c r="AD212" i="10" s="1"/>
  <c r="AA212" i="10"/>
  <c r="AC212" i="10" s="1"/>
  <c r="AE212" i="10" s="1"/>
  <c r="Z211" i="10"/>
  <c r="AB211" i="10" s="1"/>
  <c r="AD211" i="10" s="1"/>
  <c r="AA211" i="10"/>
  <c r="AC211" i="10" s="1"/>
  <c r="AE211" i="10" s="1"/>
  <c r="AF211" i="10" l="1"/>
  <c r="AG211" i="10" s="1"/>
  <c r="AF212" i="10"/>
  <c r="AG212" i="10" s="1"/>
  <c r="Z210" i="10"/>
  <c r="AB210" i="10" s="1"/>
  <c r="AD210" i="10" s="1"/>
  <c r="AA210" i="10"/>
  <c r="AC210" i="10" s="1"/>
  <c r="AE210" i="10" s="1"/>
  <c r="AI214" i="10" l="1"/>
  <c r="AH214" i="10"/>
  <c r="AF210" i="10"/>
  <c r="AG210" i="10" s="1"/>
  <c r="Z208" i="10"/>
  <c r="AB208" i="10" s="1"/>
  <c r="AD208" i="10" s="1"/>
  <c r="AA208" i="10"/>
  <c r="AC208" i="10" s="1"/>
  <c r="AE208" i="10" s="1"/>
  <c r="Z207" i="10"/>
  <c r="AB207" i="10" s="1"/>
  <c r="AD207" i="10" s="1"/>
  <c r="AF207" i="10" s="1"/>
  <c r="AG207" i="10" s="1"/>
  <c r="AA207" i="10"/>
  <c r="AC207" i="10" s="1"/>
  <c r="AE207" i="10" s="1"/>
  <c r="Z204" i="10"/>
  <c r="AB204" i="10" s="1"/>
  <c r="AD204" i="10" s="1"/>
  <c r="AA204" i="10"/>
  <c r="AC204" i="10" s="1"/>
  <c r="AE204" i="10" s="1"/>
  <c r="Z205" i="10"/>
  <c r="AB205" i="10" s="1"/>
  <c r="AD205" i="10" s="1"/>
  <c r="AA205" i="10"/>
  <c r="AC205" i="10" s="1"/>
  <c r="AE205" i="10" s="1"/>
  <c r="AA206" i="10"/>
  <c r="AC206" i="10" s="1"/>
  <c r="AE206" i="10" s="1"/>
  <c r="Z206" i="10"/>
  <c r="AB206" i="10" s="1"/>
  <c r="AD206" i="10" s="1"/>
  <c r="AF206" i="10" s="1"/>
  <c r="AG206" i="10" s="1"/>
  <c r="AF205" i="10" l="1"/>
  <c r="AG205" i="10" s="1"/>
  <c r="AF204" i="10"/>
  <c r="AG204" i="10" s="1"/>
  <c r="AF208" i="10"/>
  <c r="AG208" i="10" s="1"/>
  <c r="Z203" i="10"/>
  <c r="AB203" i="10" s="1"/>
  <c r="AD203" i="10" s="1"/>
  <c r="AA203" i="10"/>
  <c r="AC203" i="10"/>
  <c r="AE203" i="10"/>
  <c r="Z202" i="10"/>
  <c r="AB202" i="10" s="1"/>
  <c r="AD202" i="10" s="1"/>
  <c r="AA202" i="10"/>
  <c r="AC202" i="10" s="1"/>
  <c r="AE202" i="10" s="1"/>
  <c r="Z201" i="10"/>
  <c r="AB201" i="10" s="1"/>
  <c r="AD201" i="10" s="1"/>
  <c r="AA201" i="10"/>
  <c r="AC201" i="10" s="1"/>
  <c r="AE201" i="10" s="1"/>
  <c r="Z199" i="10"/>
  <c r="AA199" i="10"/>
  <c r="AC199" i="10" s="1"/>
  <c r="AE199" i="10" s="1"/>
  <c r="AB199" i="10"/>
  <c r="AD199" i="10" s="1"/>
  <c r="Z200" i="10"/>
  <c r="AB200" i="10" s="1"/>
  <c r="AD200" i="10" s="1"/>
  <c r="AA200" i="10"/>
  <c r="AC200" i="10" s="1"/>
  <c r="AE200" i="10" s="1"/>
  <c r="Z198" i="10"/>
  <c r="AA198" i="10"/>
  <c r="AB198" i="10"/>
  <c r="AD198" i="10" s="1"/>
  <c r="AC198" i="10"/>
  <c r="AE198" i="10" s="1"/>
  <c r="Z197" i="10"/>
  <c r="AA197" i="10"/>
  <c r="AC197" i="10" s="1"/>
  <c r="AE197" i="10" s="1"/>
  <c r="AB197" i="10"/>
  <c r="AD197" i="10" s="1"/>
  <c r="Z196" i="10"/>
  <c r="AB196" i="10" s="1"/>
  <c r="AD196" i="10" s="1"/>
  <c r="AA196" i="10"/>
  <c r="AC196" i="10" s="1"/>
  <c r="AE196" i="10" s="1"/>
  <c r="Z195" i="10"/>
  <c r="AB195" i="10" s="1"/>
  <c r="AD195" i="10" s="1"/>
  <c r="AA195" i="10"/>
  <c r="AC195" i="10" s="1"/>
  <c r="AE195" i="10" s="1"/>
  <c r="AF196" i="10" l="1"/>
  <c r="AG196" i="10" s="1"/>
  <c r="AH197" i="10" s="1"/>
  <c r="AF199" i="10"/>
  <c r="AG199" i="10" s="1"/>
  <c r="AF201" i="10"/>
  <c r="AG201" i="10" s="1"/>
  <c r="AF203" i="10"/>
  <c r="AG203" i="10" s="1"/>
  <c r="AF200" i="10"/>
  <c r="AG200" i="10" s="1"/>
  <c r="AF198" i="10"/>
  <c r="AG198" i="10" s="1"/>
  <c r="AF195" i="10"/>
  <c r="AG195" i="10" s="1"/>
  <c r="AF197" i="10"/>
  <c r="AG197" i="10" s="1"/>
  <c r="AF202" i="10"/>
  <c r="AG202" i="10" s="1"/>
  <c r="AN11" i="7"/>
  <c r="AB4" i="7"/>
  <c r="AA4" i="7"/>
  <c r="Z4" i="7"/>
  <c r="AI197" i="10" l="1"/>
  <c r="AI201" i="10"/>
  <c r="AH201" i="10"/>
  <c r="AH199" i="10"/>
  <c r="AI199" i="10"/>
  <c r="AI203" i="10"/>
  <c r="AH203" i="10"/>
  <c r="Z28" i="7"/>
  <c r="Z193" i="10"/>
  <c r="Z31" i="7"/>
  <c r="Z29" i="7"/>
  <c r="Z30" i="7"/>
  <c r="Z194" i="10"/>
  <c r="AA194" i="10"/>
  <c r="AA31" i="7"/>
  <c r="AA28" i="7"/>
  <c r="AA29" i="7"/>
  <c r="AA193" i="10"/>
  <c r="AA30" i="7"/>
  <c r="Z192" i="10"/>
  <c r="AA192" i="10"/>
  <c r="Z191" i="10"/>
  <c r="AA191" i="10"/>
  <c r="Z190" i="10"/>
  <c r="Z18" i="8"/>
  <c r="Z185" i="10"/>
  <c r="Z189" i="10"/>
  <c r="Z188" i="10"/>
  <c r="Z16" i="8"/>
  <c r="Z17" i="8"/>
  <c r="Z186" i="10"/>
  <c r="Z19" i="8"/>
  <c r="Z184" i="10"/>
  <c r="Z187" i="10"/>
  <c r="Z183" i="10"/>
  <c r="Z181" i="10"/>
  <c r="Z182" i="10"/>
  <c r="Z179" i="10"/>
  <c r="Z171" i="10"/>
  <c r="Z167" i="10"/>
  <c r="Z173" i="10"/>
  <c r="Z170" i="10"/>
  <c r="Z177" i="10"/>
  <c r="Z168" i="10"/>
  <c r="Z176" i="10"/>
  <c r="Z169" i="10"/>
  <c r="Z175" i="10"/>
  <c r="Z178" i="10"/>
  <c r="Z166" i="10"/>
  <c r="Z174" i="10"/>
  <c r="Z172" i="10"/>
  <c r="Z180" i="10"/>
  <c r="Z165" i="10"/>
  <c r="Z162" i="10"/>
  <c r="Z160" i="10"/>
  <c r="Z158" i="10"/>
  <c r="Z163" i="10"/>
  <c r="Z159" i="10"/>
  <c r="Z161" i="10"/>
  <c r="Z164" i="10"/>
  <c r="Z156" i="10"/>
  <c r="Z151" i="10"/>
  <c r="Z148" i="10"/>
  <c r="Z155" i="10"/>
  <c r="Z147" i="10"/>
  <c r="Z154" i="10"/>
  <c r="Z146" i="10"/>
  <c r="Z157" i="10"/>
  <c r="Z149" i="10"/>
  <c r="Z152" i="10"/>
  <c r="Z150" i="10"/>
  <c r="Z153" i="10"/>
  <c r="Z145" i="10"/>
  <c r="Z144" i="10"/>
  <c r="Z142" i="10"/>
  <c r="Z140" i="10"/>
  <c r="Z139" i="10"/>
  <c r="Z138" i="10"/>
  <c r="Z141" i="10"/>
  <c r="Z135" i="10"/>
  <c r="Z134" i="10"/>
  <c r="Z136" i="10"/>
  <c r="Z132" i="10"/>
  <c r="Z137" i="10"/>
  <c r="Z133" i="10"/>
  <c r="Z131" i="10"/>
  <c r="Z127" i="10"/>
  <c r="Z123" i="10"/>
  <c r="Z119" i="10"/>
  <c r="Z125" i="10"/>
  <c r="Z130" i="10"/>
  <c r="Z126" i="10"/>
  <c r="Z122" i="10"/>
  <c r="Z118" i="10"/>
  <c r="Z121" i="10"/>
  <c r="Z120" i="10"/>
  <c r="Z128" i="10"/>
  <c r="Z124" i="10"/>
  <c r="Z129" i="10"/>
  <c r="Z116" i="10"/>
  <c r="Z115" i="10"/>
  <c r="Z114" i="10"/>
  <c r="Z117" i="10"/>
  <c r="Z113" i="10"/>
  <c r="Z111" i="10"/>
  <c r="Z107" i="10"/>
  <c r="Z15" i="8"/>
  <c r="Z109" i="10"/>
  <c r="Z105" i="10"/>
  <c r="Z108" i="10"/>
  <c r="Z13" i="8"/>
  <c r="Z12" i="8"/>
  <c r="Z110" i="10"/>
  <c r="Z106" i="10"/>
  <c r="Z14" i="8"/>
  <c r="Z112" i="10"/>
  <c r="AA189" i="10"/>
  <c r="AA187" i="10"/>
  <c r="AA19" i="8"/>
  <c r="AA186" i="10"/>
  <c r="AA190" i="10"/>
  <c r="AA17" i="8"/>
  <c r="AA16" i="8"/>
  <c r="AA184" i="10"/>
  <c r="AA185" i="10"/>
  <c r="AA18" i="8"/>
  <c r="AA188" i="10"/>
  <c r="AA183" i="10"/>
  <c r="AA182" i="10"/>
  <c r="AA181" i="10"/>
  <c r="AA180" i="10"/>
  <c r="AA176" i="10"/>
  <c r="AA172" i="10"/>
  <c r="AA169" i="10"/>
  <c r="AA175" i="10"/>
  <c r="AA173" i="10"/>
  <c r="AA170" i="10"/>
  <c r="AA179" i="10"/>
  <c r="AA171" i="10"/>
  <c r="AA167" i="10"/>
  <c r="AA166" i="10"/>
  <c r="AA174" i="10"/>
  <c r="AA168" i="10"/>
  <c r="AA178" i="10"/>
  <c r="AA177" i="10"/>
  <c r="AA164" i="10"/>
  <c r="AA158" i="10"/>
  <c r="AA165" i="10"/>
  <c r="AA162" i="10"/>
  <c r="AA163" i="10"/>
  <c r="AA161" i="10"/>
  <c r="AA159" i="10"/>
  <c r="AA160" i="10"/>
  <c r="AA151" i="10"/>
  <c r="AA156" i="10"/>
  <c r="AA148" i="10"/>
  <c r="AA155" i="10"/>
  <c r="AA152" i="10"/>
  <c r="AA147" i="10"/>
  <c r="AA150" i="10"/>
  <c r="AA146" i="10"/>
  <c r="AA153" i="10"/>
  <c r="AA154" i="10"/>
  <c r="AA157" i="10"/>
  <c r="AA149" i="10"/>
  <c r="AA144" i="10"/>
  <c r="AA145" i="10"/>
  <c r="AA142" i="10"/>
  <c r="AA140" i="10"/>
  <c r="AA139" i="10"/>
  <c r="AA138" i="10"/>
  <c r="AA141" i="10"/>
  <c r="AA134" i="10"/>
  <c r="AA137" i="10"/>
  <c r="AA133" i="10"/>
  <c r="AA135" i="10"/>
  <c r="AA136" i="10"/>
  <c r="AA132" i="10"/>
  <c r="AA131" i="10"/>
  <c r="AA127" i="10"/>
  <c r="AA123" i="10"/>
  <c r="AA119" i="10"/>
  <c r="AA125" i="10"/>
  <c r="AA124" i="10"/>
  <c r="AA130" i="10"/>
  <c r="AA126" i="10"/>
  <c r="AA122" i="10"/>
  <c r="AA118" i="10"/>
  <c r="AA121" i="10"/>
  <c r="AA128" i="10"/>
  <c r="AA129" i="10"/>
  <c r="AA120" i="10"/>
  <c r="AA116" i="10"/>
  <c r="AA115" i="10"/>
  <c r="AA114" i="10"/>
  <c r="AA117" i="10"/>
  <c r="AA113" i="10"/>
  <c r="AA12" i="8"/>
  <c r="AA15" i="8"/>
  <c r="AA105" i="10"/>
  <c r="AA108" i="10"/>
  <c r="AA111" i="10"/>
  <c r="AA107" i="10"/>
  <c r="AA110" i="10"/>
  <c r="AA106" i="10"/>
  <c r="AA14" i="8"/>
  <c r="AA109" i="10"/>
  <c r="AA13" i="8"/>
  <c r="AA112" i="10"/>
  <c r="Z27" i="7"/>
  <c r="Z26" i="7"/>
  <c r="Z25" i="7"/>
  <c r="Z24" i="7"/>
  <c r="AA27" i="7"/>
  <c r="AA26" i="7"/>
  <c r="AA25" i="7"/>
  <c r="AA24" i="7"/>
  <c r="AA101" i="10"/>
  <c r="Z101" i="10"/>
  <c r="Z22" i="7"/>
  <c r="Z23" i="7"/>
  <c r="AA23" i="7"/>
  <c r="AA22" i="7"/>
  <c r="Z103" i="10"/>
  <c r="Z102" i="10"/>
  <c r="Z104" i="10"/>
  <c r="Z95" i="10"/>
  <c r="Z100" i="10"/>
  <c r="Z97" i="10"/>
  <c r="Z98" i="10"/>
  <c r="Z99" i="10"/>
  <c r="AA99" i="10"/>
  <c r="AA98" i="10"/>
  <c r="AA95" i="10"/>
  <c r="AA103" i="10"/>
  <c r="AA104" i="10"/>
  <c r="AA100" i="10"/>
  <c r="AA97" i="10"/>
  <c r="AA102" i="10"/>
  <c r="AA94" i="10"/>
  <c r="AA91" i="10"/>
  <c r="AA10" i="8"/>
  <c r="AA8" i="8"/>
  <c r="AA11" i="8"/>
  <c r="AA93" i="10"/>
  <c r="AA92" i="10"/>
  <c r="AA9" i="8"/>
  <c r="Z9" i="8"/>
  <c r="Z11" i="8"/>
  <c r="Z94" i="10"/>
  <c r="Z92" i="10"/>
  <c r="Z8" i="8"/>
  <c r="Z93" i="10"/>
  <c r="Z10" i="8"/>
  <c r="Z91" i="10"/>
  <c r="Z87" i="10"/>
  <c r="Z21" i="7"/>
  <c r="Z88" i="10"/>
  <c r="Z89" i="10"/>
  <c r="Z90" i="10"/>
  <c r="Z86" i="10"/>
  <c r="Z85" i="10"/>
  <c r="Z84" i="10"/>
  <c r="Z83" i="10"/>
  <c r="Z81" i="10"/>
  <c r="Z82" i="10"/>
  <c r="Z80" i="10"/>
  <c r="Z79" i="10"/>
  <c r="Z78" i="10"/>
  <c r="Z76" i="10"/>
  <c r="Z75" i="10"/>
  <c r="Z77" i="10"/>
  <c r="Z73" i="10"/>
  <c r="Z68" i="10"/>
  <c r="Z72" i="10"/>
  <c r="Z69" i="10"/>
  <c r="Z71" i="10"/>
  <c r="Z70" i="10"/>
  <c r="Z74" i="10"/>
  <c r="Z65" i="10"/>
  <c r="Z67" i="10"/>
  <c r="Z64" i="10"/>
  <c r="Z63" i="10"/>
  <c r="Z66" i="10"/>
  <c r="Z60" i="10"/>
  <c r="Z58" i="10"/>
  <c r="Z62" i="10"/>
  <c r="Z56" i="10"/>
  <c r="Z55" i="10"/>
  <c r="Z61" i="10"/>
  <c r="Z59" i="10"/>
  <c r="Z57" i="10"/>
  <c r="Z52" i="10"/>
  <c r="Z51" i="10"/>
  <c r="Z54" i="10"/>
  <c r="Z53" i="10"/>
  <c r="Z47" i="10"/>
  <c r="Z48" i="10"/>
  <c r="Z45" i="10"/>
  <c r="Z46" i="10"/>
  <c r="Z49" i="10"/>
  <c r="Z50" i="10"/>
  <c r="Z44" i="10"/>
  <c r="Z43" i="10"/>
  <c r="Z42" i="10"/>
  <c r="Z41" i="10"/>
  <c r="Z40" i="10"/>
  <c r="Z39" i="10"/>
  <c r="Z38" i="10"/>
  <c r="Z37" i="10"/>
  <c r="Z32" i="10"/>
  <c r="Z36" i="10"/>
  <c r="Z31" i="10"/>
  <c r="Z34" i="10"/>
  <c r="Z30" i="10"/>
  <c r="Z33" i="10"/>
  <c r="Z35" i="10"/>
  <c r="AA90" i="10"/>
  <c r="AA86" i="10"/>
  <c r="AA88" i="10"/>
  <c r="AA89" i="10"/>
  <c r="AA85" i="10"/>
  <c r="AA87" i="10"/>
  <c r="AA21" i="7"/>
  <c r="AA83" i="10"/>
  <c r="AA84" i="10"/>
  <c r="AA81" i="10"/>
  <c r="AA82" i="10"/>
  <c r="AA80" i="10"/>
  <c r="AA79" i="10"/>
  <c r="AA78" i="10"/>
  <c r="AA76" i="10"/>
  <c r="AA75" i="10"/>
  <c r="AA77" i="10"/>
  <c r="AA72" i="10"/>
  <c r="AA69" i="10"/>
  <c r="AA74" i="10"/>
  <c r="AA73" i="10"/>
  <c r="AA68" i="10"/>
  <c r="AA71" i="10"/>
  <c r="AA70" i="10"/>
  <c r="AA66" i="10"/>
  <c r="AA64" i="10"/>
  <c r="AA63" i="10"/>
  <c r="AA67" i="10"/>
  <c r="AA65" i="10"/>
  <c r="AA57" i="10"/>
  <c r="AA60" i="10"/>
  <c r="AA58" i="10"/>
  <c r="AA62" i="10"/>
  <c r="AA56" i="10"/>
  <c r="AA55" i="10"/>
  <c r="AA59" i="10"/>
  <c r="AA61" i="10"/>
  <c r="AA53" i="10"/>
  <c r="AA51" i="10"/>
  <c r="AA54" i="10"/>
  <c r="AA52" i="10"/>
  <c r="AA47" i="10"/>
  <c r="AA50" i="10"/>
  <c r="AA48" i="10"/>
  <c r="AA45" i="10"/>
  <c r="AA46" i="10"/>
  <c r="AA49" i="10"/>
  <c r="AA44" i="10"/>
  <c r="AA43" i="10"/>
  <c r="AA42" i="10"/>
  <c r="AA40" i="10"/>
  <c r="AA41" i="10"/>
  <c r="AA38" i="10"/>
  <c r="AA39" i="10"/>
  <c r="AA37" i="10"/>
  <c r="AA35" i="10"/>
  <c r="AA30" i="10"/>
  <c r="AA32" i="10"/>
  <c r="AA36" i="10"/>
  <c r="AA34" i="10"/>
  <c r="AA31" i="10"/>
  <c r="AA33" i="10"/>
  <c r="Z28" i="10"/>
  <c r="Z29" i="10"/>
  <c r="Z27" i="10"/>
  <c r="Z24" i="10"/>
  <c r="Z25" i="10"/>
  <c r="Z26" i="10"/>
  <c r="Z21" i="10"/>
  <c r="Z22" i="10"/>
  <c r="Z23" i="10"/>
  <c r="Z19" i="10"/>
  <c r="Z17" i="10"/>
  <c r="Z18" i="10"/>
  <c r="Z20" i="10"/>
  <c r="AA28" i="10"/>
  <c r="AA29" i="10"/>
  <c r="AA27" i="10"/>
  <c r="AA24" i="10"/>
  <c r="AA25" i="10"/>
  <c r="AA26" i="10"/>
  <c r="AA21" i="10"/>
  <c r="AA22" i="10"/>
  <c r="AA23" i="10"/>
  <c r="AA19" i="10"/>
  <c r="AA17" i="10"/>
  <c r="AA18" i="10"/>
  <c r="AA20" i="10"/>
  <c r="Z20" i="7"/>
  <c r="Z19" i="7"/>
  <c r="Z18" i="7"/>
  <c r="Z17" i="7"/>
  <c r="AA20" i="7"/>
  <c r="AA19" i="7"/>
  <c r="AA17" i="7"/>
  <c r="AA18" i="7"/>
  <c r="Z7" i="8"/>
  <c r="Z16" i="10"/>
  <c r="Z15" i="10"/>
  <c r="Z13" i="10"/>
  <c r="Z12" i="10"/>
  <c r="Z10" i="10"/>
  <c r="Z5" i="8"/>
  <c r="Z32" i="8"/>
  <c r="Z9" i="10"/>
  <c r="Z14" i="10"/>
  <c r="Z11" i="10"/>
  <c r="Z6" i="8"/>
  <c r="Z4" i="8"/>
  <c r="Z7" i="10"/>
  <c r="Z8" i="10"/>
  <c r="Z6" i="10"/>
  <c r="Z5" i="10"/>
  <c r="Z3" i="10"/>
  <c r="Z4" i="10"/>
  <c r="AA15" i="10"/>
  <c r="AA16" i="10"/>
  <c r="AA7" i="8"/>
  <c r="AA5" i="8"/>
  <c r="AA32" i="8"/>
  <c r="AA14" i="10"/>
  <c r="AA11" i="10"/>
  <c r="AA13" i="10"/>
  <c r="AA12" i="10"/>
  <c r="AA10" i="10"/>
  <c r="AA9" i="10"/>
  <c r="AA6" i="8"/>
  <c r="AA4" i="8"/>
  <c r="AA7" i="10"/>
  <c r="AA8" i="10"/>
  <c r="AA6" i="10"/>
  <c r="AA5" i="10"/>
  <c r="AA3" i="10"/>
  <c r="AA4" i="10"/>
  <c r="Z28" i="8" l="1"/>
  <c r="AM4" i="7" s="1"/>
  <c r="AA46" i="7"/>
  <c r="AM10" i="7" s="1"/>
  <c r="AA28" i="8"/>
  <c r="AM11" i="7" s="1"/>
  <c r="Z46" i="7"/>
  <c r="AM3" i="7" l="1"/>
  <c r="AN4" i="7" l="1"/>
  <c r="AN6" i="7" l="1"/>
  <c r="AB193" i="10" l="1"/>
  <c r="AD193" i="10" s="1"/>
  <c r="AB30" i="7"/>
  <c r="AD30" i="7" s="1"/>
  <c r="AB29" i="7"/>
  <c r="AD29" i="7" s="1"/>
  <c r="AB194" i="10"/>
  <c r="AD194" i="10" s="1"/>
  <c r="AB28" i="7"/>
  <c r="AD28" i="7" s="1"/>
  <c r="AB31" i="7"/>
  <c r="AD31" i="7" s="1"/>
  <c r="AB192" i="10"/>
  <c r="AD192" i="10" s="1"/>
  <c r="AB191" i="10"/>
  <c r="AD191" i="10" s="1"/>
  <c r="AB189" i="10"/>
  <c r="AD189" i="10" s="1"/>
  <c r="AB190" i="10"/>
  <c r="AD190" i="10" s="1"/>
  <c r="AB184" i="10"/>
  <c r="AD184" i="10" s="1"/>
  <c r="AB186" i="10"/>
  <c r="AD186" i="10" s="1"/>
  <c r="AB188" i="10"/>
  <c r="AD188" i="10" s="1"/>
  <c r="AB187" i="10"/>
  <c r="AD187" i="10" s="1"/>
  <c r="AB185" i="10"/>
  <c r="AD185" i="10" s="1"/>
  <c r="AB16" i="8"/>
  <c r="AD16" i="8" s="1"/>
  <c r="AB17" i="8"/>
  <c r="AD17" i="8" s="1"/>
  <c r="AB18" i="8"/>
  <c r="AD18" i="8" s="1"/>
  <c r="AB19" i="8"/>
  <c r="AD19" i="8" s="1"/>
  <c r="AB181" i="10"/>
  <c r="AD181" i="10" s="1"/>
  <c r="AB182" i="10"/>
  <c r="AD182" i="10" s="1"/>
  <c r="AB183" i="10"/>
  <c r="AD183" i="10" s="1"/>
  <c r="AB168" i="10"/>
  <c r="AD168" i="10" s="1"/>
  <c r="AB170" i="10"/>
  <c r="AD170" i="10" s="1"/>
  <c r="AB166" i="10"/>
  <c r="AD166" i="10" s="1"/>
  <c r="AB172" i="10"/>
  <c r="AD172" i="10" s="1"/>
  <c r="AB176" i="10"/>
  <c r="AD176" i="10" s="1"/>
  <c r="AB174" i="10"/>
  <c r="AD174" i="10" s="1"/>
  <c r="AB178" i="10"/>
  <c r="AD178" i="10" s="1"/>
  <c r="AB173" i="10"/>
  <c r="AD173" i="10" s="1"/>
  <c r="AB179" i="10"/>
  <c r="AD179" i="10" s="1"/>
  <c r="AB180" i="10"/>
  <c r="AD180" i="10" s="1"/>
  <c r="AB167" i="10"/>
  <c r="AD167" i="10" s="1"/>
  <c r="AB171" i="10"/>
  <c r="AD171" i="10" s="1"/>
  <c r="AB175" i="10"/>
  <c r="AD175" i="10" s="1"/>
  <c r="AB159" i="10"/>
  <c r="AD159" i="10" s="1"/>
  <c r="AB177" i="10"/>
  <c r="AD177" i="10" s="1"/>
  <c r="AB164" i="10"/>
  <c r="AD164" i="10" s="1"/>
  <c r="AB163" i="10"/>
  <c r="AD163" i="10" s="1"/>
  <c r="AB158" i="10"/>
  <c r="AD158" i="10" s="1"/>
  <c r="AB162" i="10"/>
  <c r="AD162" i="10" s="1"/>
  <c r="AB161" i="10"/>
  <c r="AD161" i="10" s="1"/>
  <c r="AB160" i="10"/>
  <c r="AD160" i="10" s="1"/>
  <c r="AB169" i="10"/>
  <c r="AD169" i="10" s="1"/>
  <c r="AB155" i="10"/>
  <c r="AD155" i="10" s="1"/>
  <c r="AB154" i="10"/>
  <c r="AD154" i="10" s="1"/>
  <c r="AB152" i="10"/>
  <c r="AD152" i="10" s="1"/>
  <c r="AB150" i="10"/>
  <c r="AD150" i="10" s="1"/>
  <c r="AB146" i="10"/>
  <c r="AD146" i="10" s="1"/>
  <c r="AB157" i="10"/>
  <c r="AD157" i="10" s="1"/>
  <c r="AB165" i="10"/>
  <c r="AD165" i="10" s="1"/>
  <c r="AB147" i="10"/>
  <c r="AD147" i="10" s="1"/>
  <c r="AB151" i="10"/>
  <c r="AD151" i="10" s="1"/>
  <c r="AB156" i="10"/>
  <c r="AD156" i="10" s="1"/>
  <c r="AB148" i="10"/>
  <c r="AD148" i="10" s="1"/>
  <c r="AB153" i="10"/>
  <c r="AD153" i="10" s="1"/>
  <c r="AB149" i="10"/>
  <c r="AD149" i="10" s="1"/>
  <c r="AB145" i="10"/>
  <c r="AD145" i="10" s="1"/>
  <c r="AB144" i="10"/>
  <c r="AD144" i="10" s="1"/>
  <c r="AB142" i="10"/>
  <c r="AD142" i="10" s="1"/>
  <c r="AB141" i="10"/>
  <c r="AD141" i="10" s="1"/>
  <c r="AB139" i="10"/>
  <c r="AD139" i="10" s="1"/>
  <c r="AB140" i="10"/>
  <c r="AD140" i="10" s="1"/>
  <c r="AB134" i="10"/>
  <c r="AD134" i="10" s="1"/>
  <c r="AB138" i="10"/>
  <c r="AD138" i="10" s="1"/>
  <c r="AB133" i="10"/>
  <c r="AD133" i="10" s="1"/>
  <c r="AB132" i="10"/>
  <c r="AD132" i="10" s="1"/>
  <c r="AB137" i="10"/>
  <c r="AD137" i="10" s="1"/>
  <c r="AB136" i="10"/>
  <c r="AD136" i="10" s="1"/>
  <c r="AB130" i="10"/>
  <c r="AD130" i="10" s="1"/>
  <c r="AB129" i="10"/>
  <c r="AD129" i="10" s="1"/>
  <c r="AB128" i="10"/>
  <c r="AD128" i="10" s="1"/>
  <c r="AB125" i="10"/>
  <c r="AD125" i="10" s="1"/>
  <c r="AB119" i="10"/>
  <c r="AD119" i="10" s="1"/>
  <c r="AB124" i="10"/>
  <c r="AD124" i="10" s="1"/>
  <c r="AB135" i="10"/>
  <c r="AD135" i="10" s="1"/>
  <c r="AB121" i="10"/>
  <c r="AD121" i="10" s="1"/>
  <c r="AB126" i="10"/>
  <c r="AD126" i="10" s="1"/>
  <c r="AB131" i="10"/>
  <c r="AD131" i="10" s="1"/>
  <c r="AB114" i="10"/>
  <c r="AD114" i="10" s="1"/>
  <c r="AB122" i="10"/>
  <c r="AD122" i="10" s="1"/>
  <c r="AB127" i="10"/>
  <c r="AD127" i="10" s="1"/>
  <c r="AB123" i="10"/>
  <c r="AD123" i="10" s="1"/>
  <c r="AB118" i="10"/>
  <c r="AD118" i="10" s="1"/>
  <c r="AB120" i="10"/>
  <c r="AD120" i="10" s="1"/>
  <c r="AB115" i="10"/>
  <c r="AD115" i="10" s="1"/>
  <c r="AB113" i="10"/>
  <c r="AD113" i="10" s="1"/>
  <c r="AB116" i="10"/>
  <c r="AD116" i="10" s="1"/>
  <c r="AB117" i="10"/>
  <c r="AD117" i="10" s="1"/>
  <c r="AB108" i="10"/>
  <c r="AD108" i="10" s="1"/>
  <c r="AB109" i="10"/>
  <c r="AD109" i="10" s="1"/>
  <c r="AB111" i="10"/>
  <c r="AD111" i="10" s="1"/>
  <c r="AB112" i="10"/>
  <c r="AD112" i="10" s="1"/>
  <c r="AB107" i="10"/>
  <c r="AD107" i="10" s="1"/>
  <c r="AB110" i="10"/>
  <c r="AD110" i="10" s="1"/>
  <c r="AB14" i="8"/>
  <c r="AD14" i="8" s="1"/>
  <c r="AB12" i="8"/>
  <c r="AD12" i="8" s="1"/>
  <c r="AB105" i="10"/>
  <c r="AD105" i="10" s="1"/>
  <c r="AB106" i="10"/>
  <c r="AD106" i="10" s="1"/>
  <c r="AB15" i="8"/>
  <c r="AD15" i="8" s="1"/>
  <c r="AB13" i="8"/>
  <c r="AD13" i="8" s="1"/>
  <c r="AB25" i="7"/>
  <c r="AD25" i="7" s="1"/>
  <c r="AB26" i="7"/>
  <c r="AD26" i="7" s="1"/>
  <c r="AB24" i="7"/>
  <c r="AD24" i="7" s="1"/>
  <c r="AB27" i="7"/>
  <c r="AD27" i="7" s="1"/>
  <c r="AB101" i="10"/>
  <c r="AD101" i="10" s="1"/>
  <c r="AB23" i="7"/>
  <c r="AD23" i="7" s="1"/>
  <c r="AB22" i="7"/>
  <c r="AD22" i="7" s="1"/>
  <c r="AB102" i="10"/>
  <c r="AD102" i="10" s="1"/>
  <c r="AB95" i="10"/>
  <c r="AD95" i="10" s="1"/>
  <c r="AB98" i="10"/>
  <c r="AD98" i="10" s="1"/>
  <c r="AB103" i="10"/>
  <c r="AD103" i="10" s="1"/>
  <c r="AB104" i="10"/>
  <c r="AD104" i="10" s="1"/>
  <c r="AB97" i="10"/>
  <c r="AD97" i="10" s="1"/>
  <c r="AB99" i="10"/>
  <c r="AD99" i="10" s="1"/>
  <c r="AB100" i="10"/>
  <c r="AD100" i="10" s="1"/>
  <c r="AB94" i="10"/>
  <c r="AD94" i="10" s="1"/>
  <c r="AB9" i="8"/>
  <c r="AD9" i="8" s="1"/>
  <c r="AB10" i="8"/>
  <c r="AD10" i="8" s="1"/>
  <c r="AB8" i="8"/>
  <c r="AD8" i="8" s="1"/>
  <c r="AB93" i="10"/>
  <c r="AD93" i="10" s="1"/>
  <c r="AB11" i="8"/>
  <c r="AD11" i="8" s="1"/>
  <c r="AB92" i="10"/>
  <c r="AD92" i="10" s="1"/>
  <c r="AB91" i="10"/>
  <c r="AD91" i="10" s="1"/>
  <c r="AB76" i="10"/>
  <c r="AD76" i="10" s="1"/>
  <c r="AB86" i="10"/>
  <c r="AD86" i="10" s="1"/>
  <c r="AB79" i="10"/>
  <c r="AD79" i="10" s="1"/>
  <c r="AB89" i="10"/>
  <c r="AD89" i="10" s="1"/>
  <c r="AB33" i="10"/>
  <c r="AD33" i="10" s="1"/>
  <c r="AB68" i="10"/>
  <c r="AD68" i="10" s="1"/>
  <c r="AB74" i="10"/>
  <c r="AD74" i="10" s="1"/>
  <c r="AB31" i="10"/>
  <c r="AD31" i="10" s="1"/>
  <c r="AB65" i="10"/>
  <c r="AD65" i="10" s="1"/>
  <c r="AB84" i="10"/>
  <c r="AD84" i="10" s="1"/>
  <c r="AB48" i="10"/>
  <c r="AD48" i="10" s="1"/>
  <c r="AB73" i="10"/>
  <c r="AD73" i="10" s="1"/>
  <c r="AB71" i="10"/>
  <c r="AD71" i="10" s="1"/>
  <c r="AB72" i="10"/>
  <c r="AD72" i="10" s="1"/>
  <c r="AB85" i="10"/>
  <c r="AD85" i="10" s="1"/>
  <c r="AB35" i="10"/>
  <c r="AD35" i="10" s="1"/>
  <c r="AB30" i="10"/>
  <c r="AD30" i="10" s="1"/>
  <c r="AB57" i="10"/>
  <c r="AD57" i="10" s="1"/>
  <c r="AB82" i="10"/>
  <c r="AD82" i="10" s="1"/>
  <c r="AB42" i="10"/>
  <c r="AD42" i="10" s="1"/>
  <c r="AB77" i="10"/>
  <c r="AD77" i="10" s="1"/>
  <c r="AB55" i="10"/>
  <c r="AD55" i="10" s="1"/>
  <c r="AB51" i="10"/>
  <c r="AD51" i="10" s="1"/>
  <c r="AB43" i="10"/>
  <c r="AD43" i="10" s="1"/>
  <c r="AB58" i="10"/>
  <c r="AD58" i="10" s="1"/>
  <c r="AB66" i="10"/>
  <c r="AD66" i="10" s="1"/>
  <c r="AB53" i="10"/>
  <c r="AD53" i="10" s="1"/>
  <c r="AB69" i="10"/>
  <c r="AD69" i="10" s="1"/>
  <c r="AB21" i="7"/>
  <c r="AD21" i="7" s="1"/>
  <c r="AB38" i="10"/>
  <c r="AD38" i="10" s="1"/>
  <c r="AB40" i="10"/>
  <c r="AD40" i="10" s="1"/>
  <c r="AB90" i="10"/>
  <c r="AD90" i="10" s="1"/>
  <c r="AB88" i="10"/>
  <c r="AD88" i="10" s="1"/>
  <c r="AB47" i="10"/>
  <c r="AD47" i="10" s="1"/>
  <c r="AB83" i="10"/>
  <c r="AD83" i="10" s="1"/>
  <c r="AB87" i="10"/>
  <c r="AD87" i="10" s="1"/>
  <c r="AB41" i="10"/>
  <c r="AD41" i="10" s="1"/>
  <c r="AB36" i="10"/>
  <c r="AD36" i="10" s="1"/>
  <c r="AB63" i="10"/>
  <c r="AD63" i="10" s="1"/>
  <c r="AB39" i="10"/>
  <c r="AD39" i="10" s="1"/>
  <c r="AB54" i="10"/>
  <c r="AD54" i="10" s="1"/>
  <c r="AB37" i="10"/>
  <c r="AD37" i="10" s="1"/>
  <c r="AB49" i="10"/>
  <c r="AD49" i="10" s="1"/>
  <c r="AB45" i="10"/>
  <c r="AD45" i="10" s="1"/>
  <c r="AB32" i="10"/>
  <c r="AD32" i="10" s="1"/>
  <c r="AB34" i="10"/>
  <c r="AD34" i="10" s="1"/>
  <c r="AB75" i="10"/>
  <c r="AD75" i="10" s="1"/>
  <c r="AB50" i="10"/>
  <c r="AD50" i="10" s="1"/>
  <c r="AB52" i="10"/>
  <c r="AD52" i="10" s="1"/>
  <c r="AB62" i="10"/>
  <c r="AD62" i="10" s="1"/>
  <c r="AB59" i="10"/>
  <c r="AD59" i="10" s="1"/>
  <c r="AB67" i="10"/>
  <c r="AD67" i="10" s="1"/>
  <c r="AB60" i="10"/>
  <c r="AD60" i="10" s="1"/>
  <c r="AB61" i="10"/>
  <c r="AD61" i="10" s="1"/>
  <c r="AB81" i="10"/>
  <c r="AD81" i="10" s="1"/>
  <c r="AB70" i="10"/>
  <c r="AD70" i="10" s="1"/>
  <c r="AB78" i="10"/>
  <c r="AD78" i="10" s="1"/>
  <c r="AB46" i="10"/>
  <c r="AD46" i="10" s="1"/>
  <c r="AB80" i="10"/>
  <c r="AD80" i="10" s="1"/>
  <c r="AB64" i="10"/>
  <c r="AD64" i="10" s="1"/>
  <c r="AB44" i="10"/>
  <c r="AD44" i="10" s="1"/>
  <c r="AB56" i="10"/>
  <c r="AD56" i="10" s="1"/>
  <c r="AB19" i="10"/>
  <c r="AD19" i="10" s="1"/>
  <c r="AB23" i="10"/>
  <c r="AD23" i="10" s="1"/>
  <c r="AB22" i="10"/>
  <c r="AD22" i="10" s="1"/>
  <c r="AB18" i="10"/>
  <c r="AD18" i="10" s="1"/>
  <c r="AB29" i="10"/>
  <c r="AD29" i="10" s="1"/>
  <c r="AB28" i="10"/>
  <c r="AD28" i="10" s="1"/>
  <c r="AB24" i="10"/>
  <c r="AD24" i="10" s="1"/>
  <c r="AB26" i="10"/>
  <c r="AD26" i="10" s="1"/>
  <c r="AB21" i="10"/>
  <c r="AD21" i="10" s="1"/>
  <c r="AB20" i="10"/>
  <c r="AD20" i="10" s="1"/>
  <c r="AB25" i="10"/>
  <c r="AD25" i="10" s="1"/>
  <c r="AB27" i="10"/>
  <c r="AD27" i="10" s="1"/>
  <c r="AB17" i="10"/>
  <c r="AD17" i="10" s="1"/>
  <c r="AB17" i="7"/>
  <c r="AD17" i="7" s="1"/>
  <c r="AB18" i="7"/>
  <c r="AD18" i="7" s="1"/>
  <c r="AB19" i="7"/>
  <c r="AD19" i="7" s="1"/>
  <c r="AB20" i="7"/>
  <c r="AD20" i="7" s="1"/>
  <c r="AB15" i="10"/>
  <c r="AD15" i="10" s="1"/>
  <c r="AB7" i="8"/>
  <c r="AD7" i="8" s="1"/>
  <c r="AB16" i="10"/>
  <c r="AD16" i="10" s="1"/>
  <c r="AB14" i="10"/>
  <c r="AD14" i="10" s="1"/>
  <c r="AB12" i="10"/>
  <c r="AD12" i="10" s="1"/>
  <c r="AB13" i="10"/>
  <c r="AD13" i="10" s="1"/>
  <c r="AB5" i="8"/>
  <c r="AD5" i="8" s="1"/>
  <c r="AB4" i="8"/>
  <c r="AD4" i="8" s="1"/>
  <c r="AB6" i="8"/>
  <c r="AD6" i="8" s="1"/>
  <c r="AB11" i="10"/>
  <c r="AD11" i="10" s="1"/>
  <c r="AB32" i="8"/>
  <c r="AD32" i="8" s="1"/>
  <c r="AB10" i="10"/>
  <c r="AD10" i="10" s="1"/>
  <c r="AB9" i="10"/>
  <c r="AD9" i="10" s="1"/>
  <c r="AB8" i="10"/>
  <c r="AD8" i="10" s="1"/>
  <c r="AB7" i="10"/>
  <c r="AD7" i="10" s="1"/>
  <c r="AB6" i="10"/>
  <c r="AD6" i="10" s="1"/>
  <c r="AB5" i="10"/>
  <c r="AD5" i="10" s="1"/>
  <c r="AB3" i="10"/>
  <c r="AD3" i="10" s="1"/>
  <c r="AB4" i="10"/>
  <c r="AD4" i="10" s="1"/>
  <c r="AN12" i="7"/>
  <c r="AC194" i="10" l="1"/>
  <c r="AE194" i="10" s="1"/>
  <c r="AF194" i="10" s="1"/>
  <c r="AG194" i="10" s="1"/>
  <c r="AC28" i="7"/>
  <c r="AE28" i="7" s="1"/>
  <c r="AC29" i="7"/>
  <c r="AE29" i="7" s="1"/>
  <c r="AF29" i="7" s="1"/>
  <c r="AG29" i="7" s="1"/>
  <c r="AC31" i="7"/>
  <c r="AE31" i="7" s="1"/>
  <c r="AC30" i="7"/>
  <c r="AE30" i="7" s="1"/>
  <c r="AF30" i="7" s="1"/>
  <c r="AG30" i="7" s="1"/>
  <c r="AC193" i="10"/>
  <c r="AE193" i="10" s="1"/>
  <c r="AF193" i="10" s="1"/>
  <c r="AG193" i="10" s="1"/>
  <c r="AF31" i="7"/>
  <c r="AG31" i="7" s="1"/>
  <c r="AF28" i="7"/>
  <c r="AG28" i="7" s="1"/>
  <c r="AC192" i="10"/>
  <c r="AE192" i="10" s="1"/>
  <c r="AF192" i="10" s="1"/>
  <c r="AG192" i="10" s="1"/>
  <c r="AC191" i="10"/>
  <c r="AE191" i="10" s="1"/>
  <c r="AF191" i="10" s="1"/>
  <c r="AG191" i="10" s="1"/>
  <c r="AC189" i="10"/>
  <c r="AE189" i="10" s="1"/>
  <c r="AF189" i="10" s="1"/>
  <c r="AG189" i="10" s="1"/>
  <c r="AC190" i="10"/>
  <c r="AE190" i="10" s="1"/>
  <c r="AF190" i="10" s="1"/>
  <c r="AG190" i="10" s="1"/>
  <c r="AC184" i="10"/>
  <c r="AE184" i="10" s="1"/>
  <c r="AF184" i="10" s="1"/>
  <c r="AG184" i="10" s="1"/>
  <c r="AC186" i="10"/>
  <c r="AE186" i="10" s="1"/>
  <c r="AF186" i="10" s="1"/>
  <c r="AG186" i="10" s="1"/>
  <c r="AC187" i="10"/>
  <c r="AE187" i="10" s="1"/>
  <c r="AF187" i="10" s="1"/>
  <c r="AG187" i="10" s="1"/>
  <c r="AC188" i="10"/>
  <c r="AE188" i="10" s="1"/>
  <c r="AF188" i="10" s="1"/>
  <c r="AG188" i="10" s="1"/>
  <c r="AC16" i="8"/>
  <c r="AE16" i="8" s="1"/>
  <c r="AF16" i="8" s="1"/>
  <c r="AG16" i="8" s="1"/>
  <c r="AC17" i="8"/>
  <c r="AE17" i="8" s="1"/>
  <c r="AF17" i="8" s="1"/>
  <c r="AG17" i="8" s="1"/>
  <c r="AC19" i="8"/>
  <c r="AE19" i="8" s="1"/>
  <c r="AF19" i="8" s="1"/>
  <c r="AG19" i="8" s="1"/>
  <c r="AC18" i="8"/>
  <c r="AE18" i="8" s="1"/>
  <c r="AF18" i="8" s="1"/>
  <c r="AG18" i="8" s="1"/>
  <c r="AC185" i="10"/>
  <c r="AE185" i="10" s="1"/>
  <c r="AF185" i="10" s="1"/>
  <c r="AG185" i="10" s="1"/>
  <c r="AC183" i="10"/>
  <c r="AE183" i="10" s="1"/>
  <c r="AF183" i="10" s="1"/>
  <c r="AG183" i="10" s="1"/>
  <c r="AC181" i="10"/>
  <c r="AE181" i="10" s="1"/>
  <c r="AF181" i="10" s="1"/>
  <c r="AG181" i="10" s="1"/>
  <c r="AC182" i="10"/>
  <c r="AE182" i="10" s="1"/>
  <c r="AF182" i="10" s="1"/>
  <c r="AG182" i="10" s="1"/>
  <c r="AC179" i="10"/>
  <c r="AE179" i="10" s="1"/>
  <c r="AF179" i="10" s="1"/>
  <c r="AG179" i="10" s="1"/>
  <c r="AC177" i="10"/>
  <c r="AE177" i="10" s="1"/>
  <c r="AF177" i="10" s="1"/>
  <c r="AG177" i="10" s="1"/>
  <c r="AC168" i="10"/>
  <c r="AE168" i="10" s="1"/>
  <c r="AF168" i="10" s="1"/>
  <c r="AG168" i="10" s="1"/>
  <c r="AC180" i="10"/>
  <c r="AE180" i="10" s="1"/>
  <c r="AF180" i="10" s="1"/>
  <c r="AG180" i="10" s="1"/>
  <c r="AC167" i="10"/>
  <c r="AE167" i="10" s="1"/>
  <c r="AF167" i="10" s="1"/>
  <c r="AG167" i="10" s="1"/>
  <c r="AC171" i="10"/>
  <c r="AE171" i="10" s="1"/>
  <c r="AF171" i="10" s="1"/>
  <c r="AG171" i="10" s="1"/>
  <c r="AC172" i="10"/>
  <c r="AE172" i="10" s="1"/>
  <c r="AF172" i="10" s="1"/>
  <c r="AG172" i="10" s="1"/>
  <c r="AC175" i="10"/>
  <c r="AE175" i="10" s="1"/>
  <c r="AF175" i="10" s="1"/>
  <c r="AG175" i="10" s="1"/>
  <c r="AC169" i="10"/>
  <c r="AE169" i="10" s="1"/>
  <c r="AF169" i="10" s="1"/>
  <c r="AG169" i="10" s="1"/>
  <c r="AC173" i="10"/>
  <c r="AE173" i="10" s="1"/>
  <c r="AF173" i="10" s="1"/>
  <c r="AG173" i="10" s="1"/>
  <c r="AC176" i="10"/>
  <c r="AE176" i="10" s="1"/>
  <c r="AF176" i="10" s="1"/>
  <c r="AG176" i="10" s="1"/>
  <c r="AC174" i="10"/>
  <c r="AE174" i="10" s="1"/>
  <c r="AF174" i="10" s="1"/>
  <c r="AG174" i="10" s="1"/>
  <c r="AC178" i="10"/>
  <c r="AE178" i="10" s="1"/>
  <c r="AF178" i="10" s="1"/>
  <c r="AG178" i="10" s="1"/>
  <c r="AC166" i="10"/>
  <c r="AE166" i="10" s="1"/>
  <c r="AF166" i="10" s="1"/>
  <c r="AG166" i="10" s="1"/>
  <c r="AC158" i="10"/>
  <c r="AE158" i="10" s="1"/>
  <c r="AF158" i="10" s="1"/>
  <c r="AG158" i="10" s="1"/>
  <c r="AC159" i="10"/>
  <c r="AE159" i="10" s="1"/>
  <c r="AF159" i="10" s="1"/>
  <c r="AG159" i="10" s="1"/>
  <c r="AC164" i="10"/>
  <c r="AE164" i="10" s="1"/>
  <c r="AF164" i="10" s="1"/>
  <c r="AG164" i="10" s="1"/>
  <c r="AC163" i="10"/>
  <c r="AE163" i="10" s="1"/>
  <c r="AF163" i="10" s="1"/>
  <c r="AG163" i="10" s="1"/>
  <c r="AC162" i="10"/>
  <c r="AE162" i="10" s="1"/>
  <c r="AF162" i="10" s="1"/>
  <c r="AG162" i="10" s="1"/>
  <c r="AC161" i="10"/>
  <c r="AE161" i="10" s="1"/>
  <c r="AF161" i="10" s="1"/>
  <c r="AG161" i="10" s="1"/>
  <c r="AC170" i="10"/>
  <c r="AE170" i="10" s="1"/>
  <c r="AF170" i="10" s="1"/>
  <c r="AG170" i="10" s="1"/>
  <c r="AC160" i="10"/>
  <c r="AE160" i="10" s="1"/>
  <c r="AF160" i="10" s="1"/>
  <c r="AG160" i="10" s="1"/>
  <c r="AC147" i="10"/>
  <c r="AE147" i="10" s="1"/>
  <c r="AF147" i="10" s="1"/>
  <c r="AG147" i="10" s="1"/>
  <c r="AC157" i="10"/>
  <c r="AE157" i="10" s="1"/>
  <c r="AF157" i="10" s="1"/>
  <c r="AG157" i="10" s="1"/>
  <c r="AC152" i="10"/>
  <c r="AE152" i="10" s="1"/>
  <c r="AF152" i="10" s="1"/>
  <c r="AG152" i="10" s="1"/>
  <c r="AC155" i="10"/>
  <c r="AE155" i="10" s="1"/>
  <c r="AF155" i="10" s="1"/>
  <c r="AG155" i="10" s="1"/>
  <c r="AC154" i="10"/>
  <c r="AE154" i="10" s="1"/>
  <c r="AF154" i="10" s="1"/>
  <c r="AG154" i="10" s="1"/>
  <c r="AC156" i="10"/>
  <c r="AE156" i="10" s="1"/>
  <c r="AF156" i="10" s="1"/>
  <c r="AG156" i="10" s="1"/>
  <c r="AC150" i="10"/>
  <c r="AE150" i="10" s="1"/>
  <c r="AF150" i="10" s="1"/>
  <c r="AG150" i="10" s="1"/>
  <c r="AC165" i="10"/>
  <c r="AE165" i="10" s="1"/>
  <c r="AF165" i="10" s="1"/>
  <c r="AG165" i="10" s="1"/>
  <c r="AC146" i="10"/>
  <c r="AE146" i="10" s="1"/>
  <c r="AF146" i="10" s="1"/>
  <c r="AG146" i="10" s="1"/>
  <c r="AC153" i="10"/>
  <c r="AE153" i="10" s="1"/>
  <c r="AF153" i="10" s="1"/>
  <c r="AG153" i="10" s="1"/>
  <c r="AC149" i="10"/>
  <c r="AE149" i="10" s="1"/>
  <c r="AF149" i="10" s="1"/>
  <c r="AG149" i="10" s="1"/>
  <c r="AC151" i="10"/>
  <c r="AE151" i="10" s="1"/>
  <c r="AF151" i="10" s="1"/>
  <c r="AG151" i="10" s="1"/>
  <c r="AC148" i="10"/>
  <c r="AE148" i="10" s="1"/>
  <c r="AF148" i="10" s="1"/>
  <c r="AG148" i="10" s="1"/>
  <c r="AC144" i="10"/>
  <c r="AE144" i="10" s="1"/>
  <c r="AF144" i="10" s="1"/>
  <c r="AG144" i="10" s="1"/>
  <c r="AC142" i="10"/>
  <c r="AE142" i="10" s="1"/>
  <c r="AF142" i="10" s="1"/>
  <c r="AG142" i="10" s="1"/>
  <c r="AC145" i="10"/>
  <c r="AE145" i="10" s="1"/>
  <c r="AF145" i="10" s="1"/>
  <c r="AG145" i="10" s="1"/>
  <c r="AC141" i="10"/>
  <c r="AE141" i="10" s="1"/>
  <c r="AF141" i="10" s="1"/>
  <c r="AG141" i="10" s="1"/>
  <c r="AC139" i="10"/>
  <c r="AE139" i="10" s="1"/>
  <c r="AF139" i="10" s="1"/>
  <c r="AG139" i="10" s="1"/>
  <c r="AC132" i="10"/>
  <c r="AE132" i="10" s="1"/>
  <c r="AF132" i="10" s="1"/>
  <c r="AG132" i="10" s="1"/>
  <c r="AC140" i="10"/>
  <c r="AE140" i="10" s="1"/>
  <c r="AF140" i="10" s="1"/>
  <c r="AG140" i="10" s="1"/>
  <c r="AC137" i="10"/>
  <c r="AE137" i="10" s="1"/>
  <c r="AF137" i="10" s="1"/>
  <c r="AG137" i="10" s="1"/>
  <c r="AC133" i="10"/>
  <c r="AE133" i="10" s="1"/>
  <c r="AF133" i="10" s="1"/>
  <c r="AG133" i="10" s="1"/>
  <c r="AC138" i="10"/>
  <c r="AE138" i="10" s="1"/>
  <c r="AF138" i="10" s="1"/>
  <c r="AG138" i="10" s="1"/>
  <c r="AC134" i="10"/>
  <c r="AE134" i="10" s="1"/>
  <c r="AF134" i="10" s="1"/>
  <c r="AG134" i="10" s="1"/>
  <c r="AC136" i="10"/>
  <c r="AE136" i="10" s="1"/>
  <c r="AF136" i="10" s="1"/>
  <c r="AG136" i="10" s="1"/>
  <c r="AC131" i="10"/>
  <c r="AE131" i="10" s="1"/>
  <c r="AF131" i="10" s="1"/>
  <c r="AG131" i="10" s="1"/>
  <c r="AC124" i="10"/>
  <c r="AE124" i="10" s="1"/>
  <c r="AF124" i="10" s="1"/>
  <c r="AG124" i="10" s="1"/>
  <c r="AC126" i="10"/>
  <c r="AE126" i="10" s="1"/>
  <c r="AC123" i="10"/>
  <c r="AE123" i="10" s="1"/>
  <c r="AF123" i="10" s="1"/>
  <c r="AG123" i="10" s="1"/>
  <c r="AC129" i="10"/>
  <c r="AE129" i="10" s="1"/>
  <c r="AF129" i="10" s="1"/>
  <c r="AG129" i="10" s="1"/>
  <c r="AC128" i="10"/>
  <c r="AE128" i="10" s="1"/>
  <c r="AF128" i="10" s="1"/>
  <c r="AG128" i="10" s="1"/>
  <c r="AC125" i="10"/>
  <c r="AE125" i="10" s="1"/>
  <c r="AF125" i="10" s="1"/>
  <c r="AG125" i="10" s="1"/>
  <c r="AC122" i="10"/>
  <c r="AE122" i="10" s="1"/>
  <c r="AF122" i="10" s="1"/>
  <c r="AG122" i="10" s="1"/>
  <c r="AC121" i="10"/>
  <c r="AE121" i="10" s="1"/>
  <c r="AF121" i="10" s="1"/>
  <c r="AG121" i="10" s="1"/>
  <c r="AC127" i="10"/>
  <c r="AE127" i="10" s="1"/>
  <c r="AF127" i="10" s="1"/>
  <c r="AG127" i="10" s="1"/>
  <c r="AC135" i="10"/>
  <c r="AE135" i="10" s="1"/>
  <c r="AF135" i="10" s="1"/>
  <c r="AG135" i="10" s="1"/>
  <c r="AC120" i="10"/>
  <c r="AE120" i="10" s="1"/>
  <c r="AF120" i="10" s="1"/>
  <c r="AG120" i="10" s="1"/>
  <c r="AC130" i="10"/>
  <c r="AE130" i="10" s="1"/>
  <c r="AF130" i="10" s="1"/>
  <c r="AG130" i="10" s="1"/>
  <c r="AC119" i="10"/>
  <c r="AE119" i="10" s="1"/>
  <c r="AF119" i="10" s="1"/>
  <c r="AG119" i="10" s="1"/>
  <c r="AC114" i="10"/>
  <c r="AE114" i="10" s="1"/>
  <c r="AF114" i="10" s="1"/>
  <c r="AG114" i="10" s="1"/>
  <c r="AC118" i="10"/>
  <c r="AE118" i="10" s="1"/>
  <c r="AF118" i="10" s="1"/>
  <c r="AG118" i="10" s="1"/>
  <c r="AC113" i="10"/>
  <c r="AE113" i="10" s="1"/>
  <c r="AF113" i="10" s="1"/>
  <c r="AG113" i="10" s="1"/>
  <c r="AC115" i="10"/>
  <c r="AE115" i="10" s="1"/>
  <c r="AF115" i="10" s="1"/>
  <c r="AG115" i="10" s="1"/>
  <c r="AC111" i="10"/>
  <c r="AE111" i="10" s="1"/>
  <c r="AF111" i="10" s="1"/>
  <c r="AG111" i="10" s="1"/>
  <c r="AC107" i="10"/>
  <c r="AE107" i="10" s="1"/>
  <c r="AF107" i="10" s="1"/>
  <c r="AG107" i="10" s="1"/>
  <c r="AC109" i="10"/>
  <c r="AE109" i="10" s="1"/>
  <c r="AF109" i="10" s="1"/>
  <c r="AG109" i="10" s="1"/>
  <c r="AC116" i="10"/>
  <c r="AE116" i="10" s="1"/>
  <c r="AF116" i="10" s="1"/>
  <c r="AG116" i="10" s="1"/>
  <c r="AC117" i="10"/>
  <c r="AE117" i="10" s="1"/>
  <c r="AF117" i="10" s="1"/>
  <c r="AG117" i="10" s="1"/>
  <c r="AC112" i="10"/>
  <c r="AE112" i="10" s="1"/>
  <c r="AF112" i="10" s="1"/>
  <c r="AG112" i="10" s="1"/>
  <c r="AC110" i="10"/>
  <c r="AE110" i="10" s="1"/>
  <c r="AF110" i="10" s="1"/>
  <c r="AG110" i="10" s="1"/>
  <c r="AC108" i="10"/>
  <c r="AE108" i="10" s="1"/>
  <c r="AF108" i="10" s="1"/>
  <c r="AG108" i="10" s="1"/>
  <c r="AF126" i="10"/>
  <c r="AG126" i="10" s="1"/>
  <c r="AC106" i="10"/>
  <c r="AE106" i="10" s="1"/>
  <c r="AF106" i="10" s="1"/>
  <c r="AG106" i="10" s="1"/>
  <c r="AC15" i="8"/>
  <c r="AE15" i="8" s="1"/>
  <c r="AF15" i="8" s="1"/>
  <c r="AG15" i="8" s="1"/>
  <c r="AC13" i="8"/>
  <c r="AE13" i="8" s="1"/>
  <c r="AF13" i="8" s="1"/>
  <c r="AG13" i="8" s="1"/>
  <c r="AC14" i="8"/>
  <c r="AE14" i="8" s="1"/>
  <c r="AF14" i="8" s="1"/>
  <c r="AG14" i="8" s="1"/>
  <c r="AC105" i="10"/>
  <c r="AE105" i="10" s="1"/>
  <c r="AF105" i="10" s="1"/>
  <c r="AG105" i="10" s="1"/>
  <c r="AC12" i="8"/>
  <c r="AE12" i="8" s="1"/>
  <c r="AF12" i="8" s="1"/>
  <c r="AG12" i="8" s="1"/>
  <c r="AC26" i="7"/>
  <c r="AE26" i="7" s="1"/>
  <c r="AF26" i="7" s="1"/>
  <c r="AG26" i="7" s="1"/>
  <c r="AC24" i="7"/>
  <c r="AE24" i="7" s="1"/>
  <c r="AF24" i="7" s="1"/>
  <c r="AG24" i="7" s="1"/>
  <c r="AC25" i="7"/>
  <c r="AE25" i="7" s="1"/>
  <c r="AF25" i="7" s="1"/>
  <c r="AG25" i="7" s="1"/>
  <c r="AC27" i="7"/>
  <c r="AE27" i="7" s="1"/>
  <c r="AF27" i="7" s="1"/>
  <c r="AG27" i="7" s="1"/>
  <c r="AC101" i="10"/>
  <c r="AE101" i="10" s="1"/>
  <c r="AF101" i="10" s="1"/>
  <c r="AG101" i="10" s="1"/>
  <c r="AC22" i="7"/>
  <c r="AE22" i="7" s="1"/>
  <c r="AF22" i="7" s="1"/>
  <c r="AG22" i="7" s="1"/>
  <c r="AC23" i="7"/>
  <c r="AE23" i="7" s="1"/>
  <c r="AF23" i="7" s="1"/>
  <c r="AG23" i="7" s="1"/>
  <c r="AC98" i="10"/>
  <c r="AE98" i="10" s="1"/>
  <c r="AF98" i="10" s="1"/>
  <c r="AG98" i="10" s="1"/>
  <c r="AC104" i="10"/>
  <c r="AE104" i="10" s="1"/>
  <c r="AF104" i="10" s="1"/>
  <c r="AG104" i="10" s="1"/>
  <c r="AC102" i="10"/>
  <c r="AE102" i="10" s="1"/>
  <c r="AF102" i="10" s="1"/>
  <c r="AG102" i="10" s="1"/>
  <c r="AC97" i="10"/>
  <c r="AE97" i="10" s="1"/>
  <c r="AF97" i="10" s="1"/>
  <c r="AG97" i="10" s="1"/>
  <c r="AC103" i="10"/>
  <c r="AE103" i="10" s="1"/>
  <c r="AF103" i="10" s="1"/>
  <c r="AG103" i="10" s="1"/>
  <c r="AC99" i="10"/>
  <c r="AE99" i="10" s="1"/>
  <c r="AF99" i="10" s="1"/>
  <c r="AG99" i="10" s="1"/>
  <c r="AC95" i="10"/>
  <c r="AE95" i="10" s="1"/>
  <c r="AF95" i="10" s="1"/>
  <c r="AG95" i="10" s="1"/>
  <c r="AC100" i="10"/>
  <c r="AE100" i="10" s="1"/>
  <c r="AF100" i="10" s="1"/>
  <c r="AG100" i="10" s="1"/>
  <c r="AC94" i="10"/>
  <c r="AE94" i="10" s="1"/>
  <c r="AF94" i="10" s="1"/>
  <c r="AG94" i="10" s="1"/>
  <c r="AC93" i="10"/>
  <c r="AE93" i="10" s="1"/>
  <c r="AF93" i="10" s="1"/>
  <c r="AG93" i="10" s="1"/>
  <c r="AC8" i="8"/>
  <c r="AE8" i="8" s="1"/>
  <c r="AF8" i="8" s="1"/>
  <c r="AG8" i="8" s="1"/>
  <c r="AC10" i="8"/>
  <c r="AE10" i="8" s="1"/>
  <c r="AF10" i="8" s="1"/>
  <c r="AG10" i="8" s="1"/>
  <c r="AC11" i="8"/>
  <c r="AE11" i="8" s="1"/>
  <c r="AF11" i="8" s="1"/>
  <c r="AG11" i="8" s="1"/>
  <c r="AC9" i="8"/>
  <c r="AE9" i="8" s="1"/>
  <c r="AF9" i="8" s="1"/>
  <c r="AG9" i="8" s="1"/>
  <c r="AC92" i="10"/>
  <c r="AE92" i="10" s="1"/>
  <c r="AF92" i="10" s="1"/>
  <c r="AG92" i="10" s="1"/>
  <c r="AC91" i="10"/>
  <c r="AE91" i="10" s="1"/>
  <c r="AF91" i="10" s="1"/>
  <c r="AG91" i="10" s="1"/>
  <c r="AC55" i="10"/>
  <c r="AE55" i="10" s="1"/>
  <c r="AF55" i="10" s="1"/>
  <c r="AG55" i="10" s="1"/>
  <c r="AC77" i="10"/>
  <c r="AE77" i="10" s="1"/>
  <c r="AF77" i="10" s="1"/>
  <c r="AG77" i="10" s="1"/>
  <c r="AC83" i="10"/>
  <c r="AE83" i="10" s="1"/>
  <c r="AF83" i="10" s="1"/>
  <c r="AG83" i="10" s="1"/>
  <c r="AC87" i="10"/>
  <c r="AE87" i="10" s="1"/>
  <c r="AF87" i="10" s="1"/>
  <c r="AG87" i="10" s="1"/>
  <c r="AC73" i="10"/>
  <c r="AE73" i="10" s="1"/>
  <c r="AF73" i="10" s="1"/>
  <c r="AG73" i="10" s="1"/>
  <c r="AC34" i="10"/>
  <c r="AE34" i="10" s="1"/>
  <c r="AF34" i="10" s="1"/>
  <c r="AG34" i="10" s="1"/>
  <c r="AC63" i="10"/>
  <c r="AE63" i="10" s="1"/>
  <c r="AF63" i="10" s="1"/>
  <c r="AG63" i="10" s="1"/>
  <c r="AC59" i="10"/>
  <c r="AE59" i="10" s="1"/>
  <c r="AF59" i="10" s="1"/>
  <c r="AG59" i="10" s="1"/>
  <c r="AC21" i="7"/>
  <c r="AE21" i="7" s="1"/>
  <c r="AF21" i="7" s="1"/>
  <c r="AG21" i="7" s="1"/>
  <c r="AC43" i="10"/>
  <c r="AE43" i="10" s="1"/>
  <c r="AF43" i="10" s="1"/>
  <c r="AG43" i="10" s="1"/>
  <c r="AC57" i="10"/>
  <c r="AE57" i="10" s="1"/>
  <c r="AF57" i="10" s="1"/>
  <c r="AG57" i="10" s="1"/>
  <c r="AC62" i="10"/>
  <c r="AE62" i="10" s="1"/>
  <c r="AF62" i="10" s="1"/>
  <c r="AG62" i="10" s="1"/>
  <c r="AC81" i="10"/>
  <c r="AE81" i="10" s="1"/>
  <c r="AF81" i="10" s="1"/>
  <c r="AG81" i="10" s="1"/>
  <c r="AC80" i="10"/>
  <c r="AE80" i="10" s="1"/>
  <c r="AF80" i="10" s="1"/>
  <c r="AG80" i="10" s="1"/>
  <c r="AC56" i="10"/>
  <c r="AE56" i="10" s="1"/>
  <c r="AF56" i="10" s="1"/>
  <c r="AG56" i="10" s="1"/>
  <c r="AC84" i="10"/>
  <c r="AE84" i="10" s="1"/>
  <c r="AF84" i="10" s="1"/>
  <c r="AG84" i="10" s="1"/>
  <c r="AC36" i="10"/>
  <c r="AE36" i="10" s="1"/>
  <c r="AF36" i="10" s="1"/>
  <c r="AG36" i="10" s="1"/>
  <c r="AC33" i="10"/>
  <c r="AE33" i="10" s="1"/>
  <c r="AF33" i="10" s="1"/>
  <c r="AG33" i="10" s="1"/>
  <c r="AC40" i="10"/>
  <c r="AE40" i="10" s="1"/>
  <c r="AF40" i="10" s="1"/>
  <c r="AG40" i="10" s="1"/>
  <c r="AC79" i="10"/>
  <c r="AE79" i="10" s="1"/>
  <c r="AF79" i="10" s="1"/>
  <c r="AG79" i="10" s="1"/>
  <c r="AC52" i="10"/>
  <c r="AE52" i="10" s="1"/>
  <c r="AF52" i="10" s="1"/>
  <c r="AG52" i="10" s="1"/>
  <c r="AC41" i="10"/>
  <c r="AE41" i="10" s="1"/>
  <c r="AF41" i="10" s="1"/>
  <c r="AG41" i="10" s="1"/>
  <c r="AC69" i="10"/>
  <c r="AE69" i="10" s="1"/>
  <c r="AF69" i="10" s="1"/>
  <c r="AG69" i="10" s="1"/>
  <c r="AC50" i="10"/>
  <c r="AE50" i="10" s="1"/>
  <c r="AF50" i="10" s="1"/>
  <c r="AG50" i="10" s="1"/>
  <c r="AC38" i="10"/>
  <c r="AE38" i="10" s="1"/>
  <c r="AF38" i="10" s="1"/>
  <c r="AG38" i="10" s="1"/>
  <c r="AC51" i="10"/>
  <c r="AE51" i="10" s="1"/>
  <c r="AF51" i="10" s="1"/>
  <c r="AG51" i="10" s="1"/>
  <c r="AC30" i="10"/>
  <c r="AE30" i="10" s="1"/>
  <c r="AF30" i="10" s="1"/>
  <c r="AG30" i="10" s="1"/>
  <c r="AC64" i="10"/>
  <c r="AE64" i="10" s="1"/>
  <c r="AF64" i="10" s="1"/>
  <c r="AG64" i="10" s="1"/>
  <c r="AC76" i="10"/>
  <c r="AE76" i="10" s="1"/>
  <c r="AF76" i="10" s="1"/>
  <c r="AG76" i="10" s="1"/>
  <c r="AC49" i="10"/>
  <c r="AE49" i="10" s="1"/>
  <c r="AF49" i="10" s="1"/>
  <c r="AG49" i="10" s="1"/>
  <c r="AC86" i="10"/>
  <c r="AE86" i="10" s="1"/>
  <c r="AF86" i="10" s="1"/>
  <c r="AG86" i="10" s="1"/>
  <c r="AC90" i="10"/>
  <c r="AE90" i="10" s="1"/>
  <c r="AF90" i="10" s="1"/>
  <c r="AG90" i="10" s="1"/>
  <c r="AC35" i="10"/>
  <c r="AE35" i="10" s="1"/>
  <c r="AF35" i="10" s="1"/>
  <c r="AG35" i="10" s="1"/>
  <c r="AC42" i="10"/>
  <c r="AE42" i="10" s="1"/>
  <c r="AF42" i="10" s="1"/>
  <c r="AG42" i="10" s="1"/>
  <c r="AC39" i="10"/>
  <c r="AE39" i="10" s="1"/>
  <c r="AF39" i="10" s="1"/>
  <c r="AG39" i="10" s="1"/>
  <c r="AC47" i="10"/>
  <c r="AE47" i="10" s="1"/>
  <c r="AF47" i="10" s="1"/>
  <c r="AG47" i="10" s="1"/>
  <c r="AC85" i="10"/>
  <c r="AE85" i="10" s="1"/>
  <c r="AF85" i="10" s="1"/>
  <c r="AG85" i="10" s="1"/>
  <c r="AC37" i="10"/>
  <c r="AE37" i="10" s="1"/>
  <c r="AF37" i="10" s="1"/>
  <c r="AG37" i="10" s="1"/>
  <c r="AC48" i="10"/>
  <c r="AE48" i="10" s="1"/>
  <c r="AF48" i="10" s="1"/>
  <c r="AG48" i="10" s="1"/>
  <c r="AC82" i="10"/>
  <c r="AE82" i="10" s="1"/>
  <c r="AF82" i="10" s="1"/>
  <c r="AG82" i="10" s="1"/>
  <c r="AC31" i="10"/>
  <c r="AE31" i="10" s="1"/>
  <c r="AF31" i="10" s="1"/>
  <c r="AG31" i="10" s="1"/>
  <c r="AC60" i="10"/>
  <c r="AE60" i="10" s="1"/>
  <c r="AF60" i="10" s="1"/>
  <c r="AG60" i="10" s="1"/>
  <c r="AC67" i="10"/>
  <c r="AE67" i="10" s="1"/>
  <c r="AF67" i="10" s="1"/>
  <c r="AG67" i="10" s="1"/>
  <c r="AC58" i="10"/>
  <c r="AE58" i="10" s="1"/>
  <c r="AF58" i="10" s="1"/>
  <c r="AG58" i="10" s="1"/>
  <c r="AC45" i="10"/>
  <c r="AE45" i="10" s="1"/>
  <c r="AF45" i="10" s="1"/>
  <c r="AG45" i="10" s="1"/>
  <c r="AC44" i="10"/>
  <c r="AE44" i="10" s="1"/>
  <c r="AF44" i="10" s="1"/>
  <c r="AG44" i="10" s="1"/>
  <c r="AC72" i="10"/>
  <c r="AE72" i="10" s="1"/>
  <c r="AF72" i="10" s="1"/>
  <c r="AG72" i="10" s="1"/>
  <c r="AC46" i="10"/>
  <c r="AE46" i="10" s="1"/>
  <c r="AF46" i="10" s="1"/>
  <c r="AG46" i="10" s="1"/>
  <c r="AC88" i="10"/>
  <c r="AE88" i="10" s="1"/>
  <c r="AF88" i="10" s="1"/>
  <c r="AG88" i="10" s="1"/>
  <c r="AC61" i="10"/>
  <c r="AE61" i="10" s="1"/>
  <c r="AF61" i="10" s="1"/>
  <c r="AG61" i="10" s="1"/>
  <c r="AC89" i="10"/>
  <c r="AE89" i="10" s="1"/>
  <c r="AF89" i="10" s="1"/>
  <c r="AG89" i="10" s="1"/>
  <c r="AC54" i="10"/>
  <c r="AE54" i="10" s="1"/>
  <c r="AF54" i="10" s="1"/>
  <c r="AG54" i="10" s="1"/>
  <c r="AC53" i="10"/>
  <c r="AE53" i="10" s="1"/>
  <c r="AF53" i="10" s="1"/>
  <c r="AG53" i="10" s="1"/>
  <c r="AC32" i="10"/>
  <c r="AE32" i="10" s="1"/>
  <c r="AF32" i="10" s="1"/>
  <c r="AG32" i="10" s="1"/>
  <c r="AC74" i="10"/>
  <c r="AE74" i="10" s="1"/>
  <c r="AF74" i="10" s="1"/>
  <c r="AG74" i="10" s="1"/>
  <c r="AC70" i="10"/>
  <c r="AE70" i="10" s="1"/>
  <c r="AF70" i="10" s="1"/>
  <c r="AG70" i="10" s="1"/>
  <c r="AC68" i="10"/>
  <c r="AE68" i="10" s="1"/>
  <c r="AF68" i="10" s="1"/>
  <c r="AG68" i="10" s="1"/>
  <c r="AC66" i="10"/>
  <c r="AE66" i="10" s="1"/>
  <c r="AF66" i="10" s="1"/>
  <c r="AG66" i="10" s="1"/>
  <c r="AC75" i="10"/>
  <c r="AE75" i="10" s="1"/>
  <c r="AF75" i="10" s="1"/>
  <c r="AG75" i="10" s="1"/>
  <c r="AC78" i="10"/>
  <c r="AE78" i="10" s="1"/>
  <c r="AF78" i="10" s="1"/>
  <c r="AG78" i="10" s="1"/>
  <c r="AC71" i="10"/>
  <c r="AE71" i="10" s="1"/>
  <c r="AF71" i="10" s="1"/>
  <c r="AG71" i="10" s="1"/>
  <c r="AC65" i="10"/>
  <c r="AE65" i="10" s="1"/>
  <c r="AF65" i="10" s="1"/>
  <c r="AG65" i="10" s="1"/>
  <c r="AC17" i="10"/>
  <c r="AE17" i="10" s="1"/>
  <c r="AF17" i="10" s="1"/>
  <c r="AG17" i="10" s="1"/>
  <c r="AC21" i="10"/>
  <c r="AE21" i="10" s="1"/>
  <c r="AF21" i="10" s="1"/>
  <c r="AG21" i="10" s="1"/>
  <c r="AC19" i="10"/>
  <c r="AE19" i="10" s="1"/>
  <c r="AF19" i="10" s="1"/>
  <c r="AG19" i="10" s="1"/>
  <c r="AC27" i="10"/>
  <c r="AE27" i="10" s="1"/>
  <c r="AF27" i="10" s="1"/>
  <c r="AG27" i="10" s="1"/>
  <c r="AC29" i="10"/>
  <c r="AE29" i="10" s="1"/>
  <c r="AF29" i="10" s="1"/>
  <c r="AG29" i="10" s="1"/>
  <c r="AC28" i="10"/>
  <c r="AE28" i="10" s="1"/>
  <c r="AF28" i="10" s="1"/>
  <c r="AG28" i="10" s="1"/>
  <c r="AC26" i="10"/>
  <c r="AE26" i="10" s="1"/>
  <c r="AF26" i="10" s="1"/>
  <c r="AG26" i="10" s="1"/>
  <c r="AC23" i="10"/>
  <c r="AE23" i="10" s="1"/>
  <c r="AF23" i="10" s="1"/>
  <c r="AG23" i="10" s="1"/>
  <c r="AC20" i="10"/>
  <c r="AE20" i="10" s="1"/>
  <c r="AF20" i="10" s="1"/>
  <c r="AG20" i="10" s="1"/>
  <c r="AC18" i="10"/>
  <c r="AE18" i="10" s="1"/>
  <c r="AF18" i="10" s="1"/>
  <c r="AG18" i="10" s="1"/>
  <c r="AC25" i="10"/>
  <c r="AE25" i="10" s="1"/>
  <c r="AF25" i="10" s="1"/>
  <c r="AG25" i="10" s="1"/>
  <c r="AC22" i="10"/>
  <c r="AE22" i="10" s="1"/>
  <c r="AF22" i="10" s="1"/>
  <c r="AG22" i="10" s="1"/>
  <c r="AC24" i="10"/>
  <c r="AE24" i="10" s="1"/>
  <c r="AF24" i="10" s="1"/>
  <c r="AG24" i="10" s="1"/>
  <c r="AC19" i="7"/>
  <c r="AE19" i="7" s="1"/>
  <c r="AF19" i="7" s="1"/>
  <c r="AG19" i="7" s="1"/>
  <c r="AC17" i="7"/>
  <c r="AE17" i="7" s="1"/>
  <c r="AF17" i="7" s="1"/>
  <c r="AG17" i="7" s="1"/>
  <c r="AC20" i="7"/>
  <c r="AE20" i="7" s="1"/>
  <c r="AF20" i="7" s="1"/>
  <c r="AG20" i="7" s="1"/>
  <c r="AC18" i="7"/>
  <c r="AE18" i="7" s="1"/>
  <c r="AF18" i="7" s="1"/>
  <c r="AG18" i="7" s="1"/>
  <c r="AC15" i="10"/>
  <c r="AE15" i="10" s="1"/>
  <c r="AF15" i="10" s="1"/>
  <c r="AG15" i="10" s="1"/>
  <c r="AC7" i="8"/>
  <c r="AE7" i="8" s="1"/>
  <c r="AF7" i="8" s="1"/>
  <c r="AG7" i="8" s="1"/>
  <c r="AC16" i="10"/>
  <c r="AE16" i="10" s="1"/>
  <c r="AF16" i="10" s="1"/>
  <c r="AG16" i="10" s="1"/>
  <c r="AC12" i="10"/>
  <c r="AE12" i="10" s="1"/>
  <c r="AF12" i="10" s="1"/>
  <c r="AG12" i="10" s="1"/>
  <c r="AC14" i="10"/>
  <c r="AE14" i="10" s="1"/>
  <c r="AF14" i="10" s="1"/>
  <c r="AG14" i="10" s="1"/>
  <c r="AC13" i="10"/>
  <c r="AE13" i="10" s="1"/>
  <c r="AF13" i="10" s="1"/>
  <c r="AG13" i="10" s="1"/>
  <c r="AC6" i="8"/>
  <c r="AE6" i="8" s="1"/>
  <c r="AF6" i="8" s="1"/>
  <c r="AG6" i="8" s="1"/>
  <c r="AC5" i="8"/>
  <c r="AE5" i="8" s="1"/>
  <c r="AF5" i="8" s="1"/>
  <c r="AG5" i="8" s="1"/>
  <c r="AC4" i="8"/>
  <c r="AE4" i="8" s="1"/>
  <c r="AF4" i="8" s="1"/>
  <c r="AG4" i="8" s="1"/>
  <c r="AC11" i="10"/>
  <c r="AE11" i="10" s="1"/>
  <c r="AF11" i="10" s="1"/>
  <c r="AG11" i="10" s="1"/>
  <c r="AC32" i="8"/>
  <c r="AE32" i="8" s="1"/>
  <c r="AF32" i="8" s="1"/>
  <c r="AG32" i="8" s="1"/>
  <c r="AC10" i="10"/>
  <c r="AE10" i="10" s="1"/>
  <c r="AF10" i="10" s="1"/>
  <c r="AG10" i="10" s="1"/>
  <c r="AC9" i="10"/>
  <c r="AE9" i="10" s="1"/>
  <c r="AF9" i="10" s="1"/>
  <c r="AG9" i="10" s="1"/>
  <c r="AC7" i="10"/>
  <c r="AE7" i="10" s="1"/>
  <c r="AF7" i="10" s="1"/>
  <c r="AG7" i="10" s="1"/>
  <c r="AC8" i="10"/>
  <c r="AC6" i="10"/>
  <c r="AE6" i="10" s="1"/>
  <c r="AF6" i="10" s="1"/>
  <c r="AG6" i="10" s="1"/>
  <c r="AC5" i="10"/>
  <c r="AE5" i="10" s="1"/>
  <c r="AF5" i="10" s="1"/>
  <c r="AG5" i="10" s="1"/>
  <c r="AC4" i="10"/>
  <c r="AE4" i="10" s="1"/>
  <c r="AF4" i="10" s="1"/>
  <c r="AG4" i="10" s="1"/>
  <c r="AC3" i="10"/>
  <c r="AE3" i="10" s="1"/>
  <c r="AF3" i="10" s="1"/>
  <c r="AG3" i="10" s="1"/>
  <c r="AB28" i="8"/>
  <c r="AD28" i="8"/>
  <c r="AB46" i="7"/>
  <c r="AD46" i="7"/>
  <c r="AI195" i="10" l="1"/>
  <c r="AH195" i="10"/>
  <c r="AI193" i="10"/>
  <c r="AH193" i="10"/>
  <c r="AI31" i="7"/>
  <c r="AH31" i="7"/>
  <c r="AH187" i="10"/>
  <c r="AI187" i="10"/>
  <c r="AI189" i="10"/>
  <c r="AH189" i="10"/>
  <c r="AH111" i="10"/>
  <c r="AH134" i="10"/>
  <c r="AI134" i="10"/>
  <c r="AI162" i="10"/>
  <c r="AH162" i="10"/>
  <c r="AI164" i="10"/>
  <c r="AH164" i="10"/>
  <c r="AI129" i="10"/>
  <c r="AH129" i="10"/>
  <c r="AH168" i="10"/>
  <c r="AI168" i="10"/>
  <c r="AI150" i="10"/>
  <c r="AH150" i="10"/>
  <c r="AI179" i="10"/>
  <c r="AH179" i="10"/>
  <c r="AI154" i="10"/>
  <c r="AH154" i="10"/>
  <c r="AH166" i="10"/>
  <c r="AI166" i="10"/>
  <c r="AI111" i="10"/>
  <c r="AI124" i="10"/>
  <c r="AH124" i="10"/>
  <c r="AI148" i="10"/>
  <c r="AH148" i="10"/>
  <c r="AH140" i="10"/>
  <c r="AI172" i="10"/>
  <c r="AH172" i="10"/>
  <c r="AH176" i="10"/>
  <c r="AI176" i="10"/>
  <c r="AI136" i="10"/>
  <c r="AH136" i="10"/>
  <c r="AI156" i="10"/>
  <c r="AH156" i="10"/>
  <c r="AH127" i="10"/>
  <c r="AI127" i="10"/>
  <c r="AH132" i="10"/>
  <c r="AI132" i="10"/>
  <c r="AH174" i="10"/>
  <c r="AI174" i="10"/>
  <c r="AI145" i="10"/>
  <c r="AH145" i="10"/>
  <c r="AI181" i="10"/>
  <c r="AH181" i="10"/>
  <c r="AH160" i="10"/>
  <c r="AI160" i="10"/>
  <c r="AI170" i="10"/>
  <c r="AH170" i="10"/>
  <c r="AI183" i="10"/>
  <c r="AH183" i="10"/>
  <c r="AH15" i="8"/>
  <c r="AI15" i="8"/>
  <c r="AI102" i="10"/>
  <c r="AH102" i="10"/>
  <c r="AI106" i="10"/>
  <c r="AH106" i="10"/>
  <c r="AI27" i="7"/>
  <c r="AH27" i="7"/>
  <c r="AH93" i="10"/>
  <c r="AH23" i="7"/>
  <c r="AH95" i="10"/>
  <c r="AI11" i="8"/>
  <c r="AH11" i="8"/>
  <c r="AG29" i="8"/>
  <c r="AI7" i="8"/>
  <c r="AH7" i="8"/>
  <c r="AI87" i="10"/>
  <c r="AH87" i="10"/>
  <c r="AH69" i="10"/>
  <c r="AI67" i="10"/>
  <c r="AI84" i="10"/>
  <c r="AH84" i="10"/>
  <c r="AH39" i="10"/>
  <c r="AH43" i="10"/>
  <c r="AH33" i="10"/>
  <c r="AH77" i="10"/>
  <c r="AI77" i="10"/>
  <c r="AI56" i="10"/>
  <c r="AH56" i="10"/>
  <c r="AI59" i="10"/>
  <c r="AH59" i="10"/>
  <c r="AH65" i="10"/>
  <c r="AI65" i="10"/>
  <c r="AH63" i="10"/>
  <c r="AI63" i="10"/>
  <c r="AH50" i="10"/>
  <c r="AI50" i="10"/>
  <c r="AI41" i="10"/>
  <c r="AH41" i="10"/>
  <c r="AI54" i="10"/>
  <c r="AH54" i="10"/>
  <c r="AI33" i="10"/>
  <c r="AI37" i="10"/>
  <c r="AH37" i="10"/>
  <c r="AI71" i="10"/>
  <c r="AH71" i="10"/>
  <c r="AH47" i="10"/>
  <c r="AI47" i="10"/>
  <c r="AI75" i="10"/>
  <c r="AH75" i="10"/>
  <c r="AI73" i="10"/>
  <c r="AH73" i="10"/>
  <c r="AH67" i="10"/>
  <c r="AI61" i="10"/>
  <c r="AH61" i="10"/>
  <c r="AI43" i="10"/>
  <c r="AI31" i="10"/>
  <c r="AH31" i="10"/>
  <c r="AI39" i="10"/>
  <c r="AH51" i="10"/>
  <c r="AI51" i="10"/>
  <c r="AI69" i="10"/>
  <c r="AI35" i="10"/>
  <c r="AH35" i="10"/>
  <c r="AI29" i="10"/>
  <c r="AH29" i="10"/>
  <c r="AI25" i="10"/>
  <c r="AH25" i="10"/>
  <c r="AH22" i="10"/>
  <c r="AI22" i="10"/>
  <c r="AI20" i="10"/>
  <c r="AH20" i="10"/>
  <c r="AI27" i="10"/>
  <c r="AH27" i="10"/>
  <c r="AI7" i="10"/>
  <c r="AI20" i="7"/>
  <c r="AH20" i="7"/>
  <c r="AI16" i="10"/>
  <c r="AH16" i="10"/>
  <c r="AH12" i="10"/>
  <c r="AI12" i="10"/>
  <c r="AE8" i="10"/>
  <c r="AF8" i="10" s="1"/>
  <c r="AG8" i="10" s="1"/>
  <c r="AC28" i="8"/>
  <c r="AG46" i="7"/>
  <c r="AC46" i="7"/>
  <c r="AE46" i="7"/>
  <c r="AE28" i="8" l="1"/>
  <c r="AG47" i="7"/>
  <c r="AF46" i="7"/>
  <c r="AF28" i="8" l="1"/>
  <c r="AG28" i="8" l="1"/>
</calcChain>
</file>

<file path=xl/sharedStrings.xml><?xml version="1.0" encoding="utf-8"?>
<sst xmlns="http://schemas.openxmlformats.org/spreadsheetml/2006/main" count="1402" uniqueCount="426">
  <si>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</si>
  <si>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</si>
  <si>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</si>
  <si>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</si>
  <si>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</si>
  <si>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</si>
  <si>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</si>
  <si>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</si>
  <si>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</si>
  <si>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</si>
  <si>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</si>
  <si>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</si>
  <si>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</si>
  <si>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</si>
  <si>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</si>
  <si>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</si>
  <si>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</si>
  <si>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</si>
  <si>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</si>
  <si>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</si>
  <si>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</si>
  <si>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</si>
  <si>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</si>
  <si>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</si>
  <si>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</si>
  <si>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</si>
  <si>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</si>
  <si>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</si>
  <si>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</si>
  <si>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</si>
  <si>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</si>
  <si>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</si>
  <si>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</si>
  <si>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</si>
  <si>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</si>
  <si>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</si>
  <si>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</si>
  <si>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</si>
  <si>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</si>
  <si>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</si>
  <si>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</si>
  <si>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</si>
  <si>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</si>
  <si>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</si>
  <si>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</si>
  <si>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</si>
  <si>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</si>
  <si>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</si>
  <si>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</si>
  <si>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</si>
  <si>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</si>
  <si>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</si>
  <si>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</si>
  <si>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</si>
  <si>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</si>
  <si>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</si>
  <si>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</si>
  <si>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</si>
  <si>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</si>
  <si>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</si>
  <si>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</si>
  <si>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</si>
  <si>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</si>
  <si>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</si>
  <si>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</si>
  <si>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</si>
  <si>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</si>
  <si>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</si>
  <si>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</si>
  <si>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</si>
  <si>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</si>
  <si>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</si>
  <si>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</si>
  <si>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</si>
  <si>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</si>
  <si>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</si>
  <si>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</si>
  <si>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</si>
  <si>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</si>
  <si>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</si>
  <si>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</si>
  <si>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</si>
  <si>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</si>
  <si>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</si>
  <si>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</si>
  <si>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</si>
  <si>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</si>
  <si>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</si>
  <si>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</si>
  <si>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</si>
  <si>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</si>
  <si>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</si>
  <si>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</si>
  <si>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</si>
  <si>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</si>
  <si>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</si>
  <si>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</si>
  <si>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</si>
  <si>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</si>
  <si>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</si>
  <si>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</si>
  <si>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</si>
  <si>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</si>
  <si>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</si>
  <si>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</si>
  <si>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</si>
  <si>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</si>
  <si>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</si>
  <si>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</si>
  <si>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</si>
  <si>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</si>
  <si>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</si>
  <si>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</si>
  <si>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</si>
  <si>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</si>
  <si>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</si>
  <si>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</si>
  <si>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</si>
  <si>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</si>
  <si>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</si>
  <si>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</si>
  <si>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</si>
  <si>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</si>
  <si>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</si>
  <si>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</si>
  <si>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</si>
  <si>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</si>
  <si>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nrp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</si>
  <si>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</si>
  <si>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</si>
  <si>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</si>
  <si>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</si>
  <si>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</si>
  <si>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</si>
  <si>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</si>
  <si>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Data_814 IPL-17O-2973 House DI#1-R18-2</t>
  </si>
  <si>
    <t>Data_813 IPL-17O-2972 House DI#1-R18-1</t>
  </si>
  <si>
    <t>Data_816 IPL-17O-2975 House DI#1-R18-4</t>
  </si>
  <si>
    <t>Data_815 IPL-17O-2974 House DI#1-R18-3</t>
  </si>
  <si>
    <t>Data_818 IPL-17O-2977 SLAP2-B6-R18-1</t>
  </si>
  <si>
    <t>Data_817 IPL-17O-2976 House DI#1-R18-5</t>
  </si>
  <si>
    <t>Data_820 IPL-17O-2978 SLAP2-B6-R18-2</t>
  </si>
  <si>
    <t>way out there - sample got fractionated or maybe reactor hadn't settled in yet?</t>
  </si>
  <si>
    <t>Data_822 IPL-17O-2980 SLAP2-B7-R18-2</t>
  </si>
  <si>
    <t>Data_821 IPL-17O-2979 SLAP2-B7-R18-1</t>
  </si>
  <si>
    <t>Data_823 IPL-17O-2981 SLAP2-B7-R18-3 1</t>
  </si>
  <si>
    <t>Data_825 IPL-17O-2983 VSMOW-B5-R18-2 1</t>
  </si>
  <si>
    <t>Data_824 IPL-17O-2982 VSMOW-B5-R18-1 1</t>
  </si>
  <si>
    <t>Data_826 IPL-17O-2984 VSMOW-B5-R18-3 1</t>
  </si>
  <si>
    <t>Data_827 IPL-17O-2985 VSMOW-B5-R18-4 1</t>
  </si>
  <si>
    <t>primed 2x with furnace water</t>
  </si>
  <si>
    <t>Data_830 IPL-17O-2988 102-GC-AZ01-R18-3</t>
  </si>
  <si>
    <t>Data_829 IPL-17O-2987 102-GC-AZ01-R18-2</t>
  </si>
  <si>
    <t>Data_828 IPL-17O-2986 102-GC-AZ01-R18-1</t>
  </si>
  <si>
    <t>Data_827 IPL-17O-2985 VSMOW-B5-R18-4</t>
  </si>
  <si>
    <t>Data_826 IPL-17O-2984 VSMOW-B5-R18-3</t>
  </si>
  <si>
    <t>Data_825 IPL-17O-2983 VSMOW-B5-R18-2</t>
  </si>
  <si>
    <t>Data_824 IPL-17O-2982 VSMOW-B5-R18-1</t>
  </si>
  <si>
    <t>Data_831 IPL-17O-2989 102-GC-AZ01-R18-4</t>
  </si>
  <si>
    <t>Data_832 IPL-17O-2990 IAEA-C1-R18-1</t>
  </si>
  <si>
    <t>Data_833 IPL-17O-2991 IAEA-C1-R18-2</t>
  </si>
  <si>
    <t>Data_834 IPL-17O-2992 IAEA-603-R18-1</t>
  </si>
  <si>
    <t>nme</t>
  </si>
  <si>
    <t>Data_835 IPL-17O-2993 SM7-424.5-R18-1</t>
  </si>
  <si>
    <t>Data_836 IPL-17O-2994 SM7-424.5-R18-2</t>
  </si>
  <si>
    <t>Data_837 IPL-17O-2995 SM7-370-R18-1</t>
  </si>
  <si>
    <t>Data_839 IPL-17O-2996 SM7-370-R18-2</t>
  </si>
  <si>
    <t>Data_840 IPL-17O-2997 SM7-449-R18-1</t>
  </si>
  <si>
    <t>Data_841 IPL-17O-2998 SM7-449-R18-2</t>
  </si>
  <si>
    <t>circuit issues prior to this sample. See robocap notebook 7 for more info. No effect on analysis</t>
  </si>
  <si>
    <t>Data_844 IPL-17O-3001 YX230-119-R18-1</t>
  </si>
  <si>
    <t>Data_845 IPL-17O-3002 YX230-119-R18-2</t>
  </si>
  <si>
    <t>Data_846 IPL-17O-3003 SM7-12.5-R18-1</t>
  </si>
  <si>
    <t>Data_847 IPL-17O-3004 SM7-12.5-R18-2</t>
  </si>
  <si>
    <t>Data_848 IPL-17O-3005 Pumacocha E-06 38.75-R18-1</t>
  </si>
  <si>
    <t>Data_849 IPL-17O-3006 Pumacocha E-06 38.75-R18-2</t>
  </si>
  <si>
    <t>Data_850 IPL-17O-3007 Pumacocha E-06 76.75-R18-1</t>
  </si>
  <si>
    <t>Data_851 IPL-17O-3008 Pumacocha E-06 76.75-R18-2</t>
  </si>
  <si>
    <t>Data_852 IPL-17O-3009 Pumacocha E-06 59.25-R18-1</t>
  </si>
  <si>
    <t>Data_853 IPL-17O-3010 Pumacocha E-06 59.25-R18-2</t>
  </si>
  <si>
    <t>Robot error at start of reduction. Natalie returned to lab to reset robot ~25 minutes after it stopped</t>
  </si>
  <si>
    <t>Data_855 IPL-17O-3012 102-GC-AZ01-R18-6</t>
  </si>
  <si>
    <t>Data_854 IPL-17O-3011 102-GC-AZ01-R18-5</t>
  </si>
  <si>
    <t>breakers tripped around 11:26 (Discord message) but no other issues noted.</t>
  </si>
  <si>
    <t>Data_843 IPL-17O-3000 SM7-184-R18-2</t>
  </si>
  <si>
    <t>Data_842 IPL-17O-2999 SM7-184-R18-1</t>
  </si>
  <si>
    <t>Data_823 IPL-17O-2981 SLAP2-B7-R18-3</t>
  </si>
  <si>
    <t>NME noticed in middle of the run that breakers to Speakerboxxx and an unused outlet were tripped. Fixed with no issues</t>
  </si>
  <si>
    <t>Breakers tripped overnight, not clear this sample was affected. Breaker 15 (fume hood) tripped in middle of run</t>
  </si>
  <si>
    <t>Data_856 IPL-17O-3013 RSP-1-1300C-R18-1</t>
  </si>
  <si>
    <t>Data_857 IPL-17O-3014 RSP-1-1300C-R18-2</t>
  </si>
  <si>
    <t>Non-mass spec breakers tripped during analysis</t>
  </si>
  <si>
    <t>Data_859 IPL-17O-3016 RSP-1-1300C-R18-4</t>
  </si>
  <si>
    <t>Data_858 IPL-17O-3015 RSP-1-1300C-R18-3</t>
  </si>
  <si>
    <t>Data_861 IPL-17O-3018 RSP-1-1350C-R18-1</t>
  </si>
  <si>
    <t>Data_862 IPL-17O-3019 RSP-1-1400C-R18-1</t>
  </si>
  <si>
    <t>Data_863 IPL-17O-3020 RSP-1-1420C-R18-1</t>
  </si>
  <si>
    <t>Data_864 IPL-17O-3021 RSP-1-1350C-R18-2</t>
  </si>
  <si>
    <t>Data_865 IPL-17O-3022 USGS80-R18-1</t>
  </si>
  <si>
    <t>Data_866 IPL-17O-3023 USGS80-R18-2</t>
  </si>
  <si>
    <t>Data_867 IPL-17O-3024 USGS80-R18-3</t>
  </si>
  <si>
    <t>Data_868 IPL-17O-3025 RSP-1-1250C-1</t>
  </si>
  <si>
    <t>jrk</t>
  </si>
  <si>
    <t>Data_875 IPL-17O-3032 Junin D12 91-96cm-R18-1</t>
  </si>
  <si>
    <t>Data_874 IPL-17O-3031 Junin D4 10-15cm-R18-2</t>
  </si>
  <si>
    <t>Data_873 IPL-17O-3030 Junin D4 10-15cm-R18-1</t>
  </si>
  <si>
    <t>Data_872 IPL-17O-3029 102-GC-AZ01-R18-8</t>
  </si>
  <si>
    <t>Data_871 IPL-17O-3028 102-GC-AZ01-R18-7</t>
  </si>
  <si>
    <t>Data_870 IPL-17O-3027 RSP-1-1200C-R18-2</t>
  </si>
  <si>
    <t>Data_869 IPL-17O-3026 RSP-1-1200C-R18-1</t>
  </si>
  <si>
    <t>Data_876 IPL-17O-3033 Junin D12 91-96cm-R18-2</t>
  </si>
  <si>
    <t>Data_878 IPL-17O-3035 SM7-12.5-R18-4</t>
  </si>
  <si>
    <t>Data_877 IPL-17O-3034 SM7-12.5-R18-3</t>
  </si>
  <si>
    <t>Data_879 IPL-17O-3036 YX230-119-R18-3</t>
  </si>
  <si>
    <t>Data_880 IPL-17O-3037 YX230-119-R18-4</t>
  </si>
  <si>
    <t>Data_882 IPL-17O-3039 Junin D6 10-15cm-R18-2</t>
  </si>
  <si>
    <t>Data_881 IPL-17O-3038 Junin D6 10-15cm-R18-1</t>
  </si>
  <si>
    <t>Data_883 IPL-17O-3040 Junin D5 30-35cm-R18-1</t>
  </si>
  <si>
    <t>Data_884 IPL-17O-3041 Junin D5 30-35cm-R18-2</t>
  </si>
  <si>
    <t>Data_885 IPL-17O-3042 Junin D7 8-13cm-R18-1</t>
  </si>
  <si>
    <t>Data_886 IPL-17O-3043 Junin D7 8-13cm-R18-2</t>
  </si>
  <si>
    <t>Data_887 IPL-17O-3044 Junin D11 88-93cm-R18-1</t>
  </si>
  <si>
    <t>Data_890 IPL-17O-3047 SM7-370-R18-4</t>
  </si>
  <si>
    <t>Data_889 IPL-17O-3046 SM7-370-R18-3</t>
  </si>
  <si>
    <t>Data_888 IPL-17O-3045 Junin D11 88-93cm-R18-2</t>
  </si>
  <si>
    <t>Data_891 IPL-17O-3048 USGS81-R18-1</t>
  </si>
  <si>
    <t>Data_892 IPL-17O-3049 USGS81-R18-2</t>
  </si>
  <si>
    <t>Breaker tripped while sample was in T9 closing several valves and turning off turbo</t>
  </si>
  <si>
    <t>bellows 7%</t>
  </si>
  <si>
    <t>Data_894 IPL-17O-3051 USGS81-TC-R18-2</t>
  </si>
  <si>
    <t>Data_896 IPL-17O-3053 B2207-R18-1</t>
  </si>
  <si>
    <t>Data_895 IPL-17O-3052 USGS81-R18-3</t>
  </si>
  <si>
    <t>Reference gas was at 15% by end of analysis</t>
  </si>
  <si>
    <t>Data_897 IPL-17O-3054 B2207-R18-2</t>
  </si>
  <si>
    <t>Data_898 IPL-17O-3055 B2207-R18-3</t>
  </si>
  <si>
    <t>Data_899 IPL-17O-3056 B2207-R18-TC-1</t>
  </si>
  <si>
    <t>Data_901 IPL-17O-3058 RSP-1-R18-1</t>
  </si>
  <si>
    <t>Data_904 IPL-17O-3063 IPL-17O-3063 VSMOW2-B5-R18-5</t>
  </si>
  <si>
    <t>Data_902 IPL-17O-3059 RSP-1-R18-2</t>
  </si>
  <si>
    <t>having issues with yields</t>
  </si>
  <si>
    <t>Data_904 IPL-17O-3063 VSMOW2-B5-R18-5</t>
  </si>
  <si>
    <t>Data_905 IPL-17O-3065 SLAP2-B7-R18-4</t>
  </si>
  <si>
    <t>Data_906 IPL-17O-3066 SLAP2-B7-R18-5</t>
  </si>
  <si>
    <t>Data_907 IPL-17O-3067 SLAP2-B7-R18-6</t>
  </si>
  <si>
    <t>having issues with yields, changed name to match notebook (extra IPL#)</t>
  </si>
  <si>
    <t>changed name to match notebook (extra IPL#)</t>
  </si>
  <si>
    <t>Data_908 IPL-17O-3068 SLAP2-B7-R18-7</t>
  </si>
  <si>
    <t>Data_909 IPL-17O-3069 VSMOW2-B5-R18-7</t>
  </si>
  <si>
    <t>*** Instrument vented for electrical repair ***</t>
  </si>
  <si>
    <t>Data_911 IPL-17O-3071 VSMOW2-B5-R18-9</t>
  </si>
  <si>
    <t>Data_910 IPL-17O-3070 VSMOW2-B5-R18-8</t>
  </si>
  <si>
    <t>Data_915 IPL-17O-3074 VSMOW2-B5-R18-12</t>
  </si>
  <si>
    <t>Data_916 IPL-17O-3075 VSMOW2-B5-R18-13</t>
  </si>
  <si>
    <t>Data_917 IPL-17O-3076 VSMOW2-B5-R18-14</t>
  </si>
  <si>
    <t>First SMOW after rebooting instrument; drifting D17O</t>
  </si>
  <si>
    <t>Still drifting</t>
  </si>
  <si>
    <t>IPL# is actually 3078 (originally input as 3075)</t>
  </si>
  <si>
    <t>IPL# is actually 3079 (originally input as 3076)</t>
  </si>
  <si>
    <t>IPL# is actually 3080 (originally input as 3077)</t>
  </si>
  <si>
    <t>Data_918 IPL-17O-3077 VSMOW2-B5-R18-15</t>
  </si>
  <si>
    <t>Data_919 IPL-17O-3078 VSMOW2-B5-R18-16</t>
  </si>
  <si>
    <t>Data_920 IPL-17O-3079 SLAP2-B7-R18-8</t>
  </si>
  <si>
    <t>Data_921 IPL-17O-3080 SLAP2-B7-R18-9</t>
  </si>
  <si>
    <t>Data_922 IPL-17O-3081 SLAP2-B7-R18-10</t>
  </si>
  <si>
    <t>Data_923 IPL-17O-3082 SLAP2-B7-R18-11</t>
  </si>
  <si>
    <t>Data_903 IPL-17O-3062 POX-1122-1</t>
  </si>
  <si>
    <t>Data_925 IPL-17O-3084 RSP-1-R18-4</t>
  </si>
  <si>
    <t>Data_924 IPL-17O-3083 RSP-1-R18-3</t>
  </si>
  <si>
    <t>Reduction reactor had major leak/hole</t>
  </si>
  <si>
    <t>Data_926 IPL-17O-3086 USGS46-R18-1</t>
  </si>
  <si>
    <t>Data_927 IPL-17O-3087 USGS46-R18-2</t>
  </si>
  <si>
    <t>Data_928 IPL-17O-3088 USGS46-R18-3</t>
  </si>
  <si>
    <t>Data_929 IPL-17O-3089 RSP-1-R18-5</t>
  </si>
  <si>
    <t>incomplete reaction in furnace?</t>
  </si>
  <si>
    <t>Data_933 IPL-17O-3093 POX-1122-R18-3</t>
  </si>
  <si>
    <t>Data_931 IPL-17O-3091 RSP-1-TC-R18</t>
  </si>
  <si>
    <t>IPL# is actually 3094 (originally input as 3092)</t>
  </si>
  <si>
    <t>Data_934 IPL-17O-3094 POX-1122-R18-4</t>
  </si>
  <si>
    <t>Data_936 IPL-17O-3096 PSMT-7-R18-1</t>
  </si>
  <si>
    <t>Nick's Samples</t>
  </si>
  <si>
    <t xml:space="preserve">Data_937 IPL-17O-3097 PSMT-7-R18-2 </t>
  </si>
  <si>
    <t>Data_938 IPL-17O-3098 PSMT-7-R18-3</t>
  </si>
  <si>
    <t>Data_939 IPL-17O-3099 POX-1122-R18-6</t>
  </si>
  <si>
    <t>Data_941 IPL-17O-3101 PSMT-1-R18-1</t>
  </si>
  <si>
    <t>Data_943 IPL-17O-3103 102-GC-AZ01-R18-10</t>
  </si>
  <si>
    <t>Data_942 IPL-17O-3102 102-GC-AZ01-R18-9</t>
  </si>
  <si>
    <t>Data_944 IPL-17O-3104 102-GC-AZ01-R18-11</t>
  </si>
  <si>
    <t>Data_945 IPL-17O-3105 SM7-424.5-R18-3</t>
  </si>
  <si>
    <t>Data_949 IPL-17O-3106 SM7-424.5-R18-4</t>
  </si>
  <si>
    <t>Sample spent ~1 hr in cold finger before TEHuth fixed an issue with the ref gas (see notebook). Fixed the sample replicate number (was incorrectly labeled 5)</t>
  </si>
  <si>
    <t>Data_950 IPL-17O-3107 SM7-424.5-R18-5</t>
  </si>
  <si>
    <t>Data_935 IPL-17O-3095 POX-1122-R18-5</t>
  </si>
  <si>
    <t>IPL# is actually 3095 (originally input as 3093)</t>
  </si>
  <si>
    <t>Data_952 IPL-17O-3109 IAEA-C1-R18-4</t>
  </si>
  <si>
    <t>Data_951 IPL-17O-3108 IAEA-C1-R18-3</t>
  </si>
  <si>
    <t>Data_954 IPL-17O-3111 Junin D8 30-35cm-R18-1</t>
  </si>
  <si>
    <t>Data_957 IPL-17O-3114 Junin D10 78-83cm-R18-2</t>
  </si>
  <si>
    <t>Data_956 IPL-17O-3113 Junin D10 78-83cm-R18-1</t>
  </si>
  <si>
    <t>Data_955 IPL-17O-3112 Junin D8 30-35cm-R18-2</t>
  </si>
  <si>
    <t>Data_953 IPL-17O-3110 IAEA-603-R18-2</t>
  </si>
  <si>
    <t>Data_959 IPL-17O-3116 Junin D9 30-35cm-R18-2</t>
  </si>
  <si>
    <t>Data_958 IPL-17O-3115 Junin D9 30-35cm-R18-1</t>
  </si>
  <si>
    <t>teh</t>
  </si>
  <si>
    <t>Data_960 IPL-17O-3117 Junin D11 10-15cm-R18-1</t>
  </si>
  <si>
    <t>Data_962 IPL-17O-3119 IAEA-C1-R18-5</t>
  </si>
  <si>
    <t>Data_963 IPL-17O-3120 IAEA-C1-25C-1hr-R18-1</t>
  </si>
  <si>
    <t>Data_965 IPL-17O-3121 IAEA-C1-18hr20min-25C-R18-1</t>
  </si>
  <si>
    <t>sample was too small, bad run</t>
  </si>
  <si>
    <t>Data_967 IPL-17O-3123 BL-80-25C-1hr-R18-1</t>
  </si>
  <si>
    <t>Data_968 IPL-17O-3124 BL-80-25C-1hr-R18-2</t>
  </si>
  <si>
    <t>leak?</t>
  </si>
  <si>
    <t>*** Power shutdown over the weekend and reduction glassy carbon tube developed a hole. Replaced glassy carbon tube and added outer He purging tube on 6/29/2021  ***</t>
  </si>
  <si>
    <t>Data_970 IPL-17O-3127 IAEA603-R18-3</t>
  </si>
  <si>
    <t>Data_971 IPL-17O-3128 IAEA603-R18-4</t>
  </si>
  <si>
    <t>Data_973 IPL-17O-3131 102-GC-AZ01-R18-12</t>
  </si>
  <si>
    <t>previous sample was aborted</t>
  </si>
  <si>
    <t>Data_975 IPL-17O-3132 102-GC-AZ01-R18-13</t>
  </si>
  <si>
    <t>MS comp re-started during run; re-ran as single run</t>
  </si>
  <si>
    <t>Data_976 IPL-17O-3133 102-GC-AZ01-R18-14</t>
  </si>
  <si>
    <t>Issues with priming as this sample was going through reduction line (see book). Ignore sample</t>
  </si>
  <si>
    <t>Data_977 IPL-17O-3134 102-GC-AZ01-25C-1hr-R18-1</t>
  </si>
  <si>
    <t>Data_978 IPL-17O-3135 102-GC-AZ01-25C-1hr-R18-2</t>
  </si>
  <si>
    <t>Natalie Offline Tubes</t>
  </si>
  <si>
    <t>Extremely large sample. CF gauge maxed out at 1000 mbar. Large bellows mismatch. Suggests that despite auto-split procedure, sample may have still been too large in the MS. Values suggest an MS problem, not an issue with Robocap.</t>
  </si>
  <si>
    <t>Data_981 IPL-17O-3138 BL-1500-25C-1hr-R18-1</t>
  </si>
  <si>
    <t>Data_980 IPL-17O-3137 BL-970-25C-1hr-R18-2</t>
  </si>
  <si>
    <t>Data_979 IPL-17O-3136 BL-970-25C-1hr-R18-1</t>
  </si>
  <si>
    <t>Data_982 IPL-17O-3139 BL-1500-25C-1hr-R18-2</t>
  </si>
  <si>
    <t>? O2 peak resembled CO2 peak (overloaded)</t>
  </si>
  <si>
    <t>Data_983 IPL-17O-3140 BL-1245-25C-1hr-R18-1</t>
  </si>
  <si>
    <t>Data_984 IPL-17O-3141 BL-1245-25C-1hr-R18-2</t>
  </si>
  <si>
    <t>Data_985 IPL-17O-3142 BL-1120-25C-1hr-R18-1-A</t>
  </si>
  <si>
    <t>Data_987 IPL-17O-3144 BL-1120-25C-1hr-BA-R18-2</t>
  </si>
  <si>
    <t>Data_992 IPL-17O-3148 NV-19-10047-R18-2</t>
  </si>
  <si>
    <t>Data_993 IPL-17O-3149 NV-19-10012-R18-1</t>
  </si>
  <si>
    <t>Data_990 IPL-17O-3147 NV-19-10047-R18-1</t>
  </si>
  <si>
    <t>Data_989 IPL-17O-3146 NV-19-10026-R18-2</t>
  </si>
  <si>
    <t>Data_988 IPL-17O-3145 NV-19-10026-R18-1</t>
  </si>
  <si>
    <t>Data_994 IPL-17O-3150 NV-19-10012-R18-2</t>
  </si>
  <si>
    <t>Data_995 IPL-17O-3151 NV-19-10037-R18-1</t>
  </si>
  <si>
    <t>Data_996 IPL-17O-3152 NV-19-10037-R18-2</t>
  </si>
  <si>
    <t>Data_997 IPL-17O-3153 KRC-RG-6JUL20-R18-1</t>
  </si>
  <si>
    <t>Data_1005 IPL-17O-3161 NV-19-10008-R18-2</t>
  </si>
  <si>
    <t>Data_1004 IPL-17O-3160 NV-19-10008-R18-1</t>
  </si>
  <si>
    <t>Data_1003 IPL-17O-3159 NV-19-10003-R18-2</t>
  </si>
  <si>
    <t>Data_1002 IPL-17O-3158 NV-19-10003-R18-1</t>
  </si>
  <si>
    <t>Data_1001 IPL-17O-3157 NV-19-10030-R18-3</t>
  </si>
  <si>
    <t>Data_999 IPL-17O-3155 NV-19-10030-R18-1</t>
  </si>
  <si>
    <t>Data_998 IPL-17O-3154 KRC-RG-6JUL20-R18-2</t>
  </si>
  <si>
    <t>Data_1006 IPL-17O-3162 NV-19-1004-R18-1</t>
  </si>
  <si>
    <t>Data_1007 IPL-17O-3163 NV-19-1004-R18-2</t>
  </si>
  <si>
    <t>Data_1009 IPL-17O-3165 KRC-RG-19JUL20-R18-2</t>
  </si>
  <si>
    <t>Data_1008 IPL-17O-3164 KRC-RG-19JUL20-R18-1</t>
  </si>
  <si>
    <t>Data_1010 IPL-17O-3166 KRC-RG-19JUL20-R18-3</t>
  </si>
  <si>
    <t>Yield too small for analysis (145 mbar). Ignore.</t>
  </si>
  <si>
    <t>Data_1012 IPL-17O-3168 KRC-RG-3AUG20-R18-2</t>
  </si>
  <si>
    <t>Data_1013 IPL-17O-3169 KRC-RG-13Aug20-R18-1</t>
  </si>
  <si>
    <t>Data_1014 IPL-17O-3170 KRC-RG-13Aug20-R18-2</t>
  </si>
  <si>
    <t>Data_1011 IPL-17O-3167 KRC-RG-3AUG20-R18-1</t>
  </si>
  <si>
    <t>Data_1016 IPL-17O-3171 SLAP2-B7-R18-12</t>
  </si>
  <si>
    <t>Data_1021 IPL-17O-3172 SLAP2-B7-R18-13</t>
  </si>
  <si>
    <t>tehuth 7/13/2021, Changed name from "Data_1023  SLAP2-B7-R18-16" to "Data_1023 IPL-17O-3175  SLAP2-B7-R18-16"</t>
  </si>
  <si>
    <t>Data_1023 IPL-17O-3175  SLAP2-B7-R18-16</t>
  </si>
  <si>
    <t>Data_1024 IPL-17O-3176 USGS46-R18-4</t>
  </si>
  <si>
    <t>Data_1022 IPL-17O-3174 SLAP2-B7-R18-15</t>
  </si>
  <si>
    <t>Data_1025 IPL-17O-3177 USGS46-R18-5</t>
  </si>
  <si>
    <t>Data_1026 IPL-17O-3178 VSMOW2-B6-R18-1</t>
  </si>
  <si>
    <t>Data_1027 IPL-17O-3179 VSMOW2-B6-R18-2</t>
  </si>
  <si>
    <t>Data_1028 IPL-17O-3180 VSMOW2-B6-R18-3</t>
  </si>
  <si>
    <t>Data_1030 IPL-17O-3182 NV-19-10015-R18-1</t>
  </si>
  <si>
    <t>Data_1029 IPL-17O-3181 VSMOW2-B6-R18-4</t>
  </si>
  <si>
    <t>Data_1031 IPL-17O-3183 NV-19-10015-R18-2</t>
  </si>
  <si>
    <t>Data_1032 IPL-17O-3184 NV-19-10041-R18-1</t>
  </si>
  <si>
    <t>Data_1033 IPL-17O-3185 NV-19-10041-R18-2</t>
  </si>
  <si>
    <t>Data_1034 IPL-17O-3186 Brazil-2 LuisAlves-R18-1</t>
  </si>
  <si>
    <t>Data_1036 IPL-17O-3188 Brazil-3 Aruana-R18-1</t>
  </si>
  <si>
    <t>Data_1035 IPL-17O-3187 Brazil-2 LuisAlves-R18-2</t>
  </si>
  <si>
    <t>Data_1037 IPL-17O-3189 Brazil-3 Aruana-R18-2</t>
  </si>
  <si>
    <t>Data_1038 IPL-17O-3190 Brazil-4 Barra-R18-1</t>
  </si>
  <si>
    <t>Data_1039 IPL-17O-3191 Brazil-4 Barra-R18-2</t>
  </si>
  <si>
    <t>SulfateStd</t>
  </si>
  <si>
    <t>EMD</t>
  </si>
  <si>
    <t>JMG-3</t>
  </si>
  <si>
    <t>Data_1040 IPL-17O-3192 POX Water-R18-1</t>
  </si>
  <si>
    <t>Data_1041 IPL-17O-3193 POX Water-R18-2</t>
  </si>
  <si>
    <t>Data_1042 IPL-17O-3194 EMD-091819-R18-1</t>
  </si>
  <si>
    <t>Data_1043 IPL-17O-3195 EMD-091819-R18-2</t>
  </si>
  <si>
    <t>Data_1044 IPL-17O-3196 EMD-091819-R18-3</t>
  </si>
  <si>
    <t>Data_1050 IPL-17O-3202 102-GC-AZ01-R18-16</t>
  </si>
  <si>
    <t>EMD-091819</t>
  </si>
  <si>
    <t>Data_1051 IPL-17O-3203 102-GC-AZ01-R18-17</t>
  </si>
  <si>
    <t>Data_1052 IPL-17O-3204 102-GC-AZ01-R18-18</t>
  </si>
  <si>
    <t>First samples after replacing Fe catalyst</t>
  </si>
  <si>
    <t>*** Sudden drop in yield due to a problem with the reduction reactor. Replaced and recentered Fe catalyst ***</t>
  </si>
  <si>
    <t>Run just before problem with reduction loop developed. These measurements may not be viable</t>
  </si>
  <si>
    <t>Data_1053 IPL-17O-3205 102-GC-AZ01-R18-19</t>
  </si>
  <si>
    <t>Data_1054 IPL-17O-3206 102-GC-AZ01-R18-20</t>
  </si>
  <si>
    <t>Data_1055 IPL-17O-3207 IAEA-C1-R18-6</t>
  </si>
  <si>
    <t>Data_1056 IPL-17O-3208 IAEA-C1-R18-7</t>
  </si>
  <si>
    <t>Data_1057 IPL-17O-3209 IAEA-603-R18-5</t>
  </si>
  <si>
    <t>Data_1058 IPL-17O-3210 JMG-3-R18-1</t>
  </si>
  <si>
    <t>Data_1059 IPL-17O-3211 JMG-3-R18-2</t>
  </si>
  <si>
    <t>Data_1063 IPL-17O-3214 JMG-3-R18-4</t>
  </si>
  <si>
    <t>Data_1065 IPL-17O-3213 JMG-3-R18-5</t>
  </si>
  <si>
    <t>flagged analysis bc TCEA was settling and memory effect from previous sample</t>
  </si>
  <si>
    <t>Data_1066 IPL-17O-3215 EMD-091819-R18-8</t>
  </si>
  <si>
    <t>Very low yield (poisoned Fe catalyst)</t>
  </si>
  <si>
    <t>Data_1067 IPL-17O-3216 EMD-091819-R18-9</t>
  </si>
  <si>
    <t>Data_1068 IPL-17O-3217 102-GC-AZ01-R18-21</t>
  </si>
  <si>
    <t xml:space="preserve">Data_1069 IPL-17O-3218 102-GC-AZ01-R18-22 </t>
  </si>
  <si>
    <t>Data_1070 IPL-17O-3219 102-GC-AZ01-R18-23</t>
  </si>
  <si>
    <t>Data_1071 IPL-17O-3220 102-GC-AZ01-R18-24</t>
  </si>
  <si>
    <t>Data_1060 IPL-17O-3212 JMG-3-R18-3</t>
  </si>
  <si>
    <t>nl</t>
  </si>
  <si>
    <t>Data_1076 IPL-17O-3225 IAEA-C1-25C-18hr30min-A-R18-2</t>
  </si>
  <si>
    <t>Data_1077 IPL-17O-3226 IAEA-C1-25C-18hr30min-B-R18-3</t>
  </si>
  <si>
    <t>Data_1075 IPL-17O-3224 IAEA-C1-R18-9</t>
  </si>
  <si>
    <t>Data_1074 IPL-17O-3223 IAEA-C1-R18-8</t>
  </si>
  <si>
    <t>Data_1073 IPL-17O-3222 102-GC-AZ01-25C-17hr30min-B-R18-2</t>
  </si>
  <si>
    <t>Data_1072 IPL-17O-3221 102-GC-AZ01-25C-17hr30min-A-R18-1</t>
  </si>
  <si>
    <t>Data_1078 IPL-17O-3227 BL-80-25C-1hr-C-R18-3</t>
  </si>
  <si>
    <t>Data_1079 IPL-17O-3228 BL-80-25C-1hr-B-R18-4</t>
  </si>
  <si>
    <t>Data_1080 IPL-17O-3229 BL-1300-50C-2hr-ABB-A-R18-1</t>
  </si>
  <si>
    <t>Data_1082 IPL-17O-3230 BL-1300-50C-2hr-ABB-B-R18-2</t>
  </si>
  <si>
    <t>Data_1084 IPL-17O-3231 BL-1120-50C-2hr-ABB-A-R18-1</t>
  </si>
  <si>
    <t>pseudo prime added to keep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</si>
</sst>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0E+00"/>
    <numFmt numFmtId="168" formatCode="0.00000000000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42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7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2" fontId="0" fillId="0" borderId="0" xfId="0" applyNumberFormat="1" applyFont="1"/>
    <xf numFmtId="0" fontId="22" fillId="34" borderId="0" xfId="39"/>
    <xf numFmtId="0" fontId="9" fillId="32" borderId="0" xfId="37"/>
    <xf numFmtId="0" fontId="9" fillId="31" borderId="0" xfId="36"/>
    <xf numFmtId="0" fontId="28" fillId="39" borderId="0" xfId="0" applyFont="1" applyFill="1" applyBorder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left"/>
    </xf>
    <xf numFmtId="2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68" fontId="0" fillId="0" borderId="0" xfId="0" applyNumberFormat="1"/>
    <xf numFmtId="22" fontId="0" fillId="39" borderId="0" xfId="0" applyNumberFormat="1" applyFill="1"/>
    <xf numFmtId="1" fontId="0" fillId="39" borderId="0" xfId="0" applyNumberFormat="1" applyFont="1" applyFill="1" applyAlignment="1">
      <alignment horizontal="center"/>
    </xf>
    <xf numFmtId="0" fontId="0" fillId="39" borderId="0" xfId="0" applyNumberFormat="1" applyFill="1" applyAlignment="1">
      <alignment horizontal="left"/>
    </xf>
    <xf numFmtId="1" fontId="2" fillId="0" borderId="0" xfId="0" applyNumberFormat="1" applyFont="1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0" borderId="0" xfId="0" applyFont="1" applyFill="1" applyBorder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356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9" totalsRowShown="0">
  <autoFilter ref="D1:D19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1" totalsRowShown="0">
  <autoFilter ref="E1:E21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6"/>
  <sheetViews>
    <sheetView tabSelected="1" workbookViewId="0">
      <pane xSplit="5" ySplit="1" topLeftCell="AC80" activePane="bottomRight" state="frozen"/>
      <selection pane="topRight" activeCell="F1" sqref="F1"/>
      <selection pane="bottomLeft" activeCell="A2" sqref="A2"/>
      <selection pane="bottomRight" activeCell="AC98" sqref="AC98"/>
    </sheetView>
  </sheetViews>
  <sheetFormatPr defaultColWidth="9.140625" defaultRowHeight="15" x14ac:dyDescent="0.25"/>
  <cols>
    <col min="1" max="1" width="9.42578125" style="90" bestFit="1" customWidth="1"/>
    <col min="2" max="2" width="7.42578125" style="90" customWidth="1"/>
    <col min="3" max="3" width="13.42578125" style="48" customWidth="1"/>
    <col min="4" max="4" width="16.42578125" style="48" customWidth="1"/>
    <col min="5" max="5" width="52.7109375" style="113" customWidth="1"/>
    <col min="6" max="7" width="17" style="51" bestFit="1" customWidth="1"/>
    <col min="8" max="8" width="16.28515625" style="51" bestFit="1" customWidth="1"/>
    <col min="9" max="10" width="18.140625" style="51" bestFit="1" customWidth="1"/>
    <col min="11" max="11" width="16.28515625" style="51" bestFit="1" customWidth="1"/>
    <col min="12" max="12" width="17" style="51" bestFit="1" customWidth="1"/>
    <col min="13" max="13" width="16.28515625" style="51" bestFit="1" customWidth="1"/>
    <col min="14" max="14" width="18.140625" style="51" bestFit="1" customWidth="1"/>
    <col min="15" max="15" width="16.28515625" style="51" bestFit="1" customWidth="1"/>
    <col min="16" max="16" width="18.140625" style="51" bestFit="1" customWidth="1"/>
    <col min="17" max="17" width="16.28515625" style="51" bestFit="1" customWidth="1"/>
    <col min="18" max="18" width="18.140625" style="51" bestFit="1" customWidth="1"/>
    <col min="19" max="19" width="16.28515625" style="51" bestFit="1" customWidth="1"/>
    <col min="20" max="20" width="18.42578125" style="51" bestFit="1" customWidth="1"/>
    <col min="21" max="21" width="16.28515625" style="51" bestFit="1" customWidth="1"/>
    <col min="22" max="22" width="21.42578125" style="51" bestFit="1" customWidth="1"/>
    <col min="23" max="23" width="13.7109375" style="112" bestFit="1" customWidth="1"/>
    <col min="24" max="24" width="14.7109375" style="51" customWidth="1"/>
    <col min="25" max="25" width="14.42578125" style="51" customWidth="1"/>
    <col min="26" max="27" width="15.28515625" style="78" bestFit="1" customWidth="1"/>
    <col min="28" max="28" width="23.7109375" style="78" bestFit="1" customWidth="1"/>
    <col min="29" max="29" width="24.7109375" style="78" bestFit="1" customWidth="1"/>
    <col min="30" max="31" width="12.140625" style="78" bestFit="1" customWidth="1"/>
    <col min="32" max="32" width="11.85546875" style="78" bestFit="1" customWidth="1"/>
    <col min="33" max="33" width="14.28515625" style="78" bestFit="1" customWidth="1"/>
    <col min="34" max="34" width="8.42578125" style="101" customWidth="1"/>
    <col min="35" max="35" width="7.7109375" style="101" customWidth="1"/>
    <col min="36" max="36" width="28.5703125" style="48" customWidth="1"/>
    <col min="37" max="37" width="9.42578125" style="78" bestFit="1" customWidth="1"/>
    <col min="38" max="38" width="7.140625" style="78" bestFit="1" customWidth="1"/>
    <col min="39" max="39" width="10" style="78" bestFit="1" customWidth="1"/>
    <col min="40" max="40" width="11.85546875" style="78" bestFit="1" customWidth="1"/>
    <col min="41" max="16384" width="9.140625" style="78"/>
  </cols>
  <sheetData>
    <row r="1" spans="1:40" s="23" customFormat="1" x14ac:dyDescent="0.25">
      <c r="A1" s="88" t="s">
        <v>0</v>
      </c>
      <c r="B1" s="88" t="s">
        <v>79</v>
      </c>
      <c r="C1" s="48" t="s">
        <v>65</v>
      </c>
      <c r="D1" s="48" t="s">
        <v>57</v>
      </c>
      <c r="E1" s="106" t="s">
        <v>1</v>
      </c>
      <c r="F1" s="107" t="s">
        <v>2</v>
      </c>
      <c r="G1" s="107" t="s">
        <v>3</v>
      </c>
      <c r="H1" s="107" t="s">
        <v>4</v>
      </c>
      <c r="I1" s="107" t="s">
        <v>5</v>
      </c>
      <c r="J1" s="107" t="s">
        <v>6</v>
      </c>
      <c r="K1" s="107" t="s">
        <v>7</v>
      </c>
      <c r="L1" s="107" t="s">
        <v>8</v>
      </c>
      <c r="M1" s="107" t="s">
        <v>9</v>
      </c>
      <c r="N1" s="107" t="s">
        <v>10</v>
      </c>
      <c r="O1" s="107" t="s">
        <v>11</v>
      </c>
      <c r="P1" s="107" t="s">
        <v>12</v>
      </c>
      <c r="Q1" s="107" t="s">
        <v>13</v>
      </c>
      <c r="R1" s="107" t="s">
        <v>14</v>
      </c>
      <c r="S1" s="107" t="s">
        <v>15</v>
      </c>
      <c r="T1" s="107" t="s">
        <v>16</v>
      </c>
      <c r="U1" s="107" t="s">
        <v>17</v>
      </c>
      <c r="V1" s="107" t="s">
        <v>18</v>
      </c>
      <c r="W1" s="108" t="s">
        <v>19</v>
      </c>
      <c r="X1" s="107" t="s">
        <v>20</v>
      </c>
      <c r="Y1" s="107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100" t="s">
        <v>73</v>
      </c>
      <c r="AI1" s="100" t="s">
        <v>74</v>
      </c>
      <c r="AJ1" s="82" t="s">
        <v>81</v>
      </c>
      <c r="AK1" s="23" t="s">
        <v>115</v>
      </c>
      <c r="AL1" s="23" t="s">
        <v>116</v>
      </c>
      <c r="AM1" s="23" t="s">
        <v>117</v>
      </c>
      <c r="AN1" s="23" t="s">
        <v>118</v>
      </c>
    </row>
    <row r="2" spans="1:40" s="23" customFormat="1" x14ac:dyDescent="0.25">
      <c r="A2" s="90" t="s">
        <v>98</v>
      </c>
      <c r="B2" s="88"/>
      <c r="C2" s="91"/>
      <c r="D2" s="48"/>
      <c r="E2" s="106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107"/>
      <c r="Y2" s="107"/>
      <c r="Z2" s="109"/>
      <c r="AA2" s="109"/>
      <c r="AB2" s="51"/>
      <c r="AC2" s="51"/>
      <c r="AD2" s="51"/>
      <c r="AE2" s="51"/>
      <c r="AF2" s="110"/>
      <c r="AG2" s="110"/>
      <c r="AH2" s="100"/>
      <c r="AI2" s="100"/>
      <c r="AJ2" s="82"/>
      <c r="AK2" s="98">
        <v>18</v>
      </c>
      <c r="AL2" s="98">
        <v>0</v>
      </c>
      <c r="AM2" s="98">
        <v>0</v>
      </c>
      <c r="AN2" s="98">
        <v>0</v>
      </c>
    </row>
    <row r="3" spans="1:40" s="84" customFormat="1" x14ac:dyDescent="0.25">
      <c r="A3" s="84">
        <v>2972</v>
      </c>
      <c r="B3" s="84" t="s">
        <v>134</v>
      </c>
      <c r="C3" s="114" t="s">
        <v>62</v>
      </c>
      <c r="D3" s="48" t="s">
        <v>66</v>
      </c>
      <c r="E3" s="84" t="s">
        <v>136</v>
      </c>
      <c r="F3" s="84">
        <v>-2.8675897056498001</v>
      </c>
      <c r="G3" s="84">
        <v>-2.8717095479091199</v>
      </c>
      <c r="H3" s="84">
        <v>4.6814946372331703E-3</v>
      </c>
      <c r="I3" s="84">
        <v>-5.3938565106473302</v>
      </c>
      <c r="J3" s="84">
        <v>-5.4084561827905002</v>
      </c>
      <c r="K3" s="84">
        <v>3.9433456906561998E-3</v>
      </c>
      <c r="L3" s="84">
        <v>-1.6044683395736899E-2</v>
      </c>
      <c r="M3" s="84">
        <v>4.2887641689186799E-3</v>
      </c>
      <c r="N3" s="84">
        <v>-13.0333462393841</v>
      </c>
      <c r="O3" s="84">
        <v>4.6337668387935399E-3</v>
      </c>
      <c r="P3" s="84">
        <v>-25.1826487412009</v>
      </c>
      <c r="Q3" s="84">
        <v>3.86488845502011E-3</v>
      </c>
      <c r="R3" s="84">
        <v>-38.965270588629302</v>
      </c>
      <c r="S3" s="84">
        <v>0.13528882876765999</v>
      </c>
      <c r="T3" s="84">
        <v>477.76714174027802</v>
      </c>
      <c r="U3" s="84">
        <v>0.13954251707176599</v>
      </c>
      <c r="V3" s="85">
        <v>44328.454895833333</v>
      </c>
      <c r="W3" s="84">
        <v>2.4</v>
      </c>
      <c r="X3" s="105">
        <v>9.4881219597879406E-5</v>
      </c>
      <c r="Y3" s="105">
        <v>4.1175341040983998E-6</v>
      </c>
      <c r="Z3" s="109">
        <f>((((N3/1000)+1)/((SMOW!$Z$4/1000)+1))-1)*1000</f>
        <v>-2.6925493741714046</v>
      </c>
      <c r="AA3" s="109">
        <f>((((P3/1000)+1)/((SMOW!$AA$4/1000)+1))-1)*1000</f>
        <v>-5.1162220075867682</v>
      </c>
      <c r="AB3" s="109">
        <f>Z3*SMOW!$AN$6</f>
        <v>-2.8340697431071469</v>
      </c>
      <c r="AC3" s="109">
        <f>AA3*SMOW!$AN$12</f>
        <v>-5.3790375812631357</v>
      </c>
      <c r="AD3" s="109">
        <f t="shared" ref="AD3:AD4" si="0">LN((AB3/1000)+1)*1000</f>
        <v>-2.8380933226296867</v>
      </c>
      <c r="AE3" s="109">
        <f t="shared" ref="AE3:AE4" si="1">LN((AC3/1000)+1)*1000</f>
        <v>-5.3935566932185717</v>
      </c>
      <c r="AF3" s="51">
        <f>(AD3-SMOW!AN$14*AE3)</f>
        <v>9.704611389719453E-3</v>
      </c>
      <c r="AG3" s="55">
        <f t="shared" ref="AG3:AG4" si="2">AF3*1000</f>
        <v>9.704611389719453</v>
      </c>
      <c r="AH3" s="78"/>
      <c r="AI3" s="55"/>
      <c r="AK3" s="98">
        <v>18</v>
      </c>
      <c r="AL3" s="98">
        <v>2</v>
      </c>
      <c r="AM3" s="98">
        <v>0</v>
      </c>
      <c r="AN3" s="98">
        <v>0</v>
      </c>
    </row>
    <row r="4" spans="1:40" s="84" customFormat="1" x14ac:dyDescent="0.25">
      <c r="A4" s="84">
        <v>2973</v>
      </c>
      <c r="B4" s="84" t="s">
        <v>134</v>
      </c>
      <c r="C4" s="114" t="s">
        <v>62</v>
      </c>
      <c r="D4" s="48" t="s">
        <v>66</v>
      </c>
      <c r="E4" s="84" t="s">
        <v>135</v>
      </c>
      <c r="F4" s="84">
        <v>-2.8843912538213798</v>
      </c>
      <c r="G4" s="84">
        <v>-2.8885593886351502</v>
      </c>
      <c r="H4" s="84">
        <v>3.6543324002480402E-3</v>
      </c>
      <c r="I4" s="84">
        <v>-5.4330215705854696</v>
      </c>
      <c r="J4" s="84">
        <v>-5.4478341849965597</v>
      </c>
      <c r="K4" s="84">
        <v>1.97805139123101E-3</v>
      </c>
      <c r="L4" s="84">
        <v>-1.2102938956968699E-2</v>
      </c>
      <c r="M4" s="84">
        <v>3.6875080145442299E-3</v>
      </c>
      <c r="N4" s="84">
        <v>-13.0499764959134</v>
      </c>
      <c r="O4" s="84">
        <v>3.6170765121726301E-3</v>
      </c>
      <c r="P4" s="84">
        <v>-25.2210345688381</v>
      </c>
      <c r="Q4" s="84">
        <v>1.9386958651687099E-3</v>
      </c>
      <c r="R4" s="84">
        <v>-38.849310724175801</v>
      </c>
      <c r="S4" s="84">
        <v>0.13098519945991699</v>
      </c>
      <c r="T4" s="84">
        <v>541.14283007723998</v>
      </c>
      <c r="U4" s="84">
        <v>9.2887151880812396E-2</v>
      </c>
      <c r="V4" s="85">
        <v>44328.546712962961</v>
      </c>
      <c r="W4" s="84">
        <v>2.4</v>
      </c>
      <c r="X4" s="84">
        <v>1.21941654949119E-2</v>
      </c>
      <c r="Y4" s="84">
        <v>1.3912246005406701E-2</v>
      </c>
      <c r="Z4" s="109">
        <f>((((N4/1000)+1)/((SMOW!$Z$4/1000)+1))-1)*1000</f>
        <v>-2.7093538717491983</v>
      </c>
      <c r="AA4" s="109">
        <f>((((P4/1000)+1)/((SMOW!$AA$4/1000)+1))-1)*1000</f>
        <v>-5.1553980000654809</v>
      </c>
      <c r="AB4" s="109">
        <f>Z4*SMOW!$AN$6</f>
        <v>-2.851757484914295</v>
      </c>
      <c r="AC4" s="109">
        <f>AA4*SMOW!$AN$12</f>
        <v>-5.4202260080971918</v>
      </c>
      <c r="AD4" s="109">
        <f t="shared" si="0"/>
        <v>-2.8558314925219292</v>
      </c>
      <c r="AE4" s="109">
        <f t="shared" si="1"/>
        <v>-5.4349687298080021</v>
      </c>
      <c r="AF4" s="51">
        <f>(AD4-SMOW!AN$14*AE4)</f>
        <v>1.3831996816696002E-2</v>
      </c>
      <c r="AG4" s="55">
        <f t="shared" si="2"/>
        <v>13.831996816696002</v>
      </c>
      <c r="AH4" s="78"/>
      <c r="AI4" s="55"/>
      <c r="AK4" s="98">
        <v>18</v>
      </c>
      <c r="AL4" s="98">
        <v>1</v>
      </c>
      <c r="AM4" s="98">
        <v>0</v>
      </c>
      <c r="AN4" s="98">
        <v>0</v>
      </c>
    </row>
    <row r="5" spans="1:40" s="84" customFormat="1" x14ac:dyDescent="0.25">
      <c r="A5" s="84">
        <v>2974</v>
      </c>
      <c r="B5" s="84" t="s">
        <v>134</v>
      </c>
      <c r="C5" s="114" t="s">
        <v>62</v>
      </c>
      <c r="D5" s="48" t="s">
        <v>66</v>
      </c>
      <c r="E5" s="84" t="s">
        <v>138</v>
      </c>
      <c r="F5" s="84">
        <v>-2.91051221980047</v>
      </c>
      <c r="G5" s="84">
        <v>-2.91475638534396</v>
      </c>
      <c r="H5" s="84">
        <v>4.45042103355412E-3</v>
      </c>
      <c r="I5" s="84">
        <v>-5.4797550700753002</v>
      </c>
      <c r="J5" s="84">
        <v>-5.4948240553462204</v>
      </c>
      <c r="K5" s="84">
        <v>1.63761391529001E-3</v>
      </c>
      <c r="L5" s="84">
        <v>-1.3489284121152001E-2</v>
      </c>
      <c r="M5" s="84">
        <v>4.5650594665712502E-3</v>
      </c>
      <c r="N5" s="84">
        <v>-13.0758311588641</v>
      </c>
      <c r="O5" s="84">
        <v>4.40504902856091E-3</v>
      </c>
      <c r="P5" s="84">
        <v>-25.2668382535287</v>
      </c>
      <c r="Q5" s="84">
        <v>1.6050317703517E-3</v>
      </c>
      <c r="R5" s="84">
        <v>-38.936690710245301</v>
      </c>
      <c r="S5" s="84">
        <v>0.14540641460283801</v>
      </c>
      <c r="T5" s="84">
        <v>539.174065154716</v>
      </c>
      <c r="U5" s="84">
        <v>0.10942153581736799</v>
      </c>
      <c r="V5" s="85">
        <v>44328.666180555556</v>
      </c>
      <c r="W5" s="84">
        <v>2.4</v>
      </c>
      <c r="X5" s="84">
        <v>2.2278965182799801E-2</v>
      </c>
      <c r="Y5" s="84">
        <v>2.0219199254054299E-2</v>
      </c>
      <c r="Z5" s="109">
        <f>((((N5/1000)+1)/((SMOW!$Z$4/1000)+1))-1)*1000</f>
        <v>-2.7354794230998181</v>
      </c>
      <c r="AA5" s="109">
        <f>((((P5/1000)+1)/((SMOW!$AA$4/1000)+1))-1)*1000</f>
        <v>-5.2021445447510972</v>
      </c>
      <c r="AB5" s="109">
        <f>Z5*SMOW!$AN$6</f>
        <v>-2.8792561949899715</v>
      </c>
      <c r="AC5" s="109">
        <f>AA5*SMOW!$AN$12</f>
        <v>-5.4693738793751105</v>
      </c>
      <c r="AD5" s="109">
        <f t="shared" ref="AD5" si="3">LN((AB5/1000)+1)*1000</f>
        <v>-2.8834092267855143</v>
      </c>
      <c r="AE5" s="109">
        <f t="shared" ref="AE5" si="4">LN((AC5/1000)+1)*1000</f>
        <v>-5.4843856664295956</v>
      </c>
      <c r="AF5" s="51">
        <f>(AD5-SMOW!AN$14*AE5)</f>
        <v>1.2346405089312285E-2</v>
      </c>
      <c r="AG5" s="55">
        <f t="shared" ref="AG5" si="5">AF5*1000</f>
        <v>12.346405089312285</v>
      </c>
      <c r="AK5" s="98">
        <v>18</v>
      </c>
      <c r="AL5" s="98">
        <v>1</v>
      </c>
      <c r="AM5" s="98">
        <v>0</v>
      </c>
      <c r="AN5" s="98">
        <v>0</v>
      </c>
    </row>
    <row r="6" spans="1:40" s="84" customFormat="1" x14ac:dyDescent="0.25">
      <c r="A6" s="84">
        <v>2975</v>
      </c>
      <c r="B6" s="84" t="s">
        <v>127</v>
      </c>
      <c r="C6" s="114" t="s">
        <v>62</v>
      </c>
      <c r="D6" s="48" t="s">
        <v>66</v>
      </c>
      <c r="E6" s="84" t="s">
        <v>137</v>
      </c>
      <c r="F6" s="84">
        <v>-2.5991384111745099</v>
      </c>
      <c r="G6" s="84">
        <v>-2.6025225708343398</v>
      </c>
      <c r="H6" s="84">
        <v>5.2250273807998597E-3</v>
      </c>
      <c r="I6" s="84">
        <v>-4.8632792310672297</v>
      </c>
      <c r="J6" s="84">
        <v>-4.8751435024937999</v>
      </c>
      <c r="K6" s="84">
        <v>1.5504283214537401E-3</v>
      </c>
      <c r="L6" s="84">
        <v>-2.8446801517619399E-2</v>
      </c>
      <c r="M6" s="84">
        <v>5.3663533432465899E-3</v>
      </c>
      <c r="N6" s="84">
        <v>-12.7676318035974</v>
      </c>
      <c r="O6" s="84">
        <v>5.1717582706119099E-3</v>
      </c>
      <c r="P6" s="84">
        <v>-24.662627885001701</v>
      </c>
      <c r="Q6" s="84">
        <v>1.51958083059153E-3</v>
      </c>
      <c r="R6" s="84">
        <v>-38.083589499823702</v>
      </c>
      <c r="S6" s="84">
        <v>0.13914144240083301</v>
      </c>
      <c r="T6" s="84">
        <v>688.73106557745405</v>
      </c>
      <c r="U6" s="84">
        <v>9.72794944535013E-2</v>
      </c>
      <c r="V6" s="85">
        <v>44328.755509259259</v>
      </c>
      <c r="W6" s="84">
        <v>2.4</v>
      </c>
      <c r="X6" s="84">
        <v>8.1207115651190306E-3</v>
      </c>
      <c r="Y6" s="84">
        <v>6.0610305758002896E-3</v>
      </c>
      <c r="Z6" s="109">
        <f>((((N6/1000)+1)/((SMOW!$Z$4/1000)+1))-1)*1000</f>
        <v>-2.4240509547575062</v>
      </c>
      <c r="AA6" s="109">
        <f>((((P6/1000)+1)/((SMOW!$AA$4/1000)+1))-1)*1000</f>
        <v>-4.5854966225880034</v>
      </c>
      <c r="AB6" s="109">
        <f>Z6*SMOW!$AN$6</f>
        <v>-2.5514590493785714</v>
      </c>
      <c r="AC6" s="109">
        <f>AA6*SMOW!$AN$12</f>
        <v>-4.8210493260612743</v>
      </c>
      <c r="AD6" s="109">
        <f t="shared" ref="AD6" si="6">LN((AB6/1000)+1)*1000</f>
        <v>-2.5547195682533288</v>
      </c>
      <c r="AE6" s="109">
        <f t="shared" ref="AE6" si="7">LN((AC6/1000)+1)*1000</f>
        <v>-4.8327080710464321</v>
      </c>
      <c r="AF6" s="51">
        <f>(AD6-SMOW!AN$14*AE6)</f>
        <v>-3.0497067408123968E-3</v>
      </c>
      <c r="AG6" s="55">
        <f t="shared" ref="AG6" si="8">AF6*1000</f>
        <v>-3.0497067408123968</v>
      </c>
      <c r="AK6" s="98">
        <v>18</v>
      </c>
      <c r="AL6" s="98">
        <v>1</v>
      </c>
      <c r="AM6" s="98">
        <v>0</v>
      </c>
      <c r="AN6" s="98">
        <v>0</v>
      </c>
    </row>
    <row r="7" spans="1:40" s="84" customFormat="1" x14ac:dyDescent="0.25">
      <c r="A7" s="84">
        <v>2976</v>
      </c>
      <c r="B7" s="84" t="s">
        <v>127</v>
      </c>
      <c r="C7" s="114" t="s">
        <v>62</v>
      </c>
      <c r="D7" s="48" t="s">
        <v>66</v>
      </c>
      <c r="E7" s="84" t="s">
        <v>140</v>
      </c>
      <c r="F7" s="84">
        <v>-2.6468910535188699</v>
      </c>
      <c r="G7" s="84">
        <v>-2.6504006089995098</v>
      </c>
      <c r="H7" s="84">
        <v>4.1990828492558096E-3</v>
      </c>
      <c r="I7" s="84">
        <v>-4.9929552905244803</v>
      </c>
      <c r="J7" s="84">
        <v>-5.0054618077140098</v>
      </c>
      <c r="K7" s="84">
        <v>1.87347274929344E-3</v>
      </c>
      <c r="L7" s="84">
        <v>-7.5167745265156596E-3</v>
      </c>
      <c r="M7" s="84">
        <v>4.5218425066210696E-3</v>
      </c>
      <c r="N7" s="84">
        <v>-12.8148976081548</v>
      </c>
      <c r="O7" s="84">
        <v>4.1562732349356398E-3</v>
      </c>
      <c r="P7" s="84">
        <v>-24.789723895446901</v>
      </c>
      <c r="Q7" s="84">
        <v>1.83619793128774E-3</v>
      </c>
      <c r="R7" s="84">
        <v>-38.158231742863798</v>
      </c>
      <c r="S7" s="84">
        <v>0.14717083377072801</v>
      </c>
      <c r="T7" s="84">
        <v>765.32793058829895</v>
      </c>
      <c r="U7" s="84">
        <v>0.1474816952228</v>
      </c>
      <c r="V7" s="85">
        <v>44328.842719907407</v>
      </c>
      <c r="W7" s="84">
        <v>2.4</v>
      </c>
      <c r="X7" s="84">
        <v>2.87054264490308E-3</v>
      </c>
      <c r="Y7" s="84">
        <v>2.0225149782816501E-3</v>
      </c>
      <c r="Z7" s="109">
        <f>((((N7/1000)+1)/((SMOW!$Z$4/1000)+1))-1)*1000</f>
        <v>-2.4718119797783045</v>
      </c>
      <c r="AA7" s="109">
        <f>((((P7/1000)+1)/((SMOW!$AA$4/1000)+1))-1)*1000</f>
        <v>-4.7152088798392278</v>
      </c>
      <c r="AB7" s="109">
        <f>Z7*SMOW!$AN$6</f>
        <v>-2.6017303934102411</v>
      </c>
      <c r="AC7" s="109">
        <f>AA7*SMOW!$AN$12</f>
        <v>-4.9574247815184771</v>
      </c>
      <c r="AD7" s="109">
        <f t="shared" ref="AD7:AD8" si="9">LN((AB7/1000)+1)*1000</f>
        <v>-2.6051207757809212</v>
      </c>
      <c r="AE7" s="109">
        <f t="shared" ref="AE7" si="10">LN((AC7/1000)+1)*1000</f>
        <v>-4.969753574671449</v>
      </c>
      <c r="AF7" s="51">
        <f>(AD7-SMOW!AN$14*AE7)</f>
        <v>1.890911164560416E-2</v>
      </c>
      <c r="AG7" s="55">
        <f t="shared" ref="AG7:AG8" si="11">AF7*1000</f>
        <v>18.90911164560416</v>
      </c>
      <c r="AH7" s="2">
        <f>AVERAGE(AG3:AG7)</f>
        <v>10.348483640103899</v>
      </c>
      <c r="AI7" s="2">
        <f>STDEV(AG3:AG7)</f>
        <v>8.205744679420425</v>
      </c>
      <c r="AK7" s="98">
        <v>18</v>
      </c>
      <c r="AL7" s="98">
        <v>1</v>
      </c>
      <c r="AM7" s="98">
        <v>0</v>
      </c>
      <c r="AN7" s="98">
        <v>0</v>
      </c>
    </row>
    <row r="8" spans="1:40" s="84" customFormat="1" x14ac:dyDescent="0.25">
      <c r="A8" s="84">
        <v>2977</v>
      </c>
      <c r="B8" s="84" t="s">
        <v>127</v>
      </c>
      <c r="C8" s="114" t="s">
        <v>62</v>
      </c>
      <c r="D8" s="48" t="s">
        <v>24</v>
      </c>
      <c r="E8" s="84" t="s">
        <v>139</v>
      </c>
      <c r="F8" s="84">
        <v>-25.927185089842599</v>
      </c>
      <c r="G8" s="84">
        <v>-26.269219914546301</v>
      </c>
      <c r="H8" s="84">
        <v>4.4953488010173398E-3</v>
      </c>
      <c r="I8" s="84">
        <v>-48.419483325400599</v>
      </c>
      <c r="J8" s="84">
        <v>-49.630975209990702</v>
      </c>
      <c r="K8" s="84">
        <v>2.7803408438417899E-3</v>
      </c>
      <c r="L8" s="84">
        <v>-6.4065003671228499E-2</v>
      </c>
      <c r="M8" s="84">
        <v>4.1984790665815898E-3</v>
      </c>
      <c r="N8" s="84">
        <v>-35.857849242643397</v>
      </c>
      <c r="O8" s="84">
        <v>4.4495187578119204E-3</v>
      </c>
      <c r="P8" s="84">
        <v>-67.3522329955901</v>
      </c>
      <c r="Q8" s="84">
        <v>2.7250228793906E-3</v>
      </c>
      <c r="R8" s="84">
        <v>-99.679689923755504</v>
      </c>
      <c r="S8" s="84">
        <v>0.17889966720681799</v>
      </c>
      <c r="T8" s="84">
        <v>707.70297335592397</v>
      </c>
      <c r="U8" s="84">
        <v>0.14130384399694601</v>
      </c>
      <c r="V8" s="85">
        <v>44328.949201388888</v>
      </c>
      <c r="W8" s="84">
        <v>2.4</v>
      </c>
      <c r="X8" s="84">
        <v>1.33168904769457E-2</v>
      </c>
      <c r="Y8" s="84">
        <v>1.03937962260862E-2</v>
      </c>
      <c r="Z8" s="109">
        <f>((((N8/1000)+1)/((SMOW!$Z$4/1000)+1))-1)*1000</f>
        <v>-25.756192725492898</v>
      </c>
      <c r="AA8" s="109">
        <f>((((P8/1000)+1)/((SMOW!$AA$4/1000)+1))-1)*1000</f>
        <v>-48.153859002045607</v>
      </c>
      <c r="AB8" s="109">
        <f>Z8*SMOW!$AN$6</f>
        <v>-27.109937964802963</v>
      </c>
      <c r="AC8" s="109">
        <f>AA8*SMOW!$AN$12</f>
        <v>-50.627478023969744</v>
      </c>
      <c r="AD8" s="109">
        <f t="shared" si="9"/>
        <v>-27.484191838416113</v>
      </c>
      <c r="AE8" s="109">
        <f t="shared" ref="AE8:AE16" si="12">LN((AC8/1000)+1)*1000</f>
        <v>-51.954015799002974</v>
      </c>
      <c r="AF8" s="51">
        <f>(AD8-SMOW!AN$14*AE8)</f>
        <v>-5.2471496542541018E-2</v>
      </c>
      <c r="AG8" s="55">
        <f t="shared" si="11"/>
        <v>-52.471496542541018</v>
      </c>
      <c r="AJ8" s="84" t="s">
        <v>142</v>
      </c>
      <c r="AK8" s="98">
        <v>18</v>
      </c>
      <c r="AL8" s="98">
        <v>3</v>
      </c>
      <c r="AM8" s="98">
        <v>0</v>
      </c>
      <c r="AN8" s="98">
        <v>1</v>
      </c>
    </row>
    <row r="9" spans="1:40" s="84" customFormat="1" x14ac:dyDescent="0.25">
      <c r="A9" s="84">
        <v>2978</v>
      </c>
      <c r="B9" s="84" t="s">
        <v>112</v>
      </c>
      <c r="C9" s="114" t="s">
        <v>62</v>
      </c>
      <c r="D9" s="48" t="s">
        <v>24</v>
      </c>
      <c r="E9" s="84" t="s">
        <v>141</v>
      </c>
      <c r="F9" s="84">
        <v>-27.329427952887599</v>
      </c>
      <c r="G9" s="84">
        <v>-27.709824118058901</v>
      </c>
      <c r="H9" s="84">
        <v>5.70030781947736E-3</v>
      </c>
      <c r="I9" s="84">
        <v>-51.042961079445199</v>
      </c>
      <c r="J9" s="84">
        <v>-52.391752271275401</v>
      </c>
      <c r="K9" s="84">
        <v>6.9067022402741199E-3</v>
      </c>
      <c r="L9" s="84">
        <v>-4.6978918825429899E-2</v>
      </c>
      <c r="M9" s="84">
        <v>4.3962759351850603E-3</v>
      </c>
      <c r="N9" s="84">
        <v>-37.245796251497097</v>
      </c>
      <c r="O9" s="84">
        <v>5.6421932292155504E-3</v>
      </c>
      <c r="P9" s="84">
        <v>-69.923513750313802</v>
      </c>
      <c r="Q9" s="84">
        <v>6.7692857397567497E-3</v>
      </c>
      <c r="R9" s="84">
        <v>-104.47278113544699</v>
      </c>
      <c r="S9" s="84">
        <v>0.18639670543883</v>
      </c>
      <c r="T9" s="84">
        <v>456.69044691622702</v>
      </c>
      <c r="U9" s="84">
        <v>0.112197148887207</v>
      </c>
      <c r="V9" s="85">
        <v>44329.369085648148</v>
      </c>
      <c r="W9" s="84">
        <v>2.4</v>
      </c>
      <c r="X9" s="84">
        <v>0.13470692545909899</v>
      </c>
      <c r="Y9" s="84">
        <v>0.127635851829141</v>
      </c>
      <c r="Z9" s="109">
        <f>((((N9/1000)+1)/((SMOW!$Z$4/1000)+1))-1)*1000</f>
        <v>-27.158681743464808</v>
      </c>
      <c r="AA9" s="109">
        <f>((((P9/1000)+1)/((SMOW!$AA$4/1000)+1))-1)*1000</f>
        <v>-50.778069074050691</v>
      </c>
      <c r="AB9" s="109">
        <f>Z9*SMOW!$AN$6</f>
        <v>-28.586141791927737</v>
      </c>
      <c r="AC9" s="109">
        <f>AA9*SMOW!$AN$12</f>
        <v>-53.386491330568361</v>
      </c>
      <c r="AD9" s="109">
        <f t="shared" ref="AD9" si="13">LN((AB9/1000)+1)*1000</f>
        <v>-29.002682950232106</v>
      </c>
      <c r="AE9" s="109">
        <f t="shared" si="12"/>
        <v>-54.864390885603989</v>
      </c>
      <c r="AF9" s="51">
        <f>(AD9-SMOW!AN$14*AE9)</f>
        <v>-3.4284562633200011E-2</v>
      </c>
      <c r="AG9" s="55">
        <f t="shared" ref="AG9" si="14">AF9*1000</f>
        <v>-34.284562633200011</v>
      </c>
      <c r="AK9" s="98">
        <v>18</v>
      </c>
      <c r="AL9" s="98">
        <v>1</v>
      </c>
      <c r="AM9" s="98">
        <v>0</v>
      </c>
      <c r="AN9" s="98">
        <v>0</v>
      </c>
    </row>
    <row r="10" spans="1:40" s="84" customFormat="1" x14ac:dyDescent="0.25">
      <c r="A10" s="84">
        <v>2979</v>
      </c>
      <c r="B10" s="84" t="s">
        <v>112</v>
      </c>
      <c r="C10" s="114" t="s">
        <v>62</v>
      </c>
      <c r="D10" s="48" t="s">
        <v>24</v>
      </c>
      <c r="E10" s="84" t="s">
        <v>144</v>
      </c>
      <c r="F10" s="84">
        <v>-27.7298955858118</v>
      </c>
      <c r="G10" s="84">
        <v>-28.1216281455571</v>
      </c>
      <c r="H10" s="84">
        <v>3.2709286796321702E-3</v>
      </c>
      <c r="I10" s="84">
        <v>-51.798987751483601</v>
      </c>
      <c r="J10" s="84">
        <v>-53.188761067589702</v>
      </c>
      <c r="K10" s="84">
        <v>2.1512846241637899E-3</v>
      </c>
      <c r="L10" s="84">
        <v>-3.7962301869779003E-2</v>
      </c>
      <c r="M10" s="84">
        <v>3.3842653133221499E-3</v>
      </c>
      <c r="N10" s="84">
        <v>-37.642181120273001</v>
      </c>
      <c r="O10" s="84">
        <v>3.23758158926342E-3</v>
      </c>
      <c r="P10" s="84">
        <v>-70.664498433287903</v>
      </c>
      <c r="Q10" s="84">
        <v>2.10848243081726E-3</v>
      </c>
      <c r="R10" s="84">
        <v>-105.54717814338299</v>
      </c>
      <c r="S10" s="84">
        <v>0.130523182498815</v>
      </c>
      <c r="T10" s="84">
        <v>437.49017623706402</v>
      </c>
      <c r="U10" s="84">
        <v>8.0999104553564696E-2</v>
      </c>
      <c r="V10" s="85">
        <v>44329.45417824074</v>
      </c>
      <c r="W10" s="84">
        <v>2.4</v>
      </c>
      <c r="X10" s="84">
        <v>7.4696274642555502E-2</v>
      </c>
      <c r="Y10" s="84">
        <v>6.9751525321446003E-2</v>
      </c>
      <c r="Z10" s="109">
        <f>((((N10/1000)+1)/((SMOW!$Z$4/1000)+1))-1)*1000</f>
        <v>-27.559219675966528</v>
      </c>
      <c r="AA10" s="109">
        <f>((((P10/1000)+1)/((SMOW!$AA$4/1000)+1))-1)*1000</f>
        <v>-51.534306783484027</v>
      </c>
      <c r="AB10" s="109">
        <f>Z10*SMOW!$AN$6</f>
        <v>-29.007731994268649</v>
      </c>
      <c r="AC10" s="109">
        <f>AA10*SMOW!$AN$12</f>
        <v>-54.181576268903356</v>
      </c>
      <c r="AD10" s="109">
        <f t="shared" ref="AD10" si="15">LN((AB10/1000)+1)*1000</f>
        <v>-29.436773641433597</v>
      </c>
      <c r="AE10" s="109">
        <f t="shared" si="12"/>
        <v>-55.704669440942418</v>
      </c>
      <c r="AF10" s="51">
        <f>(AD10-SMOW!AN$14*AE10)</f>
        <v>-2.4708176615998667E-2</v>
      </c>
      <c r="AG10" s="55">
        <f t="shared" ref="AG10" si="16">AF10*1000</f>
        <v>-24.708176615998667</v>
      </c>
      <c r="AK10" s="98">
        <v>18</v>
      </c>
      <c r="AL10" s="98">
        <v>0</v>
      </c>
      <c r="AM10" s="98">
        <v>0</v>
      </c>
      <c r="AN10" s="98">
        <v>0</v>
      </c>
    </row>
    <row r="11" spans="1:40" s="84" customFormat="1" x14ac:dyDescent="0.25">
      <c r="A11" s="84">
        <v>2980</v>
      </c>
      <c r="B11" s="84" t="s">
        <v>112</v>
      </c>
      <c r="C11" s="114" t="s">
        <v>62</v>
      </c>
      <c r="D11" s="48" t="s">
        <v>24</v>
      </c>
      <c r="E11" s="84" t="s">
        <v>143</v>
      </c>
      <c r="F11" s="84">
        <v>-27.6182372012249</v>
      </c>
      <c r="G11" s="84">
        <v>-28.006792000254599</v>
      </c>
      <c r="H11" s="84">
        <v>4.6688437897074598E-3</v>
      </c>
      <c r="I11" s="84">
        <v>-51.583399770012498</v>
      </c>
      <c r="J11" s="84">
        <v>-52.961421689404503</v>
      </c>
      <c r="K11" s="84">
        <v>2.6396784847241301E-3</v>
      </c>
      <c r="L11" s="84">
        <v>-4.3161348249089203E-2</v>
      </c>
      <c r="M11" s="84">
        <v>4.2581259970561397E-3</v>
      </c>
      <c r="N11" s="84">
        <v>-37.531661091977497</v>
      </c>
      <c r="O11" s="84">
        <v>4.6212449665520598E-3</v>
      </c>
      <c r="P11" s="84">
        <v>-70.453199813792494</v>
      </c>
      <c r="Q11" s="84">
        <v>2.5871591538999101E-3</v>
      </c>
      <c r="R11" s="84">
        <v>-104.322044984746</v>
      </c>
      <c r="S11" s="84">
        <v>0.148622604418369</v>
      </c>
      <c r="T11" s="84">
        <v>529.72456827140104</v>
      </c>
      <c r="U11" s="84">
        <v>0.114561835875056</v>
      </c>
      <c r="V11" s="85">
        <v>44329.542013888888</v>
      </c>
      <c r="W11" s="84">
        <v>2.4</v>
      </c>
      <c r="X11" s="84">
        <v>1.1792024632959501E-2</v>
      </c>
      <c r="Y11" s="84">
        <v>9.8136804464078707E-3</v>
      </c>
      <c r="Z11" s="109">
        <f>((((N11/1000)+1)/((SMOW!$Z$4/1000)+1))-1)*1000</f>
        <v>-27.447541690451494</v>
      </c>
      <c r="AA11" s="109">
        <f>((((P11/1000)+1)/((SMOW!$AA$4/1000)+1))-1)*1000</f>
        <v>-51.318658622752537</v>
      </c>
      <c r="AB11" s="109">
        <f>Z11*SMOW!$AN$6</f>
        <v>-28.890184214920417</v>
      </c>
      <c r="AC11" s="109">
        <f>AA11*SMOW!$AN$12</f>
        <v>-53.954850462403002</v>
      </c>
      <c r="AD11" s="109">
        <f t="shared" ref="AD11" si="17">LN((AB11/1000)+1)*1000</f>
        <v>-29.315721529422731</v>
      </c>
      <c r="AE11" s="109">
        <f t="shared" si="12"/>
        <v>-55.464984285216318</v>
      </c>
      <c r="AF11" s="51">
        <f>(AD11-SMOW!AN$14*AE11)</f>
        <v>-3.0209826828514252E-2</v>
      </c>
      <c r="AG11" s="55">
        <f t="shared" ref="AG11" si="18">AF11*1000</f>
        <v>-30.209826828514252</v>
      </c>
      <c r="AK11" s="98">
        <v>18</v>
      </c>
      <c r="AL11" s="98">
        <v>0</v>
      </c>
      <c r="AM11" s="98">
        <v>0</v>
      </c>
      <c r="AN11" s="98">
        <v>0</v>
      </c>
    </row>
    <row r="12" spans="1:40" s="84" customFormat="1" x14ac:dyDescent="0.25">
      <c r="A12" s="84">
        <v>2981</v>
      </c>
      <c r="B12" s="84" t="s">
        <v>112</v>
      </c>
      <c r="C12" s="114" t="s">
        <v>62</v>
      </c>
      <c r="D12" s="48" t="s">
        <v>24</v>
      </c>
      <c r="E12" s="84" t="s">
        <v>186</v>
      </c>
      <c r="F12" s="84">
        <v>-27.738387452681501</v>
      </c>
      <c r="G12" s="84">
        <v>-28.1303624105322</v>
      </c>
      <c r="H12" s="84">
        <v>4.3825426596073701E-3</v>
      </c>
      <c r="I12" s="84">
        <v>-51.822337382624703</v>
      </c>
      <c r="J12" s="84">
        <v>-53.213386544388001</v>
      </c>
      <c r="K12" s="84">
        <v>1.9800282582864998E-3</v>
      </c>
      <c r="L12" s="84">
        <v>-3.3694315095374003E-2</v>
      </c>
      <c r="M12" s="84">
        <v>4.3848470988987597E-3</v>
      </c>
      <c r="N12" s="84">
        <v>-37.650586412631398</v>
      </c>
      <c r="O12" s="84">
        <v>4.33786267406295E-3</v>
      </c>
      <c r="P12" s="84">
        <v>-70.687383497622903</v>
      </c>
      <c r="Q12" s="84">
        <v>1.9406334002623701E-3</v>
      </c>
      <c r="R12" s="84">
        <v>-105.319312505993</v>
      </c>
      <c r="S12" s="84">
        <v>0.16272398999947801</v>
      </c>
      <c r="T12" s="84">
        <v>478.500030093698</v>
      </c>
      <c r="U12" s="84">
        <v>9.9947288620376898E-2</v>
      </c>
      <c r="V12" s="85">
        <v>44329.625462962962</v>
      </c>
      <c r="W12" s="84">
        <v>2.4</v>
      </c>
      <c r="X12" s="84">
        <v>0.38471051790156202</v>
      </c>
      <c r="Y12" s="84">
        <v>0.61777376877308798</v>
      </c>
      <c r="Z12" s="109">
        <f>((((N12/1000)+1)/((SMOW!$Z$4/1000)+1))-1)*1000</f>
        <v>-27.567713033530119</v>
      </c>
      <c r="AA12" s="109">
        <f>((((P12/1000)+1)/((SMOW!$AA$4/1000)+1))-1)*1000</f>
        <v>-51.557662932444458</v>
      </c>
      <c r="AB12" s="109">
        <f>Z12*SMOW!$AN$6</f>
        <v>-29.016671762623229</v>
      </c>
      <c r="AC12" s="109">
        <f>AA12*SMOW!$AN$12</f>
        <v>-54.206132201547682</v>
      </c>
      <c r="AD12" s="109">
        <f t="shared" ref="AD12:AD13" si="19">LN((AB12/1000)+1)*1000</f>
        <v>-29.445980521655926</v>
      </c>
      <c r="AE12" s="109">
        <f t="shared" si="12"/>
        <v>-55.730632406773978</v>
      </c>
      <c r="AF12" s="51">
        <f>(AD12-SMOW!AN$14*AE12)</f>
        <v>-2.0206610879263565E-2</v>
      </c>
      <c r="AG12" s="55">
        <f t="shared" ref="AG12:AG13" si="20">AF12*1000</f>
        <v>-20.206610879263565</v>
      </c>
      <c r="AH12" s="2">
        <f>AVERAGE(AG9:AG12)</f>
        <v>-27.352294239244124</v>
      </c>
      <c r="AI12" s="2">
        <f>STDEV(AG9:AG12)</f>
        <v>6.1718172977722041</v>
      </c>
      <c r="AK12" s="98">
        <v>18</v>
      </c>
      <c r="AL12" s="98">
        <v>0</v>
      </c>
      <c r="AM12" s="98">
        <v>0</v>
      </c>
      <c r="AN12" s="98">
        <v>0</v>
      </c>
    </row>
    <row r="13" spans="1:40" s="84" customFormat="1" x14ac:dyDescent="0.25">
      <c r="A13" s="84">
        <v>2982</v>
      </c>
      <c r="B13" s="84" t="s">
        <v>112</v>
      </c>
      <c r="C13" s="114" t="s">
        <v>62</v>
      </c>
      <c r="D13" s="48" t="s">
        <v>22</v>
      </c>
      <c r="E13" s="84" t="s">
        <v>157</v>
      </c>
      <c r="F13" s="84">
        <v>7.1720766344030004E-2</v>
      </c>
      <c r="G13" s="84">
        <v>7.1717925960873494E-2</v>
      </c>
      <c r="H13" s="84">
        <v>3.7114312072938499E-3</v>
      </c>
      <c r="I13" s="84">
        <v>0.197558467104647</v>
      </c>
      <c r="J13" s="84">
        <v>0.19753890330867399</v>
      </c>
      <c r="K13" s="84">
        <v>1.6284674838951501E-3</v>
      </c>
      <c r="L13" s="84">
        <v>-3.2582614986106401E-2</v>
      </c>
      <c r="M13" s="84">
        <v>3.6910109121603301E-3</v>
      </c>
      <c r="N13" s="84">
        <v>-10.1240020129228</v>
      </c>
      <c r="O13" s="84">
        <v>3.6735931973591002E-3</v>
      </c>
      <c r="P13" s="84">
        <v>-19.702481165241</v>
      </c>
      <c r="Q13" s="84">
        <v>1.5960673173530001E-3</v>
      </c>
      <c r="R13" s="84">
        <v>-31.127091117951998</v>
      </c>
      <c r="S13" s="84">
        <v>0.15046144877926201</v>
      </c>
      <c r="T13" s="84">
        <v>543.13976118394601</v>
      </c>
      <c r="U13" s="84">
        <v>8.89816178357416E-2</v>
      </c>
      <c r="V13" s="85">
        <v>44329.726157407407</v>
      </c>
      <c r="W13" s="84">
        <v>2.4</v>
      </c>
      <c r="X13" s="84">
        <v>6.0167004058123197E-2</v>
      </c>
      <c r="Y13" s="84">
        <v>6.5286877983813496E-2</v>
      </c>
      <c r="Z13" s="109">
        <f>((((N13/1000)+1)/((SMOW!$Z$4/1000)+1))-1)*1000</f>
        <v>0.24727707531346788</v>
      </c>
      <c r="AA13" s="109">
        <f>((((P13/1000)+1)/((SMOW!$AA$4/1000)+1))-1)*1000</f>
        <v>0.47675375855260604</v>
      </c>
      <c r="AB13" s="109">
        <f>Z13*SMOW!$AN$6</f>
        <v>0.26027395598849073</v>
      </c>
      <c r="AC13" s="109">
        <f>AA13*SMOW!$AN$12</f>
        <v>0.50124415642247266</v>
      </c>
      <c r="AD13" s="109">
        <f t="shared" si="19"/>
        <v>0.26024009059846376</v>
      </c>
      <c r="AE13" s="109">
        <f t="shared" si="12"/>
        <v>0.50111857553302963</v>
      </c>
      <c r="AF13" s="51">
        <f>(AD13-SMOW!AN$14*AE13)</f>
        <v>-4.3505172829759187E-3</v>
      </c>
      <c r="AG13" s="55">
        <f t="shared" si="20"/>
        <v>-4.3505172829759182</v>
      </c>
      <c r="AK13" s="98">
        <v>18</v>
      </c>
      <c r="AL13" s="98">
        <v>2</v>
      </c>
      <c r="AM13" s="98">
        <v>0</v>
      </c>
      <c r="AN13" s="98">
        <v>0</v>
      </c>
    </row>
    <row r="14" spans="1:40" s="84" customFormat="1" x14ac:dyDescent="0.25">
      <c r="A14" s="84">
        <v>2983</v>
      </c>
      <c r="B14" s="84" t="s">
        <v>112</v>
      </c>
      <c r="C14" s="114" t="s">
        <v>62</v>
      </c>
      <c r="D14" s="48" t="s">
        <v>22</v>
      </c>
      <c r="E14" s="84" t="s">
        <v>156</v>
      </c>
      <c r="F14" s="84">
        <v>0.11400535056658199</v>
      </c>
      <c r="G14" s="84">
        <v>0.113998444399997</v>
      </c>
      <c r="H14" s="84">
        <v>4.5749565630999398E-3</v>
      </c>
      <c r="I14" s="84">
        <v>0.26361482568235101</v>
      </c>
      <c r="J14" s="84">
        <v>0.26358003363670401</v>
      </c>
      <c r="K14" s="84">
        <v>1.62969022803362E-3</v>
      </c>
      <c r="L14" s="84">
        <v>-2.51718133601832E-2</v>
      </c>
      <c r="M14" s="84">
        <v>4.3503595738642398E-3</v>
      </c>
      <c r="N14" s="84">
        <v>-10.0821485196807</v>
      </c>
      <c r="O14" s="84">
        <v>4.5283149194280999E-3</v>
      </c>
      <c r="P14" s="84">
        <v>-19.637739071172799</v>
      </c>
      <c r="Q14" s="84">
        <v>1.59726573363988E-3</v>
      </c>
      <c r="R14" s="84">
        <v>-31.489798773374801</v>
      </c>
      <c r="S14" s="84">
        <v>0.129717011498654</v>
      </c>
      <c r="T14" s="84">
        <v>643.57347398040099</v>
      </c>
      <c r="U14" s="84">
        <v>8.39726953796118E-2</v>
      </c>
      <c r="V14" s="85">
        <v>44329.807546296295</v>
      </c>
      <c r="W14" s="84">
        <v>2.4</v>
      </c>
      <c r="X14" s="84">
        <v>3.1247763267456201E-2</v>
      </c>
      <c r="Y14" s="84">
        <v>2.7971030024565399E-2</v>
      </c>
      <c r="Z14" s="109">
        <f>((((N14/1000)+1)/((SMOW!$Z$4/1000)+1))-1)*1000</f>
        <v>0.28956908232924405</v>
      </c>
      <c r="AA14" s="109">
        <f>((((P14/1000)+1)/((SMOW!$AA$4/1000)+1))-1)*1000</f>
        <v>0.54282855611176295</v>
      </c>
      <c r="AB14" s="109">
        <f>Z14*SMOW!$AN$6</f>
        <v>0.30478883048195154</v>
      </c>
      <c r="AC14" s="109">
        <f>AA14*SMOW!$AN$12</f>
        <v>0.57071315497609554</v>
      </c>
      <c r="AD14" s="109">
        <f t="shared" ref="AD14" si="21">LN((AB14/1000)+1)*1000</f>
        <v>0.3047423918020668</v>
      </c>
      <c r="AE14" s="109">
        <f t="shared" si="12"/>
        <v>0.57055036015999594</v>
      </c>
      <c r="AF14" s="51">
        <f>(AD14-SMOW!AN$14*AE14)</f>
        <v>3.4918016375889427E-3</v>
      </c>
      <c r="AG14" s="55">
        <f t="shared" ref="AG14" si="22">AF14*1000</f>
        <v>3.4918016375889427</v>
      </c>
      <c r="AK14" s="98">
        <v>18</v>
      </c>
      <c r="AL14" s="98">
        <v>0</v>
      </c>
      <c r="AM14" s="98">
        <v>0</v>
      </c>
      <c r="AN14" s="98">
        <v>0</v>
      </c>
    </row>
    <row r="15" spans="1:40" s="84" customFormat="1" x14ac:dyDescent="0.25">
      <c r="A15" s="84">
        <v>2984</v>
      </c>
      <c r="B15" s="84" t="s">
        <v>134</v>
      </c>
      <c r="C15" s="114" t="s">
        <v>62</v>
      </c>
      <c r="D15" s="48" t="s">
        <v>22</v>
      </c>
      <c r="E15" s="84" t="s">
        <v>155</v>
      </c>
      <c r="F15" s="84">
        <v>7.1155742488360194E-2</v>
      </c>
      <c r="G15" s="84">
        <v>7.1152759474983202E-2</v>
      </c>
      <c r="H15" s="84">
        <v>4.8125332789467398E-3</v>
      </c>
      <c r="I15" s="84">
        <v>0.203919966475236</v>
      </c>
      <c r="J15" s="84">
        <v>0.20389907696294901</v>
      </c>
      <c r="K15" s="84">
        <v>2.2724868437105101E-3</v>
      </c>
      <c r="L15" s="84">
        <v>-3.6505953161453601E-2</v>
      </c>
      <c r="M15" s="84">
        <v>4.5817374942728204E-3</v>
      </c>
      <c r="N15" s="84">
        <v>-10.1245612763651</v>
      </c>
      <c r="O15" s="84">
        <v>4.7634695426611601E-3</v>
      </c>
      <c r="P15" s="84">
        <v>-19.696246234955201</v>
      </c>
      <c r="Q15" s="84">
        <v>2.2272731977949801E-3</v>
      </c>
      <c r="R15" s="84">
        <v>-31.997069103163099</v>
      </c>
      <c r="S15" s="84">
        <v>0.15170210741134399</v>
      </c>
      <c r="T15" s="84">
        <v>503.38066479018499</v>
      </c>
      <c r="U15" s="84">
        <v>0.12578368251088501</v>
      </c>
      <c r="V15" s="85">
        <v>44330.404537037037</v>
      </c>
      <c r="W15" s="84">
        <v>2.4</v>
      </c>
      <c r="X15" s="84">
        <v>6.9492243993750499E-3</v>
      </c>
      <c r="Y15" s="84">
        <v>9.0521734253368995E-3</v>
      </c>
      <c r="Z15" s="109">
        <f>((((N15/1000)+1)/((SMOW!$Z$4/1000)+1))-1)*1000</f>
        <v>0.24671195227154996</v>
      </c>
      <c r="AA15" s="109">
        <f>((((P15/1000)+1)/((SMOW!$AA$4/1000)+1))-1)*1000</f>
        <v>0.4831170336729862</v>
      </c>
      <c r="AB15" s="109">
        <f>Z15*SMOW!$AN$6</f>
        <v>0.25967913008498245</v>
      </c>
      <c r="AC15" s="109">
        <f>AA15*SMOW!$AN$12</f>
        <v>0.50793430707693699</v>
      </c>
      <c r="AD15" s="109">
        <f t="shared" ref="AD15" si="23">LN((AB15/1000)+1)*1000</f>
        <v>0.25964541929563167</v>
      </c>
      <c r="AE15" s="109">
        <f t="shared" si="12"/>
        <v>0.50780535211195144</v>
      </c>
      <c r="AF15" s="51">
        <f>(AD15-SMOW!AN$14*AE15)</f>
        <v>-8.4758066194787207E-3</v>
      </c>
      <c r="AG15" s="55">
        <f t="shared" ref="AG15" si="24">AF15*1000</f>
        <v>-8.4758066194787212</v>
      </c>
      <c r="AK15" s="98">
        <v>18</v>
      </c>
      <c r="AL15" s="98">
        <v>0</v>
      </c>
      <c r="AM15" s="98">
        <v>0</v>
      </c>
      <c r="AN15" s="98">
        <v>0</v>
      </c>
    </row>
    <row r="16" spans="1:40" s="84" customFormat="1" x14ac:dyDescent="0.25">
      <c r="A16" s="84">
        <v>2985</v>
      </c>
      <c r="B16" s="84" t="s">
        <v>134</v>
      </c>
      <c r="C16" s="114" t="s">
        <v>62</v>
      </c>
      <c r="D16" s="48" t="s">
        <v>22</v>
      </c>
      <c r="E16" s="84" t="s">
        <v>154</v>
      </c>
      <c r="F16" s="84">
        <v>1.54088819139475E-2</v>
      </c>
      <c r="G16" s="84">
        <v>1.5408445063026299E-2</v>
      </c>
      <c r="H16" s="84">
        <v>4.0391881838682704E-3</v>
      </c>
      <c r="I16" s="84">
        <v>7.9203526389026696E-2</v>
      </c>
      <c r="J16" s="84">
        <v>7.9200350373357001E-2</v>
      </c>
      <c r="K16" s="84">
        <v>1.4248394556500401E-3</v>
      </c>
      <c r="L16" s="84">
        <v>-2.6409339934106098E-2</v>
      </c>
      <c r="M16" s="84">
        <v>4.2513499014801203E-3</v>
      </c>
      <c r="N16" s="84">
        <v>-10.179739798164899</v>
      </c>
      <c r="O16" s="84">
        <v>3.9980086943196E-3</v>
      </c>
      <c r="P16" s="84">
        <v>-19.818481303156901</v>
      </c>
      <c r="Q16" s="84">
        <v>1.3964906945514101E-3</v>
      </c>
      <c r="R16" s="84">
        <v>-32.098690106011098</v>
      </c>
      <c r="S16" s="84">
        <v>0.14206637492790999</v>
      </c>
      <c r="T16" s="84">
        <v>479.107650993238</v>
      </c>
      <c r="U16" s="84">
        <v>7.4764461774860805E-2</v>
      </c>
      <c r="V16" s="85">
        <v>44330.485520833332</v>
      </c>
      <c r="W16" s="84">
        <v>2.4</v>
      </c>
      <c r="X16" s="84">
        <v>5.0692245413495603E-2</v>
      </c>
      <c r="Y16" s="84">
        <v>4.6809825150505698E-2</v>
      </c>
      <c r="Z16" s="109">
        <f>((((N16/1000)+1)/((SMOW!$Z$4/1000)+1))-1)*1000</f>
        <v>0.19095530568580266</v>
      </c>
      <c r="AA16" s="109">
        <f>((((P16/1000)+1)/((SMOW!$AA$4/1000)+1))-1)*1000</f>
        <v>0.35836578022152565</v>
      </c>
      <c r="AB16" s="109">
        <f>Z16*SMOW!$AN$6</f>
        <v>0.20099191469662478</v>
      </c>
      <c r="AC16" s="109">
        <f>AA16*SMOW!$AN$12</f>
        <v>0.37677469757797249</v>
      </c>
      <c r="AD16" s="109">
        <f t="shared" ref="AD16" si="25">LN((AB16/1000)+1)*1000</f>
        <v>0.20097171852782569</v>
      </c>
      <c r="AE16" s="109">
        <f t="shared" si="12"/>
        <v>0.37670373581549021</v>
      </c>
      <c r="AF16" s="51">
        <f>(AD16-SMOW!AN$14*AE16)</f>
        <v>2.0721460172468398E-3</v>
      </c>
      <c r="AG16" s="55">
        <f t="shared" ref="AG16" si="26">AF16*1000</f>
        <v>2.0721460172468396</v>
      </c>
      <c r="AH16" s="2">
        <f>AVERAGE(AG13:AG16)</f>
        <v>-1.8155940619047144</v>
      </c>
      <c r="AI16" s="2">
        <f>STDEV(AG13:AG16)</f>
        <v>5.5996201979193074</v>
      </c>
      <c r="AK16" s="98">
        <v>18</v>
      </c>
      <c r="AL16" s="98">
        <v>0</v>
      </c>
      <c r="AM16" s="98">
        <v>0</v>
      </c>
      <c r="AN16" s="98">
        <v>0</v>
      </c>
    </row>
    <row r="17" spans="1:40" s="84" customFormat="1" x14ac:dyDescent="0.25">
      <c r="A17" s="84">
        <v>2986</v>
      </c>
      <c r="B17" s="84" t="s">
        <v>134</v>
      </c>
      <c r="C17" s="114" t="s">
        <v>64</v>
      </c>
      <c r="D17" s="48" t="s">
        <v>50</v>
      </c>
      <c r="E17" s="84" t="s">
        <v>153</v>
      </c>
      <c r="F17" s="84">
        <v>11.1952513707772</v>
      </c>
      <c r="G17" s="84">
        <v>11.133047732430301</v>
      </c>
      <c r="H17" s="84">
        <v>5.7627564975231303E-3</v>
      </c>
      <c r="I17" s="84">
        <v>21.598796041095401</v>
      </c>
      <c r="J17" s="84">
        <v>21.368846413987001</v>
      </c>
      <c r="K17" s="84">
        <v>6.6174498239028904E-3</v>
      </c>
      <c r="L17" s="84">
        <v>-0.14970317415484599</v>
      </c>
      <c r="M17" s="84">
        <v>3.6892675341820302E-3</v>
      </c>
      <c r="N17" s="84">
        <v>0.88612429058419495</v>
      </c>
      <c r="O17" s="84">
        <v>5.70400524351537E-3</v>
      </c>
      <c r="P17" s="84">
        <v>1.2729550535091201</v>
      </c>
      <c r="Q17" s="84">
        <v>6.4857883209879898E-3</v>
      </c>
      <c r="R17" s="84">
        <v>-1.46634910265077</v>
      </c>
      <c r="S17" s="84">
        <v>0.150161039346901</v>
      </c>
      <c r="T17" s="84">
        <v>301.11448219876303</v>
      </c>
      <c r="U17" s="84">
        <v>6.8262757042002201E-2</v>
      </c>
      <c r="V17" s="85">
        <v>44330.80673611111</v>
      </c>
      <c r="W17" s="84">
        <v>2.4</v>
      </c>
      <c r="X17" s="84">
        <v>7.8729697331392498E-2</v>
      </c>
      <c r="Y17" s="84">
        <v>7.7627695536609795E-2</v>
      </c>
      <c r="Z17" s="109">
        <f>((((N17/1000)+1)/((SMOW!$Z$4/1000)+1))-1)*1000</f>
        <v>11.372760345675692</v>
      </c>
      <c r="AA17" s="109">
        <f>((((P17/1000)+1)/((SMOW!$AA$4/1000)+1))-1)*1000</f>
        <v>21.88396527710168</v>
      </c>
      <c r="AB17" s="109">
        <f>Z17*SMOW!$AN$6</f>
        <v>11.970512518904863</v>
      </c>
      <c r="AC17" s="109">
        <f>AA17*SMOW!$AN$12</f>
        <v>23.008124252237327</v>
      </c>
      <c r="AD17" s="109">
        <f t="shared" ref="AD17:AD18" si="27">LN((AB17/1000)+1)*1000</f>
        <v>11.899432613590006</v>
      </c>
      <c r="AE17" s="109">
        <f t="shared" ref="AE17:AE18" si="28">LN((AC17/1000)+1)*1000</f>
        <v>22.747428533495015</v>
      </c>
      <c r="AF17" s="51">
        <f>(AD17-SMOW!AN$14*AE17)</f>
        <v>-0.11120965209536138</v>
      </c>
      <c r="AG17" s="55">
        <f t="shared" ref="AG17:AG18" si="29">AF17*1000</f>
        <v>-111.20965209536138</v>
      </c>
      <c r="AJ17" s="84" t="s">
        <v>150</v>
      </c>
      <c r="AK17" s="98">
        <v>18</v>
      </c>
      <c r="AL17" s="98">
        <v>2</v>
      </c>
      <c r="AM17" s="98">
        <v>0</v>
      </c>
      <c r="AN17" s="98">
        <v>0</v>
      </c>
    </row>
    <row r="18" spans="1:40" s="84" customFormat="1" x14ac:dyDescent="0.25">
      <c r="A18" s="84">
        <v>2987</v>
      </c>
      <c r="B18" s="84" t="s">
        <v>134</v>
      </c>
      <c r="C18" s="114" t="s">
        <v>64</v>
      </c>
      <c r="D18" s="48" t="s">
        <v>50</v>
      </c>
      <c r="E18" s="84" t="s">
        <v>152</v>
      </c>
      <c r="F18" s="84">
        <v>11.4307134098608</v>
      </c>
      <c r="G18" s="84">
        <v>11.3658760476513</v>
      </c>
      <c r="H18" s="84">
        <v>4.4562704483528098E-3</v>
      </c>
      <c r="I18" s="84">
        <v>22.036013615194999</v>
      </c>
      <c r="J18" s="84">
        <v>21.796729506283501</v>
      </c>
      <c r="K18" s="84">
        <v>1.1665563319138599E-3</v>
      </c>
      <c r="L18" s="84">
        <v>-0.14279713166642199</v>
      </c>
      <c r="M18" s="84">
        <v>4.5795524445975599E-3</v>
      </c>
      <c r="N18" s="84">
        <v>1.1191857961603799</v>
      </c>
      <c r="O18" s="84">
        <v>4.41083880862575E-3</v>
      </c>
      <c r="P18" s="84">
        <v>1.70147369910321</v>
      </c>
      <c r="Q18" s="84">
        <v>1.1433463999921301E-3</v>
      </c>
      <c r="R18" s="84">
        <v>-0.13389069665805101</v>
      </c>
      <c r="S18" s="84">
        <v>0.150301174767315</v>
      </c>
      <c r="T18" s="84">
        <v>391.23033431564602</v>
      </c>
      <c r="U18" s="84">
        <v>8.2622380899074602E-2</v>
      </c>
      <c r="V18" s="85">
        <v>44330.926481481481</v>
      </c>
      <c r="W18" s="84">
        <v>2.4</v>
      </c>
      <c r="X18" s="84">
        <v>2.38174161619281E-2</v>
      </c>
      <c r="Y18" s="84">
        <v>2.7234398849207999E-2</v>
      </c>
      <c r="Z18" s="109">
        <f>((((N18/1000)+1)/((SMOW!$Z$4/1000)+1))-1)*1000</f>
        <v>11.60826371864121</v>
      </c>
      <c r="AA18" s="109">
        <f>((((P18/1000)+1)/((SMOW!$AA$4/1000)+1))-1)*1000</f>
        <v>22.32130489617834</v>
      </c>
      <c r="AB18" s="109">
        <f>Z18*SMOW!$AN$6</f>
        <v>12.218393946864431</v>
      </c>
      <c r="AC18" s="109">
        <f>AA18*SMOW!$AN$12</f>
        <v>23.467929601438403</v>
      </c>
      <c r="AD18" s="109">
        <f t="shared" si="27"/>
        <v>12.144351878197106</v>
      </c>
      <c r="AE18" s="109">
        <f t="shared" si="28"/>
        <v>23.196791579861973</v>
      </c>
      <c r="AF18" s="51">
        <f>(AD18-SMOW!AN$14*AE18)</f>
        <v>-0.10355407597001509</v>
      </c>
      <c r="AG18" s="55">
        <f t="shared" si="29"/>
        <v>-103.55407597001509</v>
      </c>
      <c r="AK18" s="98">
        <v>18</v>
      </c>
      <c r="AL18" s="98">
        <v>0</v>
      </c>
      <c r="AM18" s="98">
        <v>0</v>
      </c>
      <c r="AN18" s="98">
        <v>0</v>
      </c>
    </row>
    <row r="19" spans="1:40" s="84" customFormat="1" x14ac:dyDescent="0.25">
      <c r="A19" s="84">
        <v>2988</v>
      </c>
      <c r="B19" s="84" t="s">
        <v>112</v>
      </c>
      <c r="C19" s="114" t="s">
        <v>64</v>
      </c>
      <c r="D19" s="48" t="s">
        <v>50</v>
      </c>
      <c r="E19" s="84" t="s">
        <v>151</v>
      </c>
      <c r="F19" s="84">
        <v>10.494709442145</v>
      </c>
      <c r="G19" s="84">
        <v>10.440021970374</v>
      </c>
      <c r="H19" s="84">
        <v>3.9185831553617398E-3</v>
      </c>
      <c r="I19" s="84">
        <v>20.264169042869099</v>
      </c>
      <c r="J19" s="84">
        <v>20.061582975999698</v>
      </c>
      <c r="K19" s="84">
        <v>1.56644734603825E-3</v>
      </c>
      <c r="L19" s="84">
        <v>-0.15249384095381999</v>
      </c>
      <c r="M19" s="84">
        <v>3.9183844613382797E-3</v>
      </c>
      <c r="N19" s="84">
        <v>0.19272438102051501</v>
      </c>
      <c r="O19" s="84">
        <v>3.8786332330622499E-3</v>
      </c>
      <c r="P19" s="84">
        <v>-3.5118060502722898E-2</v>
      </c>
      <c r="Q19" s="84">
        <v>1.5352811389173499E-3</v>
      </c>
      <c r="R19" s="84">
        <v>-4.1823680526850602</v>
      </c>
      <c r="S19" s="84">
        <v>0.142936564059612</v>
      </c>
      <c r="T19" s="84">
        <v>263.03321213316502</v>
      </c>
      <c r="U19" s="84">
        <v>0.126090801998191</v>
      </c>
      <c r="V19" s="85">
        <v>44334.547708333332</v>
      </c>
      <c r="W19" s="84">
        <v>2.4</v>
      </c>
      <c r="X19" s="84">
        <v>8.3874950299295994E-2</v>
      </c>
      <c r="Y19" s="84">
        <v>9.11692181742004E-2</v>
      </c>
      <c r="Z19" s="109">
        <f>((((N19/1000)+1)/((SMOW!$Z$4/1000)+1))-1)*1000</f>
        <v>10.672095441307983</v>
      </c>
      <c r="AA19" s="109">
        <f>((((P19/1000)+1)/((SMOW!$AA$4/1000)+1))-1)*1000</f>
        <v>20.548965730901703</v>
      </c>
      <c r="AB19" s="109">
        <f>Z19*SMOW!$AN$6</f>
        <v>11.233020673973822</v>
      </c>
      <c r="AC19" s="109">
        <f>AA19*SMOW!$AN$12</f>
        <v>21.604547019011267</v>
      </c>
      <c r="AD19" s="109">
        <f t="shared" ref="AD19" si="30">LN((AB19/1000)+1)*1000</f>
        <v>11.170398815955934</v>
      </c>
      <c r="AE19" s="109">
        <f t="shared" ref="AE19" si="31">LN((AC19/1000)+1)*1000</f>
        <v>21.374476606290653</v>
      </c>
      <c r="AF19" s="51">
        <f>(AD19-SMOW!AN$14*AE19)</f>
        <v>-0.11532483216553047</v>
      </c>
      <c r="AG19" s="55">
        <f t="shared" ref="AG19" si="32">AF19*1000</f>
        <v>-115.32483216553047</v>
      </c>
      <c r="AJ19" s="84" t="s">
        <v>169</v>
      </c>
      <c r="AK19" s="98">
        <v>18</v>
      </c>
      <c r="AL19" s="98">
        <v>0</v>
      </c>
      <c r="AM19" s="98">
        <v>0</v>
      </c>
      <c r="AN19" s="98">
        <v>0</v>
      </c>
    </row>
    <row r="20" spans="1:40" s="84" customFormat="1" x14ac:dyDescent="0.25">
      <c r="A20" s="84">
        <v>2989</v>
      </c>
      <c r="B20" s="84" t="s">
        <v>112</v>
      </c>
      <c r="C20" s="114" t="s">
        <v>64</v>
      </c>
      <c r="D20" s="48" t="s">
        <v>50</v>
      </c>
      <c r="E20" s="84" t="s">
        <v>158</v>
      </c>
      <c r="F20" s="84">
        <v>11.3095547599979</v>
      </c>
      <c r="G20" s="84">
        <v>11.2460795801057</v>
      </c>
      <c r="H20" s="84">
        <v>3.9592204922241697E-3</v>
      </c>
      <c r="I20" s="84">
        <v>21.8178075411458</v>
      </c>
      <c r="J20" s="84">
        <v>21.583205354176901</v>
      </c>
      <c r="K20" s="84">
        <v>1.2151062804424801E-3</v>
      </c>
      <c r="L20" s="84">
        <v>-0.149852846899659</v>
      </c>
      <c r="M20" s="84">
        <v>3.9530813784966297E-3</v>
      </c>
      <c r="N20" s="84">
        <v>0.99926235771347605</v>
      </c>
      <c r="O20" s="84">
        <v>3.9188562726160904E-3</v>
      </c>
      <c r="P20" s="84">
        <v>1.48760907688507</v>
      </c>
      <c r="Q20" s="84">
        <v>1.1909303934529601E-3</v>
      </c>
      <c r="R20" s="84">
        <v>-2.26396047305481</v>
      </c>
      <c r="S20" s="84">
        <v>0.14541289322391299</v>
      </c>
      <c r="T20" s="84">
        <v>294.550932065783</v>
      </c>
      <c r="U20" s="84">
        <v>5.88544513747866E-2</v>
      </c>
      <c r="V20" s="85">
        <v>44334.657986111109</v>
      </c>
      <c r="W20" s="84">
        <v>2.4</v>
      </c>
      <c r="X20" s="84">
        <v>3.0715517356384701E-2</v>
      </c>
      <c r="Y20" s="84">
        <v>2.6730320442596701E-2</v>
      </c>
      <c r="Z20" s="109">
        <f>((((N20/1000)+1)/((SMOW!$Z$4/1000)+1))-1)*1000</f>
        <v>11.487083800138409</v>
      </c>
      <c r="AA20" s="109">
        <f>((((P20/1000)+1)/((SMOW!$AA$4/1000)+1))-1)*1000</f>
        <v>22.103037912054148</v>
      </c>
      <c r="AB20" s="109">
        <f>Z20*SMOW!$AN$6</f>
        <v>12.090844813022953</v>
      </c>
      <c r="AC20" s="109">
        <f>AA20*SMOW!$AN$12</f>
        <v>23.238450445019467</v>
      </c>
      <c r="AD20" s="109">
        <f t="shared" ref="AD20" si="33">LN((AB20/1000)+1)*1000</f>
        <v>12.018334438205152</v>
      </c>
      <c r="AE20" s="109">
        <f t="shared" ref="AE20" si="34">LN((AC20/1000)+1)*1000</f>
        <v>22.972549197449094</v>
      </c>
      <c r="AF20" s="51">
        <f>(AD20-SMOW!AN$14*AE20)</f>
        <v>-0.1111715380479712</v>
      </c>
      <c r="AG20" s="55">
        <f t="shared" ref="AG20" si="35">AF20*1000</f>
        <v>-111.1715380479712</v>
      </c>
      <c r="AH20" s="2">
        <f>AVERAGE(AG17:AG20)</f>
        <v>-110.31502456971954</v>
      </c>
      <c r="AI20" s="2">
        <f>STDEV(AG17:AG20)</f>
        <v>4.9106201870012702</v>
      </c>
      <c r="AK20" s="98">
        <v>18</v>
      </c>
      <c r="AL20" s="98">
        <v>0</v>
      </c>
      <c r="AM20" s="98">
        <v>0</v>
      </c>
      <c r="AN20" s="98">
        <v>0</v>
      </c>
    </row>
    <row r="21" spans="1:40" s="84" customFormat="1" x14ac:dyDescent="0.25">
      <c r="A21" s="84">
        <v>2990</v>
      </c>
      <c r="B21" s="84" t="s">
        <v>134</v>
      </c>
      <c r="C21" s="114" t="s">
        <v>64</v>
      </c>
      <c r="D21" s="48" t="s">
        <v>100</v>
      </c>
      <c r="E21" s="84" t="s">
        <v>159</v>
      </c>
      <c r="F21" s="84">
        <v>16.634445403982401</v>
      </c>
      <c r="G21" s="84">
        <v>16.497608131436898</v>
      </c>
      <c r="H21" s="84">
        <v>3.7988477868610101E-3</v>
      </c>
      <c r="I21" s="84">
        <v>32.092733852758997</v>
      </c>
      <c r="J21" s="84">
        <v>31.5885213542544</v>
      </c>
      <c r="K21" s="84">
        <v>1.6942943032911299E-3</v>
      </c>
      <c r="L21" s="84">
        <v>-0.18113114360941601</v>
      </c>
      <c r="M21" s="84">
        <v>3.5675940305298802E-3</v>
      </c>
      <c r="N21" s="84">
        <v>6.2698657863826401</v>
      </c>
      <c r="O21" s="84">
        <v>3.7601185656352199E-3</v>
      </c>
      <c r="P21" s="84">
        <v>11.5581043347633</v>
      </c>
      <c r="Q21" s="84">
        <v>1.66058443917322E-3</v>
      </c>
      <c r="R21" s="84">
        <v>16.143881563303701</v>
      </c>
      <c r="S21" s="84">
        <v>0.14911844355923401</v>
      </c>
      <c r="T21" s="84">
        <v>371.02779852001402</v>
      </c>
      <c r="U21" s="84">
        <v>0.121533093968809</v>
      </c>
      <c r="V21" s="85">
        <v>44335.526863425926</v>
      </c>
      <c r="W21" s="84">
        <v>2.4</v>
      </c>
      <c r="X21" s="84">
        <v>4.11427198019462E-3</v>
      </c>
      <c r="Y21" s="84">
        <v>5.2829143439750703E-3</v>
      </c>
      <c r="Z21" s="109">
        <f>((((N21/1000)+1)/((SMOW!$Z$4/1000)+1))-1)*1000</f>
        <v>16.812909195228933</v>
      </c>
      <c r="AA21" s="109">
        <f>((((P21/1000)+1)/((SMOW!$AA$4/1000)+1))-1)*1000</f>
        <v>32.380832368087198</v>
      </c>
      <c r="AB21" s="109">
        <f>Z21*SMOW!$AN$6</f>
        <v>17.696595539114139</v>
      </c>
      <c r="AC21" s="109">
        <f>AA21*SMOW!$AN$12</f>
        <v>34.044205658440411</v>
      </c>
      <c r="AD21" s="109">
        <f t="shared" ref="AD21" si="36">LN((AB21/1000)+1)*1000</f>
        <v>17.541833960191955</v>
      </c>
      <c r="AE21" s="109">
        <f t="shared" ref="AE21" si="37">LN((AC21/1000)+1)*1000</f>
        <v>33.477527259859542</v>
      </c>
      <c r="AF21" s="51">
        <f>(AD21-SMOW!AN$14*AE21)</f>
        <v>-0.13430043301388395</v>
      </c>
      <c r="AG21" s="55">
        <f t="shared" ref="AG21" si="38">AF21*1000</f>
        <v>-134.30043301388395</v>
      </c>
      <c r="AK21" s="98">
        <v>18</v>
      </c>
      <c r="AL21" s="98">
        <v>0</v>
      </c>
      <c r="AM21" s="98">
        <v>0</v>
      </c>
      <c r="AN21" s="98">
        <v>0</v>
      </c>
    </row>
    <row r="22" spans="1:40" s="84" customFormat="1" x14ac:dyDescent="0.25">
      <c r="A22" s="84">
        <v>2991</v>
      </c>
      <c r="B22" s="84" t="s">
        <v>134</v>
      </c>
      <c r="C22" s="114" t="s">
        <v>64</v>
      </c>
      <c r="D22" s="84" t="s">
        <v>100</v>
      </c>
      <c r="E22" s="84" t="s">
        <v>160</v>
      </c>
      <c r="F22" s="84">
        <v>17.425300192639899</v>
      </c>
      <c r="G22" s="84">
        <v>17.275220210587399</v>
      </c>
      <c r="H22" s="84">
        <v>4.5203316389384896E-3</v>
      </c>
      <c r="I22" s="84">
        <v>33.630419809930203</v>
      </c>
      <c r="J22" s="84">
        <v>33.077284511458799</v>
      </c>
      <c r="K22" s="84">
        <v>1.3307186392213001E-3</v>
      </c>
      <c r="L22" s="84">
        <v>-0.18958601146279799</v>
      </c>
      <c r="M22" s="84">
        <v>4.4417175396253604E-3</v>
      </c>
      <c r="N22" s="84">
        <v>7.0526578171235998</v>
      </c>
      <c r="O22" s="84">
        <v>4.4742468959122397E-3</v>
      </c>
      <c r="P22" s="84">
        <v>13.065196324542001</v>
      </c>
      <c r="Q22" s="84">
        <v>1.30424251614541E-3</v>
      </c>
      <c r="R22" s="84">
        <v>18.680184648153201</v>
      </c>
      <c r="S22" s="84">
        <v>0.158013025413372</v>
      </c>
      <c r="T22" s="84">
        <v>391.96109539497201</v>
      </c>
      <c r="U22" s="84">
        <v>8.7070309441544799E-2</v>
      </c>
      <c r="V22" s="85">
        <v>44335.63585648148</v>
      </c>
      <c r="W22" s="84">
        <v>2.4</v>
      </c>
      <c r="X22" s="84">
        <v>7.5384468198990404E-2</v>
      </c>
      <c r="Y22" s="84">
        <v>8.2514743018699793E-2</v>
      </c>
      <c r="Z22" s="109">
        <f>((((N22/1000)+1)/((SMOW!$Z$4/1000)+1))-1)*1000</f>
        <v>17.6039028134769</v>
      </c>
      <c r="AA22" s="109">
        <f>((((P22/1000)+1)/((SMOW!$AA$4/1000)+1))-1)*1000</f>
        <v>33.918947555139354</v>
      </c>
      <c r="AB22" s="109">
        <f>Z22*SMOW!$AN$6</f>
        <v>18.529163774249017</v>
      </c>
      <c r="AC22" s="109">
        <f>AA22*SMOW!$AN$12</f>
        <v>35.661332394378839</v>
      </c>
      <c r="AD22" s="109">
        <f t="shared" ref="AD22" si="39">LN((AB22/1000)+1)*1000</f>
        <v>18.359590319204202</v>
      </c>
      <c r="AE22" s="109">
        <f t="shared" ref="AE22" si="40">LN((AC22/1000)+1)*1000</f>
        <v>35.04019116086458</v>
      </c>
      <c r="AF22" s="51">
        <f>(AD22-SMOW!AN$14*AE22)</f>
        <v>-0.14163061373229624</v>
      </c>
      <c r="AG22" s="55">
        <f t="shared" ref="AG22" si="41">AF22*1000</f>
        <v>-141.63061373229624</v>
      </c>
      <c r="AH22" s="2">
        <f>AVERAGE(AG21:AG22)</f>
        <v>-137.96552337309009</v>
      </c>
      <c r="AI22" s="2">
        <f>STDEV(AG21:AG22)</f>
        <v>5.183220493312211</v>
      </c>
      <c r="AK22" s="98">
        <v>18</v>
      </c>
      <c r="AL22" s="98">
        <v>0</v>
      </c>
      <c r="AM22" s="98">
        <v>0</v>
      </c>
      <c r="AN22" s="98">
        <v>0</v>
      </c>
    </row>
    <row r="23" spans="1:40" s="84" customFormat="1" x14ac:dyDescent="0.25">
      <c r="A23" s="84">
        <v>2992</v>
      </c>
      <c r="B23" s="84" t="s">
        <v>134</v>
      </c>
      <c r="C23" s="114" t="s">
        <v>64</v>
      </c>
      <c r="D23" s="84" t="s">
        <v>114</v>
      </c>
      <c r="E23" s="84" t="s">
        <v>161</v>
      </c>
      <c r="F23" s="84">
        <v>17.5925552126334</v>
      </c>
      <c r="G23" s="84">
        <v>17.439597155793599</v>
      </c>
      <c r="H23" s="84">
        <v>4.5848062813641996E-3</v>
      </c>
      <c r="I23" s="84">
        <v>33.937257660320803</v>
      </c>
      <c r="J23" s="84">
        <v>33.374094975180597</v>
      </c>
      <c r="K23" s="84">
        <v>1.1626968763041401E-3</v>
      </c>
      <c r="L23" s="84">
        <v>-0.18192499110173099</v>
      </c>
      <c r="M23" s="84">
        <v>4.5422145717955303E-3</v>
      </c>
      <c r="N23" s="84">
        <v>7.2182076735954501</v>
      </c>
      <c r="O23" s="84">
        <v>4.5380642199020398E-3</v>
      </c>
      <c r="P23" s="84">
        <v>13.365929295619701</v>
      </c>
      <c r="Q23" s="84">
        <v>1.13956373253456E-3</v>
      </c>
      <c r="R23" s="84">
        <v>19.362806085646699</v>
      </c>
      <c r="S23" s="84">
        <v>0.14517775876934899</v>
      </c>
      <c r="T23" s="84">
        <v>416.98049368108298</v>
      </c>
      <c r="U23" s="84">
        <v>9.1726871656976003E-2</v>
      </c>
      <c r="V23" s="85">
        <v>44335.745636574073</v>
      </c>
      <c r="W23" s="84">
        <v>2.4</v>
      </c>
      <c r="X23" s="84">
        <v>8.8602541684581707E-3</v>
      </c>
      <c r="Y23" s="84">
        <v>1.1424061062286E-2</v>
      </c>
      <c r="Z23" s="109">
        <f>((((N23/1000)+1)/((SMOW!$Z$4/1000)+1))-1)*1000</f>
        <v>17.771187194038696</v>
      </c>
      <c r="AA23" s="109">
        <f>((((P23/1000)+1)/((SMOW!$AA$4/1000)+1))-1)*1000</f>
        <v>34.225871056291936</v>
      </c>
      <c r="AB23" s="109">
        <f>Z23*SMOW!$AN$6</f>
        <v>18.70524062022719</v>
      </c>
      <c r="AC23" s="109">
        <f>AA23*SMOW!$AN$12</f>
        <v>35.984022270780684</v>
      </c>
      <c r="AD23" s="109">
        <f t="shared" ref="AD23" si="42">LN((AB23/1000)+1)*1000</f>
        <v>18.532449020232242</v>
      </c>
      <c r="AE23" s="109">
        <f t="shared" ref="AE23" si="43">LN((AC23/1000)+1)*1000</f>
        <v>35.351721199811699</v>
      </c>
      <c r="AF23" s="51">
        <f>(AD23-SMOW!AN$14*AE23)</f>
        <v>-0.13325977326833538</v>
      </c>
      <c r="AG23" s="55">
        <f t="shared" ref="AG23" si="44">AF23*1000</f>
        <v>-133.25977326833538</v>
      </c>
      <c r="AK23" s="98">
        <v>18</v>
      </c>
      <c r="AL23" s="98">
        <v>0</v>
      </c>
      <c r="AM23" s="98">
        <v>0</v>
      </c>
      <c r="AN23" s="98">
        <v>0</v>
      </c>
    </row>
    <row r="24" spans="1:40" s="84" customFormat="1" x14ac:dyDescent="0.25">
      <c r="A24" s="84">
        <v>2993</v>
      </c>
      <c r="B24" s="84" t="s">
        <v>127</v>
      </c>
      <c r="C24" s="114" t="s">
        <v>48</v>
      </c>
      <c r="D24" s="84" t="s">
        <v>111</v>
      </c>
      <c r="E24" s="84" t="s">
        <v>163</v>
      </c>
      <c r="F24" s="84">
        <v>16.580447466700399</v>
      </c>
      <c r="G24" s="84">
        <v>16.444492342684999</v>
      </c>
      <c r="H24" s="84">
        <v>3.58013758749955E-3</v>
      </c>
      <c r="I24" s="84">
        <v>31.932208868072902</v>
      </c>
      <c r="J24" s="84">
        <v>31.432975784179099</v>
      </c>
      <c r="K24" s="84">
        <v>1.4068844276175E-3</v>
      </c>
      <c r="L24" s="84">
        <v>-0.15211887136154401</v>
      </c>
      <c r="M24" s="84">
        <v>3.5990653108118101E-3</v>
      </c>
      <c r="N24" s="84">
        <v>6.2164183576169698</v>
      </c>
      <c r="O24" s="84">
        <v>3.5436381149152201E-3</v>
      </c>
      <c r="P24" s="84">
        <v>11.4007731726677</v>
      </c>
      <c r="Q24" s="84">
        <v>1.3788929017141899E-3</v>
      </c>
      <c r="R24" s="84">
        <v>16.133664737897298</v>
      </c>
      <c r="S24" s="84">
        <v>0.12763255106010499</v>
      </c>
      <c r="T24" s="84">
        <v>391.053903629827</v>
      </c>
      <c r="U24" s="84">
        <v>8.3654955580874102E-2</v>
      </c>
      <c r="V24" s="85">
        <v>44335.859780092593</v>
      </c>
      <c r="W24" s="84">
        <v>2.5</v>
      </c>
      <c r="X24" s="84">
        <v>4.9760997453765299E-3</v>
      </c>
      <c r="Y24" s="84">
        <v>5.9682608955610901E-3</v>
      </c>
      <c r="Z24" s="109">
        <f>((((N24/1000)+1)/((SMOW!$Z$4/1000)+1))-1)*1000</f>
        <v>16.758901778948232</v>
      </c>
      <c r="AA24" s="109">
        <f>((((P24/1000)+1)/((SMOW!$AA$4/1000)+1))-1)*1000</f>
        <v>32.220262574433669</v>
      </c>
      <c r="AB24" s="109">
        <f>Z24*SMOW!$AN$6</f>
        <v>17.639749493558661</v>
      </c>
      <c r="AC24" s="109">
        <f>AA24*SMOW!$AN$12</f>
        <v>33.875387543589802</v>
      </c>
      <c r="AD24" s="109">
        <f t="shared" ref="AD24:AD26" si="45">LN((AB24/1000)+1)*1000</f>
        <v>17.485974843138436</v>
      </c>
      <c r="AE24" s="109">
        <f t="shared" ref="AE24:AE26" si="46">LN((AC24/1000)+1)*1000</f>
        <v>33.314253875555146</v>
      </c>
      <c r="AF24" s="51">
        <f>(AD24-SMOW!AN$14*AE24)</f>
        <v>-0.10395120315468276</v>
      </c>
      <c r="AG24" s="55">
        <f t="shared" ref="AG24:AG26" si="47">AF24*1000</f>
        <v>-103.95120315468276</v>
      </c>
      <c r="AK24" s="98">
        <v>18</v>
      </c>
      <c r="AL24" s="98">
        <v>0</v>
      </c>
      <c r="AM24" s="98">
        <v>0</v>
      </c>
      <c r="AN24" s="98">
        <v>0</v>
      </c>
    </row>
    <row r="25" spans="1:40" s="84" customFormat="1" x14ac:dyDescent="0.25">
      <c r="A25" s="84">
        <v>2994</v>
      </c>
      <c r="B25" s="84" t="s">
        <v>127</v>
      </c>
      <c r="C25" s="114" t="s">
        <v>48</v>
      </c>
      <c r="D25" s="84" t="s">
        <v>111</v>
      </c>
      <c r="E25" s="84" t="s">
        <v>164</v>
      </c>
      <c r="F25" s="84">
        <v>16.5621900770936</v>
      </c>
      <c r="G25" s="84">
        <v>16.4265322707938</v>
      </c>
      <c r="H25" s="84">
        <v>5.3557033991470703E-3</v>
      </c>
      <c r="I25" s="84">
        <v>31.907817820288798</v>
      </c>
      <c r="J25" s="84">
        <v>31.4093392188982</v>
      </c>
      <c r="K25" s="84">
        <v>1.3487546134131299E-3</v>
      </c>
      <c r="L25" s="84">
        <v>-0.15759883678445799</v>
      </c>
      <c r="M25" s="84">
        <v>5.1979156333018502E-3</v>
      </c>
      <c r="N25" s="84">
        <v>6.1983471019436003</v>
      </c>
      <c r="O25" s="84">
        <v>5.3011020480548104E-3</v>
      </c>
      <c r="P25" s="84">
        <v>11.3768674118287</v>
      </c>
      <c r="Q25" s="84">
        <v>1.32191964462663E-3</v>
      </c>
      <c r="R25" s="84">
        <v>16.230304056449299</v>
      </c>
      <c r="S25" s="84">
        <v>0.139844109334399</v>
      </c>
      <c r="T25" s="84">
        <v>435.65154844678898</v>
      </c>
      <c r="U25" s="84">
        <v>0.10531406986635999</v>
      </c>
      <c r="V25" s="85">
        <v>44335.973761574074</v>
      </c>
      <c r="W25" s="84">
        <v>2.5</v>
      </c>
      <c r="X25" s="84">
        <v>1.0689308709738899E-2</v>
      </c>
      <c r="Y25" s="84">
        <v>1.3613361243029301E-2</v>
      </c>
      <c r="Z25" s="109">
        <f>((((N25/1000)+1)/((SMOW!$Z$4/1000)+1))-1)*1000</f>
        <v>16.740641184371352</v>
      </c>
      <c r="AA25" s="109">
        <f>((((P25/1000)+1)/((SMOW!$AA$4/1000)+1))-1)*1000</f>
        <v>32.195864718128853</v>
      </c>
      <c r="AB25" s="109">
        <f>Z25*SMOW!$AN$6</f>
        <v>17.620529122308305</v>
      </c>
      <c r="AC25" s="109">
        <f>AA25*SMOW!$AN$12</f>
        <v>33.84973639206212</v>
      </c>
      <c r="AD25" s="109">
        <f t="shared" si="45"/>
        <v>17.46708745909929</v>
      </c>
      <c r="AE25" s="109">
        <f t="shared" si="46"/>
        <v>33.289442887641783</v>
      </c>
      <c r="AF25" s="51">
        <f>(AD25-SMOW!AN$14*AE25)</f>
        <v>-0.10973838557557158</v>
      </c>
      <c r="AG25" s="55">
        <f t="shared" si="47"/>
        <v>-109.73838557557158</v>
      </c>
      <c r="AH25" s="2">
        <f>AVERAGE(AG24:AG25)</f>
        <v>-106.84479436512717</v>
      </c>
      <c r="AI25" s="2">
        <f>STDEV(AG24:AG25)</f>
        <v>4.0921559337740687</v>
      </c>
      <c r="AK25" s="98">
        <v>18</v>
      </c>
      <c r="AL25" s="98">
        <v>0</v>
      </c>
      <c r="AM25" s="98">
        <v>0</v>
      </c>
      <c r="AN25" s="98">
        <v>0</v>
      </c>
    </row>
    <row r="26" spans="1:40" s="69" customFormat="1" x14ac:dyDescent="0.25">
      <c r="A26" s="69">
        <v>2995</v>
      </c>
      <c r="B26" s="69" t="s">
        <v>162</v>
      </c>
      <c r="C26" s="114" t="s">
        <v>48</v>
      </c>
      <c r="D26" s="69" t="s">
        <v>111</v>
      </c>
      <c r="E26" s="69" t="s">
        <v>165</v>
      </c>
      <c r="F26" s="69">
        <v>14.864066203583899</v>
      </c>
      <c r="G26" s="69">
        <v>14.7546782368272</v>
      </c>
      <c r="H26" s="69">
        <v>4.3943306628746103E-3</v>
      </c>
      <c r="I26" s="69">
        <v>28.693875655383302</v>
      </c>
      <c r="J26" s="69">
        <v>28.2899156071174</v>
      </c>
      <c r="K26" s="69">
        <v>1.6515051764007401E-3</v>
      </c>
      <c r="L26" s="69">
        <v>-0.18239720373080001</v>
      </c>
      <c r="M26" s="69">
        <v>4.4209481263351603E-3</v>
      </c>
      <c r="N26" s="69">
        <v>4.5175355870374396</v>
      </c>
      <c r="O26" s="69">
        <v>4.3495304987392503E-3</v>
      </c>
      <c r="P26" s="69">
        <v>8.2268701905158608</v>
      </c>
      <c r="Q26" s="69">
        <v>1.61864664941609E-3</v>
      </c>
      <c r="R26" s="69">
        <v>11.035829287017901</v>
      </c>
      <c r="S26" s="69">
        <v>0.153701838158429</v>
      </c>
      <c r="T26" s="69">
        <v>397.68827664476299</v>
      </c>
      <c r="U26" s="69">
        <v>0.10497108637442699</v>
      </c>
      <c r="V26" s="72">
        <v>44336.668194444443</v>
      </c>
      <c r="W26" s="69">
        <v>2.5</v>
      </c>
      <c r="X26" s="69">
        <v>4.9638645166407802E-4</v>
      </c>
      <c r="Y26" s="69">
        <v>1.17613081275247E-3</v>
      </c>
      <c r="Z26" s="115">
        <f>((((N26/1000)+1)/((SMOW!$Z$4/1000)+1))-1)*1000</f>
        <v>15.042219215881891</v>
      </c>
      <c r="AA26" s="115">
        <f>((((P26/1000)+1)/((SMOW!$AA$4/1000)+1))-1)*1000</f>
        <v>28.981025412941676</v>
      </c>
      <c r="AB26" s="115">
        <f>Z26*SMOW!$AN$6</f>
        <v>15.832838111663149</v>
      </c>
      <c r="AC26" s="115">
        <f>AA26*SMOW!$AN$12</f>
        <v>30.469753777023026</v>
      </c>
      <c r="AD26" s="115">
        <f t="shared" si="45"/>
        <v>15.708806202186446</v>
      </c>
      <c r="AE26" s="115">
        <f t="shared" si="46"/>
        <v>30.014769900667513</v>
      </c>
      <c r="AF26" s="116">
        <f>(AD26-SMOW!AN$14*AE26)</f>
        <v>-0.13899230536600093</v>
      </c>
      <c r="AG26" s="111">
        <f t="shared" si="47"/>
        <v>-138.99230536600095</v>
      </c>
      <c r="AK26" s="104">
        <v>18</v>
      </c>
      <c r="AL26" s="104">
        <v>0</v>
      </c>
      <c r="AM26" s="104">
        <v>0</v>
      </c>
      <c r="AN26" s="104">
        <v>0</v>
      </c>
    </row>
    <row r="27" spans="1:40" s="84" customFormat="1" x14ac:dyDescent="0.25">
      <c r="A27" s="84">
        <v>2996</v>
      </c>
      <c r="B27" s="84" t="s">
        <v>162</v>
      </c>
      <c r="C27" s="114" t="s">
        <v>48</v>
      </c>
      <c r="D27" s="84" t="s">
        <v>111</v>
      </c>
      <c r="E27" s="84" t="s">
        <v>166</v>
      </c>
      <c r="F27" s="84">
        <v>15.866136896199899</v>
      </c>
      <c r="G27" s="84">
        <v>15.7415851295248</v>
      </c>
      <c r="H27" s="84">
        <v>4.2439787975781899E-3</v>
      </c>
      <c r="I27" s="84">
        <v>30.575420025276099</v>
      </c>
      <c r="J27" s="84">
        <v>30.1173064359492</v>
      </c>
      <c r="K27" s="84">
        <v>1.3508451853434899E-3</v>
      </c>
      <c r="L27" s="84">
        <v>-0.16035266865634601</v>
      </c>
      <c r="M27" s="84">
        <v>4.0589322177474003E-3</v>
      </c>
      <c r="N27" s="84">
        <v>5.5093901773729899</v>
      </c>
      <c r="O27" s="84">
        <v>4.2007114694437696E-3</v>
      </c>
      <c r="P27" s="84">
        <v>10.0709791485603</v>
      </c>
      <c r="Q27" s="84">
        <v>1.3239686223080001E-3</v>
      </c>
      <c r="R27" s="84">
        <v>13.6270871840414</v>
      </c>
      <c r="S27" s="84">
        <v>0.13864052946033201</v>
      </c>
      <c r="T27" s="84">
        <v>418.87661300644498</v>
      </c>
      <c r="U27" s="84">
        <v>9.6701888216544699E-2</v>
      </c>
      <c r="V27" s="85">
        <v>44336.669317129628</v>
      </c>
      <c r="W27" s="84">
        <v>2.5</v>
      </c>
      <c r="X27" s="84">
        <v>7.9143042007738702E-4</v>
      </c>
      <c r="Y27" s="84">
        <v>6.06421641441758E-3</v>
      </c>
      <c r="Z27" s="109">
        <f>((((N27/1000)+1)/((SMOW!$Z$4/1000)+1))-1)*1000</f>
        <v>16.044465815713728</v>
      </c>
      <c r="AA27" s="109">
        <f>((((P27/1000)+1)/((SMOW!$AA$4/1000)+1))-1)*1000</f>
        <v>30.863094997402474</v>
      </c>
      <c r="AB27" s="109">
        <f>Z27*SMOW!$AN$6</f>
        <v>16.887762783040635</v>
      </c>
      <c r="AC27" s="109">
        <f>AA27*SMOW!$AN$12</f>
        <v>32.448503528373649</v>
      </c>
      <c r="AD27" s="109">
        <f t="shared" ref="AD27" si="48">LN((AB27/1000)+1)*1000</f>
        <v>16.746749897568169</v>
      </c>
      <c r="AE27" s="109">
        <f t="shared" ref="AE27" si="49">LN((AC27/1000)+1)*1000</f>
        <v>31.933169091912184</v>
      </c>
      <c r="AF27" s="51">
        <f>(AD27-SMOW!AN$14*AE27)</f>
        <v>-0.11396338296146524</v>
      </c>
      <c r="AG27" s="55">
        <f t="shared" ref="AG27" si="50">AF27*1000</f>
        <v>-113.96338296146524</v>
      </c>
      <c r="AH27" s="2">
        <f>AVERAGE(AG26:AG27)</f>
        <v>-126.4778441637331</v>
      </c>
      <c r="AI27" s="2">
        <f>STDEV(AG26:AG27)</f>
        <v>17.698120758039106</v>
      </c>
      <c r="AK27" s="98">
        <v>18</v>
      </c>
      <c r="AL27" s="98">
        <v>0</v>
      </c>
      <c r="AM27" s="98">
        <v>0</v>
      </c>
      <c r="AN27" s="98">
        <v>0</v>
      </c>
    </row>
    <row r="28" spans="1:40" s="84" customFormat="1" x14ac:dyDescent="0.25">
      <c r="A28" s="84">
        <v>2997</v>
      </c>
      <c r="B28" s="84" t="s">
        <v>162</v>
      </c>
      <c r="C28" s="114" t="s">
        <v>48</v>
      </c>
      <c r="D28" s="84" t="s">
        <v>111</v>
      </c>
      <c r="E28" s="84" t="s">
        <v>167</v>
      </c>
      <c r="F28" s="84">
        <v>15.705340612932201</v>
      </c>
      <c r="G28" s="84">
        <v>15.583287446637801</v>
      </c>
      <c r="H28" s="84">
        <v>5.4635592127126502E-3</v>
      </c>
      <c r="I28" s="84">
        <v>30.258862501208601</v>
      </c>
      <c r="J28" s="84">
        <v>29.810093435679601</v>
      </c>
      <c r="K28" s="84">
        <v>1.5872386812072E-3</v>
      </c>
      <c r="L28" s="84">
        <v>-0.15644188740102999</v>
      </c>
      <c r="M28" s="84">
        <v>5.4667392251313198E-3</v>
      </c>
      <c r="N28" s="84">
        <v>5.3502332108603303</v>
      </c>
      <c r="O28" s="84">
        <v>5.4078582725032298E-3</v>
      </c>
      <c r="P28" s="84">
        <v>9.7607198874924705</v>
      </c>
      <c r="Q28" s="84">
        <v>1.55565880741585E-3</v>
      </c>
      <c r="R28" s="84">
        <v>13.592961016678499</v>
      </c>
      <c r="S28" s="84">
        <v>0.14050385521016101</v>
      </c>
      <c r="T28" s="84">
        <v>408.61575262789302</v>
      </c>
      <c r="U28" s="84">
        <v>8.8050479018716696E-2</v>
      </c>
      <c r="V28" s="85">
        <v>44336.777546296296</v>
      </c>
      <c r="W28" s="84">
        <v>2.5</v>
      </c>
      <c r="X28" s="84">
        <v>4.3749433859309302E-2</v>
      </c>
      <c r="Y28" s="84">
        <v>5.0535058451618403E-2</v>
      </c>
      <c r="Z28" s="109">
        <f>((((N28/1000)+1)/((SMOW!$Z$4/1000)+1))-1)*1000</f>
        <v>15.883641305668439</v>
      </c>
      <c r="AA28" s="109">
        <f>((((P28/1000)+1)/((SMOW!$AA$4/1000)+1))-1)*1000</f>
        <v>30.546449109421836</v>
      </c>
      <c r="AB28" s="109">
        <f>Z28*SMOW!$AN$6</f>
        <v>16.718485338310529</v>
      </c>
      <c r="AC28" s="109">
        <f>AA28*SMOW!$AN$12</f>
        <v>32.115591835160465</v>
      </c>
      <c r="AD28" s="109">
        <f t="shared" ref="AD28:AD29" si="51">LN((AB28/1000)+1)*1000</f>
        <v>16.580269837549164</v>
      </c>
      <c r="AE28" s="109">
        <f t="shared" ref="AE28:AE29" si="52">LN((AC28/1000)+1)*1000</f>
        <v>31.610668379198835</v>
      </c>
      <c r="AF28" s="51">
        <f>(AD28-SMOW!AN$14*AE28)</f>
        <v>-0.11016306666782327</v>
      </c>
      <c r="AG28" s="55">
        <f t="shared" ref="AG28:AG29" si="53">AF28*1000</f>
        <v>-110.16306666782327</v>
      </c>
      <c r="AK28" s="98">
        <v>18</v>
      </c>
      <c r="AL28" s="98">
        <v>0</v>
      </c>
      <c r="AM28" s="98">
        <v>0</v>
      </c>
      <c r="AN28" s="98">
        <v>0</v>
      </c>
    </row>
    <row r="29" spans="1:40" s="84" customFormat="1" x14ac:dyDescent="0.25">
      <c r="A29" s="84">
        <v>2998</v>
      </c>
      <c r="B29" s="84" t="s">
        <v>127</v>
      </c>
      <c r="C29" s="114" t="s">
        <v>48</v>
      </c>
      <c r="D29" s="84" t="s">
        <v>111</v>
      </c>
      <c r="E29" s="84" t="s">
        <v>168</v>
      </c>
      <c r="F29" s="84">
        <v>15.7582562931004</v>
      </c>
      <c r="G29" s="84">
        <v>15.6353839269789</v>
      </c>
      <c r="H29" s="84">
        <v>3.24071920857044E-3</v>
      </c>
      <c r="I29" s="84">
        <v>30.3667934474052</v>
      </c>
      <c r="J29" s="84">
        <v>29.9148489632558</v>
      </c>
      <c r="K29" s="84">
        <v>1.2615635187036101E-3</v>
      </c>
      <c r="L29" s="84">
        <v>-0.159656325620149</v>
      </c>
      <c r="M29" s="84">
        <v>3.2960007562792002E-3</v>
      </c>
      <c r="N29" s="84">
        <v>5.4026094161144602</v>
      </c>
      <c r="O29" s="84">
        <v>3.2076801035046802E-3</v>
      </c>
      <c r="P29" s="84">
        <v>9.8665034278204509</v>
      </c>
      <c r="Q29" s="84">
        <v>1.2364633134409201E-3</v>
      </c>
      <c r="R29" s="84">
        <v>13.689768341329501</v>
      </c>
      <c r="S29" s="84">
        <v>0.135005379053349</v>
      </c>
      <c r="T29" s="84">
        <v>384.31184054297501</v>
      </c>
      <c r="U29" s="84">
        <v>9.1437926388831803E-2</v>
      </c>
      <c r="V29" s="85">
        <v>44336.897222222222</v>
      </c>
      <c r="W29" s="84">
        <v>2.5</v>
      </c>
      <c r="X29" s="84">
        <v>1.10390343350735E-4</v>
      </c>
      <c r="Y29" s="84">
        <v>4.11373095076947E-4</v>
      </c>
      <c r="Z29" s="109">
        <f>((((N29/1000)+1)/((SMOW!$Z$4/1000)+1))-1)*1000</f>
        <v>15.936566274851849</v>
      </c>
      <c r="AA29" s="109">
        <f>((((P29/1000)+1)/((SMOW!$AA$4/1000)+1))-1)*1000</f>
        <v>30.654410183478475</v>
      </c>
      <c r="AB29" s="109">
        <f>Z29*SMOW!$AN$6</f>
        <v>16.774192043359804</v>
      </c>
      <c r="AC29" s="109">
        <f>AA29*SMOW!$AN$12</f>
        <v>32.229098769340226</v>
      </c>
      <c r="AD29" s="109">
        <f t="shared" si="51"/>
        <v>16.635059024333891</v>
      </c>
      <c r="AE29" s="109">
        <f t="shared" si="52"/>
        <v>31.720637353673663</v>
      </c>
      <c r="AF29" s="51">
        <f>(AD29-SMOW!AN$14*AE29)</f>
        <v>-0.11343749840580486</v>
      </c>
      <c r="AG29" s="55">
        <f t="shared" si="53"/>
        <v>-113.43749840580486</v>
      </c>
      <c r="AH29" s="2">
        <f>AVERAGE(AG28:AG29)</f>
        <v>-111.80028253681407</v>
      </c>
      <c r="AI29" s="2">
        <f>STDEV(AG28:AG29)</f>
        <v>2.3153728864592327</v>
      </c>
      <c r="AK29" s="98">
        <v>18</v>
      </c>
      <c r="AL29" s="98">
        <v>0</v>
      </c>
      <c r="AM29" s="98">
        <v>0</v>
      </c>
      <c r="AN29" s="98">
        <v>0</v>
      </c>
    </row>
    <row r="30" spans="1:40" s="84" customFormat="1" x14ac:dyDescent="0.25">
      <c r="A30" s="84">
        <v>2999</v>
      </c>
      <c r="B30" s="84" t="s">
        <v>162</v>
      </c>
      <c r="C30" s="114" t="s">
        <v>48</v>
      </c>
      <c r="D30" s="84" t="s">
        <v>111</v>
      </c>
      <c r="E30" s="84" t="s">
        <v>185</v>
      </c>
      <c r="F30" s="84">
        <v>14.561219581912001</v>
      </c>
      <c r="G30" s="84">
        <v>14.4562226098476</v>
      </c>
      <c r="H30" s="84">
        <v>4.8119270824200904E-3</v>
      </c>
      <c r="I30" s="84">
        <v>28.066646898868999</v>
      </c>
      <c r="J30" s="84">
        <v>27.679996515480099</v>
      </c>
      <c r="K30" s="84">
        <v>1.2687838638105501E-3</v>
      </c>
      <c r="L30" s="84">
        <v>-0.15881555032585301</v>
      </c>
      <c r="M30" s="84">
        <v>4.7237921372003302E-3</v>
      </c>
      <c r="N30" s="84">
        <v>4.21777648412559</v>
      </c>
      <c r="O30" s="84">
        <v>4.7628695263019702E-3</v>
      </c>
      <c r="P30" s="84">
        <v>7.6121208457012797</v>
      </c>
      <c r="Q30" s="84">
        <v>1.24354000177392E-3</v>
      </c>
      <c r="R30" s="84">
        <v>9.8807173937072097</v>
      </c>
      <c r="S30" s="84">
        <v>0.137132245051303</v>
      </c>
      <c r="T30" s="84">
        <v>396.96192733217498</v>
      </c>
      <c r="U30" s="84">
        <v>0.15920060360801799</v>
      </c>
      <c r="V30" s="85">
        <v>44337.554837962962</v>
      </c>
      <c r="W30" s="84">
        <v>2.5</v>
      </c>
      <c r="X30" s="84">
        <v>2.3531482020412299E-3</v>
      </c>
      <c r="Y30" s="84">
        <v>3.7350352159205001E-3</v>
      </c>
      <c r="Z30" s="109">
        <f>((((N30/1000)+1)/((SMOW!$Z$4/1000)+1))-1)*1000</f>
        <v>14.739319431387843</v>
      </c>
      <c r="AA30" s="109">
        <f>((((P30/1000)+1)/((SMOW!$AA$4/1000)+1))-1)*1000</f>
        <v>28.353621571701293</v>
      </c>
      <c r="AB30" s="109">
        <f>Z30*SMOW!$AN$6</f>
        <v>15.514017917440182</v>
      </c>
      <c r="AC30" s="109">
        <f>AA30*SMOW!$AN$12</f>
        <v>29.8101207830567</v>
      </c>
      <c r="AD30" s="109">
        <f t="shared" ref="AD30:AD33" si="54">LN((AB30/1000)+1)*1000</f>
        <v>15.394905899148959</v>
      </c>
      <c r="AE30" s="109">
        <f t="shared" ref="AE30:AE33" si="55">LN((AC30/1000)+1)*1000</f>
        <v>29.37443649291037</v>
      </c>
      <c r="AF30" s="51">
        <f>(AD30-SMOW!AN$14*AE30)</f>
        <v>-0.11479656910771574</v>
      </c>
      <c r="AG30" s="55">
        <f t="shared" ref="AG30:AG33" si="56">AF30*1000</f>
        <v>-114.79656910771574</v>
      </c>
      <c r="AJ30" s="84" t="s">
        <v>183</v>
      </c>
      <c r="AK30" s="98">
        <v>18</v>
      </c>
      <c r="AL30" s="98">
        <v>0</v>
      </c>
      <c r="AM30" s="98">
        <v>0</v>
      </c>
      <c r="AN30" s="98">
        <v>0</v>
      </c>
    </row>
    <row r="31" spans="1:40" s="84" customFormat="1" x14ac:dyDescent="0.25">
      <c r="A31" s="84">
        <v>3000</v>
      </c>
      <c r="B31" s="84" t="s">
        <v>162</v>
      </c>
      <c r="C31" s="114" t="s">
        <v>48</v>
      </c>
      <c r="D31" s="84" t="s">
        <v>111</v>
      </c>
      <c r="E31" s="84" t="s">
        <v>184</v>
      </c>
      <c r="F31" s="84">
        <v>14.965889373983099</v>
      </c>
      <c r="G31" s="84">
        <v>14.855005049441999</v>
      </c>
      <c r="H31" s="84">
        <v>4.3091952760882001E-3</v>
      </c>
      <c r="I31" s="84">
        <v>28.8484020097548</v>
      </c>
      <c r="J31" s="84">
        <v>28.440120413815102</v>
      </c>
      <c r="K31" s="84">
        <v>1.38441973910958E-3</v>
      </c>
      <c r="L31" s="84">
        <v>-0.16137852905238501</v>
      </c>
      <c r="M31" s="84">
        <v>4.2205154223074297E-3</v>
      </c>
      <c r="N31" s="84">
        <v>4.6183206710710598</v>
      </c>
      <c r="O31" s="84">
        <v>4.2652630665047601E-3</v>
      </c>
      <c r="P31" s="84">
        <v>8.3783220716993103</v>
      </c>
      <c r="Q31" s="84">
        <v>1.35687517309446E-3</v>
      </c>
      <c r="R31" s="84">
        <v>11.292371989570199</v>
      </c>
      <c r="S31" s="84">
        <v>0.12828789140848901</v>
      </c>
      <c r="T31" s="84">
        <v>406.36322280719799</v>
      </c>
      <c r="U31" s="84">
        <v>0.103880741709981</v>
      </c>
      <c r="V31" s="85">
        <v>44337.661944444444</v>
      </c>
      <c r="W31" s="84">
        <v>2.5</v>
      </c>
      <c r="X31" s="84">
        <v>4.86525008765784E-3</v>
      </c>
      <c r="Y31" s="84">
        <v>3.3126242588427599E-3</v>
      </c>
      <c r="Z31" s="109">
        <f>((((N31/1000)+1)/((SMOW!$Z$4/1000)+1))-1)*1000</f>
        <v>15.144060260698922</v>
      </c>
      <c r="AA31" s="109">
        <f>((((P31/1000)+1)/((SMOW!$AA$4/1000)+1))-1)*1000</f>
        <v>29.135594901822159</v>
      </c>
      <c r="AB31" s="109">
        <f>Z31*SMOW!$AN$6</f>
        <v>15.9400319208059</v>
      </c>
      <c r="AC31" s="109">
        <f>AA31*SMOW!$AN$12</f>
        <v>30.6322633570162</v>
      </c>
      <c r="AD31" s="109">
        <f t="shared" si="54"/>
        <v>15.814323714328776</v>
      </c>
      <c r="AE31" s="109">
        <f t="shared" si="55"/>
        <v>30.172461833409216</v>
      </c>
      <c r="AF31" s="51">
        <f>(AD31-SMOW!AN$14*AE31)</f>
        <v>-0.11673613371129044</v>
      </c>
      <c r="AG31" s="55">
        <f t="shared" si="56"/>
        <v>-116.73613371129044</v>
      </c>
      <c r="AH31" s="2">
        <f>AVERAGE(AG30:AG31)</f>
        <v>-115.76635140950309</v>
      </c>
      <c r="AI31" s="2">
        <f>STDEV(AG30:AG31)</f>
        <v>1.3714792837370646</v>
      </c>
      <c r="AJ31" s="84" t="s">
        <v>183</v>
      </c>
      <c r="AK31" s="98">
        <v>18</v>
      </c>
      <c r="AL31" s="98">
        <v>0</v>
      </c>
      <c r="AM31" s="98">
        <v>0</v>
      </c>
      <c r="AN31" s="98">
        <v>0</v>
      </c>
    </row>
    <row r="32" spans="1:40" s="84" customFormat="1" x14ac:dyDescent="0.25">
      <c r="A32" s="84">
        <v>3001</v>
      </c>
      <c r="B32" s="84" t="s">
        <v>162</v>
      </c>
      <c r="C32" s="114" t="s">
        <v>48</v>
      </c>
      <c r="D32" s="84" t="s">
        <v>111</v>
      </c>
      <c r="E32" s="84" t="s">
        <v>170</v>
      </c>
      <c r="F32" s="84">
        <v>14.348667440233999</v>
      </c>
      <c r="G32" s="84">
        <v>14.2466993305559</v>
      </c>
      <c r="H32" s="84">
        <v>3.4511357603488699E-3</v>
      </c>
      <c r="I32" s="84">
        <v>27.653671615736702</v>
      </c>
      <c r="J32" s="84">
        <v>27.278214914475502</v>
      </c>
      <c r="K32" s="84">
        <v>1.4917720907291199E-3</v>
      </c>
      <c r="L32" s="84">
        <v>-0.156198144287127</v>
      </c>
      <c r="M32" s="84">
        <v>3.4247869081115699E-3</v>
      </c>
      <c r="N32" s="84">
        <v>4.0073913097436602</v>
      </c>
      <c r="O32" s="84">
        <v>3.4159514603064999E-3</v>
      </c>
      <c r="P32" s="84">
        <v>7.2073621638113403</v>
      </c>
      <c r="Q32" s="84">
        <v>1.46209163063034E-3</v>
      </c>
      <c r="R32" s="84">
        <v>8.9937782328447895</v>
      </c>
      <c r="S32" s="84">
        <v>0.136058700061541</v>
      </c>
      <c r="T32" s="84">
        <v>407.08704473860303</v>
      </c>
      <c r="U32" s="84">
        <v>9.5137351205007201E-2</v>
      </c>
      <c r="V32" s="85">
        <v>44337.793726851851</v>
      </c>
      <c r="W32" s="84">
        <v>2.5</v>
      </c>
      <c r="X32" s="84">
        <v>0.13684594522430801</v>
      </c>
      <c r="Y32" s="84">
        <v>0.131731479384776</v>
      </c>
      <c r="Z32" s="109">
        <f>((((N32/1000)+1)/((SMOW!$Z$4/1000)+1))-1)*1000</f>
        <v>14.526729977516251</v>
      </c>
      <c r="AA32" s="109">
        <f>((((P32/1000)+1)/((SMOW!$AA$4/1000)+1))-1)*1000</f>
        <v>27.940531010588685</v>
      </c>
      <c r="AB32" s="109">
        <f>Z32*SMOW!$AN$6</f>
        <v>15.2902547639394</v>
      </c>
      <c r="AC32" s="109">
        <f>AA32*SMOW!$AN$12</f>
        <v>29.37581014340995</v>
      </c>
      <c r="AD32" s="109">
        <f t="shared" si="54"/>
        <v>15.174536898141275</v>
      </c>
      <c r="AE32" s="109">
        <f t="shared" si="55"/>
        <v>28.95260897402131</v>
      </c>
      <c r="AF32" s="51">
        <f>(AD32-SMOW!AN$14*AE32)</f>
        <v>-0.11244064014197797</v>
      </c>
      <c r="AG32" s="55">
        <f t="shared" si="56"/>
        <v>-112.44064014197797</v>
      </c>
      <c r="AJ32" s="84" t="s">
        <v>183</v>
      </c>
      <c r="AK32" s="98">
        <v>18</v>
      </c>
      <c r="AL32" s="98">
        <v>0</v>
      </c>
      <c r="AM32" s="98">
        <v>0</v>
      </c>
      <c r="AN32" s="98">
        <v>0</v>
      </c>
    </row>
    <row r="33" spans="1:40" s="84" customFormat="1" x14ac:dyDescent="0.25">
      <c r="A33" s="84">
        <v>3002</v>
      </c>
      <c r="B33" s="84" t="s">
        <v>162</v>
      </c>
      <c r="C33" s="114" t="s">
        <v>48</v>
      </c>
      <c r="D33" s="84" t="s">
        <v>111</v>
      </c>
      <c r="E33" s="84" t="s">
        <v>171</v>
      </c>
      <c r="F33" s="84">
        <v>14.424120755377601</v>
      </c>
      <c r="G33" s="84">
        <v>14.3210824816054</v>
      </c>
      <c r="H33" s="84">
        <v>3.86929201205639E-3</v>
      </c>
      <c r="I33" s="84">
        <v>27.805673823404501</v>
      </c>
      <c r="J33" s="84">
        <v>27.4261158752795</v>
      </c>
      <c r="K33" s="84">
        <v>1.52523821229092E-3</v>
      </c>
      <c r="L33" s="84">
        <v>-0.15990670054220199</v>
      </c>
      <c r="M33" s="84">
        <v>4.0594104088474102E-3</v>
      </c>
      <c r="N33" s="84">
        <v>4.0820753789741602</v>
      </c>
      <c r="O33" s="84">
        <v>3.8298446125469999E-3</v>
      </c>
      <c r="P33" s="84">
        <v>7.3563401189889897</v>
      </c>
      <c r="Q33" s="84">
        <v>1.49489190658686E-3</v>
      </c>
      <c r="R33" s="84">
        <v>9.0710322615469607</v>
      </c>
      <c r="S33" s="84">
        <v>0.137988321492473</v>
      </c>
      <c r="T33" s="84">
        <v>384.40660000760403</v>
      </c>
      <c r="U33" s="84">
        <v>0.105029229725124</v>
      </c>
      <c r="V33" s="85">
        <v>44337.903946759259</v>
      </c>
      <c r="W33" s="84">
        <v>2.5</v>
      </c>
      <c r="X33" s="84">
        <v>0.11327652057438201</v>
      </c>
      <c r="Y33" s="84">
        <v>0.120865316488752</v>
      </c>
      <c r="Z33" s="109">
        <f>((((N33/1000)+1)/((SMOW!$Z$4/1000)+1))-1)*1000</f>
        <v>14.602196538015422</v>
      </c>
      <c r="AA33" s="109">
        <f>((((P33/1000)+1)/((SMOW!$AA$4/1000)+1))-1)*1000</f>
        <v>28.092575648174687</v>
      </c>
      <c r="AB33" s="109">
        <f>Z33*SMOW!$AN$6</f>
        <v>15.369687846124895</v>
      </c>
      <c r="AC33" s="109">
        <f>AA33*SMOW!$AN$12</f>
        <v>29.535665172842183</v>
      </c>
      <c r="AD33" s="109">
        <f t="shared" si="54"/>
        <v>15.25277065905747</v>
      </c>
      <c r="AE33" s="109">
        <f t="shared" si="55"/>
        <v>29.107890084132212</v>
      </c>
      <c r="AF33" s="51">
        <f>(AD33-SMOW!AN$14*AE33)</f>
        <v>-0.11619530536433942</v>
      </c>
      <c r="AG33" s="55">
        <f t="shared" si="56"/>
        <v>-116.19530536433942</v>
      </c>
      <c r="AH33" s="2">
        <f>AVERAGE(AG32:AG33)</f>
        <v>-114.3179727531587</v>
      </c>
      <c r="AI33" s="2">
        <f>STDEV(AG32:AG33)</f>
        <v>2.6549492398170798</v>
      </c>
      <c r="AJ33" s="84" t="s">
        <v>183</v>
      </c>
      <c r="AK33" s="98">
        <v>18</v>
      </c>
      <c r="AL33" s="98">
        <v>0</v>
      </c>
      <c r="AM33" s="98">
        <v>0</v>
      </c>
      <c r="AN33" s="98">
        <v>0</v>
      </c>
    </row>
    <row r="34" spans="1:40" s="84" customFormat="1" x14ac:dyDescent="0.25">
      <c r="A34" s="84">
        <v>3003</v>
      </c>
      <c r="B34" s="84" t="s">
        <v>134</v>
      </c>
      <c r="C34" s="114" t="s">
        <v>48</v>
      </c>
      <c r="D34" s="84" t="s">
        <v>111</v>
      </c>
      <c r="E34" s="84" t="s">
        <v>172</v>
      </c>
      <c r="F34" s="84">
        <v>14.038391487083899</v>
      </c>
      <c r="G34" s="84">
        <v>13.9407655436657</v>
      </c>
      <c r="H34" s="84">
        <v>4.2074175195423499E-3</v>
      </c>
      <c r="I34" s="84">
        <v>27.0643223739559</v>
      </c>
      <c r="J34" s="84">
        <v>26.7045602512767</v>
      </c>
      <c r="K34" s="84">
        <v>1.8311059411946699E-3</v>
      </c>
      <c r="L34" s="84">
        <v>-0.15924226900843599</v>
      </c>
      <c r="M34" s="84">
        <v>4.3427934196681303E-3</v>
      </c>
      <c r="N34" s="84">
        <v>3.7002786173255</v>
      </c>
      <c r="O34" s="84">
        <v>4.16452293332984E-3</v>
      </c>
      <c r="P34" s="84">
        <v>6.62973867877679</v>
      </c>
      <c r="Q34" s="84">
        <v>1.7946740578210199E-3</v>
      </c>
      <c r="R34" s="84">
        <v>7.19585247716656</v>
      </c>
      <c r="S34" s="84">
        <v>0.16630748924341399</v>
      </c>
      <c r="T34" s="84">
        <v>351.61885274070301</v>
      </c>
      <c r="U34" s="84">
        <v>7.3054663166909797E-2</v>
      </c>
      <c r="V34" s="85">
        <v>44338.516712962963</v>
      </c>
      <c r="W34" s="84">
        <v>2.5</v>
      </c>
      <c r="X34" s="84">
        <v>1.2420790204307801E-2</v>
      </c>
      <c r="Y34" s="84">
        <v>1.56103356057834E-2</v>
      </c>
      <c r="Z34" s="109">
        <f>((((N34/1000)+1)/((SMOW!$Z$4/1000)+1))-1)*1000</f>
        <v>14.216399557371417</v>
      </c>
      <c r="AA34" s="109">
        <f>((((P34/1000)+1)/((SMOW!$AA$4/1000)+1))-1)*1000</f>
        <v>27.351017257775112</v>
      </c>
      <c r="AB34" s="109">
        <f>Z34*SMOW!$AN$6</f>
        <v>14.963613379928065</v>
      </c>
      <c r="AC34" s="109">
        <f>AA34*SMOW!$AN$12</f>
        <v>28.756013616528701</v>
      </c>
      <c r="AD34" s="109">
        <f t="shared" ref="AD34" si="57">LN((AB34/1000)+1)*1000</f>
        <v>14.852762964393532</v>
      </c>
      <c r="AE34" s="109">
        <f t="shared" ref="AE34" si="58">LN((AC34/1000)+1)*1000</f>
        <v>28.35031854882893</v>
      </c>
      <c r="AF34" s="51">
        <f>(AD34-SMOW!AN$14*AE34)</f>
        <v>-0.11620522938814304</v>
      </c>
      <c r="AG34" s="55">
        <f t="shared" ref="AG34" si="59">AF34*1000</f>
        <v>-116.20522938814304</v>
      </c>
      <c r="AK34" s="98">
        <v>18</v>
      </c>
      <c r="AL34" s="98">
        <v>0</v>
      </c>
      <c r="AM34" s="98">
        <v>0</v>
      </c>
      <c r="AN34" s="98">
        <v>0</v>
      </c>
    </row>
    <row r="35" spans="1:40" s="84" customFormat="1" x14ac:dyDescent="0.25">
      <c r="A35" s="84">
        <v>3004</v>
      </c>
      <c r="B35" s="84" t="s">
        <v>134</v>
      </c>
      <c r="C35" s="114" t="s">
        <v>48</v>
      </c>
      <c r="D35" s="84" t="s">
        <v>111</v>
      </c>
      <c r="E35" s="84" t="s">
        <v>173</v>
      </c>
      <c r="F35" s="84">
        <v>14.491464482236699</v>
      </c>
      <c r="G35" s="84">
        <v>14.3874664104407</v>
      </c>
      <c r="H35" s="84">
        <v>4.08518282379184E-3</v>
      </c>
      <c r="I35" s="84">
        <v>27.941061394316701</v>
      </c>
      <c r="J35" s="84">
        <v>27.5578320953291</v>
      </c>
      <c r="K35" s="84">
        <v>1.0415141457874001E-3</v>
      </c>
      <c r="L35" s="84">
        <v>-0.16306893589305399</v>
      </c>
      <c r="M35" s="84">
        <v>4.1883371974946798E-3</v>
      </c>
      <c r="N35" s="84">
        <v>4.1487325371045296</v>
      </c>
      <c r="O35" s="84">
        <v>4.0435344192731896E-3</v>
      </c>
      <c r="P35" s="84">
        <v>7.4890340040348304</v>
      </c>
      <c r="Q35" s="84">
        <v>1.02079206683209E-3</v>
      </c>
      <c r="R35" s="84">
        <v>9.0035550072697195</v>
      </c>
      <c r="S35" s="84">
        <v>0.116148206054299</v>
      </c>
      <c r="T35" s="84">
        <v>356.73544878236203</v>
      </c>
      <c r="U35" s="84">
        <v>6.6998284926219107E-2</v>
      </c>
      <c r="V35" s="85">
        <v>44338.625057870369</v>
      </c>
      <c r="W35" s="84">
        <v>2.5</v>
      </c>
      <c r="X35" s="84">
        <v>0.105744088646496</v>
      </c>
      <c r="Y35" s="84">
        <v>0.113548931692774</v>
      </c>
      <c r="Z35" s="109">
        <f>((((N35/1000)+1)/((SMOW!$Z$4/1000)+1))-1)*1000</f>
        <v>14.66955208664289</v>
      </c>
      <c r="AA35" s="109">
        <f>((((P35/1000)+1)/((SMOW!$AA$4/1000)+1))-1)*1000</f>
        <v>28.228001011193051</v>
      </c>
      <c r="AB35" s="109">
        <f>Z35*SMOW!$AN$6</f>
        <v>15.44058360173355</v>
      </c>
      <c r="AC35" s="109">
        <f>AA35*SMOW!$AN$12</f>
        <v>29.678047211004671</v>
      </c>
      <c r="AD35" s="109">
        <f t="shared" ref="AD35" si="60">LN((AB35/1000)+1)*1000</f>
        <v>15.32259082555372</v>
      </c>
      <c r="AE35" s="109">
        <f t="shared" ref="AE35" si="61">LN((AC35/1000)+1)*1000</f>
        <v>29.246177856336875</v>
      </c>
      <c r="AF35" s="51">
        <f>(AD35-SMOW!AN$14*AE35)</f>
        <v>-0.11939108259215025</v>
      </c>
      <c r="AG35" s="55">
        <f t="shared" ref="AG35" si="62">AF35*1000</f>
        <v>-119.39108259215025</v>
      </c>
      <c r="AH35" s="2">
        <f>AVERAGE(AG34:AG35)</f>
        <v>-117.79815599014665</v>
      </c>
      <c r="AI35" s="2">
        <f>STDEV(AG34:AG35)</f>
        <v>2.252738404418392</v>
      </c>
      <c r="AK35" s="98">
        <v>18</v>
      </c>
      <c r="AL35" s="98">
        <v>0</v>
      </c>
      <c r="AM35" s="98">
        <v>0</v>
      </c>
      <c r="AN35" s="98">
        <v>0</v>
      </c>
    </row>
    <row r="36" spans="1:40" s="84" customFormat="1" x14ac:dyDescent="0.25">
      <c r="A36" s="84">
        <v>3005</v>
      </c>
      <c r="B36" s="84" t="s">
        <v>134</v>
      </c>
      <c r="C36" s="114" t="s">
        <v>48</v>
      </c>
      <c r="D36" s="84" t="s">
        <v>133</v>
      </c>
      <c r="E36" s="84" t="s">
        <v>174</v>
      </c>
      <c r="F36" s="84">
        <v>12.836893411306001</v>
      </c>
      <c r="G36" s="84">
        <v>12.7551984939603</v>
      </c>
      <c r="H36" s="84">
        <v>4.5540068900490798E-3</v>
      </c>
      <c r="I36" s="84">
        <v>24.760109330886699</v>
      </c>
      <c r="J36" s="84">
        <v>24.458545492798699</v>
      </c>
      <c r="K36" s="84">
        <v>1.2460241039461101E-3</v>
      </c>
      <c r="L36" s="84">
        <v>-0.15891352623746099</v>
      </c>
      <c r="M36" s="84">
        <v>4.4325333338464997E-3</v>
      </c>
      <c r="N36" s="84">
        <v>2.51102980432151</v>
      </c>
      <c r="O36" s="84">
        <v>4.50757882811795E-3</v>
      </c>
      <c r="P36" s="84">
        <v>4.3713705095429898</v>
      </c>
      <c r="Q36" s="84">
        <v>1.22123307257089E-3</v>
      </c>
      <c r="R36" s="84">
        <v>4.4236204069307004</v>
      </c>
      <c r="S36" s="84">
        <v>0.15238397445229601</v>
      </c>
      <c r="T36" s="84">
        <v>329.67500099562398</v>
      </c>
      <c r="U36" s="84">
        <v>7.6403300684767195E-2</v>
      </c>
      <c r="V36" s="85">
        <v>44338.73505787037</v>
      </c>
      <c r="W36" s="84">
        <v>2.5</v>
      </c>
      <c r="X36" s="84">
        <v>4.2301923822800902E-2</v>
      </c>
      <c r="Y36" s="84">
        <v>3.8615010994075202E-2</v>
      </c>
      <c r="Z36" s="109">
        <f>((((N36/1000)+1)/((SMOW!$Z$4/1000)+1))-1)*1000</f>
        <v>13.014690566153231</v>
      </c>
      <c r="AA36" s="109">
        <f>((((P36/1000)+1)/((SMOW!$AA$4/1000)+1))-1)*1000</f>
        <v>25.046161016343049</v>
      </c>
      <c r="AB36" s="109">
        <f>Z36*SMOW!$AN$6</f>
        <v>13.698742575811671</v>
      </c>
      <c r="AC36" s="109">
        <f>AA36*SMOW!$AN$12</f>
        <v>26.33275905023207</v>
      </c>
      <c r="AD36" s="109">
        <f t="shared" ref="AD36" si="63">LN((AB36/1000)+1)*1000</f>
        <v>13.605762975154303</v>
      </c>
      <c r="AE36" s="109">
        <f t="shared" ref="AE36" si="64">LN((AC36/1000)+1)*1000</f>
        <v>25.99202072576843</v>
      </c>
      <c r="AF36" s="51">
        <f>(AD36-SMOW!AN$14*AE36)</f>
        <v>-0.11802396805143012</v>
      </c>
      <c r="AG36" s="55">
        <f t="shared" ref="AG36" si="65">AF36*1000</f>
        <v>-118.02396805143012</v>
      </c>
      <c r="AK36" s="98">
        <v>18</v>
      </c>
      <c r="AL36" s="98">
        <v>0</v>
      </c>
      <c r="AM36" s="98">
        <v>0</v>
      </c>
      <c r="AN36" s="98">
        <v>0</v>
      </c>
    </row>
    <row r="37" spans="1:40" s="84" customFormat="1" x14ac:dyDescent="0.25">
      <c r="A37" s="84">
        <v>3006</v>
      </c>
      <c r="B37" s="84" t="s">
        <v>127</v>
      </c>
      <c r="C37" s="114" t="s">
        <v>48</v>
      </c>
      <c r="D37" s="84" t="s">
        <v>133</v>
      </c>
      <c r="E37" s="84" t="s">
        <v>175</v>
      </c>
      <c r="F37" s="84">
        <v>12.784325147574799</v>
      </c>
      <c r="G37" s="84">
        <v>12.703295115678401</v>
      </c>
      <c r="H37" s="84">
        <v>4.8388433343772999E-3</v>
      </c>
      <c r="I37" s="84">
        <v>24.6521062296781</v>
      </c>
      <c r="J37" s="84">
        <v>24.353146385745699</v>
      </c>
      <c r="K37" s="84">
        <v>1.43122369806705E-3</v>
      </c>
      <c r="L37" s="84">
        <v>-0.155166175995298</v>
      </c>
      <c r="M37" s="84">
        <v>4.9236204309847497E-3</v>
      </c>
      <c r="N37" s="84">
        <v>2.4589974735967899</v>
      </c>
      <c r="O37" s="84">
        <v>4.78951136729454E-3</v>
      </c>
      <c r="P37" s="84">
        <v>4.2655162498070398</v>
      </c>
      <c r="Q37" s="84">
        <v>1.4027479153832299E-3</v>
      </c>
      <c r="R37" s="84">
        <v>4.1350880074664502</v>
      </c>
      <c r="S37" s="84">
        <v>0.13945936267356901</v>
      </c>
      <c r="T37" s="84">
        <v>278.82102518353997</v>
      </c>
      <c r="U37" s="84">
        <v>7.5861799173385799E-2</v>
      </c>
      <c r="V37" s="85">
        <v>44338.848229166666</v>
      </c>
      <c r="W37" s="84">
        <v>2.5</v>
      </c>
      <c r="X37" s="84">
        <v>6.6756269131776303E-3</v>
      </c>
      <c r="Y37" s="84">
        <v>8.7428973965209406E-3</v>
      </c>
      <c r="Z37" s="109">
        <f>((((N37/1000)+1)/((SMOW!$Z$4/1000)+1))-1)*1000</f>
        <v>12.962113074393322</v>
      </c>
      <c r="AA37" s="109">
        <f>((((P37/1000)+1)/((SMOW!$AA$4/1000)+1))-1)*1000</f>
        <v>24.938127767133224</v>
      </c>
      <c r="AB37" s="109">
        <f>Z37*SMOW!$AN$6</f>
        <v>13.643401611595898</v>
      </c>
      <c r="AC37" s="109">
        <f>AA37*SMOW!$AN$12</f>
        <v>26.219176233328522</v>
      </c>
      <c r="AD37" s="109">
        <f t="shared" ref="AD37:AD38" si="66">LN((AB37/1000)+1)*1000</f>
        <v>13.551168377603709</v>
      </c>
      <c r="AE37" s="109">
        <f t="shared" ref="AE37:AE38" si="67">LN((AC37/1000)+1)*1000</f>
        <v>25.881345994409017</v>
      </c>
      <c r="AF37" s="51">
        <f>(AD37-SMOW!AN$14*AE37)</f>
        <v>-0.11418230744425273</v>
      </c>
      <c r="AG37" s="55">
        <f t="shared" ref="AG37:AG38" si="68">AF37*1000</f>
        <v>-114.18230744425273</v>
      </c>
      <c r="AH37" s="2">
        <f>AVERAGE(AG36:AG37)</f>
        <v>-116.10313774784143</v>
      </c>
      <c r="AI37" s="2">
        <f>STDEV(AG36:AG37)</f>
        <v>2.7164642663523608</v>
      </c>
      <c r="AK37" s="98">
        <v>18</v>
      </c>
      <c r="AL37" s="98">
        <v>0</v>
      </c>
      <c r="AM37" s="98">
        <v>0</v>
      </c>
      <c r="AN37" s="98">
        <v>0</v>
      </c>
    </row>
    <row r="38" spans="1:40" s="84" customFormat="1" x14ac:dyDescent="0.25">
      <c r="A38" s="84">
        <v>3007</v>
      </c>
      <c r="B38" s="84" t="s">
        <v>127</v>
      </c>
      <c r="C38" s="114" t="s">
        <v>48</v>
      </c>
      <c r="D38" s="84" t="s">
        <v>133</v>
      </c>
      <c r="E38" s="84" t="s">
        <v>176</v>
      </c>
      <c r="F38" s="84">
        <v>13.0862773945885</v>
      </c>
      <c r="G38" s="84">
        <v>13.001391441714199</v>
      </c>
      <c r="H38" s="84">
        <v>4.4738207243512898E-3</v>
      </c>
      <c r="I38" s="84">
        <v>25.250677362571899</v>
      </c>
      <c r="J38" s="84">
        <v>24.937145949304501</v>
      </c>
      <c r="K38" s="84">
        <v>1.06143717613232E-3</v>
      </c>
      <c r="L38" s="84">
        <v>-0.165421619518587</v>
      </c>
      <c r="M38" s="84">
        <v>4.4836658317705001E-3</v>
      </c>
      <c r="N38" s="84">
        <v>2.75787131999257</v>
      </c>
      <c r="O38" s="84">
        <v>4.4282101597061798E-3</v>
      </c>
      <c r="P38" s="84">
        <v>4.8521781462039799</v>
      </c>
      <c r="Q38" s="84">
        <v>1.04031870639293E-3</v>
      </c>
      <c r="R38" s="84">
        <v>4.8909213272963399</v>
      </c>
      <c r="S38" s="84">
        <v>0.15099979996197099</v>
      </c>
      <c r="T38" s="84">
        <v>282.29819815162398</v>
      </c>
      <c r="U38" s="84">
        <v>7.6987829410055095E-2</v>
      </c>
      <c r="V38" s="85">
        <v>44338.962488425925</v>
      </c>
      <c r="W38" s="84">
        <v>2.5</v>
      </c>
      <c r="X38" s="84">
        <v>4.9183616874616198E-2</v>
      </c>
      <c r="Y38" s="84">
        <v>4.5610611270297301E-2</v>
      </c>
      <c r="Z38" s="109">
        <f>((((N38/1000)+1)/((SMOW!$Z$4/1000)+1))-1)*1000</f>
        <v>13.264118327227514</v>
      </c>
      <c r="AA38" s="109">
        <f>((((P38/1000)+1)/((SMOW!$AA$4/1000)+1))-1)*1000</f>
        <v>25.536865985259727</v>
      </c>
      <c r="AB38" s="109">
        <f>Z38*SMOW!$AN$6</f>
        <v>13.961280257583663</v>
      </c>
      <c r="AC38" s="109">
        <f>AA38*SMOW!$AN$12</f>
        <v>26.848671077740114</v>
      </c>
      <c r="AD38" s="109">
        <f t="shared" si="66"/>
        <v>13.864719289608074</v>
      </c>
      <c r="AE38" s="109">
        <f t="shared" si="67"/>
        <v>26.494569629431439</v>
      </c>
      <c r="AF38" s="51">
        <f>(AD38-SMOW!AN$14*AE38)</f>
        <v>-0.12441347473172648</v>
      </c>
      <c r="AG38" s="55">
        <f t="shared" si="68"/>
        <v>-124.41347473172648</v>
      </c>
      <c r="AK38" s="98">
        <v>18</v>
      </c>
      <c r="AL38" s="98">
        <v>0</v>
      </c>
      <c r="AM38" s="98">
        <v>0</v>
      </c>
      <c r="AN38" s="98">
        <v>0</v>
      </c>
    </row>
    <row r="39" spans="1:40" s="84" customFormat="1" x14ac:dyDescent="0.25">
      <c r="A39" s="84">
        <v>3008</v>
      </c>
      <c r="B39" s="84" t="s">
        <v>134</v>
      </c>
      <c r="C39" s="114" t="s">
        <v>48</v>
      </c>
      <c r="D39" s="84" t="s">
        <v>133</v>
      </c>
      <c r="E39" s="84" t="s">
        <v>177</v>
      </c>
      <c r="F39" s="84">
        <v>12.622449616452201</v>
      </c>
      <c r="G39" s="84">
        <v>12.543450254339801</v>
      </c>
      <c r="H39" s="84">
        <v>4.1315402699086002E-3</v>
      </c>
      <c r="I39" s="84">
        <v>24.373313314019001</v>
      </c>
      <c r="J39" s="84">
        <v>24.0810239289472</v>
      </c>
      <c r="K39" s="84">
        <v>1.35979992838108E-3</v>
      </c>
      <c r="L39" s="84">
        <v>-0.171330380144324</v>
      </c>
      <c r="M39" s="84">
        <v>4.0248633747954898E-3</v>
      </c>
      <c r="N39" s="84">
        <v>2.2987722621520601</v>
      </c>
      <c r="O39" s="84">
        <v>4.08941925161674E-3</v>
      </c>
      <c r="P39" s="84">
        <v>3.9922702283828402</v>
      </c>
      <c r="Q39" s="84">
        <v>1.3327452008038E-3</v>
      </c>
      <c r="R39" s="84">
        <v>3.1097202667288002</v>
      </c>
      <c r="S39" s="84">
        <v>0.143015957557907</v>
      </c>
      <c r="T39" s="84">
        <v>309.22702111820098</v>
      </c>
      <c r="U39" s="84">
        <v>8.8653003600189101E-2</v>
      </c>
      <c r="V39" s="85">
        <v>44339.529224537036</v>
      </c>
      <c r="W39" s="84">
        <v>2.5</v>
      </c>
      <c r="X39" s="84">
        <v>2.87841301999987E-2</v>
      </c>
      <c r="Y39" s="84">
        <v>3.2312272262854498E-2</v>
      </c>
      <c r="Z39" s="109">
        <f>((((N39/1000)+1)/((SMOW!$Z$4/1000)+1))-1)*1000</f>
        <v>12.800209127038276</v>
      </c>
      <c r="AA39" s="109">
        <f>((((P39/1000)+1)/((SMOW!$AA$4/1000)+1))-1)*1000</f>
        <v>24.659257029179038</v>
      </c>
      <c r="AB39" s="109">
        <f>Z39*SMOW!$AN$6</f>
        <v>13.472987994341524</v>
      </c>
      <c r="AC39" s="109">
        <f>AA39*SMOW!$AN$12</f>
        <v>25.92598016452116</v>
      </c>
      <c r="AD39" s="109">
        <f t="shared" ref="AD39" si="69">LN((AB39/1000)+1)*1000</f>
        <v>13.383034353795823</v>
      </c>
      <c r="AE39" s="109">
        <f t="shared" ref="AE39" si="70">LN((AC39/1000)+1)*1000</f>
        <v>25.595600056907081</v>
      </c>
      <c r="AF39" s="51">
        <f>(AD39-SMOW!AN$14*AE39)</f>
        <v>-0.1314424762511166</v>
      </c>
      <c r="AG39" s="55">
        <f t="shared" ref="AG39" si="71">AF39*1000</f>
        <v>-131.4424762511166</v>
      </c>
      <c r="AH39" s="2">
        <f>AVERAGE(AG38:AG39)</f>
        <v>-127.92797549142153</v>
      </c>
      <c r="AI39" s="2">
        <f>STDEV(AG38:AG39)</f>
        <v>4.9702546393313005</v>
      </c>
      <c r="AK39" s="98">
        <v>18</v>
      </c>
      <c r="AL39" s="98">
        <v>0</v>
      </c>
      <c r="AM39" s="98">
        <v>0</v>
      </c>
      <c r="AN39" s="98">
        <v>0</v>
      </c>
    </row>
    <row r="40" spans="1:40" s="84" customFormat="1" x14ac:dyDescent="0.25">
      <c r="A40" s="84">
        <v>3009</v>
      </c>
      <c r="B40" s="84" t="s">
        <v>162</v>
      </c>
      <c r="C40" s="114" t="s">
        <v>48</v>
      </c>
      <c r="D40" s="84" t="s">
        <v>133</v>
      </c>
      <c r="E40" s="84" t="s">
        <v>178</v>
      </c>
      <c r="F40" s="84">
        <v>13.242067063842301</v>
      </c>
      <c r="G40" s="84">
        <v>13.155156924991701</v>
      </c>
      <c r="H40" s="84">
        <v>4.4218157906390897E-3</v>
      </c>
      <c r="I40" s="84">
        <v>25.531393816086201</v>
      </c>
      <c r="J40" s="84">
        <v>25.210911200362698</v>
      </c>
      <c r="K40" s="84">
        <v>1.49352478381659E-3</v>
      </c>
      <c r="L40" s="84">
        <v>-0.15620418879985601</v>
      </c>
      <c r="M40" s="84">
        <v>4.2703438405713202E-3</v>
      </c>
      <c r="N40" s="84">
        <v>2.9120727148790899</v>
      </c>
      <c r="O40" s="84">
        <v>4.3767354158543203E-3</v>
      </c>
      <c r="P40" s="84">
        <v>5.1273094345645402</v>
      </c>
      <c r="Q40" s="84">
        <v>1.46380945193954E-3</v>
      </c>
      <c r="R40" s="84">
        <v>4.5942077389008604</v>
      </c>
      <c r="S40" s="84">
        <v>0.18532242607383001</v>
      </c>
      <c r="T40" s="84">
        <v>339.27854197223598</v>
      </c>
      <c r="U40" s="84">
        <v>9.1802986600995604E-2</v>
      </c>
      <c r="V40" s="85">
        <v>44339.8753125</v>
      </c>
      <c r="W40" s="84">
        <v>2.5</v>
      </c>
      <c r="X40" s="84">
        <v>1.6043956932365901E-2</v>
      </c>
      <c r="Y40" s="84">
        <v>1.8066090788379601E-2</v>
      </c>
      <c r="Z40" s="109">
        <f>((((N40/1000)+1)/((SMOW!$Z$4/1000)+1))-1)*1000</f>
        <v>13.41993534437913</v>
      </c>
      <c r="AA40" s="109">
        <f>((((P40/1000)+1)/((SMOW!$AA$4/1000)+1))-1)*1000</f>
        <v>25.817660798005406</v>
      </c>
      <c r="AB40" s="109">
        <f>Z40*SMOW!$AN$6</f>
        <v>14.125287015642277</v>
      </c>
      <c r="AC40" s="109">
        <f>AA40*SMOW!$AN$12</f>
        <v>27.143890059274337</v>
      </c>
      <c r="AD40" s="109">
        <f t="shared" ref="AD40" si="72">LN((AB40/1000)+1)*1000</f>
        <v>14.026454751064859</v>
      </c>
      <c r="AE40" s="109">
        <f t="shared" ref="AE40" si="73">LN((AC40/1000)+1)*1000</f>
        <v>26.782028298126775</v>
      </c>
      <c r="AF40" s="51">
        <f>(AD40-SMOW!AN$14*AE40)</f>
        <v>-0.11445619034607901</v>
      </c>
      <c r="AG40" s="55">
        <f t="shared" ref="AG40" si="74">AF40*1000</f>
        <v>-114.45619034607901</v>
      </c>
      <c r="AH40" s="2"/>
      <c r="AJ40" s="84" t="s">
        <v>180</v>
      </c>
      <c r="AK40" s="98">
        <v>18</v>
      </c>
      <c r="AL40" s="98">
        <v>0</v>
      </c>
      <c r="AM40" s="98">
        <v>0</v>
      </c>
      <c r="AN40" s="98">
        <v>0</v>
      </c>
    </row>
    <row r="41" spans="1:40" s="84" customFormat="1" x14ac:dyDescent="0.25">
      <c r="A41" s="84">
        <v>3010</v>
      </c>
      <c r="B41" s="84" t="s">
        <v>162</v>
      </c>
      <c r="C41" s="114" t="s">
        <v>48</v>
      </c>
      <c r="D41" s="84" t="s">
        <v>133</v>
      </c>
      <c r="E41" s="84" t="s">
        <v>179</v>
      </c>
      <c r="F41" s="84">
        <v>13.015625234347601</v>
      </c>
      <c r="G41" s="84">
        <v>12.931649556945599</v>
      </c>
      <c r="H41" s="84">
        <v>3.9979391953404901E-3</v>
      </c>
      <c r="I41" s="84">
        <v>25.097082275937101</v>
      </c>
      <c r="J41" s="84">
        <v>24.787322491626998</v>
      </c>
      <c r="K41" s="84">
        <v>1.2536740314497701E-3</v>
      </c>
      <c r="L41" s="84">
        <v>-0.15605671863345599</v>
      </c>
      <c r="M41" s="84">
        <v>3.9943239938597499E-3</v>
      </c>
      <c r="N41" s="84">
        <v>2.6879394579309102</v>
      </c>
      <c r="O41" s="84">
        <v>3.9571802388799898E-3</v>
      </c>
      <c r="P41" s="84">
        <v>4.7016390041528098</v>
      </c>
      <c r="Q41" s="84">
        <v>1.22873079628504E-3</v>
      </c>
      <c r="R41" s="84">
        <v>3.5559745633797801</v>
      </c>
      <c r="S41" s="84">
        <v>0.157827372591924</v>
      </c>
      <c r="T41" s="84">
        <v>354.27976551388599</v>
      </c>
      <c r="U41" s="84">
        <v>9.1596835323229805E-2</v>
      </c>
      <c r="V41" s="85">
        <v>44340.559201388889</v>
      </c>
      <c r="W41" s="84">
        <v>2.5</v>
      </c>
      <c r="X41" s="84">
        <v>0.124410830086437</v>
      </c>
      <c r="Y41" s="84">
        <v>0.129738721435393</v>
      </c>
      <c r="Z41" s="109">
        <f>((((N41/1000)+1)/((SMOW!$Z$4/1000)+1))-1)*1000</f>
        <v>13.193453764443586</v>
      </c>
      <c r="AA41" s="109">
        <f>((((P41/1000)+1)/((SMOW!$AA$4/1000)+1))-1)*1000</f>
        <v>25.383228024070227</v>
      </c>
      <c r="AB41" s="109">
        <f>Z41*SMOW!$AN$6</f>
        <v>13.886901566066648</v>
      </c>
      <c r="AC41" s="109">
        <f>AA41*SMOW!$AN$12</f>
        <v>26.687140877150405</v>
      </c>
      <c r="AD41" s="109">
        <f t="shared" ref="AD41:AD42" si="75">LN((AB41/1000)+1)*1000</f>
        <v>13.791362031192991</v>
      </c>
      <c r="AE41" s="109">
        <f t="shared" ref="AE41:AE42" si="76">LN((AC41/1000)+1)*1000</f>
        <v>26.337250531334867</v>
      </c>
      <c r="AF41" s="51">
        <f>(AD41-SMOW!AN$14*AE41)</f>
        <v>-0.11470624935181917</v>
      </c>
      <c r="AG41" s="55">
        <f t="shared" ref="AG41:AG42" si="77">AF41*1000</f>
        <v>-114.70624935181917</v>
      </c>
      <c r="AH41" s="2">
        <f>AVERAGE(AG40:AG41)</f>
        <v>-114.58121984894909</v>
      </c>
      <c r="AI41" s="2">
        <f>STDEV(AG40:AG41)</f>
        <v>0.17681841865562961</v>
      </c>
      <c r="AK41" s="98">
        <v>18</v>
      </c>
      <c r="AL41" s="98">
        <v>0</v>
      </c>
      <c r="AM41" s="98">
        <v>0</v>
      </c>
      <c r="AN41" s="98">
        <v>0</v>
      </c>
    </row>
    <row r="42" spans="1:40" s="84" customFormat="1" x14ac:dyDescent="0.25">
      <c r="A42" s="84">
        <v>3011</v>
      </c>
      <c r="B42" s="84" t="s">
        <v>162</v>
      </c>
      <c r="C42" s="114" t="s">
        <v>64</v>
      </c>
      <c r="D42" s="84" t="s">
        <v>50</v>
      </c>
      <c r="E42" s="84" t="s">
        <v>182</v>
      </c>
      <c r="F42" s="84">
        <v>11.6247488396781</v>
      </c>
      <c r="G42" s="84">
        <v>11.557700350547201</v>
      </c>
      <c r="H42" s="84">
        <v>3.40035896032025E-3</v>
      </c>
      <c r="I42" s="84">
        <v>22.419617399838799</v>
      </c>
      <c r="J42" s="84">
        <v>22.1719920182572</v>
      </c>
      <c r="K42" s="84">
        <v>1.4350904133627301E-3</v>
      </c>
      <c r="L42" s="84">
        <v>-0.14911143509254701</v>
      </c>
      <c r="M42" s="84">
        <v>3.5430301996466598E-3</v>
      </c>
      <c r="N42" s="84">
        <v>1.3011957332448501</v>
      </c>
      <c r="O42" s="84">
        <v>7.7569620686670599E-3</v>
      </c>
      <c r="P42" s="84">
        <v>2.0774452610397001</v>
      </c>
      <c r="Q42" s="84">
        <v>1.4065376980931801E-3</v>
      </c>
      <c r="R42" s="84">
        <v>-0.320225320522594</v>
      </c>
      <c r="S42" s="84">
        <v>0.14597800430600999</v>
      </c>
      <c r="T42" s="84">
        <v>343.34198835451599</v>
      </c>
      <c r="U42" s="84">
        <v>8.0831036538706699E-2</v>
      </c>
      <c r="V42" s="85">
        <v>44340.678715277776</v>
      </c>
      <c r="W42" s="84">
        <v>2.5</v>
      </c>
      <c r="X42" s="84">
        <v>1.5823561236345501E-4</v>
      </c>
      <c r="Y42" s="84">
        <v>1.5153560389428501E-3</v>
      </c>
      <c r="Z42" s="109">
        <f>((((N42/1000)+1)/((SMOW!$Z$4/1000)+1))-1)*1000</f>
        <v>11.79218063787113</v>
      </c>
      <c r="AA42" s="109">
        <f>((((P42/1000)+1)/((SMOW!$AA$4/1000)+1))-1)*1000</f>
        <v>22.705015760038361</v>
      </c>
      <c r="AB42" s="109">
        <f>Z42*SMOW!$AN$6</f>
        <v>12.411977537581464</v>
      </c>
      <c r="AC42" s="109">
        <f>AA42*SMOW!$AN$12</f>
        <v>23.871351336066283</v>
      </c>
      <c r="AD42" s="109">
        <f t="shared" si="75"/>
        <v>12.335580454072868</v>
      </c>
      <c r="AE42" s="109">
        <f t="shared" si="76"/>
        <v>23.590885263898908</v>
      </c>
      <c r="AF42" s="51">
        <f>(AD42-SMOW!AN$14*AE42)</f>
        <v>-0.12040696526575623</v>
      </c>
      <c r="AG42" s="55">
        <f t="shared" si="77"/>
        <v>-120.40696526575623</v>
      </c>
      <c r="AH42" s="2"/>
      <c r="AJ42" s="84" t="s">
        <v>187</v>
      </c>
      <c r="AK42" s="98">
        <v>18</v>
      </c>
      <c r="AL42" s="98">
        <v>0</v>
      </c>
      <c r="AM42" s="98">
        <v>0</v>
      </c>
      <c r="AN42" s="98">
        <v>0</v>
      </c>
    </row>
    <row r="43" spans="1:40" s="84" customFormat="1" x14ac:dyDescent="0.25">
      <c r="A43" s="84">
        <v>3012</v>
      </c>
      <c r="B43" s="84" t="s">
        <v>162</v>
      </c>
      <c r="C43" s="114" t="s">
        <v>64</v>
      </c>
      <c r="D43" s="84" t="s">
        <v>50</v>
      </c>
      <c r="E43" s="84" t="s">
        <v>181</v>
      </c>
      <c r="F43" s="84">
        <v>11.221122350756801</v>
      </c>
      <c r="G43" s="84">
        <v>11.1586322686926</v>
      </c>
      <c r="H43" s="84">
        <v>4.1236685658188298E-3</v>
      </c>
      <c r="I43" s="84">
        <v>21.619370893832301</v>
      </c>
      <c r="J43" s="84">
        <v>21.3889868531922</v>
      </c>
      <c r="K43" s="84">
        <v>1.31605512640132E-3</v>
      </c>
      <c r="L43" s="84">
        <v>-0.134752789792877</v>
      </c>
      <c r="M43" s="84">
        <v>4.2189315123126996E-3</v>
      </c>
      <c r="N43" s="84">
        <v>0.91173151614055103</v>
      </c>
      <c r="O43" s="84">
        <v>4.0816277994810196E-3</v>
      </c>
      <c r="P43" s="84">
        <v>1.29312054673358</v>
      </c>
      <c r="Q43" s="84">
        <v>1.2898707501747401E-3</v>
      </c>
      <c r="R43" s="84">
        <v>-0.85865425523628502</v>
      </c>
      <c r="S43" s="84">
        <v>0.14113920986283501</v>
      </c>
      <c r="T43" s="84">
        <v>350.398227439636</v>
      </c>
      <c r="U43" s="84">
        <v>7.5068459952122496E-2</v>
      </c>
      <c r="V43" s="85">
        <v>44340.788495370369</v>
      </c>
      <c r="W43" s="84">
        <v>2.5</v>
      </c>
      <c r="X43" s="84">
        <v>3.6151313104220102E-2</v>
      </c>
      <c r="Y43" s="84">
        <v>3.2198501452164401E-2</v>
      </c>
      <c r="Z43" s="109">
        <f>((((N43/1000)+1)/((SMOW!$Z$4/1000)+1))-1)*1000</f>
        <v>11.398635867143403</v>
      </c>
      <c r="AA43" s="109">
        <f>((((P43/1000)+1)/((SMOW!$AA$4/1000)+1))-1)*1000</f>
        <v>21.904545873105974</v>
      </c>
      <c r="AB43" s="109">
        <f>Z43*SMOW!$AN$6</f>
        <v>11.997748057529416</v>
      </c>
      <c r="AC43" s="109">
        <f>AA43*SMOW!$AN$12</f>
        <v>23.029762054347504</v>
      </c>
      <c r="AD43" s="109">
        <f t="shared" ref="AD43" si="78">LN((AB43/1000)+1)*1000</f>
        <v>11.926345623202607</v>
      </c>
      <c r="AE43" s="109">
        <f t="shared" ref="AE43" si="79">LN((AC43/1000)+1)*1000</f>
        <v>22.768579463549543</v>
      </c>
      <c r="AF43" s="51">
        <f>(AD43-SMOW!AN$14*AE43)</f>
        <v>-9.5464333551552372E-2</v>
      </c>
      <c r="AG43" s="55">
        <f t="shared" ref="AG43" si="80">AF43*1000</f>
        <v>-95.464333551552372</v>
      </c>
      <c r="AH43" s="2">
        <f>AVERAGE(AG42:AG43)</f>
        <v>-107.9356494086543</v>
      </c>
      <c r="AI43" s="2">
        <f>STDEV(AG42:AG43)</f>
        <v>17.637104025752301</v>
      </c>
      <c r="AJ43" s="84" t="s">
        <v>188</v>
      </c>
      <c r="AK43" s="98">
        <v>18</v>
      </c>
      <c r="AL43" s="98">
        <v>0</v>
      </c>
      <c r="AM43" s="98">
        <v>0</v>
      </c>
      <c r="AN43" s="98">
        <v>0</v>
      </c>
    </row>
    <row r="44" spans="1:40" s="84" customFormat="1" x14ac:dyDescent="0.25">
      <c r="A44" s="84">
        <v>3013</v>
      </c>
      <c r="B44" s="84" t="s">
        <v>112</v>
      </c>
      <c r="C44" s="114" t="s">
        <v>122</v>
      </c>
      <c r="D44" s="84" t="s">
        <v>129</v>
      </c>
      <c r="E44" s="84" t="s">
        <v>189</v>
      </c>
      <c r="F44" s="84">
        <v>5.2953854514879</v>
      </c>
      <c r="G44" s="84">
        <v>5.2814138384085902</v>
      </c>
      <c r="H44" s="84">
        <v>4.3191765780507697E-3</v>
      </c>
      <c r="I44" s="84">
        <v>10.523718318453801</v>
      </c>
      <c r="J44" s="84">
        <v>10.4687293875186</v>
      </c>
      <c r="K44" s="84">
        <v>1.80829486193901E-3</v>
      </c>
      <c r="L44" s="84">
        <v>-0.24607527820122699</v>
      </c>
      <c r="M44" s="84">
        <v>4.1954716445576296E-3</v>
      </c>
      <c r="N44" s="84">
        <v>-4.9535925452955398</v>
      </c>
      <c r="O44" s="84">
        <v>4.2751426091772503E-3</v>
      </c>
      <c r="P44" s="84">
        <v>-9.58177171571716</v>
      </c>
      <c r="Q44" s="84">
        <v>1.772316830282E-3</v>
      </c>
      <c r="R44" s="84">
        <v>-17.9200151847608</v>
      </c>
      <c r="S44" s="84">
        <v>0.15040117951265999</v>
      </c>
      <c r="T44" s="84">
        <v>362.32136547071201</v>
      </c>
      <c r="U44" s="84">
        <v>0.112745955480604</v>
      </c>
      <c r="V44" s="85">
        <v>44341.574074074073</v>
      </c>
      <c r="W44" s="84">
        <v>2.5</v>
      </c>
      <c r="X44" s="84">
        <v>9.44694901884073E-4</v>
      </c>
      <c r="Y44" s="84">
        <v>4.7402612199544598E-4</v>
      </c>
      <c r="Z44" s="109">
        <f>((((N44/1000)+1)/((SMOW!$Z$4/1000)+1))-1)*1000</f>
        <v>5.471858741982194</v>
      </c>
      <c r="AA44" s="109">
        <f>((((P44/1000)+1)/((SMOW!$AA$4/1000)+1))-1)*1000</f>
        <v>10.805796055659345</v>
      </c>
      <c r="AB44" s="109">
        <f>Z44*SMOW!$AN$6</f>
        <v>5.759459584276085</v>
      </c>
      <c r="AC44" s="109">
        <f>AA44*SMOW!$AN$12</f>
        <v>11.360879764925018</v>
      </c>
      <c r="AD44" s="109">
        <f t="shared" ref="AD44" si="81">LN((AB44/1000)+1)*1000</f>
        <v>5.742937306164964</v>
      </c>
      <c r="AE44" s="109">
        <f t="shared" ref="AE44" si="82">LN((AC44/1000)+1)*1000</f>
        <v>11.296829624526653</v>
      </c>
      <c r="AF44" s="51">
        <f>(AD44-SMOW!AN$14*AE44)</f>
        <v>-0.22178873558510936</v>
      </c>
      <c r="AG44" s="55">
        <f t="shared" ref="AG44" si="83">AF44*1000</f>
        <v>-221.78873558510935</v>
      </c>
      <c r="AH44" s="2"/>
      <c r="AJ44" s="84" t="s">
        <v>425</v>
      </c>
      <c r="AK44" s="98">
        <v>18</v>
      </c>
      <c r="AL44" s="98">
        <v>2</v>
      </c>
      <c r="AM44" s="98">
        <v>0</v>
      </c>
      <c r="AN44" s="98">
        <v>0</v>
      </c>
    </row>
    <row r="45" spans="1:40" s="84" customFormat="1" x14ac:dyDescent="0.25">
      <c r="A45" s="84">
        <v>3014</v>
      </c>
      <c r="B45" s="84" t="s">
        <v>112</v>
      </c>
      <c r="C45" s="114" t="s">
        <v>122</v>
      </c>
      <c r="D45" s="84" t="s">
        <v>129</v>
      </c>
      <c r="E45" s="84" t="s">
        <v>190</v>
      </c>
      <c r="F45" s="84">
        <v>13.984160080636499</v>
      </c>
      <c r="G45" s="84">
        <v>13.887282106054601</v>
      </c>
      <c r="H45" s="84">
        <v>1.00489424775368E-2</v>
      </c>
      <c r="I45" s="84">
        <v>11.263767095377</v>
      </c>
      <c r="J45" s="84">
        <v>11.200803211604599</v>
      </c>
      <c r="K45" s="84">
        <v>1.20527979027032E-3</v>
      </c>
      <c r="L45" s="84">
        <v>7.9683784220248697</v>
      </c>
      <c r="M45" s="84">
        <v>9.0151469485426506E-3</v>
      </c>
      <c r="N45" s="84">
        <v>3.6677057605515802</v>
      </c>
      <c r="O45" s="84">
        <v>1.3535950116439301E-2</v>
      </c>
      <c r="P45" s="84">
        <v>-8.85672208792319</v>
      </c>
      <c r="Q45" s="84">
        <v>1.1209241509482801E-3</v>
      </c>
      <c r="R45" s="84">
        <v>1.1107065732250201</v>
      </c>
      <c r="S45" s="84">
        <v>0.115254999997705</v>
      </c>
      <c r="T45" s="84">
        <v>326.29897727683698</v>
      </c>
      <c r="U45" s="84">
        <v>7.4019536738918201E-2</v>
      </c>
      <c r="V45" s="85">
        <v>44341.676099537035</v>
      </c>
      <c r="W45" s="84">
        <v>2.5</v>
      </c>
      <c r="X45" s="84">
        <v>0.16864115838296101</v>
      </c>
      <c r="Y45" s="84">
        <v>0.15277690320264101</v>
      </c>
      <c r="Z45" s="109">
        <f>((((N45/1000)+1)/((SMOW!$Z$4/1000)+1))-1)*1000</f>
        <v>14.183485423317599</v>
      </c>
      <c r="AA45" s="109">
        <f>((((P45/1000)+1)/((SMOW!$AA$4/1000)+1))-1)*1000</f>
        <v>11.545770689882051</v>
      </c>
      <c r="AB45" s="109">
        <f>Z45*SMOW!$AN$6</f>
        <v>14.928969279308292</v>
      </c>
      <c r="AC45" s="109">
        <f>AA45*SMOW!$AN$12</f>
        <v>12.138866208977481</v>
      </c>
      <c r="AD45" s="109">
        <f t="shared" ref="AD45" si="84">LN((AB45/1000)+1)*1000</f>
        <v>14.818629039358152</v>
      </c>
      <c r="AE45" s="109">
        <f t="shared" ref="AE45" si="85">LN((AC45/1000)+1)*1000</f>
        <v>12.065781025617557</v>
      </c>
      <c r="AF45" s="51">
        <f>(AD45-SMOW!AN$14*AE45)</f>
        <v>8.4478966578320822</v>
      </c>
      <c r="AG45" s="55">
        <f t="shared" ref="AG45" si="86">AF45*1000</f>
        <v>8447.8966578320815</v>
      </c>
      <c r="AJ45" s="84" t="s">
        <v>191</v>
      </c>
      <c r="AK45" s="98">
        <v>18</v>
      </c>
      <c r="AL45" s="98">
        <v>0</v>
      </c>
      <c r="AM45" s="98">
        <v>0</v>
      </c>
      <c r="AN45" s="98">
        <v>1</v>
      </c>
    </row>
    <row r="46" spans="1:40" s="84" customFormat="1" x14ac:dyDescent="0.25">
      <c r="A46" s="84">
        <v>3015</v>
      </c>
      <c r="B46" s="84" t="s">
        <v>112</v>
      </c>
      <c r="C46" s="114" t="s">
        <v>122</v>
      </c>
      <c r="D46" s="84" t="s">
        <v>129</v>
      </c>
      <c r="E46" s="84" t="s">
        <v>193</v>
      </c>
      <c r="F46" s="84">
        <v>5.1150716953745903</v>
      </c>
      <c r="G46" s="84">
        <v>5.1020338280042603</v>
      </c>
      <c r="H46" s="84">
        <v>4.2314211746118597E-3</v>
      </c>
      <c r="I46" s="84">
        <v>10.174596026848199</v>
      </c>
      <c r="J46" s="84">
        <v>10.1231832358137</v>
      </c>
      <c r="K46" s="84">
        <v>1.3040621915749E-3</v>
      </c>
      <c r="L46" s="84">
        <v>-0.24300692050539399</v>
      </c>
      <c r="M46" s="84">
        <v>4.0248997570050101E-3</v>
      </c>
      <c r="N46" s="84">
        <v>-5.1320680041823303</v>
      </c>
      <c r="O46" s="84">
        <v>4.1882818713372396E-3</v>
      </c>
      <c r="P46" s="84">
        <v>-9.9239478321589498</v>
      </c>
      <c r="Q46" s="84">
        <v>1.27811642808178E-3</v>
      </c>
      <c r="R46" s="84">
        <v>-18.0861361724657</v>
      </c>
      <c r="S46" s="84">
        <v>0.149313877191008</v>
      </c>
      <c r="T46" s="84">
        <v>319.30857696082199</v>
      </c>
      <c r="U46" s="84">
        <v>0.116861393250922</v>
      </c>
      <c r="V46" s="85">
        <v>44341.767083333332</v>
      </c>
      <c r="W46" s="84">
        <v>2.5</v>
      </c>
      <c r="X46" s="84">
        <v>4.0084072331067096E-3</v>
      </c>
      <c r="Y46" s="84">
        <v>1.4787946178336E-2</v>
      </c>
      <c r="Z46" s="109">
        <f>((((N46/1000)+1)/((SMOW!$Z$4/1000)+1))-1)*1000</f>
        <v>5.2915133329216602</v>
      </c>
      <c r="AA46" s="109">
        <f>((((P46/1000)+1)/((SMOW!$AA$4/1000)+1))-1)*1000</f>
        <v>10.456576310006627</v>
      </c>
      <c r="AB46" s="109">
        <f>Z46*SMOW!$AN$6</f>
        <v>5.5696352222682286</v>
      </c>
      <c r="AC46" s="109">
        <f>AA46*SMOW!$AN$12</f>
        <v>10.993720925218772</v>
      </c>
      <c r="AD46" s="109">
        <f t="shared" ref="AD46:AD47" si="87">LN((AB46/1000)+1)*1000</f>
        <v>5.5541821560888236</v>
      </c>
      <c r="AE46" s="109">
        <f t="shared" ref="AE46:AE47" si="88">LN((AC46/1000)+1)*1000</f>
        <v>10.933729262587262</v>
      </c>
      <c r="AF46" s="51">
        <f>(AD46-SMOW!AN$14*AE46)</f>
        <v>-0.21882689455725046</v>
      </c>
      <c r="AG46" s="55">
        <f t="shared" ref="AG46:AG47" si="89">AF46*1000</f>
        <v>-218.82689455725045</v>
      </c>
      <c r="AK46" s="98">
        <v>18</v>
      </c>
      <c r="AL46" s="98">
        <v>0</v>
      </c>
      <c r="AM46" s="98">
        <v>0</v>
      </c>
      <c r="AN46" s="98">
        <v>0</v>
      </c>
    </row>
    <row r="47" spans="1:40" s="84" customFormat="1" x14ac:dyDescent="0.25">
      <c r="A47" s="84">
        <v>3016</v>
      </c>
      <c r="B47" s="84" t="s">
        <v>112</v>
      </c>
      <c r="C47" s="114" t="s">
        <v>122</v>
      </c>
      <c r="D47" s="84" t="s">
        <v>129</v>
      </c>
      <c r="E47" s="84" t="s">
        <v>192</v>
      </c>
      <c r="F47" s="84">
        <v>5.8059020873066096</v>
      </c>
      <c r="G47" s="84">
        <v>5.7891125248777904</v>
      </c>
      <c r="H47" s="84">
        <v>3.7164537218000401E-3</v>
      </c>
      <c r="I47" s="84">
        <v>11.513649924152601</v>
      </c>
      <c r="J47" s="84">
        <v>11.447872236654799</v>
      </c>
      <c r="K47" s="84">
        <v>1.3090409252597801E-3</v>
      </c>
      <c r="L47" s="84">
        <v>-0.255364016075947</v>
      </c>
      <c r="M47" s="84">
        <v>3.7904657337579201E-3</v>
      </c>
      <c r="N47" s="84">
        <v>-4.4482806222838303</v>
      </c>
      <c r="O47" s="84">
        <v>3.6785645073744602E-3</v>
      </c>
      <c r="P47" s="84">
        <v>-8.6115358971355693</v>
      </c>
      <c r="Q47" s="84">
        <v>1.2829961043409599E-3</v>
      </c>
      <c r="R47" s="84">
        <v>-16.166849177502201</v>
      </c>
      <c r="S47" s="84">
        <v>0.15739743459446401</v>
      </c>
      <c r="T47" s="84">
        <v>324.77776272779403</v>
      </c>
      <c r="U47" s="84">
        <v>8.5747767709186407E-2</v>
      </c>
      <c r="V47" s="85">
        <v>44341.862488425926</v>
      </c>
      <c r="W47" s="84">
        <v>2.5</v>
      </c>
      <c r="X47" s="84">
        <v>0.131963551075374</v>
      </c>
      <c r="Y47" s="84">
        <v>0.139103491808239</v>
      </c>
      <c r="Z47" s="109">
        <f>((((N47/1000)+1)/((SMOW!$Z$4/1000)+1))-1)*1000</f>
        <v>5.9824649957895826</v>
      </c>
      <c r="AA47" s="109">
        <f>((((P47/1000)+1)/((SMOW!$AA$4/1000)+1))-1)*1000</f>
        <v>11.796003991010107</v>
      </c>
      <c r="AB47" s="109">
        <f>Z47*SMOW!$AN$6</f>
        <v>6.2969032978206627</v>
      </c>
      <c r="AC47" s="109">
        <f>AA47*SMOW!$AN$12</f>
        <v>12.401953762421284</v>
      </c>
      <c r="AD47" s="109">
        <f t="shared" si="87"/>
        <v>6.2771606373212556</v>
      </c>
      <c r="AE47" s="109">
        <f t="shared" si="88"/>
        <v>12.325679519468201</v>
      </c>
      <c r="AF47" s="51">
        <f>(AD47-SMOW!AN$14*AE47)</f>
        <v>-0.23079814895795447</v>
      </c>
      <c r="AG47" s="55">
        <f t="shared" si="89"/>
        <v>-230.79814895795448</v>
      </c>
      <c r="AH47" s="2">
        <f>AVERAGE(AG46:AG47,AG44)</f>
        <v>-223.8045930334381</v>
      </c>
      <c r="AI47" s="2">
        <f>STDEV(AG46:AG47,AG44)</f>
        <v>6.2350215653661323</v>
      </c>
      <c r="AK47" s="98">
        <v>18</v>
      </c>
      <c r="AL47" s="98">
        <v>0</v>
      </c>
      <c r="AM47" s="98">
        <v>0</v>
      </c>
      <c r="AN47" s="98">
        <v>0</v>
      </c>
    </row>
    <row r="48" spans="1:40" s="84" customFormat="1" x14ac:dyDescent="0.25">
      <c r="A48" s="84">
        <v>3018</v>
      </c>
      <c r="B48" s="84" t="s">
        <v>134</v>
      </c>
      <c r="C48" s="114" t="s">
        <v>122</v>
      </c>
      <c r="D48" s="84" t="s">
        <v>129</v>
      </c>
      <c r="E48" s="84" t="s">
        <v>194</v>
      </c>
      <c r="F48" s="84">
        <v>5.6488592402343798</v>
      </c>
      <c r="G48" s="84">
        <v>5.6329641345417496</v>
      </c>
      <c r="H48" s="84">
        <v>2.6087639332991498E-3</v>
      </c>
      <c r="I48" s="84">
        <v>11.203941412935301</v>
      </c>
      <c r="J48" s="84">
        <v>11.1416421323324</v>
      </c>
      <c r="K48" s="84">
        <v>1.2240377586284999E-3</v>
      </c>
      <c r="L48" s="84">
        <v>-0.24982291132978199</v>
      </c>
      <c r="M48" s="84">
        <v>2.7000726708477901E-3</v>
      </c>
      <c r="N48" s="84">
        <v>-4.6037224188514196</v>
      </c>
      <c r="O48" s="84">
        <v>2.5821676069486001E-3</v>
      </c>
      <c r="P48" s="84">
        <v>-8.9150824140593095</v>
      </c>
      <c r="Q48" s="84">
        <v>1.1996841699757801E-3</v>
      </c>
      <c r="R48" s="84">
        <v>-14.1114358068117</v>
      </c>
      <c r="S48" s="84">
        <v>0.13580664849017601</v>
      </c>
      <c r="T48" s="84">
        <v>258.44024949184598</v>
      </c>
      <c r="U48" s="84">
        <v>6.2219373050774303E-2</v>
      </c>
      <c r="V48" s="85">
        <v>44342.608020833337</v>
      </c>
      <c r="W48" s="84">
        <v>2.5</v>
      </c>
      <c r="X48" s="84">
        <v>1.13587933257778E-2</v>
      </c>
      <c r="Y48" s="84">
        <v>1.36772449091638E-2</v>
      </c>
      <c r="Z48" s="109">
        <f>((((N48/1000)+1)/((SMOW!$Z$4/1000)+1))-1)*1000</f>
        <v>5.8253945808319774</v>
      </c>
      <c r="AA48" s="109">
        <f>((((P48/1000)+1)/((SMOW!$AA$4/1000)+1))-1)*1000</f>
        <v>11.486209027713912</v>
      </c>
      <c r="AB48" s="109">
        <f>Z48*SMOW!$AN$6</f>
        <v>6.1315772633795591</v>
      </c>
      <c r="AC48" s="109">
        <f>AA48*SMOW!$AN$12</f>
        <v>12.076244919531904</v>
      </c>
      <c r="AD48" s="109">
        <f t="shared" ref="AD48" si="90">LN((AB48/1000)+1)*1000</f>
        <v>6.1128556332827539</v>
      </c>
      <c r="AE48" s="109">
        <f t="shared" ref="AE48" si="91">LN((AC48/1000)+1)*1000</f>
        <v>12.003908856873084</v>
      </c>
      <c r="AF48" s="51">
        <f>(AD48-SMOW!AN$14*AE48)</f>
        <v>-0.22520824314623411</v>
      </c>
      <c r="AG48" s="55">
        <f t="shared" ref="AG48" si="92">AF48*1000</f>
        <v>-225.20824314623411</v>
      </c>
      <c r="AH48" s="2"/>
      <c r="AK48" s="98">
        <v>18</v>
      </c>
      <c r="AL48" s="98">
        <v>0</v>
      </c>
      <c r="AM48" s="98">
        <v>0</v>
      </c>
      <c r="AN48" s="98">
        <v>0</v>
      </c>
    </row>
    <row r="49" spans="1:40" s="84" customFormat="1" x14ac:dyDescent="0.25">
      <c r="A49" s="84">
        <v>3019</v>
      </c>
      <c r="B49" s="84" t="s">
        <v>134</v>
      </c>
      <c r="C49" s="114" t="s">
        <v>122</v>
      </c>
      <c r="D49" s="84" t="s">
        <v>129</v>
      </c>
      <c r="E49" s="84" t="s">
        <v>195</v>
      </c>
      <c r="F49" s="84">
        <v>5.6322708554057304</v>
      </c>
      <c r="G49" s="84">
        <v>5.6164685869426503</v>
      </c>
      <c r="H49" s="84">
        <v>4.18080996107507E-3</v>
      </c>
      <c r="I49" s="84">
        <v>11.179824231946601</v>
      </c>
      <c r="J49" s="84">
        <v>11.117791860543299</v>
      </c>
      <c r="K49" s="84">
        <v>1.5962665761097899E-3</v>
      </c>
      <c r="L49" s="84">
        <v>-0.25372551542423399</v>
      </c>
      <c r="M49" s="84">
        <v>4.5809454965683198E-3</v>
      </c>
      <c r="N49" s="84">
        <v>-4.6201416852363302</v>
      </c>
      <c r="O49" s="84">
        <v>4.1381866386963201E-3</v>
      </c>
      <c r="P49" s="84">
        <v>-8.9387197569866004</v>
      </c>
      <c r="Q49" s="84">
        <v>1.5645070823377199E-3</v>
      </c>
      <c r="R49" s="84">
        <v>-14.304532025559901</v>
      </c>
      <c r="S49" s="84">
        <v>0.13816831919417599</v>
      </c>
      <c r="T49" s="84">
        <v>280.84653566598399</v>
      </c>
      <c r="U49" s="84">
        <v>8.0293806691983494E-2</v>
      </c>
      <c r="V49" s="85">
        <v>44342.706562500003</v>
      </c>
      <c r="W49" s="84">
        <v>2.5</v>
      </c>
      <c r="X49" s="84">
        <v>2.02223376443952E-2</v>
      </c>
      <c r="Y49" s="84">
        <v>2.3697785379513499E-2</v>
      </c>
      <c r="Z49" s="109">
        <f>((((N49/1000)+1)/((SMOW!$Z$4/1000)+1))-1)*1000</f>
        <v>5.8088032840166726</v>
      </c>
      <c r="AA49" s="109">
        <f>((((P49/1000)+1)/((SMOW!$AA$4/1000)+1))-1)*1000</f>
        <v>11.462085114652076</v>
      </c>
      <c r="AB49" s="109">
        <f>Z49*SMOW!$AN$6</f>
        <v>6.1141139281649046</v>
      </c>
      <c r="AC49" s="109">
        <f>AA49*SMOW!$AN$12</f>
        <v>12.050881783457216</v>
      </c>
      <c r="AD49" s="109">
        <f t="shared" ref="AD49" si="93">LN((AB49/1000)+1)*1000</f>
        <v>6.0954985726696504</v>
      </c>
      <c r="AE49" s="109">
        <f t="shared" ref="AE49" si="94">LN((AC49/1000)+1)*1000</f>
        <v>11.978848043506733</v>
      </c>
      <c r="AF49" s="51">
        <f>(AD49-SMOW!AN$14*AE49)</f>
        <v>-0.2293331943019048</v>
      </c>
      <c r="AG49" s="55">
        <f t="shared" ref="AG49" si="95">AF49*1000</f>
        <v>-229.3331943019048</v>
      </c>
      <c r="AK49" s="98">
        <v>18</v>
      </c>
      <c r="AL49" s="98">
        <v>0</v>
      </c>
      <c r="AM49" s="98">
        <v>0</v>
      </c>
      <c r="AN49" s="98">
        <v>0</v>
      </c>
    </row>
    <row r="50" spans="1:40" s="84" customFormat="1" x14ac:dyDescent="0.25">
      <c r="A50" s="84">
        <v>3020</v>
      </c>
      <c r="B50" s="84" t="s">
        <v>127</v>
      </c>
      <c r="C50" s="114" t="s">
        <v>122</v>
      </c>
      <c r="D50" s="84" t="s">
        <v>129</v>
      </c>
      <c r="E50" s="84" t="s">
        <v>196</v>
      </c>
      <c r="F50" s="84">
        <v>5.8903434243958301</v>
      </c>
      <c r="G50" s="84">
        <v>5.8730627977547396</v>
      </c>
      <c r="H50" s="84">
        <v>4.4307104754829699E-3</v>
      </c>
      <c r="I50" s="84">
        <v>11.661377647349701</v>
      </c>
      <c r="J50" s="84">
        <v>11.593907756839201</v>
      </c>
      <c r="K50" s="84">
        <v>1.57331469468414E-3</v>
      </c>
      <c r="L50" s="84">
        <v>-0.24852049785638</v>
      </c>
      <c r="M50" s="84">
        <v>4.1866628056237802E-3</v>
      </c>
      <c r="N50" s="84">
        <v>-4.3647001639157903</v>
      </c>
      <c r="O50" s="84">
        <v>4.3855394194620197E-3</v>
      </c>
      <c r="P50" s="84">
        <v>-8.4667473808196601</v>
      </c>
      <c r="Q50" s="84">
        <v>1.5420118540443201E-3</v>
      </c>
      <c r="R50" s="84">
        <v>-13.801703053556601</v>
      </c>
      <c r="S50" s="84">
        <v>0.120712854496696</v>
      </c>
      <c r="T50" s="84">
        <v>367.76786642897298</v>
      </c>
      <c r="U50" s="84">
        <v>7.96279220145793E-2</v>
      </c>
      <c r="V50" s="85">
        <v>44342.817754629628</v>
      </c>
      <c r="W50" s="84">
        <v>2.5</v>
      </c>
      <c r="X50" s="84">
        <v>4.39591702927341E-2</v>
      </c>
      <c r="Y50" s="84">
        <v>4.04566069133558E-2</v>
      </c>
      <c r="Z50" s="109">
        <f>((((N50/1000)+1)/((SMOW!$Z$4/1000)+1))-1)*1000</f>
        <v>6.0669211560253622</v>
      </c>
      <c r="AA50" s="109">
        <f>((((P50/1000)+1)/((SMOW!$AA$4/1000)+1))-1)*1000</f>
        <v>11.943772950945286</v>
      </c>
      <c r="AB50" s="109">
        <f>Z50*SMOW!$AN$6</f>
        <v>6.3857984730175481</v>
      </c>
      <c r="AC50" s="109">
        <f>AA50*SMOW!$AN$12</f>
        <v>12.55731347661211</v>
      </c>
      <c r="AD50" s="109">
        <f t="shared" ref="AD50" si="96">LN((AB50/1000)+1)*1000</f>
        <v>6.3654956492697732</v>
      </c>
      <c r="AE50" s="109">
        <f t="shared" ref="AE50" si="97">LN((AC50/1000)+1)*1000</f>
        <v>12.47912429933031</v>
      </c>
      <c r="AF50" s="51">
        <f>(AD50-SMOW!AN$14*AE50)</f>
        <v>-0.22348198077663106</v>
      </c>
      <c r="AG50" s="55">
        <f t="shared" ref="AG50" si="98">AF50*1000</f>
        <v>-223.48198077663108</v>
      </c>
      <c r="AH50" s="2">
        <f>AVERAGE(AG44,AG46:AG50)</f>
        <v>-224.90619955418069</v>
      </c>
      <c r="AI50" s="2">
        <f>STDEV(AG44,AG46:AG50)</f>
        <v>4.5411344524246706</v>
      </c>
      <c r="AK50" s="98">
        <v>18</v>
      </c>
      <c r="AL50" s="98">
        <v>0</v>
      </c>
      <c r="AM50" s="98">
        <v>0</v>
      </c>
      <c r="AN50" s="98">
        <v>0</v>
      </c>
    </row>
    <row r="51" spans="1:40" s="84" customFormat="1" x14ac:dyDescent="0.25">
      <c r="A51" s="84">
        <v>3021</v>
      </c>
      <c r="B51" s="84" t="s">
        <v>127</v>
      </c>
      <c r="C51" s="114" t="s">
        <v>122</v>
      </c>
      <c r="D51" s="84" t="s">
        <v>129</v>
      </c>
      <c r="E51" s="84" t="s">
        <v>197</v>
      </c>
      <c r="F51" s="84">
        <v>5.9910938462046204</v>
      </c>
      <c r="G51" s="84">
        <v>5.9732183001329497</v>
      </c>
      <c r="H51" s="84">
        <v>3.9631480350297704E-3</v>
      </c>
      <c r="I51" s="84">
        <v>11.873295766819</v>
      </c>
      <c r="J51" s="84">
        <v>11.8033611878752</v>
      </c>
      <c r="K51" s="84">
        <v>1.2028155625016101E-3</v>
      </c>
      <c r="L51" s="84">
        <v>-0.25895640706517298</v>
      </c>
      <c r="M51" s="84">
        <v>3.9430210384948199E-3</v>
      </c>
      <c r="N51" s="84">
        <v>-4.2649768918097202</v>
      </c>
      <c r="O51" s="84">
        <v>3.9227437741572698E-3</v>
      </c>
      <c r="P51" s="84">
        <v>-8.2590456073517906</v>
      </c>
      <c r="Q51" s="84">
        <v>1.1788842129772301E-3</v>
      </c>
      <c r="R51" s="84">
        <v>-13.1468404376827</v>
      </c>
      <c r="S51" s="84">
        <v>0.129957868716817</v>
      </c>
      <c r="T51" s="84">
        <v>322.92716144560501</v>
      </c>
      <c r="U51" s="84">
        <v>8.5607295505739298E-2</v>
      </c>
      <c r="V51" s="85">
        <v>44342.919351851851</v>
      </c>
      <c r="W51" s="84">
        <v>2.5</v>
      </c>
      <c r="X51" s="84">
        <v>2.1620020127342799E-3</v>
      </c>
      <c r="Y51" s="84">
        <v>1.25405530249808E-3</v>
      </c>
      <c r="Z51" s="109">
        <f>((((N51/1000)+1)/((SMOW!$Z$4/1000)+1))-1)*1000</f>
        <v>6.1676892639377368</v>
      </c>
      <c r="AA51" s="109">
        <f>((((P51/1000)+1)/((SMOW!$AA$4/1000)+1))-1)*1000</f>
        <v>12.155750225269157</v>
      </c>
      <c r="AB51" s="109">
        <f>Z51*SMOW!$AN$6</f>
        <v>6.4918629517023643</v>
      </c>
      <c r="AC51" s="109">
        <f>AA51*SMOW!$AN$12</f>
        <v>12.78017982667882</v>
      </c>
      <c r="AD51" s="109">
        <f t="shared" ref="AD51:AD53" si="99">LN((AB51/1000)+1)*1000</f>
        <v>6.470881565975577</v>
      </c>
      <c r="AE51" s="109">
        <f t="shared" ref="AE51:AE53" si="100">LN((AC51/1000)+1)*1000</f>
        <v>12.69920253488678</v>
      </c>
      <c r="AF51" s="51">
        <f>(AD51-SMOW!AN$14*AE51)</f>
        <v>-0.23429737244464288</v>
      </c>
      <c r="AG51" s="55">
        <f t="shared" ref="AG51:AG53" si="101">AF51*1000</f>
        <v>-234.29737244464289</v>
      </c>
      <c r="AH51" s="2">
        <f>AVERAGE(AG51,AG48)</f>
        <v>-229.75280779543851</v>
      </c>
      <c r="AI51" s="2">
        <f>STDEV(AG51,AG48)</f>
        <v>6.4269849619861743</v>
      </c>
      <c r="AK51" s="98">
        <v>18</v>
      </c>
      <c r="AL51" s="98">
        <v>0</v>
      </c>
      <c r="AM51" s="98">
        <v>0</v>
      </c>
      <c r="AN51" s="98">
        <v>0</v>
      </c>
    </row>
    <row r="52" spans="1:40" s="84" customFormat="1" x14ac:dyDescent="0.25">
      <c r="A52" s="84">
        <v>3022</v>
      </c>
      <c r="B52" s="84" t="s">
        <v>127</v>
      </c>
      <c r="C52" s="114" t="s">
        <v>122</v>
      </c>
      <c r="D52" s="84" t="s">
        <v>124</v>
      </c>
      <c r="E52" s="84" t="s">
        <v>198</v>
      </c>
      <c r="F52" s="84">
        <v>5.9172784276982204</v>
      </c>
      <c r="G52" s="84">
        <v>5.8998398133044798</v>
      </c>
      <c r="H52" s="84">
        <v>3.8133512633482399E-3</v>
      </c>
      <c r="I52" s="84">
        <v>11.719612346118501</v>
      </c>
      <c r="J52" s="84">
        <v>11.651469538773</v>
      </c>
      <c r="K52" s="84">
        <v>1.41959625064285E-3</v>
      </c>
      <c r="L52" s="84">
        <v>-0.25213610316766</v>
      </c>
      <c r="M52" s="84">
        <v>3.8415762358041E-3</v>
      </c>
      <c r="N52" s="84">
        <v>-4.3380397627454697</v>
      </c>
      <c r="O52" s="84">
        <v>3.7744741793047801E-3</v>
      </c>
      <c r="P52" s="84">
        <v>-8.4096713259643696</v>
      </c>
      <c r="Q52" s="84">
        <v>1.39135180891953E-3</v>
      </c>
      <c r="R52" s="84">
        <v>-13.852727301035699</v>
      </c>
      <c r="S52" s="84">
        <v>0.125140209513872</v>
      </c>
      <c r="T52" s="84">
        <v>285.92247665481898</v>
      </c>
      <c r="U52" s="84">
        <v>9.0207031014704203E-2</v>
      </c>
      <c r="V52" s="85">
        <v>44343.011076388888</v>
      </c>
      <c r="W52" s="84">
        <v>2.5</v>
      </c>
      <c r="X52" s="84">
        <v>3.5764076174735697E-2</v>
      </c>
      <c r="Y52" s="84">
        <v>3.2720026318555098E-2</v>
      </c>
      <c r="Z52" s="109">
        <f>((((N52/1000)+1)/((SMOW!$Z$4/1000)+1))-1)*1000</f>
        <v>6.0938608875982236</v>
      </c>
      <c r="AA52" s="109">
        <f>((((P52/1000)+1)/((SMOW!$AA$4/1000)+1))-1)*1000</f>
        <v>12.002023905356429</v>
      </c>
      <c r="AB52" s="109">
        <f>Z52*SMOW!$AN$6</f>
        <v>6.4141541566200342</v>
      </c>
      <c r="AC52" s="109">
        <f>AA52*SMOW!$AN$12</f>
        <v>12.61855672846032</v>
      </c>
      <c r="AD52" s="109">
        <f t="shared" si="99"/>
        <v>6.3936710112249617</v>
      </c>
      <c r="AE52" s="109">
        <f t="shared" si="100"/>
        <v>12.539606208845216</v>
      </c>
      <c r="AF52" s="51">
        <f>(AD52-SMOW!AN$14*AE52)</f>
        <v>-0.22724106704531266</v>
      </c>
      <c r="AG52" s="55">
        <f t="shared" si="101"/>
        <v>-227.24106704531266</v>
      </c>
      <c r="AK52" s="98">
        <v>18</v>
      </c>
      <c r="AL52" s="98">
        <v>0</v>
      </c>
      <c r="AM52" s="98">
        <v>0</v>
      </c>
      <c r="AN52" s="98">
        <v>0</v>
      </c>
    </row>
    <row r="53" spans="1:40" s="84" customFormat="1" x14ac:dyDescent="0.25">
      <c r="A53" s="84">
        <v>3023</v>
      </c>
      <c r="B53" s="84" t="s">
        <v>112</v>
      </c>
      <c r="C53" s="114" t="s">
        <v>122</v>
      </c>
      <c r="D53" s="84" t="s">
        <v>124</v>
      </c>
      <c r="E53" s="84" t="s">
        <v>199</v>
      </c>
      <c r="F53" s="84">
        <v>5.59194184081099</v>
      </c>
      <c r="G53" s="84">
        <v>5.5763645843627101</v>
      </c>
      <c r="H53" s="84">
        <v>4.5123254474129203E-3</v>
      </c>
      <c r="I53" s="84">
        <v>11.1292985042022</v>
      </c>
      <c r="J53" s="84">
        <v>11.0678235033376</v>
      </c>
      <c r="K53" s="84">
        <v>1.6685696248037599E-3</v>
      </c>
      <c r="L53" s="84">
        <v>-0.26744622539955898</v>
      </c>
      <c r="M53" s="84">
        <v>4.3706906797616202E-3</v>
      </c>
      <c r="N53" s="84">
        <v>-4.6600595458665603</v>
      </c>
      <c r="O53" s="84">
        <v>4.4663223274411896E-3</v>
      </c>
      <c r="P53" s="84">
        <v>-8.9882402193450908</v>
      </c>
      <c r="Q53" s="84">
        <v>1.6353715816971399E-3</v>
      </c>
      <c r="R53" s="84">
        <v>-14.922152156112301</v>
      </c>
      <c r="S53" s="84">
        <v>0.12076946537777999</v>
      </c>
      <c r="T53" s="84">
        <v>262.09820233517502</v>
      </c>
      <c r="U53" s="84">
        <v>9.0167252368422393E-2</v>
      </c>
      <c r="V53" s="85">
        <v>44343.437557870369</v>
      </c>
      <c r="W53" s="84">
        <v>2.5</v>
      </c>
      <c r="X53" s="84">
        <v>4.7921737730063103E-3</v>
      </c>
      <c r="Y53" s="84">
        <v>6.5316713032609096E-3</v>
      </c>
      <c r="Z53" s="109">
        <f>((((N53/1000)+1)/((SMOW!$Z$4/1000)+1))-1)*1000</f>
        <v>5.7684671899167483</v>
      </c>
      <c r="AA53" s="109">
        <f>((((P53/1000)+1)/((SMOW!$AA$4/1000)+1))-1)*1000</f>
        <v>11.411545283148694</v>
      </c>
      <c r="AB53" s="109">
        <f>Z53*SMOW!$AN$6</f>
        <v>6.071657769351142</v>
      </c>
      <c r="AC53" s="109">
        <f>AA53*SMOW!$AN$12</f>
        <v>11.997745767740097</v>
      </c>
      <c r="AD53" s="109">
        <f t="shared" si="99"/>
        <v>6.0532995278128805</v>
      </c>
      <c r="AE53" s="109">
        <f t="shared" si="100"/>
        <v>11.926343360559756</v>
      </c>
      <c r="AF53" s="51">
        <f>(AD53-SMOW!AN$14*AE53)</f>
        <v>-0.24380976656267084</v>
      </c>
      <c r="AG53" s="55">
        <f t="shared" si="101"/>
        <v>-243.80976656267083</v>
      </c>
      <c r="AK53" s="98">
        <v>18</v>
      </c>
      <c r="AL53" s="98">
        <v>0</v>
      </c>
      <c r="AM53" s="98">
        <v>0</v>
      </c>
      <c r="AN53" s="98">
        <v>0</v>
      </c>
    </row>
    <row r="54" spans="1:40" s="84" customFormat="1" x14ac:dyDescent="0.25">
      <c r="A54" s="84">
        <v>3024</v>
      </c>
      <c r="B54" s="84" t="s">
        <v>112</v>
      </c>
      <c r="C54" s="84" t="s">
        <v>122</v>
      </c>
      <c r="D54" s="84" t="s">
        <v>124</v>
      </c>
      <c r="E54" s="84" t="s">
        <v>200</v>
      </c>
      <c r="F54" s="84">
        <v>5.9266467911103602</v>
      </c>
      <c r="G54" s="84">
        <v>5.9091529501316904</v>
      </c>
      <c r="H54" s="84">
        <v>4.2879835187182103E-3</v>
      </c>
      <c r="I54" s="84">
        <v>11.7481917657931</v>
      </c>
      <c r="J54" s="84">
        <v>11.6797174985693</v>
      </c>
      <c r="K54" s="84">
        <v>1.43936001624812E-3</v>
      </c>
      <c r="L54" s="84">
        <v>-0.25773788911287698</v>
      </c>
      <c r="M54" s="84">
        <v>4.0388237931824698E-3</v>
      </c>
      <c r="N54" s="84">
        <v>-4.3287669097194996</v>
      </c>
      <c r="O54" s="84">
        <v>4.2442675628197599E-3</v>
      </c>
      <c r="P54" s="84">
        <v>-8.3816605255384999</v>
      </c>
      <c r="Q54" s="84">
        <v>1.41072235249108E-3</v>
      </c>
      <c r="R54" s="84">
        <v>-13.583449027240601</v>
      </c>
      <c r="S54" s="84">
        <v>0.119419772965264</v>
      </c>
      <c r="T54" s="84">
        <v>349.74732784208499</v>
      </c>
      <c r="U54" s="84">
        <v>0.11625441132778799</v>
      </c>
      <c r="V54" s="85">
        <v>44343.545902777776</v>
      </c>
      <c r="W54" s="84">
        <v>2.5</v>
      </c>
      <c r="X54" s="84">
        <v>3.26617539064053E-2</v>
      </c>
      <c r="Y54" s="84">
        <v>2.91693806697895E-2</v>
      </c>
      <c r="Z54" s="109">
        <f>((((N54/1000)+1)/((SMOW!$Z$4/1000)+1))-1)*1000</f>
        <v>6.1032308955677461</v>
      </c>
      <c r="AA54" s="109">
        <f>((((P54/1000)+1)/((SMOW!$AA$4/1000)+1))-1)*1000</f>
        <v>12.030611302694227</v>
      </c>
      <c r="AB54" s="109">
        <f>Z54*SMOW!$AN$6</f>
        <v>6.4240166521173609</v>
      </c>
      <c r="AC54" s="109">
        <f>AA54*SMOW!$AN$12</f>
        <v>12.648612633853498</v>
      </c>
      <c r="AD54" s="109">
        <f t="shared" ref="AD54" si="102">LN((AB54/1000)+1)*1000</f>
        <v>6.4034706023103283</v>
      </c>
      <c r="AE54" s="109">
        <f t="shared" ref="AE54" si="103">LN((AC54/1000)+1)*1000</f>
        <v>12.569287137712342</v>
      </c>
      <c r="AF54" s="51">
        <f>(AD54-SMOW!AN$14*AE54)</f>
        <v>-0.23311300640178878</v>
      </c>
      <c r="AG54" s="55">
        <f t="shared" ref="AG54" si="104">AF54*1000</f>
        <v>-233.11300640178877</v>
      </c>
      <c r="AH54" s="2">
        <f>AVERAGE(AG52:AG54)</f>
        <v>-234.72128000325742</v>
      </c>
      <c r="AI54" s="2">
        <f>STDEV(AG52:AG54)</f>
        <v>8.4006165789787079</v>
      </c>
      <c r="AK54" s="98">
        <v>18</v>
      </c>
      <c r="AL54" s="98">
        <v>0</v>
      </c>
      <c r="AM54" s="98">
        <v>0</v>
      </c>
      <c r="AN54" s="98">
        <v>0</v>
      </c>
    </row>
    <row r="55" spans="1:40" s="84" customFormat="1" x14ac:dyDescent="0.25">
      <c r="A55" s="84">
        <v>3025</v>
      </c>
      <c r="B55" s="84" t="s">
        <v>112</v>
      </c>
      <c r="C55" s="84" t="s">
        <v>122</v>
      </c>
      <c r="D55" s="84" t="s">
        <v>129</v>
      </c>
      <c r="E55" s="84" t="s">
        <v>201</v>
      </c>
      <c r="F55" s="84">
        <v>5.6172431778191898</v>
      </c>
      <c r="G55" s="84">
        <v>5.6015249255408497</v>
      </c>
      <c r="H55" s="84">
        <v>4.4105737313118003E-3</v>
      </c>
      <c r="I55" s="84">
        <v>11.1335475856866</v>
      </c>
      <c r="J55" s="84">
        <v>11.0720258254595</v>
      </c>
      <c r="K55" s="84">
        <v>1.35159591227973E-3</v>
      </c>
      <c r="L55" s="84">
        <v>-0.24450471030177601</v>
      </c>
      <c r="M55" s="84">
        <v>4.5272549451912001E-3</v>
      </c>
      <c r="N55" s="84">
        <v>-4.6350161557762997</v>
      </c>
      <c r="O55" s="84">
        <v>4.36560796922697E-3</v>
      </c>
      <c r="P55" s="84">
        <v>-8.9840756780489901</v>
      </c>
      <c r="Q55" s="84">
        <v>1.3247044126990101E-3</v>
      </c>
      <c r="R55" s="84">
        <v>-14.907402570901599</v>
      </c>
      <c r="S55" s="84">
        <v>0.110846709790374</v>
      </c>
      <c r="T55" s="84">
        <v>400.91882039195099</v>
      </c>
      <c r="U55" s="84">
        <v>7.4023153178394294E-2</v>
      </c>
      <c r="V55" s="85">
        <v>44343.640497685185</v>
      </c>
      <c r="W55" s="84">
        <v>2.5</v>
      </c>
      <c r="X55" s="84">
        <v>8.3448171051447705E-3</v>
      </c>
      <c r="Y55" s="84">
        <v>1.0102435395598E-2</v>
      </c>
      <c r="Z55" s="109">
        <f>((((N55/1000)+1)/((SMOW!$Z$4/1000)+1))-1)*1000</f>
        <v>5.7937729684156558</v>
      </c>
      <c r="AA55" s="109">
        <f>((((P55/1000)+1)/((SMOW!$AA$4/1000)+1))-1)*1000</f>
        <v>11.415795550722141</v>
      </c>
      <c r="AB55" s="109">
        <f>Z55*SMOW!$AN$6</f>
        <v>6.0982936193219874</v>
      </c>
      <c r="AC55" s="109">
        <f>AA55*SMOW!$AN$12</f>
        <v>12.002214367612053</v>
      </c>
      <c r="AD55" s="109">
        <f t="shared" ref="AD55" si="105">LN((AB55/1000)+1)*1000</f>
        <v>6.0797742795642735</v>
      </c>
      <c r="AE55" s="109">
        <f t="shared" ref="AE55" si="106">LN((AC55/1000)+1)*1000</f>
        <v>11.930758973168382</v>
      </c>
      <c r="AF55" s="51">
        <f>(AD55-SMOW!AN$14*AE55)</f>
        <v>-0.21966645826863296</v>
      </c>
      <c r="AG55" s="55">
        <f t="shared" ref="AG55" si="107">AF55*1000</f>
        <v>-219.66645826863297</v>
      </c>
      <c r="AK55" s="98">
        <v>18</v>
      </c>
      <c r="AL55" s="98">
        <v>0</v>
      </c>
      <c r="AM55" s="98">
        <v>0</v>
      </c>
      <c r="AN55" s="98">
        <v>0</v>
      </c>
    </row>
    <row r="56" spans="1:40" x14ac:dyDescent="0.25">
      <c r="A56" s="84">
        <v>3026</v>
      </c>
      <c r="B56" s="84" t="s">
        <v>112</v>
      </c>
      <c r="C56" s="84" t="s">
        <v>122</v>
      </c>
      <c r="D56" s="84" t="s">
        <v>129</v>
      </c>
      <c r="E56" s="84" t="s">
        <v>209</v>
      </c>
      <c r="F56" s="84">
        <v>5.7335982933272396</v>
      </c>
      <c r="G56" s="84">
        <v>5.7172234222921503</v>
      </c>
      <c r="H56" s="84">
        <v>4.2999591635613397E-3</v>
      </c>
      <c r="I56" s="84">
        <v>11.352834300885</v>
      </c>
      <c r="J56" s="84">
        <v>11.2888744791283</v>
      </c>
      <c r="K56" s="84">
        <v>1.1791258250391299E-3</v>
      </c>
      <c r="L56" s="84">
        <v>-0.243302302687573</v>
      </c>
      <c r="M56" s="84">
        <v>4.3696295261113896E-3</v>
      </c>
      <c r="N56" s="84">
        <v>-4.5198472796919198</v>
      </c>
      <c r="O56" s="84">
        <v>4.2561211160642596E-3</v>
      </c>
      <c r="P56" s="84">
        <v>-8.7691519152356499</v>
      </c>
      <c r="Q56" s="84">
        <v>1.1556658091151099E-3</v>
      </c>
      <c r="R56" s="84">
        <v>-14.6997821493707</v>
      </c>
      <c r="S56" s="84">
        <v>0.158456601400741</v>
      </c>
      <c r="T56" s="84">
        <v>370.44984363717901</v>
      </c>
      <c r="U56" s="84">
        <v>9.9000435060731903E-2</v>
      </c>
      <c r="V56" s="85">
        <v>44343.737951388888</v>
      </c>
      <c r="W56" s="84">
        <v>2.5</v>
      </c>
      <c r="X56" s="84">
        <v>6.8096058904683399E-2</v>
      </c>
      <c r="Y56" s="84">
        <v>6.3264664073166402E-2</v>
      </c>
      <c r="Z56" s="109">
        <f>((((N56/1000)+1)/((SMOW!$Z$4/1000)+1))-1)*1000</f>
        <v>5.9101485093333572</v>
      </c>
      <c r="AA56" s="109">
        <f>((((P56/1000)+1)/((SMOW!$AA$4/1000)+1))-1)*1000</f>
        <v>11.63514347764627</v>
      </c>
      <c r="AB56" s="109">
        <f>Z56*SMOW!$AN$6</f>
        <v>6.220785857539191</v>
      </c>
      <c r="AC56" s="109">
        <f>AA56*SMOW!$AN$12</f>
        <v>12.232829993858807</v>
      </c>
      <c r="AD56" s="109">
        <f t="shared" ref="AD56:AD57" si="108">LN((AB56/1000)+1)*1000</f>
        <v>6.2015166410195821</v>
      </c>
      <c r="AE56" s="109">
        <f t="shared" ref="AE56:AE57" si="109">LN((AC56/1000)+1)*1000</f>
        <v>12.15861356731441</v>
      </c>
      <c r="AF56" s="51">
        <f>(AD56-SMOW!AN$14*AE56)</f>
        <v>-0.21823132252242683</v>
      </c>
      <c r="AG56" s="55">
        <f t="shared" ref="AG56:AG57" si="110">AF56*1000</f>
        <v>-218.23132252242684</v>
      </c>
      <c r="AH56" s="2">
        <f>AVERAGE(AG54:AG56)</f>
        <v>-223.67026239761617</v>
      </c>
      <c r="AI56" s="2">
        <f>STDEV(AG54:AG56)</f>
        <v>8.2090781698533313</v>
      </c>
      <c r="AK56" s="98">
        <v>18</v>
      </c>
      <c r="AL56" s="98">
        <v>0</v>
      </c>
      <c r="AM56" s="98">
        <v>0</v>
      </c>
      <c r="AN56" s="98">
        <v>0</v>
      </c>
    </row>
    <row r="57" spans="1:40" x14ac:dyDescent="0.25">
      <c r="A57" s="84">
        <v>3027</v>
      </c>
      <c r="B57" s="84" t="s">
        <v>112</v>
      </c>
      <c r="C57" s="84" t="s">
        <v>122</v>
      </c>
      <c r="D57" s="84" t="s">
        <v>129</v>
      </c>
      <c r="E57" s="84" t="s">
        <v>208</v>
      </c>
      <c r="F57" s="84">
        <v>5.1269044145716904</v>
      </c>
      <c r="G57" s="84">
        <v>5.1138063231413398</v>
      </c>
      <c r="H57" s="84">
        <v>3.7084957448892402E-3</v>
      </c>
      <c r="I57" s="84">
        <v>10.209272528774701</v>
      </c>
      <c r="J57" s="84">
        <v>10.157509848348701</v>
      </c>
      <c r="K57" s="84">
        <v>1.84855366208545E-3</v>
      </c>
      <c r="L57" s="84">
        <v>-0.249358876786796</v>
      </c>
      <c r="M57" s="84">
        <v>3.6918751098957299E-3</v>
      </c>
      <c r="N57" s="84">
        <v>-5.1203559194578601</v>
      </c>
      <c r="O57" s="84">
        <v>3.67068766196907E-3</v>
      </c>
      <c r="P57" s="84">
        <v>-9.8899612576941092</v>
      </c>
      <c r="Q57" s="84">
        <v>1.8117746369549299E-3</v>
      </c>
      <c r="R57" s="84">
        <v>-15.988554631023099</v>
      </c>
      <c r="S57" s="84">
        <v>0.13248087999240299</v>
      </c>
      <c r="T57" s="84">
        <v>357.25497282377302</v>
      </c>
      <c r="U57" s="84">
        <v>8.6899336389599804E-2</v>
      </c>
      <c r="V57" s="85">
        <v>44343.829618055555</v>
      </c>
      <c r="W57" s="84">
        <v>2.5</v>
      </c>
      <c r="X57" s="84">
        <v>2.7588526051598502E-3</v>
      </c>
      <c r="Y57" s="84">
        <v>3.65420109454244E-3</v>
      </c>
      <c r="Z57" s="109">
        <f>((((N57/1000)+1)/((SMOW!$Z$4/1000)+1))-1)*1000</f>
        <v>5.3033481292783513</v>
      </c>
      <c r="AA57" s="109">
        <f>((((P57/1000)+1)/((SMOW!$AA$4/1000)+1))-1)*1000</f>
        <v>10.491262491536979</v>
      </c>
      <c r="AB57" s="109">
        <f>Z57*SMOW!$AN$6</f>
        <v>5.5820920554063971</v>
      </c>
      <c r="AC57" s="109">
        <f>AA57*SMOW!$AN$12</f>
        <v>11.030188903685227</v>
      </c>
      <c r="AD57" s="109">
        <f t="shared" si="108"/>
        <v>5.5665699167627825</v>
      </c>
      <c r="AE57" s="109">
        <f t="shared" si="109"/>
        <v>10.969800031378133</v>
      </c>
      <c r="AF57" s="51">
        <f>(AD57-SMOW!AN$14*AE57)</f>
        <v>-0.22548449980487195</v>
      </c>
      <c r="AG57" s="55">
        <f t="shared" si="110"/>
        <v>-225.48449980487194</v>
      </c>
      <c r="AK57" s="98">
        <v>18</v>
      </c>
      <c r="AL57" s="98">
        <v>0</v>
      </c>
      <c r="AM57" s="98">
        <v>0</v>
      </c>
      <c r="AN57" s="98">
        <v>0</v>
      </c>
    </row>
    <row r="58" spans="1:40" x14ac:dyDescent="0.25">
      <c r="A58" s="84">
        <v>3028</v>
      </c>
      <c r="B58" s="84" t="s">
        <v>202</v>
      </c>
      <c r="C58" s="114" t="s">
        <v>64</v>
      </c>
      <c r="D58" s="84" t="s">
        <v>50</v>
      </c>
      <c r="E58" s="84" t="s">
        <v>207</v>
      </c>
      <c r="F58" s="84">
        <v>11.079724697497101</v>
      </c>
      <c r="G58" s="84">
        <v>11.018793896470999</v>
      </c>
      <c r="H58" s="84">
        <v>3.96806467284057E-3</v>
      </c>
      <c r="I58" s="84">
        <v>21.3797607426276</v>
      </c>
      <c r="J58" s="84">
        <v>21.154419773964101</v>
      </c>
      <c r="K58" s="84">
        <v>1.6236828327950599E-3</v>
      </c>
      <c r="L58" s="84">
        <v>-0.15073974418202199</v>
      </c>
      <c r="M58" s="84">
        <v>4.02059062019947E-3</v>
      </c>
      <c r="N58" s="84">
        <v>0.77177541076622302</v>
      </c>
      <c r="O58" s="84">
        <v>3.92761028688341E-3</v>
      </c>
      <c r="P58" s="84">
        <v>1.0582777052118</v>
      </c>
      <c r="Q58" s="84">
        <v>1.5913778621938E-3</v>
      </c>
      <c r="R58" s="84">
        <v>-0.79266307101132005</v>
      </c>
      <c r="S58" s="84">
        <v>0.15365826174369901</v>
      </c>
      <c r="T58" s="84">
        <v>299.38599466882698</v>
      </c>
      <c r="U58" s="84">
        <v>8.4801649268781101E-2</v>
      </c>
      <c r="V58" s="85">
        <v>44344.581759259258</v>
      </c>
      <c r="W58" s="84">
        <v>2.5</v>
      </c>
      <c r="X58" s="84">
        <v>2.2393037875211599E-2</v>
      </c>
      <c r="Y58" s="84">
        <v>2.4775333714760699E-2</v>
      </c>
      <c r="Z58" s="109">
        <f>((((N58/1000)+1)/((SMOW!$Z$4/1000)+1))-1)*1000</f>
        <v>11.25721339241359</v>
      </c>
      <c r="AA58" s="109">
        <f>((((P58/1000)+1)/((SMOW!$AA$4/1000)+1))-1)*1000</f>
        <v>21.664868837088846</v>
      </c>
      <c r="AB58" s="109">
        <f>Z58*SMOW!$AN$6</f>
        <v>11.848892418902384</v>
      </c>
      <c r="AC58" s="109">
        <f>AA58*SMOW!$AN$12</f>
        <v>22.777773031550975</v>
      </c>
      <c r="AD58" s="109">
        <f t="shared" ref="AD58" si="111">LN((AB58/1000)+1)*1000</f>
        <v>11.779243924962785</v>
      </c>
      <c r="AE58" s="109">
        <f t="shared" ref="AE58" si="112">LN((AC58/1000)+1)*1000</f>
        <v>22.522232708295913</v>
      </c>
      <c r="AF58" s="51">
        <f>(AD58-SMOW!AN$14*AE58)</f>
        <v>-0.11249494501745794</v>
      </c>
      <c r="AG58" s="55">
        <f t="shared" ref="AG58" si="113">AF58*1000</f>
        <v>-112.49494501745794</v>
      </c>
      <c r="AK58" s="98">
        <v>18</v>
      </c>
      <c r="AL58" s="98">
        <v>0</v>
      </c>
      <c r="AM58" s="98">
        <v>0</v>
      </c>
      <c r="AN58" s="98">
        <v>0</v>
      </c>
    </row>
    <row r="59" spans="1:40" s="84" customFormat="1" x14ac:dyDescent="0.25">
      <c r="A59" s="84">
        <v>3029</v>
      </c>
      <c r="B59" s="84" t="s">
        <v>202</v>
      </c>
      <c r="C59" s="114" t="s">
        <v>64</v>
      </c>
      <c r="D59" s="84" t="s">
        <v>50</v>
      </c>
      <c r="E59" s="84" t="s">
        <v>206</v>
      </c>
      <c r="F59" s="84">
        <v>11.4883910185386</v>
      </c>
      <c r="G59" s="84">
        <v>11.422900075511301</v>
      </c>
      <c r="H59" s="84">
        <v>5.0615186070114499E-3</v>
      </c>
      <c r="I59" s="84">
        <v>22.147368365524802</v>
      </c>
      <c r="J59" s="84">
        <v>21.9056774058655</v>
      </c>
      <c r="K59" s="84">
        <v>1.32502380228858E-3</v>
      </c>
      <c r="L59" s="84">
        <v>-0.14329759478564499</v>
      </c>
      <c r="M59" s="84">
        <v>4.9101418835009701E-3</v>
      </c>
      <c r="N59" s="84">
        <v>1.1762753821029499</v>
      </c>
      <c r="O59" s="84">
        <v>5.0099164673979499E-3</v>
      </c>
      <c r="P59" s="84">
        <v>1.8106129231842001</v>
      </c>
      <c r="Q59" s="84">
        <v>1.298660984308E-3</v>
      </c>
      <c r="R59" s="84">
        <v>0.87238739494020801</v>
      </c>
      <c r="S59" s="84">
        <v>0.15139775120816301</v>
      </c>
      <c r="T59" s="84">
        <v>366.62204054694001</v>
      </c>
      <c r="U59" s="84">
        <v>8.3876996026398004E-2</v>
      </c>
      <c r="V59" s="85">
        <v>44344.696215277778</v>
      </c>
      <c r="W59" s="84">
        <v>2.5</v>
      </c>
      <c r="X59" s="84">
        <v>4.7237446885776899E-2</v>
      </c>
      <c r="Y59" s="84">
        <v>4.2363042137587001E-2</v>
      </c>
      <c r="Z59" s="109">
        <f>((((N59/1000)+1)/((SMOW!$Z$4/1000)+1))-1)*1000</f>
        <v>11.665951452261014</v>
      </c>
      <c r="AA59" s="109">
        <f>((((P59/1000)+1)/((SMOW!$AA$4/1000)+1))-1)*1000</f>
        <v>22.432690730089575</v>
      </c>
      <c r="AB59" s="109">
        <f>Z59*SMOW!$AN$6</f>
        <v>12.279113747202587</v>
      </c>
      <c r="AC59" s="109">
        <f>AA59*SMOW!$AN$12</f>
        <v>23.585037222206303</v>
      </c>
      <c r="AD59" s="109">
        <f t="shared" ref="AD59" si="114">LN((AB59/1000)+1)*1000</f>
        <v>12.204336936341772</v>
      </c>
      <c r="AE59" s="109">
        <f t="shared" ref="AE59" si="115">LN((AC59/1000)+1)*1000</f>
        <v>23.311207398889326</v>
      </c>
      <c r="AF59" s="51">
        <f>(AD59-SMOW!AN$14*AE59)</f>
        <v>-0.10398057027179242</v>
      </c>
      <c r="AG59" s="55">
        <f t="shared" ref="AG59" si="116">AF59*1000</f>
        <v>-103.98057027179242</v>
      </c>
      <c r="AH59" s="2">
        <f>AVERAGE(AG58:AG59)</f>
        <v>-108.23775764462518</v>
      </c>
      <c r="AI59" s="2">
        <f>STDEV(AG58:AG59)</f>
        <v>6.0205721202235756</v>
      </c>
      <c r="AK59" s="98">
        <v>18</v>
      </c>
      <c r="AL59" s="98">
        <v>0</v>
      </c>
      <c r="AM59" s="98">
        <v>0</v>
      </c>
      <c r="AN59" s="98">
        <v>0</v>
      </c>
    </row>
    <row r="60" spans="1:40" s="84" customFormat="1" x14ac:dyDescent="0.25">
      <c r="A60" s="84">
        <v>3030</v>
      </c>
      <c r="B60" s="84" t="s">
        <v>134</v>
      </c>
      <c r="C60" s="114" t="s">
        <v>48</v>
      </c>
      <c r="D60" s="84" t="s">
        <v>133</v>
      </c>
      <c r="E60" s="84" t="s">
        <v>205</v>
      </c>
      <c r="F60" s="84">
        <v>12.431026538443</v>
      </c>
      <c r="G60" s="84">
        <v>12.354395352347</v>
      </c>
      <c r="H60" s="84">
        <v>4.5188058816238502E-3</v>
      </c>
      <c r="I60" s="84">
        <v>23.984871221708499</v>
      </c>
      <c r="J60" s="84">
        <v>23.7017522720279</v>
      </c>
      <c r="K60" s="84">
        <v>1.4406559202527201E-3</v>
      </c>
      <c r="L60" s="84">
        <v>-0.16012984728375601</v>
      </c>
      <c r="M60" s="84">
        <v>4.5509297130753197E-3</v>
      </c>
      <c r="N60" s="84">
        <v>2.1093007408126399</v>
      </c>
      <c r="O60" s="84">
        <v>4.4727366936789499E-3</v>
      </c>
      <c r="P60" s="84">
        <v>3.61155662227628</v>
      </c>
      <c r="Q60" s="84">
        <v>1.4119924730469999E-3</v>
      </c>
      <c r="R60" s="84">
        <v>1.5873465460578999</v>
      </c>
      <c r="S60" s="84">
        <v>0.19210763454316601</v>
      </c>
      <c r="T60" s="84">
        <v>351.68363290328102</v>
      </c>
      <c r="U60" s="84">
        <v>0.14976900511636099</v>
      </c>
      <c r="V60" s="85">
        <v>44348.504791666666</v>
      </c>
      <c r="W60" s="84">
        <v>2.5</v>
      </c>
      <c r="X60" s="84">
        <v>1.23880874456181E-2</v>
      </c>
      <c r="Y60" s="84">
        <v>1.0722053714727399E-2</v>
      </c>
      <c r="Z60" s="109">
        <f>((((N60/1000)+1)/((SMOW!$Z$4/1000)+1))-1)*1000</f>
        <v>12.608752445909976</v>
      </c>
      <c r="AA60" s="109">
        <f>((((P60/1000)+1)/((SMOW!$AA$4/1000)+1))-1)*1000</f>
        <v>24.270706507086626</v>
      </c>
      <c r="AB60" s="109">
        <f>Z60*SMOW!$AN$6</f>
        <v>13.271468351914018</v>
      </c>
      <c r="AC60" s="109">
        <f>AA60*SMOW!$AN$12</f>
        <v>25.517470162911529</v>
      </c>
      <c r="AD60" s="109">
        <f t="shared" ref="AD60" si="117">LN((AB60/1000)+1)*1000</f>
        <v>13.184173917828437</v>
      </c>
      <c r="AE60" s="109">
        <f t="shared" ref="AE60" si="118">LN((AC60/1000)+1)*1000</f>
        <v>25.197334136446003</v>
      </c>
      <c r="AF60" s="51">
        <f>(AD60-SMOW!AN$14*AE60)</f>
        <v>-0.12001850621505383</v>
      </c>
      <c r="AG60" s="55">
        <f t="shared" ref="AG60" si="119">AF60*1000</f>
        <v>-120.01850621505383</v>
      </c>
      <c r="AK60" s="98">
        <v>18</v>
      </c>
      <c r="AL60" s="98">
        <v>0</v>
      </c>
      <c r="AM60" s="98">
        <v>0</v>
      </c>
      <c r="AN60" s="98">
        <v>0</v>
      </c>
    </row>
    <row r="61" spans="1:40" s="84" customFormat="1" x14ac:dyDescent="0.25">
      <c r="A61" s="84">
        <v>3031</v>
      </c>
      <c r="B61" s="84" t="s">
        <v>134</v>
      </c>
      <c r="C61" s="114" t="s">
        <v>48</v>
      </c>
      <c r="D61" s="84" t="s">
        <v>133</v>
      </c>
      <c r="E61" s="84" t="s">
        <v>204</v>
      </c>
      <c r="F61" s="84">
        <v>13.1217512086246</v>
      </c>
      <c r="G61" s="84">
        <v>13.0364065547833</v>
      </c>
      <c r="H61" s="84">
        <v>3.63421797998695E-3</v>
      </c>
      <c r="I61" s="84">
        <v>25.3200064302873</v>
      </c>
      <c r="J61" s="84">
        <v>25.004765236456599</v>
      </c>
      <c r="K61" s="84">
        <v>1.16673562240938E-3</v>
      </c>
      <c r="L61" s="84">
        <v>-0.166109490065806</v>
      </c>
      <c r="M61" s="84">
        <v>3.5945699596486502E-3</v>
      </c>
      <c r="N61" s="84">
        <v>2.7929834787930399</v>
      </c>
      <c r="O61" s="84">
        <v>3.5971671582572702E-3</v>
      </c>
      <c r="P61" s="84">
        <v>4.9201278352321198</v>
      </c>
      <c r="Q61" s="84">
        <v>1.1435221233059201E-3</v>
      </c>
      <c r="R61" s="84">
        <v>4.3061940852331899</v>
      </c>
      <c r="S61" s="84">
        <v>0.115975655947676</v>
      </c>
      <c r="T61" s="84">
        <v>372.38060823043202</v>
      </c>
      <c r="U61" s="84">
        <v>0.10238682361807599</v>
      </c>
      <c r="V61" s="85">
        <v>44348.614444444444</v>
      </c>
      <c r="W61" s="84">
        <v>2.5</v>
      </c>
      <c r="X61" s="84">
        <v>7.00883838137579E-4</v>
      </c>
      <c r="Y61" s="84">
        <v>1.9297509255693601E-4</v>
      </c>
      <c r="Z61" s="109">
        <f>((((N61/1000)+1)/((SMOW!$Z$4/1000)+1))-1)*1000</f>
        <v>13.299598368468724</v>
      </c>
      <c r="AA61" s="109">
        <f>((((P61/1000)+1)/((SMOW!$AA$4/1000)+1))-1)*1000</f>
        <v>25.606214405501149</v>
      </c>
      <c r="AB61" s="109">
        <f>Z61*SMOW!$AN$6</f>
        <v>13.998625129447655</v>
      </c>
      <c r="AC61" s="109">
        <f>AA61*SMOW!$AN$12</f>
        <v>26.921581861933348</v>
      </c>
      <c r="AD61" s="109">
        <f t="shared" ref="AD61" si="120">LN((AB61/1000)+1)*1000</f>
        <v>13.901549279953581</v>
      </c>
      <c r="AE61" s="109">
        <f t="shared" ref="AE61" si="121">LN((AC61/1000)+1)*1000</f>
        <v>26.565571518877952</v>
      </c>
      <c r="AF61" s="51">
        <f>(AD61-SMOW!AN$14*AE61)</f>
        <v>-0.12507248201397836</v>
      </c>
      <c r="AG61" s="55">
        <f t="shared" ref="AG61" si="122">AF61*1000</f>
        <v>-125.07248201397836</v>
      </c>
      <c r="AH61" s="2">
        <f>AVERAGE(AG60:AG61)</f>
        <v>-122.54549411451609</v>
      </c>
      <c r="AI61" s="2">
        <f>STDEV(AG60:AG61)</f>
        <v>3.5737005593722317</v>
      </c>
      <c r="AK61" s="98">
        <v>18</v>
      </c>
      <c r="AL61" s="98">
        <v>0</v>
      </c>
      <c r="AM61" s="98">
        <v>0</v>
      </c>
      <c r="AN61" s="98">
        <v>0</v>
      </c>
    </row>
    <row r="62" spans="1:40" s="84" customFormat="1" x14ac:dyDescent="0.25">
      <c r="A62" s="84">
        <v>3032</v>
      </c>
      <c r="B62" s="84" t="s">
        <v>134</v>
      </c>
      <c r="C62" s="114" t="s">
        <v>48</v>
      </c>
      <c r="D62" s="84" t="s">
        <v>133</v>
      </c>
      <c r="E62" s="84" t="s">
        <v>203</v>
      </c>
      <c r="F62" s="84">
        <v>13.788539762961999</v>
      </c>
      <c r="G62" s="84">
        <v>13.694342458263</v>
      </c>
      <c r="H62" s="84">
        <v>3.9458733585251001E-3</v>
      </c>
      <c r="I62" s="84">
        <v>26.611301845273399</v>
      </c>
      <c r="J62" s="84">
        <v>26.263380067877801</v>
      </c>
      <c r="K62" s="84">
        <v>1.0732147661389E-3</v>
      </c>
      <c r="L62" s="84">
        <v>-0.17272221757648501</v>
      </c>
      <c r="M62" s="84">
        <v>3.9351416384147001E-3</v>
      </c>
      <c r="N62" s="84">
        <v>3.45297412942889</v>
      </c>
      <c r="O62" s="84">
        <v>3.9056452128327598E-3</v>
      </c>
      <c r="P62" s="84">
        <v>6.1857314959065404</v>
      </c>
      <c r="Q62" s="84">
        <v>1.0518619681825199E-3</v>
      </c>
      <c r="R62" s="84">
        <v>6.3305316654385004</v>
      </c>
      <c r="S62" s="84">
        <v>0.146470614893806</v>
      </c>
      <c r="T62" s="84">
        <v>397.47935126473698</v>
      </c>
      <c r="U62" s="84">
        <v>0.12197440399173</v>
      </c>
      <c r="V62" s="85">
        <v>44348.723946759259</v>
      </c>
      <c r="W62" s="84">
        <v>2.5</v>
      </c>
      <c r="X62" s="84">
        <v>9.8097525949285996E-4</v>
      </c>
      <c r="Y62" s="84">
        <v>1.7102125609092999E-3</v>
      </c>
      <c r="Z62" s="109">
        <f>((((N62/1000)+1)/((SMOW!$Z$4/1000)+1))-1)*1000</f>
        <v>13.966503973348754</v>
      </c>
      <c r="AA62" s="109">
        <f>((((P62/1000)+1)/((SMOW!$AA$4/1000)+1))-1)*1000</f>
        <v>26.897870272876602</v>
      </c>
      <c r="AB62" s="109">
        <f>Z62*SMOW!$AN$6</f>
        <v>14.700583286438073</v>
      </c>
      <c r="AC62" s="109">
        <f>AA62*SMOW!$AN$12</f>
        <v>28.27958889180201</v>
      </c>
      <c r="AD62" s="109">
        <f t="shared" ref="AD62" si="123">LN((AB62/1000)+1)*1000</f>
        <v>14.593577139078652</v>
      </c>
      <c r="AE62" s="109">
        <f t="shared" ref="AE62" si="124">LN((AC62/1000)+1)*1000</f>
        <v>27.887103685007698</v>
      </c>
      <c r="AF62" s="51">
        <f>(AD62-SMOW!AN$14*AE62)</f>
        <v>-0.13081360660541286</v>
      </c>
      <c r="AG62" s="55">
        <f t="shared" ref="AG62" si="125">AF62*1000</f>
        <v>-130.81360660541287</v>
      </c>
      <c r="AH62" s="2"/>
      <c r="AI62" s="2"/>
      <c r="AK62" s="98">
        <v>18</v>
      </c>
      <c r="AL62" s="98">
        <v>0</v>
      </c>
      <c r="AM62" s="98">
        <v>0</v>
      </c>
      <c r="AN62" s="98">
        <v>0</v>
      </c>
    </row>
    <row r="63" spans="1:40" s="84" customFormat="1" x14ac:dyDescent="0.25">
      <c r="A63" s="84">
        <v>3033</v>
      </c>
      <c r="B63" s="84" t="s">
        <v>134</v>
      </c>
      <c r="C63" s="114" t="s">
        <v>48</v>
      </c>
      <c r="D63" s="84" t="s">
        <v>133</v>
      </c>
      <c r="E63" s="84" t="s">
        <v>210</v>
      </c>
      <c r="F63" s="84">
        <v>13.859498119833701</v>
      </c>
      <c r="G63" s="84">
        <v>13.764333243349</v>
      </c>
      <c r="H63" s="84">
        <v>4.11528981159458E-3</v>
      </c>
      <c r="I63" s="84">
        <v>26.7537524633724</v>
      </c>
      <c r="J63" s="84">
        <v>26.4021284940521</v>
      </c>
      <c r="K63" s="84">
        <v>1.7300648270098301E-3</v>
      </c>
      <c r="L63" s="84">
        <v>-0.175990601510506</v>
      </c>
      <c r="M63" s="84">
        <v>4.0688242123763504E-3</v>
      </c>
      <c r="N63" s="84">
        <v>3.5232090664492901</v>
      </c>
      <c r="O63" s="84">
        <v>4.0733344665869597E-3</v>
      </c>
      <c r="P63" s="84">
        <v>6.3253479009824698</v>
      </c>
      <c r="Q63" s="84">
        <v>1.6956432686574699E-3</v>
      </c>
      <c r="R63" s="84">
        <v>6.3512251701167903</v>
      </c>
      <c r="S63" s="84">
        <v>0.14881361125185799</v>
      </c>
      <c r="T63" s="84">
        <v>360.81783013639398</v>
      </c>
      <c r="U63" s="84">
        <v>7.1889077796490994E-2</v>
      </c>
      <c r="V63" s="85">
        <v>44348.854861111111</v>
      </c>
      <c r="W63" s="84">
        <v>2.5</v>
      </c>
      <c r="X63" s="84">
        <v>9.8179122971972198E-3</v>
      </c>
      <c r="Y63" s="84">
        <v>2.35480312051057E-2</v>
      </c>
      <c r="Z63" s="109">
        <f>((((N63/1000)+1)/((SMOW!$Z$4/1000)+1))-1)*1000</f>
        <v>14.037474786514181</v>
      </c>
      <c r="AA63" s="109">
        <f>((((P63/1000)+1)/((SMOW!$AA$4/1000)+1))-1)*1000</f>
        <v>27.040360654661644</v>
      </c>
      <c r="AB63" s="109">
        <f>Z63*SMOW!$AN$6</f>
        <v>14.775284324853663</v>
      </c>
      <c r="AC63" s="109">
        <f>AA63*SMOW!$AN$12</f>
        <v>28.429398872184741</v>
      </c>
      <c r="AD63" s="109">
        <f t="shared" ref="AD63" si="126">LN((AB63/1000)+1)*1000</f>
        <v>14.667193228475497</v>
      </c>
      <c r="AE63" s="109">
        <f t="shared" ref="AE63" si="127">LN((AC63/1000)+1)*1000</f>
        <v>28.032783002343244</v>
      </c>
      <c r="AF63" s="51">
        <f>(AD63-SMOW!AN$14*AE63)</f>
        <v>-0.13411619676173636</v>
      </c>
      <c r="AG63" s="55">
        <f t="shared" ref="AG63" si="128">AF63*1000</f>
        <v>-134.11619676173638</v>
      </c>
      <c r="AH63" s="2">
        <f>AVERAGE(AG62:AG63)</f>
        <v>-132.46490168357462</v>
      </c>
      <c r="AI63" s="2">
        <f>STDEV(AG62:AG63)</f>
        <v>2.3352838950162895</v>
      </c>
      <c r="AK63" s="98">
        <v>18</v>
      </c>
      <c r="AL63" s="98">
        <v>0</v>
      </c>
      <c r="AM63" s="98">
        <v>0</v>
      </c>
      <c r="AN63" s="98">
        <v>0</v>
      </c>
    </row>
    <row r="64" spans="1:40" s="84" customFormat="1" x14ac:dyDescent="0.25">
      <c r="A64" s="84">
        <v>3034</v>
      </c>
      <c r="B64" s="84" t="s">
        <v>127</v>
      </c>
      <c r="C64" s="114" t="s">
        <v>48</v>
      </c>
      <c r="D64" s="84" t="s">
        <v>111</v>
      </c>
      <c r="E64" s="84" t="s">
        <v>212</v>
      </c>
      <c r="F64" s="84">
        <v>14.6734000173231</v>
      </c>
      <c r="G64" s="84">
        <v>14.566787091370699</v>
      </c>
      <c r="H64" s="84">
        <v>3.5617100580153599E-3</v>
      </c>
      <c r="I64" s="84">
        <v>28.2674180336289</v>
      </c>
      <c r="J64" s="84">
        <v>27.875267438354498</v>
      </c>
      <c r="K64" s="84">
        <v>1.4639134618605601E-3</v>
      </c>
      <c r="L64" s="84">
        <v>-0.15135411608045199</v>
      </c>
      <c r="M64" s="84">
        <v>3.7716768214237101E-3</v>
      </c>
      <c r="N64" s="84">
        <v>4.3288132409414004</v>
      </c>
      <c r="O64" s="84">
        <v>3.5253984539430701E-3</v>
      </c>
      <c r="P64" s="84">
        <v>7.8088974160824103</v>
      </c>
      <c r="Q64" s="84">
        <v>1.4347872800758001E-3</v>
      </c>
      <c r="R64" s="84">
        <v>8.6123312835513808</v>
      </c>
      <c r="S64" s="84">
        <v>0.160972055402757</v>
      </c>
      <c r="T64" s="84">
        <v>863.88323191149595</v>
      </c>
      <c r="U64" s="84">
        <v>8.99187654995528E-2</v>
      </c>
      <c r="V64" s="85">
        <v>44348.966134259259</v>
      </c>
      <c r="W64" s="84">
        <v>2.5</v>
      </c>
      <c r="X64" s="84">
        <v>6.6958314516724807E-2</v>
      </c>
      <c r="Y64" s="84">
        <v>7.1036317531681006E-2</v>
      </c>
      <c r="Z64" s="109">
        <f>((((N64/1000)+1)/((SMOW!$Z$4/1000)+1))-1)*1000</f>
        <v>14.851519559369475</v>
      </c>
      <c r="AA64" s="109">
        <f>((((P64/1000)+1)/((SMOW!$AA$4/1000)+1))-1)*1000</f>
        <v>28.554448749744886</v>
      </c>
      <c r="AB64" s="109">
        <f>Z64*SMOW!$AN$6</f>
        <v>15.632115283057979</v>
      </c>
      <c r="AC64" s="109">
        <f>AA64*SMOW!$AN$12</f>
        <v>30.021264266751036</v>
      </c>
      <c r="AD64" s="109">
        <f t="shared" ref="AD64" si="129">LN((AB64/1000)+1)*1000</f>
        <v>15.511192328589511</v>
      </c>
      <c r="AE64" s="109">
        <f t="shared" ref="AE64" si="130">LN((AC64/1000)+1)*1000</f>
        <v>29.579446947616724</v>
      </c>
      <c r="AF64" s="51">
        <f>(AD64-SMOW!AN$14*AE64)</f>
        <v>-0.10675565975212109</v>
      </c>
      <c r="AG64" s="55">
        <f t="shared" ref="AG64" si="131">AF64*1000</f>
        <v>-106.75565975212109</v>
      </c>
      <c r="AK64" s="98">
        <v>18</v>
      </c>
      <c r="AL64" s="98">
        <v>0</v>
      </c>
      <c r="AM64" s="98">
        <v>0</v>
      </c>
      <c r="AN64" s="98">
        <v>0</v>
      </c>
    </row>
    <row r="65" spans="1:40" s="84" customFormat="1" x14ac:dyDescent="0.25">
      <c r="A65" s="84">
        <v>3035</v>
      </c>
      <c r="B65" s="84" t="s">
        <v>134</v>
      </c>
      <c r="C65" s="114" t="s">
        <v>48</v>
      </c>
      <c r="D65" s="84" t="s">
        <v>111</v>
      </c>
      <c r="E65" s="84" t="s">
        <v>211</v>
      </c>
      <c r="F65" s="84">
        <v>13.959565563319099</v>
      </c>
      <c r="G65" s="84">
        <v>13.8630278572103</v>
      </c>
      <c r="H65" s="84">
        <v>4.27363322536802E-3</v>
      </c>
      <c r="I65" s="84">
        <v>26.910854175956299</v>
      </c>
      <c r="J65" s="84">
        <v>26.5551249665006</v>
      </c>
      <c r="K65" s="84">
        <v>1.59124902398937E-3</v>
      </c>
      <c r="L65" s="84">
        <v>-0.15807812510196001</v>
      </c>
      <c r="M65" s="84">
        <v>4.1593994813382698E-3</v>
      </c>
      <c r="N65" s="84">
        <v>3.6222563231902298</v>
      </c>
      <c r="O65" s="84">
        <v>4.2300635705924397E-3</v>
      </c>
      <c r="P65" s="84">
        <v>6.4793239007706402</v>
      </c>
      <c r="Q65" s="84">
        <v>1.5595893599830699E-3</v>
      </c>
      <c r="R65" s="84">
        <v>6.1512284859841797</v>
      </c>
      <c r="S65" s="84">
        <v>0.15286776020752499</v>
      </c>
      <c r="T65" s="84">
        <v>387.25951653766901</v>
      </c>
      <c r="U65" s="84">
        <v>5.4799688298157699E-2</v>
      </c>
      <c r="V65" s="85">
        <v>44349.494421296295</v>
      </c>
      <c r="W65" s="84">
        <v>2.5</v>
      </c>
      <c r="X65" s="84">
        <v>1.2873763622060601E-3</v>
      </c>
      <c r="Y65" s="84">
        <v>1.7652355345361601E-3</v>
      </c>
      <c r="Z65" s="109">
        <f>((((N65/1000)+1)/((SMOW!$Z$4/1000)+1))-1)*1000</f>
        <v>14.137559796210786</v>
      </c>
      <c r="AA65" s="109">
        <f>((((P65/1000)+1)/((SMOW!$AA$4/1000)+1))-1)*1000</f>
        <v>27.197506220640435</v>
      </c>
      <c r="AB65" s="109">
        <f>Z65*SMOW!$AN$6</f>
        <v>14.880629801687126</v>
      </c>
      <c r="AC65" s="109">
        <f>AA65*SMOW!$AN$12</f>
        <v>28.594616859964653</v>
      </c>
      <c r="AD65" s="109">
        <f t="shared" ref="AD65" si="132">LN((AB65/1000)+1)*1000</f>
        <v>14.770999470897941</v>
      </c>
      <c r="AE65" s="109">
        <f t="shared" ref="AE65" si="133">LN((AC65/1000)+1)*1000</f>
        <v>28.193420881990452</v>
      </c>
      <c r="AF65" s="51">
        <f>(AD65-SMOW!AN$14*AE65)</f>
        <v>-0.11512675479301926</v>
      </c>
      <c r="AG65" s="55">
        <f t="shared" ref="AG65" si="134">AF65*1000</f>
        <v>-115.12675479301926</v>
      </c>
      <c r="AH65" s="2">
        <f>AVERAGE(AG64:AG65)</f>
        <v>-110.94120727257018</v>
      </c>
      <c r="AI65" s="2">
        <f>STDEV(AG64:AG65)</f>
        <v>5.9192580693761743</v>
      </c>
      <c r="AK65" s="98">
        <v>18</v>
      </c>
      <c r="AL65" s="98">
        <v>0</v>
      </c>
      <c r="AM65" s="98">
        <v>0</v>
      </c>
      <c r="AN65" s="98">
        <v>0</v>
      </c>
    </row>
    <row r="66" spans="1:40" s="84" customFormat="1" x14ac:dyDescent="0.25">
      <c r="A66" s="84">
        <v>3036</v>
      </c>
      <c r="B66" s="84" t="s">
        <v>134</v>
      </c>
      <c r="C66" s="114" t="s">
        <v>48</v>
      </c>
      <c r="D66" s="84" t="s">
        <v>111</v>
      </c>
      <c r="E66" s="84" t="s">
        <v>213</v>
      </c>
      <c r="F66" s="84">
        <v>14.168779876876499</v>
      </c>
      <c r="G66" s="84">
        <v>14.069340698282501</v>
      </c>
      <c r="H66" s="84">
        <v>3.2660384275400101E-3</v>
      </c>
      <c r="I66" s="84">
        <v>27.309932172404501</v>
      </c>
      <c r="J66" s="84">
        <v>26.943669387773699</v>
      </c>
      <c r="K66" s="84">
        <v>1.38226084470932E-3</v>
      </c>
      <c r="L66" s="84">
        <v>-0.15691673846200599</v>
      </c>
      <c r="M66" s="84">
        <v>3.2578644740236299E-3</v>
      </c>
      <c r="N66" s="84">
        <v>3.8293376985811101</v>
      </c>
      <c r="O66" s="84">
        <v>3.2327411932504099E-3</v>
      </c>
      <c r="P66" s="84">
        <v>6.8704617979070104</v>
      </c>
      <c r="Q66" s="84">
        <v>1.35475923229183E-3</v>
      </c>
      <c r="R66" s="84">
        <v>7.0874003005292998</v>
      </c>
      <c r="S66" s="84">
        <v>0.139670445561277</v>
      </c>
      <c r="T66" s="84">
        <v>385.54902622927801</v>
      </c>
      <c r="U66" s="84">
        <v>7.3614525165200895E-2</v>
      </c>
      <c r="V66" s="85">
        <v>44349.604861111111</v>
      </c>
      <c r="W66" s="84">
        <v>2.5</v>
      </c>
      <c r="X66" s="84">
        <v>1.5748455458809E-3</v>
      </c>
      <c r="Y66" s="84">
        <v>2.1594502696660801E-3</v>
      </c>
      <c r="Z66" s="109">
        <f>((((N66/1000)+1)/((SMOW!$Z$4/1000)+1))-1)*1000</f>
        <v>14.346810836026958</v>
      </c>
      <c r="AA66" s="109">
        <f>((((P66/1000)+1)/((SMOW!$AA$4/1000)+1))-1)*1000</f>
        <v>27.596695615778266</v>
      </c>
      <c r="AB66" s="109">
        <f>Z66*SMOW!$AN$6</f>
        <v>15.100879074122185</v>
      </c>
      <c r="AC66" s="109">
        <f>AA66*SMOW!$AN$12</f>
        <v>29.014312243648934</v>
      </c>
      <c r="AD66" s="109">
        <f t="shared" ref="AD66" si="135">LN((AB66/1000)+1)*1000</f>
        <v>14.987995805432503</v>
      </c>
      <c r="AE66" s="109">
        <f t="shared" ref="AE66" si="136">LN((AC66/1000)+1)*1000</f>
        <v>28.601365641141197</v>
      </c>
      <c r="AF66" s="51">
        <f>(AD66-SMOW!AN$14*AE66)</f>
        <v>-0.11352525309004946</v>
      </c>
      <c r="AG66" s="55">
        <f t="shared" ref="AG66" si="137">AF66*1000</f>
        <v>-113.52525309004946</v>
      </c>
      <c r="AH66" s="2"/>
      <c r="AI66" s="2"/>
      <c r="AK66" s="98">
        <v>18</v>
      </c>
      <c r="AL66" s="98">
        <v>0</v>
      </c>
      <c r="AM66" s="98">
        <v>0</v>
      </c>
      <c r="AN66" s="98">
        <v>0</v>
      </c>
    </row>
    <row r="67" spans="1:40" s="84" customFormat="1" x14ac:dyDescent="0.25">
      <c r="A67" s="84">
        <v>3037</v>
      </c>
      <c r="B67" s="84" t="s">
        <v>134</v>
      </c>
      <c r="C67" s="114" t="s">
        <v>48</v>
      </c>
      <c r="D67" s="84" t="s">
        <v>111</v>
      </c>
      <c r="E67" s="84" t="s">
        <v>214</v>
      </c>
      <c r="F67" s="84">
        <v>14.314975032886201</v>
      </c>
      <c r="G67" s="84">
        <v>14.213482919964299</v>
      </c>
      <c r="H67" s="84">
        <v>3.89274722231979E-3</v>
      </c>
      <c r="I67" s="84">
        <v>27.583781160043099</v>
      </c>
      <c r="J67" s="84">
        <v>27.210202877661899</v>
      </c>
      <c r="K67" s="84">
        <v>1.25567737403344E-3</v>
      </c>
      <c r="L67" s="84">
        <v>-0.15350419944122101</v>
      </c>
      <c r="M67" s="84">
        <v>3.9799482610683203E-3</v>
      </c>
      <c r="N67" s="84">
        <v>3.9740423962052698</v>
      </c>
      <c r="O67" s="84">
        <v>3.8530606971391101E-3</v>
      </c>
      <c r="P67" s="84">
        <v>7.1388622562413904</v>
      </c>
      <c r="Q67" s="84">
        <v>1.23069428014797E-3</v>
      </c>
      <c r="R67" s="84">
        <v>7.1308120163749598</v>
      </c>
      <c r="S67" s="84">
        <v>0.155111292958653</v>
      </c>
      <c r="T67" s="84">
        <v>348.284573366855</v>
      </c>
      <c r="U67" s="84">
        <v>7.2882438497983607E-2</v>
      </c>
      <c r="V67" s="85">
        <v>44349.716631944444</v>
      </c>
      <c r="W67" s="84">
        <v>2.5</v>
      </c>
      <c r="X67" s="84">
        <v>0.97051348453762598</v>
      </c>
      <c r="Y67" s="84">
        <v>0.97088520905477604</v>
      </c>
      <c r="Z67" s="109">
        <f>((((N67/1000)+1)/((SMOW!$Z$4/1000)+1))-1)*1000</f>
        <v>14.493031655678168</v>
      </c>
      <c r="AA67" s="109">
        <f>((((P67/1000)+1)/((SMOW!$AA$4/1000)+1))-1)*1000</f>
        <v>27.870621045663178</v>
      </c>
      <c r="AB67" s="109">
        <f>Z67*SMOW!$AN$6</f>
        <v>15.254785258633044</v>
      </c>
      <c r="AC67" s="109">
        <f>AA67*SMOW!$AN$12</f>
        <v>29.302308968503649</v>
      </c>
      <c r="AD67" s="109">
        <f t="shared" ref="AD67" si="138">LN((AB67/1000)+1)*1000</f>
        <v>15.139600952756476</v>
      </c>
      <c r="AE67" s="109">
        <f t="shared" ref="AE67" si="139">LN((AC67/1000)+1)*1000</f>
        <v>28.88120278938748</v>
      </c>
      <c r="AF67" s="51">
        <f>(AD67-SMOW!AN$14*AE67)</f>
        <v>-0.10967412004011479</v>
      </c>
      <c r="AG67" s="55">
        <f t="shared" ref="AG67" si="140">AF67*1000</f>
        <v>-109.67412004011479</v>
      </c>
      <c r="AH67" s="2">
        <f>AVERAGE(AG66:AG67)</f>
        <v>-111.59968656508212</v>
      </c>
      <c r="AI67" s="2">
        <f t="shared" ref="AI67:AI69" si="141">STDEV(AG66:AG67)</f>
        <v>2.723162294860439</v>
      </c>
      <c r="AK67" s="98">
        <v>18</v>
      </c>
      <c r="AL67" s="98">
        <v>0</v>
      </c>
      <c r="AM67" s="98">
        <v>0</v>
      </c>
      <c r="AN67" s="98">
        <v>0</v>
      </c>
    </row>
    <row r="68" spans="1:40" s="97" customFormat="1" x14ac:dyDescent="0.25">
      <c r="A68" s="97">
        <v>3038</v>
      </c>
      <c r="B68" s="97" t="s">
        <v>134</v>
      </c>
      <c r="C68" s="114" t="s">
        <v>48</v>
      </c>
      <c r="D68" s="84" t="s">
        <v>133</v>
      </c>
      <c r="E68" s="97" t="s">
        <v>216</v>
      </c>
      <c r="F68" s="97">
        <v>15.3231039216802</v>
      </c>
      <c r="G68" s="97">
        <v>15.206890492613001</v>
      </c>
      <c r="H68" s="97">
        <v>4.1900378846485399E-3</v>
      </c>
      <c r="I68" s="97">
        <v>29.569098524735001</v>
      </c>
      <c r="J68" s="97">
        <v>29.140363722376399</v>
      </c>
      <c r="K68" s="97">
        <v>1.4586005822996399E-3</v>
      </c>
      <c r="L68" s="97">
        <v>-0.17922155280167601</v>
      </c>
      <c r="M68" s="97">
        <v>3.96459764792102E-3</v>
      </c>
      <c r="N68" s="97">
        <v>4.9718934194597599</v>
      </c>
      <c r="O68" s="97">
        <v>4.1473204836676497E-3</v>
      </c>
      <c r="P68" s="97">
        <v>9.0846795302705807</v>
      </c>
      <c r="Q68" s="97">
        <v>1.4295801061456599E-3</v>
      </c>
      <c r="R68" s="97">
        <v>10.232103655384501</v>
      </c>
      <c r="S68" s="97">
        <v>0.113737908577136</v>
      </c>
      <c r="T68" s="97">
        <v>320.743142421882</v>
      </c>
      <c r="U68" s="97">
        <v>7.5826969126825794E-2</v>
      </c>
      <c r="V68" s="117">
        <v>44349.827962962961</v>
      </c>
      <c r="W68" s="97">
        <v>2.5</v>
      </c>
      <c r="X68" s="97">
        <v>1.15692984554591E-2</v>
      </c>
      <c r="Y68" s="97">
        <v>1.4080652618867401E-2</v>
      </c>
      <c r="Z68" s="109">
        <f>((((N68/1000)+1)/((SMOW!$Z$4/1000)+1))-1)*1000</f>
        <v>15.501337515166247</v>
      </c>
      <c r="AA68" s="109">
        <f>((((P68/1000)+1)/((SMOW!$AA$4/1000)+1))-1)*1000</f>
        <v>29.856492592132078</v>
      </c>
      <c r="AB68" s="109">
        <f>Z68*SMOW!$AN$6</f>
        <v>16.316087664295409</v>
      </c>
      <c r="AC68" s="109">
        <f>AA68*SMOW!$AN$12</f>
        <v>31.390192892261663</v>
      </c>
      <c r="AD68" s="109">
        <f t="shared" ref="AD68:AD69" si="142">LN((AB68/1000)+1)*1000</f>
        <v>16.184410677440976</v>
      </c>
      <c r="AE68" s="109">
        <f t="shared" ref="AE68:AE69" si="143">LN((AC68/1000)+1)*1000</f>
        <v>30.907594049920103</v>
      </c>
      <c r="AF68" s="51">
        <f>(AD68-SMOW!AN$14*AE68)</f>
        <v>-0.13479898091684106</v>
      </c>
      <c r="AG68" s="55">
        <f t="shared" ref="AG68:AG69" si="144">AF68*1000</f>
        <v>-134.79898091684106</v>
      </c>
      <c r="AH68" s="2"/>
      <c r="AK68" s="98">
        <v>18</v>
      </c>
      <c r="AL68" s="98">
        <v>0</v>
      </c>
      <c r="AM68" s="98">
        <v>0</v>
      </c>
      <c r="AN68" s="98">
        <v>0</v>
      </c>
    </row>
    <row r="69" spans="1:40" s="84" customFormat="1" x14ac:dyDescent="0.25">
      <c r="A69" s="84">
        <v>3039</v>
      </c>
      <c r="B69" s="84" t="s">
        <v>134</v>
      </c>
      <c r="C69" s="114" t="s">
        <v>48</v>
      </c>
      <c r="D69" s="84" t="s">
        <v>133</v>
      </c>
      <c r="E69" s="84" t="s">
        <v>215</v>
      </c>
      <c r="F69" s="84">
        <v>15.222058816439199</v>
      </c>
      <c r="G69" s="84">
        <v>15.107365398810501</v>
      </c>
      <c r="H69" s="84">
        <v>4.14947186453759E-3</v>
      </c>
      <c r="I69" s="84">
        <v>29.398043376659601</v>
      </c>
      <c r="J69" s="84">
        <v>28.974207455737002</v>
      </c>
      <c r="K69" s="84">
        <v>1.4262736732628099E-3</v>
      </c>
      <c r="L69" s="84">
        <v>-0.191016137818631</v>
      </c>
      <c r="M69" s="84">
        <v>4.0693136500377196E-3</v>
      </c>
      <c r="N69" s="84">
        <v>4.8718784682166101</v>
      </c>
      <c r="O69" s="84">
        <v>4.1071680337901196E-3</v>
      </c>
      <c r="P69" s="84">
        <v>8.9170277140640906</v>
      </c>
      <c r="Q69" s="84">
        <v>1.3978963768123301E-3</v>
      </c>
      <c r="R69" s="84">
        <v>9.9500519481632193</v>
      </c>
      <c r="S69" s="84">
        <v>0.14096838897386901</v>
      </c>
      <c r="T69" s="84">
        <v>319.81933242536297</v>
      </c>
      <c r="U69" s="84">
        <v>7.3197070796111402E-2</v>
      </c>
      <c r="V69" s="85">
        <v>44349.944004629629</v>
      </c>
      <c r="W69" s="84">
        <v>2.5</v>
      </c>
      <c r="X69" s="84">
        <v>7.8132879205593503E-2</v>
      </c>
      <c r="Y69" s="84">
        <v>8.3787537953247102E-2</v>
      </c>
      <c r="Z69" s="109">
        <f>((((N69/1000)+1)/((SMOW!$Z$4/1000)+1))-1)*1000</f>
        <v>15.400274672091818</v>
      </c>
      <c r="AA69" s="109">
        <f>((((P69/1000)+1)/((SMOW!$AA$4/1000)+1))-1)*1000</f>
        <v>29.685389695697673</v>
      </c>
      <c r="AB69" s="109">
        <f>Z69*SMOW!$AN$6</f>
        <v>16.209712959171288</v>
      </c>
      <c r="AC69" s="109">
        <f>AA69*SMOW!$AN$12</f>
        <v>31.210300598921215</v>
      </c>
      <c r="AD69" s="109">
        <f t="shared" si="142"/>
        <v>16.079738249481171</v>
      </c>
      <c r="AE69" s="109">
        <f t="shared" si="143"/>
        <v>30.733161536823861</v>
      </c>
      <c r="AF69" s="51">
        <f>(AD69-SMOW!AN$14*AE69)</f>
        <v>-0.14737104196182926</v>
      </c>
      <c r="AG69" s="55">
        <f t="shared" si="144"/>
        <v>-147.37104196182926</v>
      </c>
      <c r="AH69" s="2">
        <f t="shared" ref="AH69:AH75" si="145">AVERAGE(AG68:AG69)</f>
        <v>-141.08501143933518</v>
      </c>
      <c r="AI69" s="2">
        <f t="shared" si="141"/>
        <v>8.889789618402391</v>
      </c>
      <c r="AK69" s="98">
        <v>18</v>
      </c>
      <c r="AL69" s="98">
        <v>0</v>
      </c>
      <c r="AM69" s="98">
        <v>0</v>
      </c>
      <c r="AN69" s="98">
        <v>0</v>
      </c>
    </row>
    <row r="70" spans="1:40" s="84" customFormat="1" x14ac:dyDescent="0.25">
      <c r="A70" s="84">
        <v>3040</v>
      </c>
      <c r="B70" s="84" t="s">
        <v>112</v>
      </c>
      <c r="C70" s="114" t="s">
        <v>48</v>
      </c>
      <c r="D70" s="84" t="s">
        <v>133</v>
      </c>
      <c r="E70" s="84" t="s">
        <v>217</v>
      </c>
      <c r="F70" s="84">
        <v>13.6038025913259</v>
      </c>
      <c r="G70" s="84">
        <v>13.5121012471964</v>
      </c>
      <c r="H70" s="84">
        <v>4.2357680311701602E-3</v>
      </c>
      <c r="I70" s="84">
        <v>26.263184145551001</v>
      </c>
      <c r="J70" s="84">
        <v>25.9242285681234</v>
      </c>
      <c r="K70" s="84">
        <v>1.60868215723821E-3</v>
      </c>
      <c r="L70" s="84">
        <v>-0.175891436772696</v>
      </c>
      <c r="M70" s="84">
        <v>4.2944104297098096E-3</v>
      </c>
      <c r="N70" s="84">
        <v>3.2701203517033499</v>
      </c>
      <c r="O70" s="84">
        <v>4.1925844117282696E-3</v>
      </c>
      <c r="P70" s="84">
        <v>5.8445399838782501</v>
      </c>
      <c r="Q70" s="84">
        <v>1.57667564170976E-3</v>
      </c>
      <c r="R70" s="84">
        <v>5.1757178884661696</v>
      </c>
      <c r="S70" s="84">
        <v>0.13715986641333799</v>
      </c>
      <c r="T70" s="84">
        <v>323.65601659661201</v>
      </c>
      <c r="U70" s="84">
        <v>9.0039843146340101E-2</v>
      </c>
      <c r="V70" s="85">
        <v>44350.522627314815</v>
      </c>
      <c r="W70" s="84">
        <v>2.5</v>
      </c>
      <c r="X70" s="84">
        <v>0.222497922774126</v>
      </c>
      <c r="Y70" s="84">
        <v>0.22994116416397201</v>
      </c>
      <c r="Z70" s="109">
        <f>((((N70/1000)+1)/((SMOW!$Z$4/1000)+1))-1)*1000</f>
        <v>13.7817343722626</v>
      </c>
      <c r="AA70" s="109">
        <f>((((P70/1000)+1)/((SMOW!$AA$4/1000)+1))-1)*1000</f>
        <v>26.549655399529026</v>
      </c>
      <c r="AB70" s="109">
        <f>Z70*SMOW!$AN$6</f>
        <v>14.506102196914732</v>
      </c>
      <c r="AC70" s="109">
        <f>AA70*SMOW!$AN$12</f>
        <v>27.913486543758111</v>
      </c>
      <c r="AD70" s="109">
        <f t="shared" ref="AD70" si="146">LN((AB70/1000)+1)*1000</f>
        <v>14.40189524535152</v>
      </c>
      <c r="AE70" s="109">
        <f t="shared" ref="AE70" si="147">LN((AC70/1000)+1)*1000</f>
        <v>27.531006432968276</v>
      </c>
      <c r="AF70" s="51">
        <f>(AD70-SMOW!AN$14*AE70)</f>
        <v>-0.13447615125573087</v>
      </c>
      <c r="AG70" s="55">
        <f t="shared" ref="AG70" si="148">AF70*1000</f>
        <v>-134.47615125573088</v>
      </c>
      <c r="AK70" s="98">
        <v>18</v>
      </c>
      <c r="AL70" s="98">
        <v>0</v>
      </c>
      <c r="AM70" s="98">
        <v>0</v>
      </c>
      <c r="AN70" s="98">
        <v>0</v>
      </c>
    </row>
    <row r="71" spans="1:40" s="84" customFormat="1" x14ac:dyDescent="0.25">
      <c r="A71" s="84">
        <v>3041</v>
      </c>
      <c r="B71" s="84" t="s">
        <v>112</v>
      </c>
      <c r="C71" s="114" t="s">
        <v>48</v>
      </c>
      <c r="D71" s="84" t="s">
        <v>133</v>
      </c>
      <c r="E71" s="84" t="s">
        <v>218</v>
      </c>
      <c r="F71" s="84">
        <v>13.698282644246</v>
      </c>
      <c r="G71" s="84">
        <v>13.6053090030241</v>
      </c>
      <c r="H71" s="84">
        <v>3.67151096007078E-3</v>
      </c>
      <c r="I71" s="84">
        <v>26.444622424477199</v>
      </c>
      <c r="J71" s="84">
        <v>26.1010080210648</v>
      </c>
      <c r="K71" s="84">
        <v>1.57343266570408E-3</v>
      </c>
      <c r="L71" s="84">
        <v>-0.17602323209808801</v>
      </c>
      <c r="M71" s="84">
        <v>3.6063928207805199E-3</v>
      </c>
      <c r="N71" s="84">
        <v>3.3636371812788899</v>
      </c>
      <c r="O71" s="84">
        <v>3.6340799367232299E-3</v>
      </c>
      <c r="P71" s="84">
        <v>6.0223683470324598</v>
      </c>
      <c r="Q71" s="84">
        <v>1.5421274779036001E-3</v>
      </c>
      <c r="R71" s="84">
        <v>5.0179490500158801</v>
      </c>
      <c r="S71" s="84">
        <v>0.15568113821137999</v>
      </c>
      <c r="T71" s="84">
        <v>298.96512624136699</v>
      </c>
      <c r="U71" s="84">
        <v>5.8574650495163097E-2</v>
      </c>
      <c r="V71" s="85">
        <v>44350.693657407406</v>
      </c>
      <c r="W71" s="84">
        <v>2.5</v>
      </c>
      <c r="X71" s="84">
        <v>2.1674503649583599E-4</v>
      </c>
      <c r="Y71" s="105">
        <v>8.1645430171246695E-5</v>
      </c>
      <c r="Z71" s="109">
        <f>((((N71/1000)+1)/((SMOW!$Z$4/1000)+1))-1)*1000</f>
        <v>13.876231010562456</v>
      </c>
      <c r="AA71" s="109">
        <f>((((P71/1000)+1)/((SMOW!$AA$4/1000)+1))-1)*1000</f>
        <v>26.731144325162546</v>
      </c>
      <c r="AB71" s="109">
        <f>Z71*SMOW!$AN$6</f>
        <v>14.605565577605153</v>
      </c>
      <c r="AC71" s="109">
        <f>AA71*SMOW!$AN$12</f>
        <v>28.104298386973305</v>
      </c>
      <c r="AD71" s="109">
        <f t="shared" ref="AD71:AD74" si="149">LN((AB71/1000)+1)*1000</f>
        <v>14.499931624866392</v>
      </c>
      <c r="AE71" s="109">
        <f t="shared" ref="AE71:AE74" si="150">LN((AC71/1000)+1)*1000</f>
        <v>27.716619461378421</v>
      </c>
      <c r="AF71" s="51">
        <f>(AD71-SMOW!AN$14*AE71)</f>
        <v>-0.13444345074141495</v>
      </c>
      <c r="AG71" s="55">
        <f t="shared" ref="AG71:AG74" si="151">AF71*1000</f>
        <v>-134.44345074141495</v>
      </c>
      <c r="AH71" s="2">
        <f t="shared" si="145"/>
        <v>-134.45980099857292</v>
      </c>
      <c r="AI71" s="2">
        <f t="shared" ref="AI71" si="152">STDEV(AG70:AG71)</f>
        <v>2.3122755421084717E-2</v>
      </c>
      <c r="AK71" s="98">
        <v>18</v>
      </c>
      <c r="AL71" s="98">
        <v>0</v>
      </c>
      <c r="AM71" s="98">
        <v>0</v>
      </c>
      <c r="AN71" s="98">
        <v>0</v>
      </c>
    </row>
    <row r="72" spans="1:40" s="84" customFormat="1" x14ac:dyDescent="0.25">
      <c r="A72" s="84">
        <v>3042</v>
      </c>
      <c r="B72" s="84" t="s">
        <v>112</v>
      </c>
      <c r="C72" s="114" t="s">
        <v>48</v>
      </c>
      <c r="D72" s="84" t="s">
        <v>133</v>
      </c>
      <c r="E72" s="84" t="s">
        <v>219</v>
      </c>
      <c r="F72" s="84">
        <v>16.041456568578301</v>
      </c>
      <c r="G72" s="84">
        <v>15.9141517317022</v>
      </c>
      <c r="H72" s="84">
        <v>3.9943147151847999E-3</v>
      </c>
      <c r="I72" s="84">
        <v>30.9850482159355</v>
      </c>
      <c r="J72" s="84">
        <v>30.514702662984799</v>
      </c>
      <c r="K72" s="84">
        <v>1.6720975087887E-3</v>
      </c>
      <c r="L72" s="84">
        <v>-0.197611274353822</v>
      </c>
      <c r="M72" s="84">
        <v>3.9300852862346703E-3</v>
      </c>
      <c r="N72" s="84">
        <v>5.6829224671664997</v>
      </c>
      <c r="O72" s="84">
        <v>3.9535927102698201E-3</v>
      </c>
      <c r="P72" s="84">
        <v>10.472457332094001</v>
      </c>
      <c r="Q72" s="84">
        <v>1.6388292745145401E-3</v>
      </c>
      <c r="R72" s="84">
        <v>11.364253369236099</v>
      </c>
      <c r="S72" s="84">
        <v>0.12866240493413</v>
      </c>
      <c r="T72" s="84">
        <v>313.97340907461302</v>
      </c>
      <c r="U72" s="84">
        <v>7.7484803029416294E-2</v>
      </c>
      <c r="V72" s="85">
        <v>44350.807673611111</v>
      </c>
      <c r="W72" s="84">
        <v>2.5</v>
      </c>
      <c r="X72" s="84">
        <v>3.8944276330280803E-2</v>
      </c>
      <c r="Y72" s="84">
        <v>3.4688156196592497E-2</v>
      </c>
      <c r="Z72" s="109">
        <f>((((N72/1000)+1)/((SMOW!$Z$4/1000)+1))-1)*1000</f>
        <v>16.219816264359199</v>
      </c>
      <c r="AA72" s="109">
        <f>((((P72/1000)+1)/((SMOW!$AA$4/1000)+1))-1)*1000</f>
        <v>31.272837531734599</v>
      </c>
      <c r="AB72" s="109">
        <f>Z72*SMOW!$AN$6</f>
        <v>17.072329649562562</v>
      </c>
      <c r="AC72" s="109">
        <f>AA72*SMOW!$AN$12</f>
        <v>32.879294156213142</v>
      </c>
      <c r="AD72" s="109">
        <f t="shared" si="149"/>
        <v>16.928235136846144</v>
      </c>
      <c r="AE72" s="109">
        <f t="shared" si="150"/>
        <v>32.350333509657119</v>
      </c>
      <c r="AF72" s="51">
        <f>(AD72-SMOW!AN$14*AE72)</f>
        <v>-0.15274095625281703</v>
      </c>
      <c r="AG72" s="55">
        <f t="shared" si="151"/>
        <v>-152.74095625281703</v>
      </c>
      <c r="AK72" s="98">
        <v>18</v>
      </c>
      <c r="AL72" s="98">
        <v>0</v>
      </c>
      <c r="AM72" s="98">
        <v>0</v>
      </c>
      <c r="AN72" s="98">
        <v>0</v>
      </c>
    </row>
    <row r="73" spans="1:40" s="84" customFormat="1" x14ac:dyDescent="0.25">
      <c r="A73" s="84">
        <v>3043</v>
      </c>
      <c r="B73" s="84" t="s">
        <v>162</v>
      </c>
      <c r="C73" s="114" t="s">
        <v>48</v>
      </c>
      <c r="D73" s="84" t="s">
        <v>133</v>
      </c>
      <c r="E73" s="84" t="s">
        <v>220</v>
      </c>
      <c r="F73" s="84">
        <v>16.239982878892501</v>
      </c>
      <c r="G73" s="84">
        <v>16.109524625800798</v>
      </c>
      <c r="H73" s="84">
        <v>3.7090978844889601E-3</v>
      </c>
      <c r="I73" s="84">
        <v>31.3510686962012</v>
      </c>
      <c r="J73" s="84">
        <v>30.869659836564601</v>
      </c>
      <c r="K73" s="84">
        <v>1.40815651119139E-3</v>
      </c>
      <c r="L73" s="84">
        <v>-0.18965576790528799</v>
      </c>
      <c r="M73" s="84">
        <v>4.0359054707201003E-3</v>
      </c>
      <c r="N73" s="84">
        <v>5.8794248034172902</v>
      </c>
      <c r="O73" s="84">
        <v>3.6712836627650902E-3</v>
      </c>
      <c r="P73" s="84">
        <v>10.831195428992601</v>
      </c>
      <c r="Q73" s="84">
        <v>1.38013967577435E-3</v>
      </c>
      <c r="R73" s="84">
        <v>11.9435492256048</v>
      </c>
      <c r="S73" s="84">
        <v>0.16216060243182101</v>
      </c>
      <c r="T73" s="84">
        <v>307.817778337226</v>
      </c>
      <c r="U73" s="84">
        <v>7.2699296075391898E-2</v>
      </c>
      <c r="V73" s="85">
        <v>44350.917696759258</v>
      </c>
      <c r="W73" s="84">
        <v>2.5</v>
      </c>
      <c r="X73" s="84">
        <v>8.2513176980658094E-3</v>
      </c>
      <c r="Y73" s="84">
        <v>9.6444589839156502E-3</v>
      </c>
      <c r="Z73" s="109">
        <f>((((N73/1000)+1)/((SMOW!$Z$4/1000)+1))-1)*1000</f>
        <v>16.418377424720411</v>
      </c>
      <c r="AA73" s="109">
        <f>((((P73/1000)+1)/((SMOW!$AA$4/1000)+1))-1)*1000</f>
        <v>31.638960183010045</v>
      </c>
      <c r="AB73" s="109">
        <f>Z73*SMOW!$AN$6</f>
        <v>17.281327182582409</v>
      </c>
      <c r="AC73" s="109">
        <f>AA73*SMOW!$AN$12</f>
        <v>33.264224188108152</v>
      </c>
      <c r="AD73" s="109">
        <f t="shared" si="149"/>
        <v>17.133703377880174</v>
      </c>
      <c r="AE73" s="109">
        <f t="shared" si="150"/>
        <v>32.722940768476164</v>
      </c>
      <c r="AF73" s="51">
        <f>(AD73-SMOW!AN$14*AE73)</f>
        <v>-0.14400934787524022</v>
      </c>
      <c r="AG73" s="55">
        <f t="shared" si="151"/>
        <v>-144.00934787524022</v>
      </c>
      <c r="AH73" s="2">
        <f t="shared" si="145"/>
        <v>-148.37515206402861</v>
      </c>
      <c r="AI73" s="2">
        <f t="shared" ref="AI73" si="153">STDEV(AG72:AG73)</f>
        <v>6.1741794944498274</v>
      </c>
      <c r="AK73" s="98">
        <v>18</v>
      </c>
      <c r="AL73" s="98">
        <v>0</v>
      </c>
      <c r="AM73" s="98">
        <v>0</v>
      </c>
      <c r="AN73" s="98">
        <v>0</v>
      </c>
    </row>
    <row r="74" spans="1:40" s="84" customFormat="1" x14ac:dyDescent="0.25">
      <c r="A74" s="84">
        <v>3044</v>
      </c>
      <c r="B74" s="84" t="s">
        <v>162</v>
      </c>
      <c r="C74" s="114" t="s">
        <v>48</v>
      </c>
      <c r="D74" s="84" t="s">
        <v>133</v>
      </c>
      <c r="E74" s="84" t="s">
        <v>221</v>
      </c>
      <c r="F74" s="84">
        <v>15.523318632297499</v>
      </c>
      <c r="G74" s="84">
        <v>15.404064190216999</v>
      </c>
      <c r="H74" s="84">
        <v>3.9480908639955596E-3</v>
      </c>
      <c r="I74" s="84">
        <v>29.9679392475587</v>
      </c>
      <c r="J74" s="84">
        <v>29.527674751577301</v>
      </c>
      <c r="K74" s="84">
        <v>1.82757682449786E-3</v>
      </c>
      <c r="L74" s="84">
        <v>-0.18654807861588399</v>
      </c>
      <c r="M74" s="84">
        <v>3.8917837670891398E-3</v>
      </c>
      <c r="N74" s="84">
        <v>5.1700669427868</v>
      </c>
      <c r="O74" s="84">
        <v>3.9078401108522199E-3</v>
      </c>
      <c r="P74" s="84">
        <v>9.4755848746042499</v>
      </c>
      <c r="Q74" s="84">
        <v>1.7912151568153401E-3</v>
      </c>
      <c r="R74" s="84">
        <v>9.3217866005103005</v>
      </c>
      <c r="S74" s="84">
        <v>0.15442921734989301</v>
      </c>
      <c r="T74" s="84">
        <v>350.58790764841399</v>
      </c>
      <c r="U74" s="84">
        <v>9.6618546962240801E-2</v>
      </c>
      <c r="V74" s="85">
        <v>44351.53837962963</v>
      </c>
      <c r="W74" s="84">
        <v>2.5</v>
      </c>
      <c r="X74" s="84">
        <v>1.43305858675098E-2</v>
      </c>
      <c r="Y74" s="84">
        <v>1.27864351785272E-2</v>
      </c>
      <c r="Z74" s="109">
        <f>((((N74/1000)+1)/((SMOW!$Z$4/1000)+1))-1)*1000</f>
        <v>15.701587372218384</v>
      </c>
      <c r="AA74" s="109">
        <f>((((P74/1000)+1)/((SMOW!$AA$4/1000)+1))-1)*1000</f>
        <v>30.255444647412808</v>
      </c>
      <c r="AB74" s="109">
        <f>Z74*SMOW!$AN$6</f>
        <v>16.526862651887843</v>
      </c>
      <c r="AC74" s="109">
        <f>AA74*SMOW!$AN$12</f>
        <v>31.809638744160772</v>
      </c>
      <c r="AD74" s="109">
        <f t="shared" si="149"/>
        <v>16.391780349864412</v>
      </c>
      <c r="AE74" s="109">
        <f t="shared" si="150"/>
        <v>31.314191463555076</v>
      </c>
      <c r="AF74" s="51">
        <f>(AD74-SMOW!AN$14*AE74)</f>
        <v>-0.1421127428926674</v>
      </c>
      <c r="AG74" s="55">
        <f t="shared" si="151"/>
        <v>-142.1127428926674</v>
      </c>
      <c r="AK74" s="98">
        <v>18</v>
      </c>
      <c r="AL74" s="98">
        <v>0</v>
      </c>
      <c r="AM74" s="98">
        <v>0</v>
      </c>
      <c r="AN74" s="98">
        <v>0</v>
      </c>
    </row>
    <row r="75" spans="1:40" s="84" customFormat="1" x14ac:dyDescent="0.25">
      <c r="A75" s="84">
        <v>3045</v>
      </c>
      <c r="B75" s="84" t="s">
        <v>162</v>
      </c>
      <c r="C75" s="114" t="s">
        <v>48</v>
      </c>
      <c r="D75" s="84" t="s">
        <v>133</v>
      </c>
      <c r="E75" s="84" t="s">
        <v>224</v>
      </c>
      <c r="F75" s="84">
        <v>15.954225110551</v>
      </c>
      <c r="G75" s="84">
        <v>15.8282938720965</v>
      </c>
      <c r="H75" s="84">
        <v>3.5951138466721599E-3</v>
      </c>
      <c r="I75" s="84">
        <v>30.8015121786697</v>
      </c>
      <c r="J75" s="84">
        <v>30.336666742598101</v>
      </c>
      <c r="K75" s="84">
        <v>1.61077416891412E-3</v>
      </c>
      <c r="L75" s="84">
        <v>-0.18946616799532001</v>
      </c>
      <c r="M75" s="84">
        <v>3.56897733828531E-3</v>
      </c>
      <c r="N75" s="84">
        <v>5.5965803331199</v>
      </c>
      <c r="O75" s="84">
        <v>3.5584616912516498E-3</v>
      </c>
      <c r="P75" s="84">
        <v>10.2925729478288</v>
      </c>
      <c r="Q75" s="84">
        <v>1.5787260304955099E-3</v>
      </c>
      <c r="R75" s="84">
        <v>10.3258756719722</v>
      </c>
      <c r="S75" s="84">
        <v>0.136343041843067</v>
      </c>
      <c r="T75" s="84">
        <v>325.717054770613</v>
      </c>
      <c r="U75" s="84">
        <v>8.5567754488242997E-2</v>
      </c>
      <c r="V75" s="85">
        <v>44351.646504629629</v>
      </c>
      <c r="W75" s="84">
        <v>2.5</v>
      </c>
      <c r="X75" s="84">
        <v>4.8759900863887803E-2</v>
      </c>
      <c r="Y75" s="84">
        <v>5.22753621209575E-2</v>
      </c>
      <c r="Z75" s="109">
        <f>((((N75/1000)+1)/((SMOW!$Z$4/1000)+1))-1)*1000</f>
        <v>16.132569493397586</v>
      </c>
      <c r="AA75" s="109">
        <f>((((P75/1000)+1)/((SMOW!$AA$4/1000)+1))-1)*1000</f>
        <v>31.089250262192671</v>
      </c>
      <c r="AB75" s="109">
        <f>Z75*SMOW!$AN$6</f>
        <v>16.980497189167217</v>
      </c>
      <c r="AC75" s="109">
        <f>AA75*SMOW!$AN$12</f>
        <v>32.686276179111452</v>
      </c>
      <c r="AD75" s="109">
        <f t="shared" ref="AD75:AD77" si="154">LN((AB75/1000)+1)*1000</f>
        <v>16.837940077400255</v>
      </c>
      <c r="AE75" s="109">
        <f t="shared" ref="AE75:AE77" si="155">LN((AC75/1000)+1)*1000</f>
        <v>32.163442344897646</v>
      </c>
      <c r="AF75" s="51">
        <f>(AD75-SMOW!AN$14*AE75)</f>
        <v>-0.14435748070570398</v>
      </c>
      <c r="AG75" s="55">
        <f t="shared" ref="AG75:AG77" si="156">AF75*1000</f>
        <v>-144.35748070570398</v>
      </c>
      <c r="AH75" s="2">
        <f t="shared" si="145"/>
        <v>-143.23511179918569</v>
      </c>
      <c r="AI75" s="2">
        <f t="shared" ref="AI75" si="157">STDEV(AG74:AG75)</f>
        <v>1.5872693295840257</v>
      </c>
      <c r="AK75" s="98">
        <v>18</v>
      </c>
      <c r="AL75" s="98">
        <v>0</v>
      </c>
      <c r="AM75" s="98">
        <v>0</v>
      </c>
      <c r="AN75" s="98">
        <v>0</v>
      </c>
    </row>
    <row r="76" spans="1:40" s="84" customFormat="1" x14ac:dyDescent="0.25">
      <c r="A76" s="84">
        <v>3046</v>
      </c>
      <c r="B76" s="84" t="s">
        <v>162</v>
      </c>
      <c r="C76" s="114" t="s">
        <v>48</v>
      </c>
      <c r="D76" s="84" t="s">
        <v>111</v>
      </c>
      <c r="E76" s="84" t="s">
        <v>223</v>
      </c>
      <c r="F76" s="84">
        <v>15.961694376658899</v>
      </c>
      <c r="G76" s="84">
        <v>15.835645813009901</v>
      </c>
      <c r="H76" s="84">
        <v>3.6183785706402701E-3</v>
      </c>
      <c r="I76" s="84">
        <v>30.7418836742482</v>
      </c>
      <c r="J76" s="84">
        <v>30.2788183390158</v>
      </c>
      <c r="K76" s="84">
        <v>1.48687472771621E-3</v>
      </c>
      <c r="L76" s="84">
        <v>-0.15157026999043</v>
      </c>
      <c r="M76" s="84">
        <v>3.48044651318859E-3</v>
      </c>
      <c r="N76" s="84">
        <v>5.6039734501226901</v>
      </c>
      <c r="O76" s="84">
        <v>3.5814892315544399E-3</v>
      </c>
      <c r="P76" s="84">
        <v>10.23413081863</v>
      </c>
      <c r="Q76" s="84">
        <v>1.4572917060825901E-3</v>
      </c>
      <c r="R76" s="84">
        <v>10.5452804201697</v>
      </c>
      <c r="S76" s="84">
        <v>0.138663673849694</v>
      </c>
      <c r="T76" s="84">
        <v>294.63465701047102</v>
      </c>
      <c r="U76" s="84">
        <v>6.8926804007348394E-2</v>
      </c>
      <c r="V76" s="85">
        <v>44351.769548611112</v>
      </c>
      <c r="W76" s="84">
        <v>2.5</v>
      </c>
      <c r="X76" s="84">
        <v>9.4374257123090496E-3</v>
      </c>
      <c r="Y76" s="84">
        <v>8.0514846213669798E-3</v>
      </c>
      <c r="Z76" s="109">
        <f>((((N76/1000)+1)/((SMOW!$Z$4/1000)+1))-1)*1000</f>
        <v>16.140040070688364</v>
      </c>
      <c r="AA76" s="109">
        <f>((((P76/1000)+1)/((SMOW!$AA$4/1000)+1))-1)*1000</f>
        <v>31.029605113061855</v>
      </c>
      <c r="AB76" s="109">
        <f>Z76*SMOW!$AN$6</f>
        <v>16.988360419927787</v>
      </c>
      <c r="AC76" s="109">
        <f>AA76*SMOW!$AN$12</f>
        <v>32.623567114055454</v>
      </c>
      <c r="AD76" s="109">
        <f t="shared" si="154"/>
        <v>16.845671986107849</v>
      </c>
      <c r="AE76" s="109">
        <f t="shared" si="155"/>
        <v>32.102716284564451</v>
      </c>
      <c r="AF76" s="51">
        <f>(AD76-SMOW!AN$14*AE76)</f>
        <v>-0.10456221214218075</v>
      </c>
      <c r="AG76" s="55">
        <f t="shared" si="156"/>
        <v>-104.56221214218075</v>
      </c>
      <c r="AK76" s="98">
        <v>18</v>
      </c>
      <c r="AL76" s="98">
        <v>0</v>
      </c>
      <c r="AM76" s="98">
        <v>0</v>
      </c>
      <c r="AN76" s="98">
        <v>0</v>
      </c>
    </row>
    <row r="77" spans="1:40" s="84" customFormat="1" x14ac:dyDescent="0.25">
      <c r="A77" s="84">
        <v>3047</v>
      </c>
      <c r="B77" s="84" t="s">
        <v>162</v>
      </c>
      <c r="C77" s="114" t="s">
        <v>48</v>
      </c>
      <c r="D77" s="84" t="s">
        <v>111</v>
      </c>
      <c r="E77" s="84" t="s">
        <v>222</v>
      </c>
      <c r="F77" s="84">
        <v>16.152468501047601</v>
      </c>
      <c r="G77" s="84">
        <v>16.023404981002098</v>
      </c>
      <c r="H77" s="84">
        <v>4.2342576576152703E-3</v>
      </c>
      <c r="I77" s="84">
        <v>31.127845196530501</v>
      </c>
      <c r="J77" s="84">
        <v>30.653198458118499</v>
      </c>
      <c r="K77" s="84">
        <v>1.64698151914493E-3</v>
      </c>
      <c r="L77" s="84">
        <v>-0.161483804884437</v>
      </c>
      <c r="M77" s="84">
        <v>4.3360268618864604E-3</v>
      </c>
      <c r="N77" s="84">
        <v>5.7928026339183303</v>
      </c>
      <c r="O77" s="84">
        <v>4.1910894364182603E-3</v>
      </c>
      <c r="P77" s="84">
        <v>10.6124132084</v>
      </c>
      <c r="Q77" s="84">
        <v>1.6142129953416501E-3</v>
      </c>
      <c r="R77" s="84">
        <v>11.0363417517858</v>
      </c>
      <c r="S77" s="84">
        <v>0.15369755945878999</v>
      </c>
      <c r="T77" s="84">
        <v>363.18891019183502</v>
      </c>
      <c r="U77" s="84">
        <v>7.6613786578005202E-2</v>
      </c>
      <c r="V77" s="85">
        <v>44351.874745370369</v>
      </c>
      <c r="W77" s="84">
        <v>2.5</v>
      </c>
      <c r="X77" s="84">
        <v>2.42514960704306E-2</v>
      </c>
      <c r="Y77" s="84">
        <v>2.18211971018939E-2</v>
      </c>
      <c r="Z77" s="109">
        <f>((((N77/1000)+1)/((SMOW!$Z$4/1000)+1))-1)*1000</f>
        <v>16.330847684276062</v>
      </c>
      <c r="AA77" s="109">
        <f>((((P77/1000)+1)/((SMOW!$AA$4/1000)+1))-1)*1000</f>
        <v>31.415674372699431</v>
      </c>
      <c r="AB77" s="109">
        <f>Z77*SMOW!$AN$6</f>
        <v>17.189196879831066</v>
      </c>
      <c r="AC77" s="109">
        <f>AA77*SMOW!$AN$12</f>
        <v>33.029468393062011</v>
      </c>
      <c r="AD77" s="109">
        <f t="shared" si="154"/>
        <v>17.043134060974594</v>
      </c>
      <c r="AE77" s="109">
        <f t="shared" si="155"/>
        <v>32.495716732610532</v>
      </c>
      <c r="AF77" s="51">
        <f>(AD77-SMOW!AN$14*AE77)</f>
        <v>-0.11460437384376831</v>
      </c>
      <c r="AG77" s="55">
        <f t="shared" si="156"/>
        <v>-114.60437384376831</v>
      </c>
      <c r="AH77" s="2">
        <f>AVERAGE(AG76:AG77)</f>
        <v>-109.58329299297453</v>
      </c>
      <c r="AI77" s="2">
        <f>STDEV(AG76:AG77)</f>
        <v>7.1008806369644022</v>
      </c>
      <c r="AK77" s="98">
        <v>18</v>
      </c>
      <c r="AL77" s="98">
        <v>0</v>
      </c>
      <c r="AM77" s="98">
        <v>0</v>
      </c>
      <c r="AN77" s="98">
        <v>0</v>
      </c>
    </row>
    <row r="78" spans="1:40" s="84" customFormat="1" x14ac:dyDescent="0.25">
      <c r="A78" s="84">
        <v>3048</v>
      </c>
      <c r="B78" s="84" t="s">
        <v>162</v>
      </c>
      <c r="C78" s="114" t="s">
        <v>122</v>
      </c>
      <c r="D78" s="84" t="s">
        <v>123</v>
      </c>
      <c r="E78" s="84" t="s">
        <v>225</v>
      </c>
      <c r="F78" s="84">
        <v>15.0622707943532</v>
      </c>
      <c r="G78" s="84">
        <v>14.9499608287973</v>
      </c>
      <c r="H78" s="84">
        <v>4.1080942064187003E-3</v>
      </c>
      <c r="I78" s="84">
        <v>29.495384401345898</v>
      </c>
      <c r="J78" s="84">
        <v>29.068764073976599</v>
      </c>
      <c r="K78" s="84">
        <v>1.8291710318855501E-3</v>
      </c>
      <c r="L78" s="84">
        <v>-0.39834660226233598</v>
      </c>
      <c r="M78" s="84">
        <v>4.0088675221440599E-3</v>
      </c>
      <c r="N78" s="84">
        <v>4.7137194836714196</v>
      </c>
      <c r="O78" s="84">
        <v>4.06621222054614E-3</v>
      </c>
      <c r="P78" s="84">
        <v>9.0124320311142707</v>
      </c>
      <c r="Q78" s="84">
        <v>1.7927776456786899E-3</v>
      </c>
      <c r="R78" s="84">
        <v>6.5955985959788599</v>
      </c>
      <c r="S78" s="84">
        <v>0.17255308123765101</v>
      </c>
      <c r="T78" s="84">
        <v>241.49619198848899</v>
      </c>
      <c r="U78" s="84">
        <v>0.139111286976284</v>
      </c>
      <c r="V78" s="85">
        <v>44354.527696759258</v>
      </c>
      <c r="W78" s="84">
        <v>2.5</v>
      </c>
      <c r="X78" s="84">
        <v>0.117899253739411</v>
      </c>
      <c r="Y78" s="84">
        <v>0.125695020111352</v>
      </c>
      <c r="Z78" s="109">
        <f>((((N78/1000)+1)/((SMOW!$Z$4/1000)+1))-1)*1000</f>
        <v>15.240458600222162</v>
      </c>
      <c r="AA78" s="109">
        <f>((((P78/1000)+1)/((SMOW!$AA$4/1000)+1))-1)*1000</f>
        <v>29.782757892171663</v>
      </c>
      <c r="AB78" s="109">
        <f>Z78*SMOW!$AN$6</f>
        <v>16.041496956117523</v>
      </c>
      <c r="AC78" s="109">
        <f>AA78*SMOW!$AN$12</f>
        <v>31.312670509233307</v>
      </c>
      <c r="AD78" s="109">
        <f t="shared" ref="AD78" si="158">LN((AB78/1000)+1)*1000</f>
        <v>15.91419178296435</v>
      </c>
      <c r="AE78" s="109">
        <f t="shared" ref="AE78" si="159">LN((AC78/1000)+1)*1000</f>
        <v>30.832428223139644</v>
      </c>
      <c r="AF78" s="51">
        <f>(AD78-SMOW!AN$14*AE78)</f>
        <v>-0.36533031885338296</v>
      </c>
      <c r="AG78" s="55">
        <f t="shared" ref="AG78" si="160">AF78*1000</f>
        <v>-365.33031885338295</v>
      </c>
      <c r="AJ78" s="84" t="s">
        <v>232</v>
      </c>
      <c r="AK78" s="98">
        <v>18</v>
      </c>
      <c r="AL78" s="98">
        <v>0</v>
      </c>
      <c r="AM78" s="98">
        <v>0</v>
      </c>
      <c r="AN78" s="98">
        <v>0</v>
      </c>
    </row>
    <row r="79" spans="1:40" s="84" customFormat="1" x14ac:dyDescent="0.25">
      <c r="A79" s="84">
        <v>3049</v>
      </c>
      <c r="B79" s="84" t="s">
        <v>162</v>
      </c>
      <c r="C79" s="114" t="s">
        <v>122</v>
      </c>
      <c r="D79" s="84" t="s">
        <v>123</v>
      </c>
      <c r="E79" s="84" t="s">
        <v>226</v>
      </c>
      <c r="F79" s="84">
        <v>15.7566779349639</v>
      </c>
      <c r="G79" s="84">
        <v>15.6338299186953</v>
      </c>
      <c r="H79" s="84">
        <v>4.25711977383832E-3</v>
      </c>
      <c r="I79" s="84">
        <v>30.446528907719099</v>
      </c>
      <c r="J79" s="84">
        <v>29.992231465354202</v>
      </c>
      <c r="K79" s="84">
        <v>1.5597237617231501E-3</v>
      </c>
      <c r="L79" s="84">
        <v>-0.20206829501170601</v>
      </c>
      <c r="M79" s="84">
        <v>4.1561637487502797E-3</v>
      </c>
      <c r="N79" s="84">
        <v>5.40104714932587</v>
      </c>
      <c r="O79" s="84">
        <v>4.2137184735595301E-3</v>
      </c>
      <c r="P79" s="84">
        <v>9.9446524627258093</v>
      </c>
      <c r="Q79" s="84">
        <v>1.5286913277689699E-3</v>
      </c>
      <c r="R79" s="84">
        <v>13.5621015030628</v>
      </c>
      <c r="S79" s="84">
        <v>0.168020507600775</v>
      </c>
      <c r="T79" s="84">
        <v>1895.4045765866899</v>
      </c>
      <c r="U79" s="84">
        <v>0.192369330454676</v>
      </c>
      <c r="V79" s="85">
        <v>44354.63616898148</v>
      </c>
      <c r="W79" s="84">
        <v>2.5</v>
      </c>
      <c r="X79" s="84">
        <v>5.9686759448065903E-3</v>
      </c>
      <c r="Y79" s="84">
        <v>2.30608429066065E-2</v>
      </c>
      <c r="Z79" s="109">
        <f>((((N79/1000)+1)/((SMOW!$Z$4/1000)+1))-1)*1000</f>
        <v>15.934987639644405</v>
      </c>
      <c r="AA79" s="109">
        <f>((((P79/1000)+1)/((SMOW!$AA$4/1000)+1))-1)*1000</f>
        <v>30.734167901160347</v>
      </c>
      <c r="AB79" s="109">
        <f>Z79*SMOW!$AN$6</f>
        <v>16.772530435101199</v>
      </c>
      <c r="AC79" s="109">
        <f>AA79*SMOW!$AN$12</f>
        <v>32.3129535669175</v>
      </c>
      <c r="AD79" s="109">
        <f t="shared" ref="AD79" si="161">LN((AB79/1000)+1)*1000</f>
        <v>16.633424827056619</v>
      </c>
      <c r="AE79" s="109">
        <f t="shared" ref="AE79" si="162">LN((AC79/1000)+1)*1000</f>
        <v>31.801870668856985</v>
      </c>
      <c r="AF79" s="51">
        <f>(AD79-SMOW!AN$14*AE79)</f>
        <v>-0.1579628860998703</v>
      </c>
      <c r="AG79" s="55">
        <f t="shared" ref="AG79" si="163">AF79*1000</f>
        <v>-157.9628860998703</v>
      </c>
      <c r="AJ79" s="84" t="s">
        <v>227</v>
      </c>
      <c r="AK79" s="98">
        <v>18</v>
      </c>
      <c r="AL79" s="98">
        <v>0</v>
      </c>
      <c r="AM79" s="98">
        <v>0</v>
      </c>
      <c r="AN79" s="98">
        <v>1</v>
      </c>
    </row>
    <row r="80" spans="1:40" s="84" customFormat="1" x14ac:dyDescent="0.25">
      <c r="A80" s="84">
        <v>3051</v>
      </c>
      <c r="B80" s="84" t="s">
        <v>162</v>
      </c>
      <c r="C80" s="114" t="s">
        <v>122</v>
      </c>
      <c r="D80" s="84" t="s">
        <v>123</v>
      </c>
      <c r="E80" s="84" t="s">
        <v>229</v>
      </c>
      <c r="F80" s="84">
        <v>12.8583794454462</v>
      </c>
      <c r="G80" s="84">
        <v>12.7764118635187</v>
      </c>
      <c r="H80" s="84">
        <v>5.2081344164256601E-3</v>
      </c>
      <c r="I80" s="84">
        <v>25.067782168985101</v>
      </c>
      <c r="J80" s="84">
        <v>24.7587393218868</v>
      </c>
      <c r="K80" s="84">
        <v>1.2153992651423801E-3</v>
      </c>
      <c r="L80" s="84">
        <v>-0.296202498437586</v>
      </c>
      <c r="M80" s="84">
        <v>5.0187716241662803E-3</v>
      </c>
      <c r="N80" s="84">
        <v>2.5322967885244601</v>
      </c>
      <c r="O80" s="84">
        <v>5.1550375298676796E-3</v>
      </c>
      <c r="P80" s="84">
        <v>4.6729218553221097</v>
      </c>
      <c r="Q80" s="84">
        <v>1.1912175488990599E-3</v>
      </c>
      <c r="R80" s="84">
        <v>5.9752390228310297</v>
      </c>
      <c r="S80" s="84">
        <v>0.185342860840609</v>
      </c>
      <c r="T80" s="84">
        <v>890.87520434981695</v>
      </c>
      <c r="U80" s="84">
        <v>0.110557514043857</v>
      </c>
      <c r="V80" s="85">
        <v>44354.831203703703</v>
      </c>
      <c r="W80" s="84">
        <v>2.5</v>
      </c>
      <c r="X80" s="84">
        <v>1.31669613546108E-2</v>
      </c>
      <c r="Y80" s="84">
        <v>1.36916194316936E-2</v>
      </c>
      <c r="Z80" s="109">
        <f>((((N80/1000)+1)/((SMOW!$Z$4/1000)+1))-1)*1000</f>
        <v>13.036180372031803</v>
      </c>
      <c r="AA80" s="109">
        <f>((((P80/1000)+1)/((SMOW!$AA$4/1000)+1))-1)*1000</f>
        <v>25.353919738282158</v>
      </c>
      <c r="AB80" s="109">
        <f>Z80*SMOW!$AN$6</f>
        <v>13.721361885678347</v>
      </c>
      <c r="AC80" s="109">
        <f>AA80*SMOW!$AN$12</f>
        <v>26.656327051936675</v>
      </c>
      <c r="AD80" s="109">
        <f t="shared" ref="AD80" si="164">LN((AB80/1000)+1)*1000</f>
        <v>13.628076367250841</v>
      </c>
      <c r="AE80" s="109">
        <f t="shared" ref="AE80" si="165">LN((AC80/1000)+1)*1000</f>
        <v>26.307237213351559</v>
      </c>
      <c r="AF80" s="51">
        <f>(AD80-SMOW!AN$14*AE80)</f>
        <v>-0.26214488139878256</v>
      </c>
      <c r="AG80" s="55">
        <f t="shared" ref="AG80" si="166">AF80*1000</f>
        <v>-262.14488139878256</v>
      </c>
      <c r="AJ80" s="84" t="s">
        <v>228</v>
      </c>
      <c r="AK80" s="98">
        <v>18</v>
      </c>
      <c r="AL80" s="98">
        <v>0</v>
      </c>
      <c r="AM80" s="98">
        <v>0</v>
      </c>
      <c r="AN80" s="98">
        <v>1</v>
      </c>
    </row>
    <row r="81" spans="1:40" s="84" customFormat="1" x14ac:dyDescent="0.25">
      <c r="A81" s="84">
        <v>3052</v>
      </c>
      <c r="B81" s="84" t="s">
        <v>127</v>
      </c>
      <c r="C81" s="114" t="s">
        <v>122</v>
      </c>
      <c r="D81" s="84" t="s">
        <v>123</v>
      </c>
      <c r="E81" s="84" t="s">
        <v>231</v>
      </c>
      <c r="F81" s="84">
        <v>16.0361894419399</v>
      </c>
      <c r="G81" s="84">
        <v>15.908967755600299</v>
      </c>
      <c r="H81" s="84">
        <v>3.9572158324158698E-3</v>
      </c>
      <c r="I81" s="84">
        <v>31.34443153534</v>
      </c>
      <c r="J81" s="84">
        <v>30.863224419452202</v>
      </c>
      <c r="K81" s="84">
        <v>1.25099083156304E-3</v>
      </c>
      <c r="L81" s="84">
        <v>-0.38681473787049803</v>
      </c>
      <c r="M81" s="84">
        <v>3.8052503074678498E-3</v>
      </c>
      <c r="N81" s="84">
        <v>5.6777090388399198</v>
      </c>
      <c r="O81" s="84">
        <v>3.9168720502990298E-3</v>
      </c>
      <c r="P81" s="84">
        <v>10.824690321807401</v>
      </c>
      <c r="Q81" s="84">
        <v>1.2261009816353799E-3</v>
      </c>
      <c r="R81" s="84">
        <v>15.274687157635899</v>
      </c>
      <c r="S81" s="84">
        <v>0.144809978834229</v>
      </c>
      <c r="T81" s="84">
        <v>415.73343947244598</v>
      </c>
      <c r="U81" s="84">
        <v>7.5526377800632802E-2</v>
      </c>
      <c r="V81" s="85">
        <v>44354.930902777778</v>
      </c>
      <c r="W81" s="84">
        <v>2.5</v>
      </c>
      <c r="X81" s="84">
        <v>7.5307866862279402E-2</v>
      </c>
      <c r="Y81" s="84">
        <v>6.8930658568527994E-2</v>
      </c>
      <c r="Z81" s="109">
        <f>((((N81/1000)+1)/((SMOW!$Z$4/1000)+1))-1)*1000</f>
        <v>16.214548213110191</v>
      </c>
      <c r="AA81" s="109">
        <f>((((P81/1000)+1)/((SMOW!$AA$4/1000)+1))-1)*1000</f>
        <v>31.632321169450918</v>
      </c>
      <c r="AB81" s="109">
        <f>Z81*SMOW!$AN$6</f>
        <v>17.066784709591111</v>
      </c>
      <c r="AC81" s="109">
        <f>AA81*SMOW!$AN$12</f>
        <v>33.257244134587388</v>
      </c>
      <c r="AD81" s="109">
        <f t="shared" ref="AD81:AD82" si="167">LN((AB81/1000)+1)*1000</f>
        <v>16.922783258031888</v>
      </c>
      <c r="AE81" s="109">
        <f t="shared" ref="AE81:AE82" si="168">LN((AC81/1000)+1)*1000</f>
        <v>32.716185403358736</v>
      </c>
      <c r="AF81" s="51">
        <f>(AD81-SMOW!AN$14*AE81)</f>
        <v>-0.35136263494152686</v>
      </c>
      <c r="AG81" s="55">
        <f t="shared" ref="AG81:AG82" si="169">AF81*1000</f>
        <v>-351.36263494152684</v>
      </c>
      <c r="AJ81" s="84" t="s">
        <v>425</v>
      </c>
      <c r="AK81" s="98">
        <v>18</v>
      </c>
      <c r="AL81" s="98">
        <v>1</v>
      </c>
      <c r="AM81" s="98">
        <v>0</v>
      </c>
      <c r="AN81" s="98">
        <v>0</v>
      </c>
    </row>
    <row r="82" spans="1:40" s="84" customFormat="1" x14ac:dyDescent="0.25">
      <c r="A82" s="84">
        <v>3053</v>
      </c>
      <c r="B82" s="84" t="s">
        <v>127</v>
      </c>
      <c r="C82" s="114" t="s">
        <v>122</v>
      </c>
      <c r="D82" s="84" t="s">
        <v>125</v>
      </c>
      <c r="E82" s="84" t="s">
        <v>230</v>
      </c>
      <c r="F82" s="84">
        <v>10.7873944724232</v>
      </c>
      <c r="G82" s="84">
        <v>10.7296252462494</v>
      </c>
      <c r="H82" s="84">
        <v>4.3755553844183996E-3</v>
      </c>
      <c r="I82" s="84">
        <v>20.9199052089362</v>
      </c>
      <c r="J82" s="84">
        <v>20.704088665552199</v>
      </c>
      <c r="K82" s="84">
        <v>1.5347021858914101E-3</v>
      </c>
      <c r="L82" s="84">
        <v>-0.202133569162146</v>
      </c>
      <c r="M82" s="84">
        <v>4.3913933605122099E-3</v>
      </c>
      <c r="N82" s="84">
        <v>0.48242548987747502</v>
      </c>
      <c r="O82" s="84">
        <v>4.3309466340856299E-3</v>
      </c>
      <c r="P82" s="84">
        <v>0.60757150733729604</v>
      </c>
      <c r="Q82" s="84">
        <v>1.50416758393671E-3</v>
      </c>
      <c r="R82" s="84">
        <v>-4.4337582249073797E-2</v>
      </c>
      <c r="S82" s="84">
        <v>0.10842813432742</v>
      </c>
      <c r="T82" s="84">
        <v>262.41738485436201</v>
      </c>
      <c r="U82" s="84">
        <v>7.6144080577870907E-2</v>
      </c>
      <c r="V82" s="85">
        <v>44355.032986111109</v>
      </c>
      <c r="W82" s="84">
        <v>2.5</v>
      </c>
      <c r="X82" s="84">
        <v>3.0495559894123801E-2</v>
      </c>
      <c r="Y82" s="84">
        <v>2.6667229958256499E-2</v>
      </c>
      <c r="Z82" s="109">
        <f>((((N82/1000)+1)/((SMOW!$Z$4/1000)+1))-1)*1000</f>
        <v>10.964831850604817</v>
      </c>
      <c r="AA82" s="109">
        <f>((((P82/1000)+1)/((SMOW!$AA$4/1000)+1))-1)*1000</f>
        <v>21.204884939257205</v>
      </c>
      <c r="AB82" s="109">
        <f>Z82*SMOW!$AN$6</f>
        <v>11.541143306097995</v>
      </c>
      <c r="AC82" s="109">
        <f>AA82*SMOW!$AN$12</f>
        <v>22.294160188022438</v>
      </c>
      <c r="AD82" s="109">
        <f t="shared" si="167"/>
        <v>11.475052335853462</v>
      </c>
      <c r="AE82" s="109">
        <f t="shared" si="168"/>
        <v>22.049278339613121</v>
      </c>
      <c r="AF82" s="51">
        <f>(AD82-SMOW!AN$14*AE82)</f>
        <v>-0.16696662746226565</v>
      </c>
      <c r="AG82" s="55">
        <f t="shared" si="169"/>
        <v>-166.96662746226565</v>
      </c>
      <c r="AK82" s="98">
        <v>18</v>
      </c>
      <c r="AL82" s="98">
        <v>0</v>
      </c>
      <c r="AM82" s="98">
        <v>0</v>
      </c>
      <c r="AN82" s="98">
        <v>0</v>
      </c>
    </row>
    <row r="83" spans="1:40" s="84" customFormat="1" x14ac:dyDescent="0.25">
      <c r="A83" s="84">
        <v>3054</v>
      </c>
      <c r="B83" s="84" t="s">
        <v>112</v>
      </c>
      <c r="C83" s="114" t="s">
        <v>122</v>
      </c>
      <c r="D83" s="84" t="s">
        <v>125</v>
      </c>
      <c r="E83" s="84" t="s">
        <v>233</v>
      </c>
      <c r="F83" s="84">
        <v>9.8702653006245509</v>
      </c>
      <c r="G83" s="84">
        <v>9.8218720123037002</v>
      </c>
      <c r="H83" s="84">
        <v>4.5930546440713597E-3</v>
      </c>
      <c r="I83" s="84">
        <v>19.088118799029399</v>
      </c>
      <c r="J83" s="84">
        <v>18.9082262027216</v>
      </c>
      <c r="K83" s="84">
        <v>1.79047991656829E-3</v>
      </c>
      <c r="L83" s="84">
        <v>-0.16167142273330201</v>
      </c>
      <c r="M83" s="84">
        <v>4.6375041696884002E-3</v>
      </c>
      <c r="N83" s="84">
        <v>-0.42210517083072202</v>
      </c>
      <c r="O83" s="84">
        <v>5.4942516566899397E-3</v>
      </c>
      <c r="P83" s="84">
        <v>-1.18776948051616</v>
      </c>
      <c r="Q83" s="84">
        <v>1.75485633300888E-3</v>
      </c>
      <c r="R83" s="84">
        <v>-3.1212964089176101</v>
      </c>
      <c r="S83" s="84">
        <v>0.15123547209850199</v>
      </c>
      <c r="T83" s="84">
        <v>273.43880560536599</v>
      </c>
      <c r="U83" s="84">
        <v>8.9359491072501795E-2</v>
      </c>
      <c r="V83" s="85">
        <v>44355.426759259259</v>
      </c>
      <c r="W83" s="84">
        <v>2.5</v>
      </c>
      <c r="X83" s="84">
        <v>4.8026344822267399E-2</v>
      </c>
      <c r="Y83" s="84">
        <v>4.7089914123522703E-2</v>
      </c>
      <c r="Z83" s="109">
        <f>((((N83/1000)+1)/((SMOW!$Z$4/1000)+1))-1)*1000</f>
        <v>10.050824103933209</v>
      </c>
      <c r="AA83" s="109">
        <f>((((P83/1000)+1)/((SMOW!$AA$4/1000)+1))-1)*1000</f>
        <v>19.372587204226519</v>
      </c>
      <c r="AB83" s="109">
        <f>Z83*SMOW!$AN$6</f>
        <v>10.579095321145187</v>
      </c>
      <c r="AC83" s="109">
        <f>AA83*SMOW!$AN$12</f>
        <v>20.367739019789695</v>
      </c>
      <c r="AD83" s="109">
        <f t="shared" ref="AD83" si="170">LN((AB83/1000)+1)*1000</f>
        <v>10.523528248252935</v>
      </c>
      <c r="AE83" s="109">
        <f t="shared" ref="AE83" si="171">LN((AC83/1000)+1)*1000</f>
        <v>20.163090772188298</v>
      </c>
      <c r="AF83" s="51">
        <f>(AD83-SMOW!AN$14*AE83)</f>
        <v>-0.12258367946248683</v>
      </c>
      <c r="AG83" s="55">
        <f t="shared" ref="AG83" si="172">AF83*1000</f>
        <v>-122.58367946248683</v>
      </c>
      <c r="AH83" s="2"/>
      <c r="AI83" s="2"/>
      <c r="AK83" s="98">
        <v>18</v>
      </c>
      <c r="AL83" s="98">
        <v>0</v>
      </c>
      <c r="AM83" s="98">
        <v>0</v>
      </c>
      <c r="AN83" s="98">
        <v>0</v>
      </c>
    </row>
    <row r="84" spans="1:40" s="84" customFormat="1" x14ac:dyDescent="0.25">
      <c r="A84" s="84">
        <v>3055</v>
      </c>
      <c r="B84" s="84" t="s">
        <v>162</v>
      </c>
      <c r="C84" s="84" t="s">
        <v>122</v>
      </c>
      <c r="D84" s="84" t="s">
        <v>125</v>
      </c>
      <c r="E84" s="84" t="s">
        <v>234</v>
      </c>
      <c r="F84" s="84">
        <v>9.8518474966297198</v>
      </c>
      <c r="G84" s="84">
        <v>9.8036341248036294</v>
      </c>
      <c r="H84" s="84">
        <v>4.10407811655405E-3</v>
      </c>
      <c r="I84" s="84">
        <v>19.070338926995799</v>
      </c>
      <c r="J84" s="84">
        <v>18.890779231080099</v>
      </c>
      <c r="K84" s="84">
        <v>1.33574907090123E-3</v>
      </c>
      <c r="L84" s="84">
        <v>-0.17069730920668799</v>
      </c>
      <c r="M84" s="84">
        <v>4.1177148802715802E-3</v>
      </c>
      <c r="N84" s="84">
        <v>-0.44358359236884598</v>
      </c>
      <c r="O84" s="84">
        <v>4.0622370746860002E-3</v>
      </c>
      <c r="P84" s="84">
        <v>-1.20519560227792</v>
      </c>
      <c r="Q84" s="84">
        <v>1.3091728618078299E-3</v>
      </c>
      <c r="R84" s="84">
        <v>-2.7786378656920698</v>
      </c>
      <c r="S84" s="84">
        <v>0.13597653597888401</v>
      </c>
      <c r="T84" s="84">
        <v>397.40153139575398</v>
      </c>
      <c r="U84" s="84">
        <v>0.102213559077049</v>
      </c>
      <c r="V84" s="85">
        <v>44355.521099537036</v>
      </c>
      <c r="W84" s="84">
        <v>2.5</v>
      </c>
      <c r="X84" s="84">
        <v>9.2391920551302704E-3</v>
      </c>
      <c r="Y84" s="84">
        <v>1.1280913383933E-2</v>
      </c>
      <c r="Z84" s="109">
        <f>((((N84/1000)+1)/((SMOW!$Z$4/1000)+1))-1)*1000</f>
        <v>10.029120645416167</v>
      </c>
      <c r="AA84" s="109">
        <f>((((P84/1000)+1)/((SMOW!$AA$4/1000)+1))-1)*1000</f>
        <v>19.354802369116797</v>
      </c>
      <c r="AB84" s="109">
        <f>Z84*SMOW!$AN$6</f>
        <v>10.55625112905944</v>
      </c>
      <c r="AC84" s="109">
        <f>AA84*SMOW!$AN$12</f>
        <v>20.34904059421514</v>
      </c>
      <c r="AD84" s="109">
        <f t="shared" ref="AD84" si="173">LN((AB84/1000)+1)*1000</f>
        <v>10.500922941659438</v>
      </c>
      <c r="AE84" s="109">
        <f t="shared" ref="AE84" si="174">LN((AC84/1000)+1)*1000</f>
        <v>20.144765421250945</v>
      </c>
      <c r="AF84" s="51">
        <f>(AD84-SMOW!AN$14*AE84)</f>
        <v>-0.13551320076106244</v>
      </c>
      <c r="AG84" s="55">
        <f t="shared" ref="AG84" si="175">AF84*1000</f>
        <v>-135.51320076106242</v>
      </c>
      <c r="AH84" s="2">
        <f>AVERAGE(AG83:AG84)</f>
        <v>-129.04844011177462</v>
      </c>
      <c r="AI84" s="2">
        <f>STDEV(AG83:AG84)</f>
        <v>9.1425521877186977</v>
      </c>
      <c r="AK84" s="98">
        <v>18</v>
      </c>
      <c r="AL84" s="98">
        <v>0</v>
      </c>
      <c r="AM84" s="98">
        <v>0</v>
      </c>
      <c r="AN84" s="98">
        <v>0</v>
      </c>
    </row>
    <row r="85" spans="1:40" s="84" customFormat="1" x14ac:dyDescent="0.25">
      <c r="A85" s="84">
        <v>3056</v>
      </c>
      <c r="B85" s="84" t="s">
        <v>112</v>
      </c>
      <c r="C85" s="84" t="s">
        <v>122</v>
      </c>
      <c r="D85" s="84" t="s">
        <v>125</v>
      </c>
      <c r="E85" s="84" t="s">
        <v>235</v>
      </c>
      <c r="F85" s="84">
        <v>8.8970434287691003</v>
      </c>
      <c r="G85" s="84">
        <v>8.8576977697086807</v>
      </c>
      <c r="H85" s="84">
        <v>3.00291180429619E-3</v>
      </c>
      <c r="I85" s="84">
        <v>17.2178132535246</v>
      </c>
      <c r="J85" s="84">
        <v>17.071266436916201</v>
      </c>
      <c r="K85" s="84">
        <v>1.09221550731671E-3</v>
      </c>
      <c r="L85" s="84">
        <v>-0.155930908983094</v>
      </c>
      <c r="M85" s="84">
        <v>3.1299069681111399E-3</v>
      </c>
      <c r="N85" s="84">
        <v>-1.38865344079074</v>
      </c>
      <c r="O85" s="84">
        <v>2.97229714371414E-3</v>
      </c>
      <c r="P85" s="84">
        <v>-3.0208632230474799</v>
      </c>
      <c r="Q85" s="84">
        <v>1.07048466854525E-3</v>
      </c>
      <c r="R85" s="84">
        <v>-5.38921541162164</v>
      </c>
      <c r="S85" s="84">
        <v>0.13486485540972501</v>
      </c>
      <c r="T85" s="84">
        <v>366.05701004155401</v>
      </c>
      <c r="U85" s="84">
        <v>7.3428755396395595E-2</v>
      </c>
      <c r="V85" s="85">
        <v>44355.625902777778</v>
      </c>
      <c r="W85" s="84">
        <v>2.5</v>
      </c>
      <c r="X85" s="84">
        <v>2.36534173102947E-3</v>
      </c>
      <c r="Y85" s="84">
        <v>7.7268697213089105E-4</v>
      </c>
      <c r="Z85" s="109">
        <f>((((N85/1000)+1)/((SMOW!$Z$4/1000)+1))-1)*1000</f>
        <v>9.0741489676986475</v>
      </c>
      <c r="AA85" s="109">
        <f>((((P85/1000)+1)/((SMOW!$AA$4/1000)+1))-1)*1000</f>
        <v>17.501759581360687</v>
      </c>
      <c r="AB85" s="109">
        <f>Z85*SMOW!$AN$6</f>
        <v>9.551086149243103</v>
      </c>
      <c r="AC85" s="109">
        <f>AA85*SMOW!$AN$12</f>
        <v>18.400808719162036</v>
      </c>
      <c r="AD85" s="109">
        <f t="shared" ref="AD85" si="176">LN((AB85/1000)+1)*1000</f>
        <v>9.5057628883076966</v>
      </c>
      <c r="AE85" s="109">
        <f t="shared" ref="AE85" si="177">LN((AC85/1000)+1)*1000</f>
        <v>18.233562368326943</v>
      </c>
      <c r="AF85" s="51">
        <f>(AD85-SMOW!AN$14*AE85)</f>
        <v>-0.12155804216892996</v>
      </c>
      <c r="AG85" s="55">
        <f t="shared" ref="AG85" si="178">AF85*1000</f>
        <v>-121.55804216892996</v>
      </c>
      <c r="AK85" s="98">
        <v>18</v>
      </c>
      <c r="AL85" s="98">
        <v>0</v>
      </c>
      <c r="AM85" s="98">
        <v>0</v>
      </c>
      <c r="AN85" s="98">
        <v>0</v>
      </c>
    </row>
    <row r="86" spans="1:40" s="84" customFormat="1" x14ac:dyDescent="0.25">
      <c r="A86" s="84">
        <v>3058</v>
      </c>
      <c r="B86" s="84" t="s">
        <v>112</v>
      </c>
      <c r="C86" s="84" t="s">
        <v>122</v>
      </c>
      <c r="D86" s="84" t="s">
        <v>129</v>
      </c>
      <c r="E86" s="84" t="s">
        <v>236</v>
      </c>
      <c r="F86" s="84">
        <v>5.8124904725209303</v>
      </c>
      <c r="G86" s="84">
        <v>5.7956627764619197</v>
      </c>
      <c r="H86" s="84">
        <v>4.2471597117860801E-3</v>
      </c>
      <c r="I86" s="84">
        <v>11.516328467413</v>
      </c>
      <c r="J86" s="84">
        <v>11.4505202391175</v>
      </c>
      <c r="K86" s="84">
        <v>2.0638245560644099E-3</v>
      </c>
      <c r="L86" s="84">
        <v>-0.25021190979213498</v>
      </c>
      <c r="M86" s="84">
        <v>4.4893406450610303E-3</v>
      </c>
      <c r="N86" s="84">
        <v>-4.4417594056013501</v>
      </c>
      <c r="O86" s="84">
        <v>4.2038599542565599E-3</v>
      </c>
      <c r="P86" s="84">
        <v>-8.6089106464637606</v>
      </c>
      <c r="Q86" s="84">
        <v>2.0227624777633601E-3</v>
      </c>
      <c r="R86" s="84">
        <v>-14.197035836441801</v>
      </c>
      <c r="S86" s="84">
        <v>0.14889678165536799</v>
      </c>
      <c r="T86" s="84">
        <v>295.10663838930998</v>
      </c>
      <c r="U86" s="84">
        <v>0.13611863154096401</v>
      </c>
      <c r="V86" s="85">
        <v>44356.368518518517</v>
      </c>
      <c r="W86" s="84">
        <v>2.5</v>
      </c>
      <c r="X86" s="84">
        <v>2.8819127591023399E-3</v>
      </c>
      <c r="Y86" s="84">
        <v>4.1080260349296797E-3</v>
      </c>
      <c r="Z86" s="109">
        <f>((((N86/1000)+1)/((SMOW!$Z$4/1000)+1))-1)*1000</f>
        <v>5.9890545375536064</v>
      </c>
      <c r="AA86" s="109">
        <f>((((P86/1000)+1)/((SMOW!$AA$4/1000)+1))-1)*1000</f>
        <v>11.798683281959432</v>
      </c>
      <c r="AB86" s="109">
        <f>Z86*SMOW!$AN$6</f>
        <v>6.3038391858357556</v>
      </c>
      <c r="AC86" s="109">
        <f>AA86*SMOW!$AN$12</f>
        <v>12.404770686058724</v>
      </c>
      <c r="AD86" s="109">
        <f t="shared" ref="AD86" si="179">LN((AB86/1000)+1)*1000</f>
        <v>6.284053100261028</v>
      </c>
      <c r="AE86" s="109">
        <f t="shared" ref="AE86" si="180">LN((AC86/1000)+1)*1000</f>
        <v>12.328461931837193</v>
      </c>
      <c r="AF86" s="51">
        <f>(AD86-SMOW!AN$14*AE86)</f>
        <v>-0.22537479974901053</v>
      </c>
      <c r="AG86" s="55">
        <f t="shared" ref="AG86" si="181">AF86*1000</f>
        <v>-225.37479974901055</v>
      </c>
      <c r="AH86" s="2"/>
      <c r="AJ86" s="84" t="s">
        <v>425</v>
      </c>
      <c r="AK86" s="98">
        <v>18</v>
      </c>
      <c r="AL86" s="98">
        <v>1</v>
      </c>
      <c r="AM86" s="98">
        <v>0</v>
      </c>
      <c r="AN86" s="98">
        <v>0</v>
      </c>
    </row>
    <row r="87" spans="1:40" x14ac:dyDescent="0.25">
      <c r="A87" s="84">
        <v>3059</v>
      </c>
      <c r="B87" s="84" t="s">
        <v>112</v>
      </c>
      <c r="C87" s="84" t="s">
        <v>122</v>
      </c>
      <c r="D87" s="84" t="s">
        <v>129</v>
      </c>
      <c r="E87" s="84" t="s">
        <v>238</v>
      </c>
      <c r="F87" s="84">
        <v>5.1492958520040801</v>
      </c>
      <c r="G87" s="84">
        <v>5.1360832221760804</v>
      </c>
      <c r="H87" s="84">
        <v>4.2126441891173804E-3</v>
      </c>
      <c r="I87" s="84">
        <v>10.247740722370301</v>
      </c>
      <c r="J87" s="84">
        <v>10.1955885856796</v>
      </c>
      <c r="K87" s="84">
        <v>1.3196756894688099E-3</v>
      </c>
      <c r="L87" s="84">
        <v>-0.24718755106277299</v>
      </c>
      <c r="M87" s="84">
        <v>4.2180034098195903E-3</v>
      </c>
      <c r="N87" s="84">
        <v>-5.0981927625417498</v>
      </c>
      <c r="O87" s="84">
        <v>4.1696963170519399E-3</v>
      </c>
      <c r="P87" s="84">
        <v>-9.8522584314708208</v>
      </c>
      <c r="Q87" s="84">
        <v>1.29341927812529E-3</v>
      </c>
      <c r="R87" s="84">
        <v>-15.831575382814</v>
      </c>
      <c r="S87" s="84">
        <v>0.129231072831305</v>
      </c>
      <c r="T87" s="84">
        <v>261.73857747352798</v>
      </c>
      <c r="U87" s="84">
        <v>9.0617552400355197E-2</v>
      </c>
      <c r="V87" s="85">
        <v>44356.478680555556</v>
      </c>
      <c r="W87" s="84">
        <v>2.5</v>
      </c>
      <c r="X87" s="84">
        <v>1.4859788487450299E-2</v>
      </c>
      <c r="Y87" s="84">
        <v>1.28052980909443E-2</v>
      </c>
      <c r="Z87" s="109">
        <f>((((N87/1000)+1)/((SMOW!$Z$4/1000)+1))-1)*1000</f>
        <v>5.3257434973867923</v>
      </c>
      <c r="AA87" s="109">
        <f>((((P87/1000)+1)/((SMOW!$AA$4/1000)+1))-1)*1000</f>
        <v>10.529741423149774</v>
      </c>
      <c r="AB87" s="109">
        <f>Z87*SMOW!$AN$6</f>
        <v>5.6056645238449416</v>
      </c>
      <c r="AC87" s="109">
        <f>AA87*SMOW!$AN$12</f>
        <v>11.070644462283965</v>
      </c>
      <c r="AD87" s="109">
        <f t="shared" ref="AD87" si="182">LN((AB87/1000)+1)*1000</f>
        <v>5.5900112571970642</v>
      </c>
      <c r="AE87" s="109">
        <f t="shared" ref="AE87" si="183">LN((AC87/1000)+1)*1000</f>
        <v>11.009813425306383</v>
      </c>
      <c r="AF87" s="51">
        <f>(AD87-SMOW!AN$14*AE87)</f>
        <v>-0.22317023136470659</v>
      </c>
      <c r="AG87" s="55">
        <f t="shared" ref="AG87" si="184">AF87*1000</f>
        <v>-223.17023136470658</v>
      </c>
      <c r="AH87" s="2">
        <f>AVERAGE(AG86:AG87)</f>
        <v>-224.27251555685856</v>
      </c>
      <c r="AI87" s="2">
        <f>STDEV(AG86:AG87)</f>
        <v>1.5588652541308066</v>
      </c>
      <c r="AK87" s="98">
        <v>18</v>
      </c>
      <c r="AL87" s="98">
        <v>0</v>
      </c>
      <c r="AM87" s="98">
        <v>0</v>
      </c>
      <c r="AN87" s="98">
        <v>0</v>
      </c>
    </row>
    <row r="88" spans="1:40" s="84" customFormat="1" x14ac:dyDescent="0.25">
      <c r="A88" s="84">
        <v>3062</v>
      </c>
      <c r="B88" s="84" t="s">
        <v>162</v>
      </c>
      <c r="C88" s="84" t="s">
        <v>130</v>
      </c>
      <c r="D88" s="84" t="s">
        <v>131</v>
      </c>
      <c r="E88" s="84" t="s">
        <v>265</v>
      </c>
      <c r="F88" s="84">
        <v>1.47880899352275</v>
      </c>
      <c r="G88" s="84">
        <v>1.4777164412311701</v>
      </c>
      <c r="H88" s="84">
        <v>3.1348506238915901E-3</v>
      </c>
      <c r="I88" s="84">
        <v>4.5041432116380902</v>
      </c>
      <c r="J88" s="84">
        <v>4.4940298231537401</v>
      </c>
      <c r="K88" s="84">
        <v>2.1806885700417999E-3</v>
      </c>
      <c r="L88" s="84">
        <v>-0.89513130539400798</v>
      </c>
      <c r="M88" s="84">
        <v>3.32851572203197E-3</v>
      </c>
      <c r="N88" s="84">
        <v>-8.7312590383818893</v>
      </c>
      <c r="O88" s="84">
        <v>3.1028908481560498E-3</v>
      </c>
      <c r="P88" s="84">
        <v>-15.4815807001489</v>
      </c>
      <c r="Q88" s="84">
        <v>2.1373013525841202E-3</v>
      </c>
      <c r="R88" s="84">
        <v>-25.401716013414202</v>
      </c>
      <c r="S88" s="84">
        <v>0.113026604485378</v>
      </c>
      <c r="T88" s="84">
        <v>344.14996999015898</v>
      </c>
      <c r="U88" s="84">
        <v>8.2998229501124093E-2</v>
      </c>
      <c r="V88" s="85">
        <v>44356.6484375</v>
      </c>
      <c r="W88" s="84">
        <v>2.5</v>
      </c>
      <c r="X88" s="84">
        <v>4.0806934539318E-3</v>
      </c>
      <c r="Y88" s="84">
        <v>3.3875768040714199E-3</v>
      </c>
      <c r="Z88" s="109">
        <f>((((N88/1000)+1)/((SMOW!$Z$4/1000)+1))-1)*1000</f>
        <v>1.6546123079923536</v>
      </c>
      <c r="AA88" s="109">
        <f>((((P88/1000)+1)/((SMOW!$AA$4/1000)+1))-1)*1000</f>
        <v>4.7845406437758697</v>
      </c>
      <c r="AB88" s="109">
        <f>Z88*SMOW!$AN$6</f>
        <v>1.7415787148181365</v>
      </c>
      <c r="AC88" s="109">
        <f>AA88*SMOW!$AN$12</f>
        <v>5.0303180537880223</v>
      </c>
      <c r="AD88" s="109">
        <f t="shared" ref="AD88" si="185">LN((AB88/1000)+1)*1000</f>
        <v>1.740063925103442</v>
      </c>
      <c r="AE88" s="109">
        <f t="shared" ref="AE88" si="186">LN((AC88/1000)+1)*1000</f>
        <v>5.017708273717278</v>
      </c>
      <c r="AF88" s="51">
        <f>(AD88-SMOW!AN$14*AE88)</f>
        <v>-0.90928604341928088</v>
      </c>
      <c r="AG88" s="55">
        <f t="shared" ref="AG88" si="187">AF88*1000</f>
        <v>-909.28604341928087</v>
      </c>
      <c r="AK88" s="98">
        <v>18</v>
      </c>
      <c r="AL88" s="98">
        <v>0</v>
      </c>
      <c r="AM88" s="98">
        <v>0</v>
      </c>
      <c r="AN88" s="98">
        <v>0</v>
      </c>
    </row>
    <row r="89" spans="1:40" s="84" customFormat="1" x14ac:dyDescent="0.25">
      <c r="A89" s="84">
        <v>3063</v>
      </c>
      <c r="B89" s="84" t="s">
        <v>202</v>
      </c>
      <c r="C89" s="84" t="s">
        <v>62</v>
      </c>
      <c r="D89" s="84" t="s">
        <v>22</v>
      </c>
      <c r="E89" s="84" t="s">
        <v>240</v>
      </c>
      <c r="F89" s="84">
        <v>3.6676816971878398E-2</v>
      </c>
      <c r="G89" s="84">
        <v>3.6675834013565403E-2</v>
      </c>
      <c r="H89" s="84">
        <v>3.9897439880697098E-3</v>
      </c>
      <c r="I89" s="84">
        <v>0.14066010935818199</v>
      </c>
      <c r="J89" s="84">
        <v>0.140650179125241</v>
      </c>
      <c r="K89" s="84">
        <v>1.40581158261053E-3</v>
      </c>
      <c r="L89" s="84">
        <v>-3.7587460564562102E-2</v>
      </c>
      <c r="M89" s="84">
        <v>3.9697942227769198E-3</v>
      </c>
      <c r="N89" s="84">
        <v>-10.158688689526</v>
      </c>
      <c r="O89" s="84">
        <v>3.9490685816767901E-3</v>
      </c>
      <c r="P89" s="84">
        <v>-19.7582474670605</v>
      </c>
      <c r="Q89" s="84">
        <v>1.37784140214614E-3</v>
      </c>
      <c r="R89" s="84">
        <v>-30.673367227056801</v>
      </c>
      <c r="S89" s="84">
        <v>0.13487802830767101</v>
      </c>
      <c r="T89" s="84">
        <v>397.78663511728598</v>
      </c>
      <c r="U89" s="84">
        <v>6.4573216567304498E-2</v>
      </c>
      <c r="V89" s="85">
        <v>44356.728113425925</v>
      </c>
      <c r="W89" s="84">
        <v>2.5</v>
      </c>
      <c r="X89" s="84">
        <v>1.04606049059824E-2</v>
      </c>
      <c r="Y89" s="84">
        <v>8.7172997965009498E-3</v>
      </c>
      <c r="Z89" s="109">
        <f>((((N89/1000)+1)/((SMOW!$Z$4/1000)+1))-1)*1000</f>
        <v>0.21222697419620573</v>
      </c>
      <c r="AA89" s="109">
        <f>((((P89/1000)+1)/((SMOW!$AA$4/1000)+1))-1)*1000</f>
        <v>0.4198395181902459</v>
      </c>
      <c r="AB89" s="109">
        <f>Z89*SMOW!$AN$6</f>
        <v>0.22338162189718092</v>
      </c>
      <c r="AC89" s="109">
        <f>AA89*SMOW!$AN$12</f>
        <v>0.44140628438247859</v>
      </c>
      <c r="AD89" s="109">
        <f t="shared" ref="AD89" si="188">LN((AB89/1000)+1)*1000</f>
        <v>0.22335667593768779</v>
      </c>
      <c r="AE89" s="109">
        <f t="shared" ref="AE89" si="189">LN((AC89/1000)+1)*1000</f>
        <v>0.44130889328685607</v>
      </c>
      <c r="AF89" s="51">
        <f>(AD89-SMOW!AN$14*AE89)</f>
        <v>-9.654419717772228E-3</v>
      </c>
      <c r="AG89" s="55">
        <f t="shared" ref="AG89" si="190">AF89*1000</f>
        <v>-9.6544197177722282</v>
      </c>
      <c r="AJ89" s="84" t="s">
        <v>239</v>
      </c>
      <c r="AK89" s="98">
        <v>18</v>
      </c>
      <c r="AL89" s="98">
        <v>0</v>
      </c>
      <c r="AM89" s="98">
        <v>0</v>
      </c>
      <c r="AN89" s="98">
        <v>0</v>
      </c>
    </row>
    <row r="90" spans="1:40" s="84" customFormat="1" x14ac:dyDescent="0.25">
      <c r="A90" s="84">
        <v>3065</v>
      </c>
      <c r="B90" s="84" t="s">
        <v>127</v>
      </c>
      <c r="C90" s="84" t="s">
        <v>62</v>
      </c>
      <c r="D90" s="84" t="s">
        <v>24</v>
      </c>
      <c r="E90" s="84" t="s">
        <v>241</v>
      </c>
      <c r="F90" s="84">
        <v>-28.386059199771001</v>
      </c>
      <c r="G90" s="84">
        <v>-28.796734174866899</v>
      </c>
      <c r="H90" s="84">
        <v>4.9666026125137598E-3</v>
      </c>
      <c r="I90" s="84">
        <v>-53.046074534247197</v>
      </c>
      <c r="J90" s="84">
        <v>-54.504840536510798</v>
      </c>
      <c r="K90" s="84">
        <v>4.3186326791521696E-3</v>
      </c>
      <c r="L90" s="84">
        <v>-1.8178371589217798E-2</v>
      </c>
      <c r="M90" s="84">
        <v>4.3150510456969699E-3</v>
      </c>
      <c r="N90" s="84">
        <v>-38.291655151708397</v>
      </c>
      <c r="O90" s="84">
        <v>4.91596814066387E-3</v>
      </c>
      <c r="P90" s="84">
        <v>-71.886773041504696</v>
      </c>
      <c r="Q90" s="84">
        <v>4.23270869268962E-3</v>
      </c>
      <c r="R90" s="84">
        <v>-106.41052717261501</v>
      </c>
      <c r="S90" s="84">
        <v>0.13376429084895999</v>
      </c>
      <c r="T90" s="84">
        <v>448.09995027840898</v>
      </c>
      <c r="U90" s="84">
        <v>8.1539236689673195E-2</v>
      </c>
      <c r="V90" s="85">
        <v>44356.86855324074</v>
      </c>
      <c r="W90" s="84">
        <v>2.5</v>
      </c>
      <c r="X90" s="84">
        <v>2.2227001643576001E-2</v>
      </c>
      <c r="Y90" s="84">
        <v>2.84449788032425E-2</v>
      </c>
      <c r="Z90" s="109">
        <f>((((N90/1000)+1)/((SMOW!$Z$4/1000)+1))-1)*1000</f>
        <v>-28.215498475326672</v>
      </c>
      <c r="AA90" s="109">
        <f>((((P90/1000)+1)/((SMOW!$AA$4/1000)+1))-1)*1000</f>
        <v>-52.781741678232905</v>
      </c>
      <c r="AB90" s="109">
        <f>Z90*SMOW!$AN$6</f>
        <v>-29.698504800944345</v>
      </c>
      <c r="AC90" s="109">
        <f>AA90*SMOW!$AN$12</f>
        <v>-55.493090735844604</v>
      </c>
      <c r="AD90" s="109">
        <f t="shared" ref="AD90" si="191">LN((AB90/1000)+1)*1000</f>
        <v>-30.148435986332519</v>
      </c>
      <c r="AE90" s="109">
        <f t="shared" ref="AE90" si="192">LN((AC90/1000)+1)*1000</f>
        <v>-57.092276806180053</v>
      </c>
      <c r="AF90" s="51">
        <f>(AD90-SMOW!AN$14*AE90)</f>
        <v>-3.7138326694510226E-3</v>
      </c>
      <c r="AG90" s="55">
        <f t="shared" ref="AG90" si="193">AF90*1000</f>
        <v>-3.7138326694510226</v>
      </c>
      <c r="AJ90" s="84" t="s">
        <v>244</v>
      </c>
      <c r="AK90" s="98">
        <v>18</v>
      </c>
      <c r="AL90" s="98">
        <v>0</v>
      </c>
      <c r="AM90" s="98">
        <v>0</v>
      </c>
      <c r="AN90" s="98">
        <v>0</v>
      </c>
    </row>
    <row r="91" spans="1:40" s="84" customFormat="1" x14ac:dyDescent="0.25">
      <c r="A91" s="84">
        <v>3066</v>
      </c>
      <c r="B91" s="84" t="s">
        <v>112</v>
      </c>
      <c r="C91" s="84" t="s">
        <v>62</v>
      </c>
      <c r="D91" s="84" t="s">
        <v>24</v>
      </c>
      <c r="E91" s="84" t="s">
        <v>242</v>
      </c>
      <c r="F91" s="84">
        <v>-28.831638787668499</v>
      </c>
      <c r="G91" s="84">
        <v>-29.255437063102399</v>
      </c>
      <c r="H91" s="84">
        <v>6.4123247461889497E-3</v>
      </c>
      <c r="I91" s="84">
        <v>-53.908839931262101</v>
      </c>
      <c r="J91" s="84">
        <v>-55.416352382555701</v>
      </c>
      <c r="K91" s="84">
        <v>8.3489400040988697E-3</v>
      </c>
      <c r="L91" s="84">
        <v>4.3969948870279801E-3</v>
      </c>
      <c r="M91" s="84">
        <v>4.1587139960920496E-3</v>
      </c>
      <c r="N91" s="84">
        <v>-38.732692059456099</v>
      </c>
      <c r="O91" s="84">
        <v>6.3469511493501702E-3</v>
      </c>
      <c r="P91" s="84">
        <v>-72.732372764149801</v>
      </c>
      <c r="Q91" s="84">
        <v>8.1828285838470693E-3</v>
      </c>
      <c r="R91" s="84">
        <v>-108.33331995455499</v>
      </c>
      <c r="S91" s="84">
        <v>0.13037289298109001</v>
      </c>
      <c r="T91" s="84">
        <v>232.809029073727</v>
      </c>
      <c r="U91" s="84">
        <v>0.11280977995972399</v>
      </c>
      <c r="V91" s="85">
        <v>44357.44085648148</v>
      </c>
      <c r="W91" s="84">
        <v>2.5</v>
      </c>
      <c r="X91" s="84">
        <v>3.3642687880699802E-2</v>
      </c>
      <c r="Y91" s="84">
        <v>3.0794325326251499E-2</v>
      </c>
      <c r="Z91" s="109">
        <f>((((N91/1000)+1)/((SMOW!$Z$4/1000)+1))-1)*1000</f>
        <v>-28.661156281922008</v>
      </c>
      <c r="AA91" s="109">
        <f>((((P91/1000)+1)/((SMOW!$AA$4/1000)+1))-1)*1000</f>
        <v>-53.644747907705678</v>
      </c>
      <c r="AB91" s="109">
        <f>Z91*SMOW!$AN$6</f>
        <v>-30.167586377522682</v>
      </c>
      <c r="AC91" s="109">
        <f>AA91*SMOW!$AN$12</f>
        <v>-56.400428793949679</v>
      </c>
      <c r="AD91" s="109">
        <f t="shared" ref="AD91" si="194">LN((AB91/1000)+1)*1000</f>
        <v>-30.631991872434785</v>
      </c>
      <c r="AE91" s="109">
        <f t="shared" ref="AE91" si="195">LN((AC91/1000)+1)*1000</f>
        <v>-58.053385872151544</v>
      </c>
      <c r="AF91" s="51">
        <f>(AD91-SMOW!AN$14*AE91)</f>
        <v>2.0195868061232858E-2</v>
      </c>
      <c r="AG91" s="55">
        <f t="shared" ref="AG91" si="196">AF91*1000</f>
        <v>20.195868061232858</v>
      </c>
      <c r="AJ91" s="84" t="s">
        <v>245</v>
      </c>
      <c r="AK91" s="98">
        <v>18</v>
      </c>
      <c r="AL91" s="98">
        <v>0</v>
      </c>
      <c r="AM91" s="98">
        <v>0</v>
      </c>
      <c r="AN91" s="98">
        <v>0</v>
      </c>
    </row>
    <row r="92" spans="1:40" s="84" customFormat="1" x14ac:dyDescent="0.25">
      <c r="A92" s="84">
        <v>3067</v>
      </c>
      <c r="B92" s="84" t="s">
        <v>112</v>
      </c>
      <c r="C92" s="84" t="s">
        <v>62</v>
      </c>
      <c r="D92" s="84" t="s">
        <v>24</v>
      </c>
      <c r="E92" s="84" t="s">
        <v>243</v>
      </c>
      <c r="F92" s="84">
        <v>-28.6616848334892</v>
      </c>
      <c r="G92" s="84">
        <v>-29.080452464100102</v>
      </c>
      <c r="H92" s="84">
        <v>4.4883694298742298E-3</v>
      </c>
      <c r="I92" s="84">
        <v>-53.582894854872997</v>
      </c>
      <c r="J92" s="84">
        <v>-55.071892769952903</v>
      </c>
      <c r="K92" s="84">
        <v>2.99417467555962E-3</v>
      </c>
      <c r="L92" s="84">
        <v>-2.4930815649626399E-3</v>
      </c>
      <c r="M92" s="84">
        <v>4.28716542627399E-3</v>
      </c>
      <c r="N92" s="84">
        <v>-38.5644707844097</v>
      </c>
      <c r="O92" s="84">
        <v>4.4426105412986401E-3</v>
      </c>
      <c r="P92" s="84">
        <v>-72.412912726524496</v>
      </c>
      <c r="Q92" s="84">
        <v>2.9346022498862498E-3</v>
      </c>
      <c r="R92" s="84">
        <v>-107.367812883906</v>
      </c>
      <c r="S92" s="84">
        <v>0.15967229240838701</v>
      </c>
      <c r="T92" s="84">
        <v>353.54987935189803</v>
      </c>
      <c r="U92" s="84">
        <v>8.2376126879525294E-2</v>
      </c>
      <c r="V92" s="85">
        <v>44357.528263888889</v>
      </c>
      <c r="W92" s="84">
        <v>2.5</v>
      </c>
      <c r="X92" s="105">
        <v>9.7433487453440805E-6</v>
      </c>
      <c r="Y92" s="84">
        <v>3.2289987835313499E-4</v>
      </c>
      <c r="Z92" s="109">
        <f>((((N92/1000)+1)/((SMOW!$Z$4/1000)+1))-1)*1000</f>
        <v>-28.491172493393613</v>
      </c>
      <c r="AA92" s="109">
        <f>((((P92/1000)+1)/((SMOW!$AA$4/1000)+1))-1)*1000</f>
        <v>-53.318711846960795</v>
      </c>
      <c r="AB92" s="109">
        <f>Z92*SMOW!$AN$6</f>
        <v>-29.98866824272142</v>
      </c>
      <c r="AC92" s="109">
        <f>AA92*SMOW!$AN$12</f>
        <v>-56.057644563516931</v>
      </c>
      <c r="AD92" s="109">
        <f t="shared" ref="AD92" si="197">LN((AB92/1000)+1)*1000</f>
        <v>-30.447525328946629</v>
      </c>
      <c r="AE92" s="109">
        <f t="shared" ref="AE92" si="198">LN((AC92/1000)+1)*1000</f>
        <v>-57.690178857395779</v>
      </c>
      <c r="AF92" s="51">
        <f>(AD92-SMOW!AN$14*AE92)</f>
        <v>1.2889107758343954E-2</v>
      </c>
      <c r="AG92" s="55">
        <f t="shared" ref="AG92" si="199">AF92*1000</f>
        <v>12.889107758343954</v>
      </c>
      <c r="AK92" s="98">
        <v>18</v>
      </c>
      <c r="AL92" s="98">
        <v>0</v>
      </c>
      <c r="AM92" s="98">
        <v>0</v>
      </c>
      <c r="AN92" s="98">
        <v>0</v>
      </c>
    </row>
    <row r="93" spans="1:40" s="84" customFormat="1" x14ac:dyDescent="0.25">
      <c r="A93" s="84">
        <v>3068</v>
      </c>
      <c r="B93" s="84" t="s">
        <v>112</v>
      </c>
      <c r="C93" s="84" t="s">
        <v>62</v>
      </c>
      <c r="D93" s="84" t="s">
        <v>24</v>
      </c>
      <c r="E93" s="84" t="s">
        <v>246</v>
      </c>
      <c r="F93" s="84">
        <v>-28.8437312677294</v>
      </c>
      <c r="G93" s="84">
        <v>-29.267888082132</v>
      </c>
      <c r="H93" s="84">
        <v>3.9039164730023499E-3</v>
      </c>
      <c r="I93" s="84">
        <v>-53.905312206755198</v>
      </c>
      <c r="J93" s="84">
        <v>-55.412622249475199</v>
      </c>
      <c r="K93" s="84">
        <v>2.29718375873334E-3</v>
      </c>
      <c r="L93" s="84">
        <v>-1.00235344090925E-2</v>
      </c>
      <c r="M93" s="84">
        <v>3.9920035762184896E-3</v>
      </c>
      <c r="N93" s="84">
        <v>-38.744661256784497</v>
      </c>
      <c r="O93" s="84">
        <v>3.86411607740595E-3</v>
      </c>
      <c r="P93" s="84">
        <v>-72.728915227634204</v>
      </c>
      <c r="Q93" s="84">
        <v>2.2514787403050099E-3</v>
      </c>
      <c r="R93" s="84">
        <v>-108.296304375733</v>
      </c>
      <c r="S93" s="84">
        <v>0.13201619031897899</v>
      </c>
      <c r="T93" s="84">
        <v>238.74976736168699</v>
      </c>
      <c r="U93" s="84">
        <v>7.0724337280456601E-2</v>
      </c>
      <c r="V93" s="85">
        <v>44357.609594907408</v>
      </c>
      <c r="W93" s="84">
        <v>2.5</v>
      </c>
      <c r="X93" s="84">
        <v>9.6445976221653199E-2</v>
      </c>
      <c r="Y93" s="84">
        <v>8.7599236456596702E-2</v>
      </c>
      <c r="Z93" s="109">
        <f>((((N93/1000)+1)/((SMOW!$Z$4/1000)+1))-1)*1000</f>
        <v>-28.673250884741929</v>
      </c>
      <c r="AA93" s="109">
        <f>((((P93/1000)+1)/((SMOW!$AA$4/1000)+1))-1)*1000</f>
        <v>-53.641219198469315</v>
      </c>
      <c r="AB93" s="109">
        <f>Z93*SMOW!$AN$6</f>
        <v>-30.180316672549264</v>
      </c>
      <c r="AC93" s="109">
        <f>AA93*SMOW!$AN$12</f>
        <v>-56.396718818196554</v>
      </c>
      <c r="AD93" s="109">
        <f t="shared" ref="AD93" si="200">LN((AB93/1000)+1)*1000</f>
        <v>-30.645118241897407</v>
      </c>
      <c r="AE93" s="109">
        <f t="shared" ref="AE93" si="201">LN((AC93/1000)+1)*1000</f>
        <v>-58.049454153048352</v>
      </c>
      <c r="AF93" s="51">
        <f>(AD93-SMOW!AN$14*AE93)</f>
        <v>4.9935509121254995E-3</v>
      </c>
      <c r="AG93" s="55">
        <f t="shared" ref="AG93" si="202">AF93*1000</f>
        <v>4.9935509121254995</v>
      </c>
      <c r="AH93" s="2">
        <f>AVERAGE(AG90:AG93)</f>
        <v>8.5911735155628222</v>
      </c>
      <c r="AK93" s="98">
        <v>18</v>
      </c>
      <c r="AL93" s="98">
        <v>0</v>
      </c>
      <c r="AM93" s="98">
        <v>0</v>
      </c>
      <c r="AN93" s="98">
        <v>0</v>
      </c>
    </row>
    <row r="94" spans="1:40" s="84" customFormat="1" x14ac:dyDescent="0.25">
      <c r="A94" s="84">
        <v>3069</v>
      </c>
      <c r="B94" s="84" t="s">
        <v>112</v>
      </c>
      <c r="C94" s="84" t="s">
        <v>62</v>
      </c>
      <c r="D94" s="84" t="s">
        <v>22</v>
      </c>
      <c r="E94" s="84" t="s">
        <v>247</v>
      </c>
      <c r="F94" s="84">
        <v>-0.31640379062219798</v>
      </c>
      <c r="G94" s="84">
        <v>-0.31645418297605798</v>
      </c>
      <c r="H94" s="84">
        <v>4.1416224142735896E-3</v>
      </c>
      <c r="I94" s="84">
        <v>-0.55606515724890504</v>
      </c>
      <c r="J94" s="84">
        <v>-0.55621987722738297</v>
      </c>
      <c r="K94" s="84">
        <v>1.7523954974768699E-3</v>
      </c>
      <c r="L94" s="84">
        <v>-2.2770087800000401E-2</v>
      </c>
      <c r="M94" s="84">
        <v>4.5767842478037103E-3</v>
      </c>
      <c r="N94" s="84">
        <v>-10.508169643296201</v>
      </c>
      <c r="O94" s="84">
        <v>4.0993986086040697E-3</v>
      </c>
      <c r="P94" s="84">
        <v>-20.441110611828801</v>
      </c>
      <c r="Q94" s="84">
        <v>1.7175296456699799E-3</v>
      </c>
      <c r="R94" s="84">
        <v>-32.851553869274802</v>
      </c>
      <c r="S94" s="84">
        <v>0.13498562883691601</v>
      </c>
      <c r="T94" s="84">
        <v>321.51729586710599</v>
      </c>
      <c r="U94" s="84">
        <v>6.2756954118736705E-2</v>
      </c>
      <c r="V94" s="85">
        <v>44357.703773148147</v>
      </c>
      <c r="W94" s="84">
        <v>2.5</v>
      </c>
      <c r="X94" s="84">
        <v>1.5926101494215901E-3</v>
      </c>
      <c r="Y94" s="84">
        <v>1.1408832394745E-2</v>
      </c>
      <c r="Z94" s="109">
        <f>((((N94/1000)+1)/((SMOW!$Z$4/1000)+1))-1)*1000</f>
        <v>-0.14091561448070777</v>
      </c>
      <c r="AA94" s="109">
        <f>((((P94/1000)+1)/((SMOW!$AA$4/1000)+1))-1)*1000</f>
        <v>-0.27708023240879953</v>
      </c>
      <c r="AB94" s="109">
        <f>Z94*SMOW!$AN$6</f>
        <v>-0.1483221378081597</v>
      </c>
      <c r="AC94" s="109">
        <f>AA94*SMOW!$AN$12</f>
        <v>-0.29131358665474794</v>
      </c>
      <c r="AD94" s="109">
        <f t="shared" ref="AD94" si="203">LN((AB94/1000)+1)*1000</f>
        <v>-0.14833313862420411</v>
      </c>
      <c r="AE94" s="109">
        <f t="shared" ref="AE94" si="204">LN((AC94/1000)+1)*1000</f>
        <v>-0.29135602670012178</v>
      </c>
      <c r="AF94" s="51">
        <f>(AD94-SMOW!AN$14*AE94)</f>
        <v>5.502843473460195E-3</v>
      </c>
      <c r="AG94" s="55">
        <f t="shared" ref="AG94" si="205">AF94*1000</f>
        <v>5.502843473460195</v>
      </c>
      <c r="AK94" s="98">
        <v>18</v>
      </c>
      <c r="AL94" s="98">
        <v>0</v>
      </c>
      <c r="AM94" s="98">
        <v>0</v>
      </c>
      <c r="AN94" s="98">
        <v>0</v>
      </c>
    </row>
    <row r="95" spans="1:40" s="84" customFormat="1" x14ac:dyDescent="0.25">
      <c r="A95" s="84">
        <v>3070</v>
      </c>
      <c r="B95" s="84" t="s">
        <v>112</v>
      </c>
      <c r="C95" s="84" t="s">
        <v>62</v>
      </c>
      <c r="D95" s="84" t="s">
        <v>22</v>
      </c>
      <c r="E95" s="84" t="s">
        <v>250</v>
      </c>
      <c r="F95" s="84">
        <v>-0.32708493148794798</v>
      </c>
      <c r="G95" s="84">
        <v>-0.32713886489916399</v>
      </c>
      <c r="H95" s="84">
        <v>4.6914534566593804E-3</v>
      </c>
      <c r="I95" s="84">
        <v>-0.55494877856393499</v>
      </c>
      <c r="J95" s="84">
        <v>-0.55510284653298603</v>
      </c>
      <c r="K95" s="84">
        <v>1.17393129175618E-3</v>
      </c>
      <c r="L95" s="84">
        <v>-3.4044561929747398E-2</v>
      </c>
      <c r="M95" s="84">
        <v>4.7097295174844504E-3</v>
      </c>
      <c r="N95" s="84">
        <v>-10.518741890020699</v>
      </c>
      <c r="O95" s="84">
        <v>4.6436241281393497E-3</v>
      </c>
      <c r="P95" s="84">
        <v>-20.4400164447358</v>
      </c>
      <c r="Q95" s="84">
        <v>1.1505746268308701E-3</v>
      </c>
      <c r="R95" s="84">
        <v>-32.563413389580496</v>
      </c>
      <c r="S95" s="84">
        <v>0.14822038797579401</v>
      </c>
      <c r="T95" s="84">
        <v>437.52293093977897</v>
      </c>
      <c r="U95" s="84">
        <v>8.8534188890043594E-2</v>
      </c>
      <c r="V95" s="85">
        <v>44357.780405092592</v>
      </c>
      <c r="W95" s="84">
        <v>2.5</v>
      </c>
      <c r="X95" s="84">
        <v>1.7167854709671099E-3</v>
      </c>
      <c r="Y95" s="84">
        <v>1.05033855408396E-3</v>
      </c>
      <c r="Z95" s="109">
        <f>((((N95/1000)+1)/((SMOW!$Z$4/1000)+1))-1)*1000</f>
        <v>-0.15159863035374421</v>
      </c>
      <c r="AA95" s="109">
        <f>((((P95/1000)+1)/((SMOW!$AA$4/1000)+1))-1)*1000</f>
        <v>-0.27596354209769025</v>
      </c>
      <c r="AB95" s="109">
        <f>Z95*SMOW!$AN$6</f>
        <v>-0.15956665289164748</v>
      </c>
      <c r="AC95" s="109">
        <f>AA95*SMOW!$AN$12</f>
        <v>-0.29013953299930023</v>
      </c>
      <c r="AD95" s="109">
        <f t="shared" ref="AD95" si="206">LN((AB95/1000)+1)*1000</f>
        <v>-0.15957938500441882</v>
      </c>
      <c r="AE95" s="109">
        <f t="shared" ref="AE95" si="207">LN((AC95/1000)+1)*1000</f>
        <v>-0.29018163161676203</v>
      </c>
      <c r="AF95" s="51">
        <f>(AD95-SMOW!AN$14*AE95)</f>
        <v>-6.3634835107684584E-3</v>
      </c>
      <c r="AG95" s="55">
        <f t="shared" ref="AG95" si="208">AF95*1000</f>
        <v>-6.3634835107684582</v>
      </c>
      <c r="AH95" s="2">
        <f>AVERAGE(AG94:AG95)</f>
        <v>-0.43032001865413161</v>
      </c>
      <c r="AK95" s="98">
        <v>18</v>
      </c>
      <c r="AL95" s="98">
        <v>0</v>
      </c>
      <c r="AM95" s="98">
        <v>0</v>
      </c>
      <c r="AN95" s="98">
        <v>0</v>
      </c>
    </row>
    <row r="96" spans="1:40" s="27" customFormat="1" x14ac:dyDescent="0.25">
      <c r="A96" s="121"/>
      <c r="B96" s="121"/>
      <c r="C96" s="122"/>
      <c r="D96" s="26"/>
      <c r="E96" s="123" t="s">
        <v>248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5"/>
      <c r="X96" s="124"/>
      <c r="Y96" s="124"/>
      <c r="Z96" s="128"/>
      <c r="AA96" s="128"/>
      <c r="AB96" s="128"/>
      <c r="AC96" s="128"/>
      <c r="AD96" s="128"/>
      <c r="AE96" s="128"/>
      <c r="AF96" s="124"/>
      <c r="AG96" s="129"/>
      <c r="AH96" s="126"/>
      <c r="AI96" s="126"/>
      <c r="AJ96" s="127"/>
      <c r="AK96" s="27">
        <v>18</v>
      </c>
      <c r="AL96" s="27">
        <v>0</v>
      </c>
      <c r="AM96" s="27">
        <v>1</v>
      </c>
      <c r="AN96" s="27">
        <v>0</v>
      </c>
    </row>
    <row r="97" spans="1:40" s="84" customFormat="1" x14ac:dyDescent="0.25">
      <c r="A97" s="84">
        <v>3071</v>
      </c>
      <c r="B97" s="84" t="s">
        <v>162</v>
      </c>
      <c r="C97" s="84" t="s">
        <v>62</v>
      </c>
      <c r="D97" s="84" t="s">
        <v>22</v>
      </c>
      <c r="E97" s="84" t="s">
        <v>249</v>
      </c>
      <c r="F97" s="84">
        <v>-0.341663612928023</v>
      </c>
      <c r="G97" s="84">
        <v>-0.341722497492221</v>
      </c>
      <c r="H97" s="84">
        <v>5.08353324862253E-3</v>
      </c>
      <c r="I97" s="84">
        <v>-0.63479609064655795</v>
      </c>
      <c r="J97" s="84">
        <v>-0.63499775677862802</v>
      </c>
      <c r="K97" s="84">
        <v>2.2379229738958202E-3</v>
      </c>
      <c r="L97" s="84">
        <v>-6.4436819131048597E-3</v>
      </c>
      <c r="M97" s="84">
        <v>5.7215701355031699E-3</v>
      </c>
      <c r="N97" s="84">
        <v>-10.5331719419262</v>
      </c>
      <c r="O97" s="84">
        <v>5.0317066699219403E-3</v>
      </c>
      <c r="P97" s="84">
        <v>-20.518275105994899</v>
      </c>
      <c r="Q97" s="84">
        <v>2.1933970145010498E-3</v>
      </c>
      <c r="R97" s="84">
        <v>-25.816237091111599</v>
      </c>
      <c r="S97" s="84">
        <v>0.189287483603373</v>
      </c>
      <c r="T97" s="84">
        <v>369.87662301929703</v>
      </c>
      <c r="U97" s="84">
        <v>0.55307817345071097</v>
      </c>
      <c r="V97" s="85">
        <v>44360.619571759256</v>
      </c>
      <c r="W97" s="84">
        <v>2.5</v>
      </c>
      <c r="X97" s="84">
        <v>1.6355554177801001E-2</v>
      </c>
      <c r="Y97" s="84">
        <v>1.43027745362633E-2</v>
      </c>
      <c r="Z97" s="109">
        <f>((((N97/1000)+1)/((SMOW!$Z$4/1000)+1))-1)*1000</f>
        <v>-0.16617987098976883</v>
      </c>
      <c r="AA97" s="109">
        <f>((((P97/1000)+1)/((SMOW!$AA$4/1000)+1))-1)*1000</f>
        <v>-0.35583314277065625</v>
      </c>
      <c r="AB97" s="109">
        <f>Z97*SMOW!$AN$6</f>
        <v>-0.1749142833937766</v>
      </c>
      <c r="AC97" s="109">
        <f>AA97*SMOW!$AN$12</f>
        <v>-0.37411196089302418</v>
      </c>
      <c r="AD97" s="109">
        <f t="shared" ref="AD97" si="209">LN((AB97/1000)+1)*1000</f>
        <v>-0.17492958268111508</v>
      </c>
      <c r="AE97" s="109">
        <f t="shared" ref="AE97" si="210">LN((AC97/1000)+1)*1000</f>
        <v>-0.37418195823106681</v>
      </c>
      <c r="AF97" s="51">
        <f>(AD97-SMOW!AN$14*AE97)</f>
        <v>2.2638491264888205E-2</v>
      </c>
      <c r="AG97" s="55">
        <f t="shared" ref="AG97" si="211">AF97*1000</f>
        <v>22.638491264888206</v>
      </c>
      <c r="AJ97" s="84" t="s">
        <v>254</v>
      </c>
      <c r="AK97" s="98">
        <v>18</v>
      </c>
      <c r="AL97" s="98">
        <v>0</v>
      </c>
      <c r="AM97" s="98">
        <v>0</v>
      </c>
      <c r="AN97" s="98">
        <v>1</v>
      </c>
    </row>
    <row r="98" spans="1:40" s="84" customFormat="1" x14ac:dyDescent="0.25">
      <c r="A98" s="84">
        <v>3074</v>
      </c>
      <c r="B98" s="84" t="s">
        <v>162</v>
      </c>
      <c r="C98" s="84" t="s">
        <v>62</v>
      </c>
      <c r="D98" s="84" t="s">
        <v>22</v>
      </c>
      <c r="E98" s="84" t="s">
        <v>251</v>
      </c>
      <c r="F98" s="84">
        <v>-0.21902203406902501</v>
      </c>
      <c r="G98" s="84">
        <v>-0.219046372784236</v>
      </c>
      <c r="H98" s="84">
        <v>4.2349848635813998E-3</v>
      </c>
      <c r="I98" s="84">
        <v>-0.38989154898184097</v>
      </c>
      <c r="J98" s="84">
        <v>-0.38996766818147899</v>
      </c>
      <c r="K98" s="84">
        <v>2.1680120433919298E-3</v>
      </c>
      <c r="L98" s="84">
        <v>-1.3143443984415601E-2</v>
      </c>
      <c r="M98" s="84">
        <v>4.3842716043959902E-3</v>
      </c>
      <c r="N98" s="84">
        <v>-10.411780692931799</v>
      </c>
      <c r="O98" s="84">
        <v>4.1918092285274499E-3</v>
      </c>
      <c r="P98" s="84">
        <v>-20.278243211782598</v>
      </c>
      <c r="Q98" s="84">
        <v>2.1248770394906602E-3</v>
      </c>
      <c r="R98" s="84">
        <v>-29.643711832454699</v>
      </c>
      <c r="S98" s="84">
        <v>0.14483850258969899</v>
      </c>
      <c r="T98" s="84">
        <v>368.93876365138999</v>
      </c>
      <c r="U98" s="84">
        <v>0.120055673245092</v>
      </c>
      <c r="V98" s="85">
        <v>44361.481365740743</v>
      </c>
      <c r="W98" s="84">
        <v>2.5</v>
      </c>
      <c r="X98" s="84">
        <v>2.2075246603266398E-2</v>
      </c>
      <c r="Y98" s="84">
        <v>1.9878387351495601E-2</v>
      </c>
      <c r="Z98" s="109">
        <f>((((N98/1000)+1)/((SMOW!$Z$4/1000)+1))-1)*1000</f>
        <v>-4.3516763171935757E-2</v>
      </c>
      <c r="AA98" s="109">
        <f>((((P98/1000)+1)/((SMOW!$AA$4/1000)+1))-1)*1000</f>
        <v>-0.11086023841655468</v>
      </c>
      <c r="AB98" s="109">
        <f>Z98*SMOW!$AN$6</f>
        <v>-4.580400382128387E-2</v>
      </c>
      <c r="AC98" s="109">
        <f>AA98*SMOW!$AN$12</f>
        <v>-0.11655502592072096</v>
      </c>
      <c r="AD98" s="109">
        <f t="shared" ref="AD98" si="212">LN((AB98/1000)+1)*1000</f>
        <v>-4.5805052856675764E-2</v>
      </c>
      <c r="AE98" s="109">
        <f t="shared" ref="AE98" si="213">LN((AC98/1000)+1)*1000</f>
        <v>-0.1165618189855554</v>
      </c>
      <c r="AF98" s="51">
        <f>(AD98-SMOW!AN$14*AE98)</f>
        <v>1.5739587567697493E-2</v>
      </c>
      <c r="AG98" s="55">
        <f t="shared" ref="AG98" si="214">AF98*1000</f>
        <v>15.739587567697493</v>
      </c>
      <c r="AJ98" s="84" t="s">
        <v>255</v>
      </c>
      <c r="AK98" s="98">
        <v>18</v>
      </c>
      <c r="AL98" s="98">
        <v>0</v>
      </c>
      <c r="AM98" s="98">
        <v>0</v>
      </c>
      <c r="AN98" s="98">
        <v>1</v>
      </c>
    </row>
    <row r="99" spans="1:40" s="84" customFormat="1" x14ac:dyDescent="0.25">
      <c r="A99" s="84">
        <v>3075</v>
      </c>
      <c r="B99" s="84" t="s">
        <v>162</v>
      </c>
      <c r="C99" s="84" t="s">
        <v>62</v>
      </c>
      <c r="D99" s="84" t="s">
        <v>22</v>
      </c>
      <c r="E99" s="84" t="s">
        <v>252</v>
      </c>
      <c r="F99" s="84">
        <v>-9.9847586000115202E-2</v>
      </c>
      <c r="G99" s="84">
        <v>-9.9852833709561606E-2</v>
      </c>
      <c r="H99" s="84">
        <v>3.6693970200767701E-3</v>
      </c>
      <c r="I99" s="84">
        <v>-0.15298141179938801</v>
      </c>
      <c r="J99" s="84">
        <v>-0.152993147355382</v>
      </c>
      <c r="K99" s="84">
        <v>1.2948867525594801E-3</v>
      </c>
      <c r="L99" s="84">
        <v>-1.9072451905919701E-2</v>
      </c>
      <c r="M99" s="84">
        <v>3.76585046269082E-3</v>
      </c>
      <c r="N99" s="84">
        <v>-10.293821227358301</v>
      </c>
      <c r="O99" s="84">
        <v>3.6319875483296201E-3</v>
      </c>
      <c r="P99" s="84">
        <v>-20.046046664509799</v>
      </c>
      <c r="Q99" s="84">
        <v>1.26912354460306E-3</v>
      </c>
      <c r="R99" s="84">
        <v>-29.650277048156099</v>
      </c>
      <c r="S99" s="84">
        <v>0.13642465858870501</v>
      </c>
      <c r="T99" s="84">
        <v>392.227332495415</v>
      </c>
      <c r="U99" s="84">
        <v>8.76064380203318E-2</v>
      </c>
      <c r="V99" s="85">
        <v>44361.55804398148</v>
      </c>
      <c r="W99" s="84">
        <v>2.5</v>
      </c>
      <c r="X99" s="84">
        <v>2.63640072525544E-3</v>
      </c>
      <c r="Y99" s="84">
        <v>1.31112655151354E-3</v>
      </c>
      <c r="Z99" s="109">
        <f>((((N99/1000)+1)/((SMOW!$Z$4/1000)+1))-1)*1000</f>
        <v>7.5678605222728734E-2</v>
      </c>
      <c r="AA99" s="109">
        <f>((((P99/1000)+1)/((SMOW!$AA$4/1000)+1))-1)*1000</f>
        <v>0.12611602989598403</v>
      </c>
      <c r="AB99" s="109">
        <f>Z99*SMOW!$AN$6</f>
        <v>7.9656271977663853E-2</v>
      </c>
      <c r="AC99" s="109">
        <f>AA99*SMOW!$AN$12</f>
        <v>0.13259449324213052</v>
      </c>
      <c r="AD99" s="109">
        <f t="shared" ref="AD99" si="215">LN((AB99/1000)+1)*1000</f>
        <v>7.9653099585224124E-2</v>
      </c>
      <c r="AE99" s="109">
        <f t="shared" ref="AE99" si="216">LN((AC99/1000)+1)*1000</f>
        <v>0.13258570336937556</v>
      </c>
      <c r="AF99" s="51">
        <f>(AD99-SMOW!AN$14*AE99)</f>
        <v>9.6478482061938264E-3</v>
      </c>
      <c r="AG99" s="55">
        <f t="shared" ref="AG99" si="217">AF99*1000</f>
        <v>9.6478482061938262</v>
      </c>
      <c r="AK99" s="98">
        <v>18</v>
      </c>
      <c r="AL99" s="98">
        <v>0</v>
      </c>
      <c r="AM99" s="98">
        <v>0</v>
      </c>
      <c r="AN99" s="98">
        <v>0</v>
      </c>
    </row>
    <row r="100" spans="1:40" s="84" customFormat="1" x14ac:dyDescent="0.25">
      <c r="A100" s="84">
        <v>3076</v>
      </c>
      <c r="B100" s="84" t="s">
        <v>162</v>
      </c>
      <c r="C100" s="84" t="s">
        <v>62</v>
      </c>
      <c r="D100" s="84" t="s">
        <v>22</v>
      </c>
      <c r="E100" s="84" t="s">
        <v>253</v>
      </c>
      <c r="F100" s="84">
        <v>-7.5650794390586001E-2</v>
      </c>
      <c r="G100" s="84">
        <v>-7.5653967219105195E-2</v>
      </c>
      <c r="H100" s="84">
        <v>3.9943239357351397E-3</v>
      </c>
      <c r="I100" s="84">
        <v>-0.10193538136053799</v>
      </c>
      <c r="J100" s="84">
        <v>-0.101940630146475</v>
      </c>
      <c r="K100" s="84">
        <v>1.6487935322462E-3</v>
      </c>
      <c r="L100" s="84">
        <v>-2.18293145017662E-2</v>
      </c>
      <c r="M100" s="84">
        <v>3.9638369940576098E-3</v>
      </c>
      <c r="N100" s="84">
        <v>-10.269871121835701</v>
      </c>
      <c r="O100" s="84">
        <v>3.9536018368171002E-3</v>
      </c>
      <c r="P100" s="84">
        <v>-19.996016251455998</v>
      </c>
      <c r="Q100" s="84">
        <v>1.6159889564305301E-3</v>
      </c>
      <c r="R100" s="84">
        <v>-29.673429871531699</v>
      </c>
      <c r="S100" s="84">
        <v>0.15028332691254601</v>
      </c>
      <c r="T100" s="84">
        <v>464.18526317391002</v>
      </c>
      <c r="U100" s="84">
        <v>8.8478937001855495E-2</v>
      </c>
      <c r="V100" s="85">
        <v>44361.634953703702</v>
      </c>
      <c r="W100" s="84">
        <v>2.5</v>
      </c>
      <c r="X100" s="84">
        <v>1.4038669025715701E-2</v>
      </c>
      <c r="Y100" s="84">
        <v>1.8801334518651298E-2</v>
      </c>
      <c r="Z100" s="109">
        <f>((((N100/1000)+1)/((SMOW!$Z$4/1000)+1))-1)*1000</f>
        <v>9.9879644426925651E-2</v>
      </c>
      <c r="AA100" s="109">
        <f>((((P100/1000)+1)/((SMOW!$AA$4/1000)+1))-1)*1000</f>
        <v>0.17717630933100637</v>
      </c>
      <c r="AB100" s="109">
        <f>Z100*SMOW!$AN$6</f>
        <v>0.1051293175672071</v>
      </c>
      <c r="AC100" s="109">
        <f>AA100*SMOW!$AN$12</f>
        <v>0.186277691817857</v>
      </c>
      <c r="AD100" s="109">
        <f t="shared" ref="AD100" si="218">LN((AB100/1000)+1)*1000</f>
        <v>0.10512379186768672</v>
      </c>
      <c r="AE100" s="109">
        <f t="shared" ref="AE100" si="219">LN((AC100/1000)+1)*1000</f>
        <v>0.18626034428282012</v>
      </c>
      <c r="AF100" s="51">
        <f>(AD100-SMOW!AN$14*AE100)</f>
        <v>6.7783300863576978E-3</v>
      </c>
      <c r="AG100" s="55">
        <f t="shared" ref="AG100" si="220">AF100*1000</f>
        <v>6.7783300863576983</v>
      </c>
      <c r="AK100" s="98">
        <v>18</v>
      </c>
      <c r="AL100" s="98">
        <v>0</v>
      </c>
      <c r="AM100" s="98">
        <v>0</v>
      </c>
      <c r="AN100" s="98">
        <v>0</v>
      </c>
    </row>
    <row r="101" spans="1:40" s="84" customFormat="1" x14ac:dyDescent="0.25">
      <c r="A101" s="84">
        <v>3077</v>
      </c>
      <c r="B101" s="84" t="s">
        <v>162</v>
      </c>
      <c r="C101" s="84" t="s">
        <v>62</v>
      </c>
      <c r="D101" s="84" t="s">
        <v>22</v>
      </c>
      <c r="E101" s="84" t="s">
        <v>259</v>
      </c>
      <c r="F101" s="84">
        <v>-8.1744218149895603E-2</v>
      </c>
      <c r="G101" s="84">
        <v>-8.1747891103845102E-2</v>
      </c>
      <c r="H101" s="84">
        <v>4.1240842444053797E-3</v>
      </c>
      <c r="I101" s="84">
        <v>-0.10526134152104</v>
      </c>
      <c r="J101" s="84">
        <v>-0.105266919851739</v>
      </c>
      <c r="K101" s="84">
        <v>1.3952061012273401E-3</v>
      </c>
      <c r="L101" s="84">
        <v>-2.6166957422126901E-2</v>
      </c>
      <c r="M101" s="84">
        <v>4.0017990319074596E-3</v>
      </c>
      <c r="N101" s="84">
        <v>-10.275902423191001</v>
      </c>
      <c r="O101" s="84">
        <v>4.0820392402314103E-3</v>
      </c>
      <c r="P101" s="84">
        <v>-19.999276037950601</v>
      </c>
      <c r="Q101" s="84">
        <v>1.3674469285767999E-3</v>
      </c>
      <c r="R101" s="84">
        <v>-29.651017100820798</v>
      </c>
      <c r="S101" s="84">
        <v>0.148454434470151</v>
      </c>
      <c r="T101" s="84">
        <v>515.13600995752097</v>
      </c>
      <c r="U101" s="84">
        <v>0.10263804631284799</v>
      </c>
      <c r="V101" s="85">
        <v>44361.711655092593</v>
      </c>
      <c r="W101" s="84">
        <v>2.5</v>
      </c>
      <c r="X101" s="84">
        <v>2.8112469983239699E-2</v>
      </c>
      <c r="Y101" s="84">
        <v>2.4147946936506001E-2</v>
      </c>
      <c r="Z101" s="109">
        <f>((((N101/1000)+1)/((SMOW!$Z$4/1000)+1))-1)*1000</f>
        <v>9.3785151005443268E-2</v>
      </c>
      <c r="AA101" s="109">
        <f>((((P101/1000)+1)/((SMOW!$AA$4/1000)+1))-1)*1000</f>
        <v>0.17384942076170695</v>
      </c>
      <c r="AB101" s="109">
        <f>Z101*SMOW!$AN$6</f>
        <v>9.8714497630728107E-2</v>
      </c>
      <c r="AC101" s="109">
        <f>AA101*SMOW!$AN$12</f>
        <v>0.18277990407205563</v>
      </c>
      <c r="AD101" s="109">
        <f t="shared" ref="AD101" si="221">LN((AB101/1000)+1)*1000</f>
        <v>9.8709625675367535E-2</v>
      </c>
      <c r="AE101" s="109">
        <f t="shared" ref="AE101" si="222">LN((AC101/1000)+1)*1000</f>
        <v>0.18276320186063852</v>
      </c>
      <c r="AF101" s="51">
        <f>(AD101-SMOW!AN$14*AE101)</f>
        <v>2.2106550929503893E-3</v>
      </c>
      <c r="AG101" s="55">
        <f t="shared" ref="AG101" si="223">AF101*1000</f>
        <v>2.2106550929503892</v>
      </c>
      <c r="AK101" s="98">
        <v>18</v>
      </c>
      <c r="AL101" s="98">
        <v>0</v>
      </c>
      <c r="AM101" s="98">
        <v>0</v>
      </c>
      <c r="AN101" s="98">
        <v>0</v>
      </c>
    </row>
    <row r="102" spans="1:40" s="84" customFormat="1" x14ac:dyDescent="0.25">
      <c r="A102" s="84">
        <v>3078</v>
      </c>
      <c r="B102" s="84" t="s">
        <v>162</v>
      </c>
      <c r="C102" s="84" t="s">
        <v>62</v>
      </c>
      <c r="D102" s="84" t="s">
        <v>22</v>
      </c>
      <c r="E102" s="84" t="s">
        <v>260</v>
      </c>
      <c r="F102" s="84">
        <v>-9.8491907745834606E-2</v>
      </c>
      <c r="G102" s="84">
        <v>-9.8497003000106498E-2</v>
      </c>
      <c r="H102" s="84">
        <v>3.5414056672985598E-3</v>
      </c>
      <c r="I102" s="84">
        <v>-0.12963645035389301</v>
      </c>
      <c r="J102" s="84">
        <v>-0.12964488293441701</v>
      </c>
      <c r="K102" s="84">
        <v>1.22038109732596E-3</v>
      </c>
      <c r="L102" s="84">
        <v>-3.0044504810734101E-2</v>
      </c>
      <c r="M102" s="84">
        <v>3.6070066544910502E-3</v>
      </c>
      <c r="N102" s="84">
        <v>-10.2924793702324</v>
      </c>
      <c r="O102" s="84">
        <v>3.5053010663142099E-3</v>
      </c>
      <c r="P102" s="84">
        <v>-20.023166176961599</v>
      </c>
      <c r="Q102" s="84">
        <v>1.1961002620061599E-3</v>
      </c>
      <c r="R102" s="84">
        <v>-29.933729910123802</v>
      </c>
      <c r="S102" s="84">
        <v>0.117931765069007</v>
      </c>
      <c r="T102" s="84">
        <v>464.31743491030801</v>
      </c>
      <c r="U102" s="84">
        <v>7.0847937051149695E-2</v>
      </c>
      <c r="V102" s="85">
        <v>44361.78837962963</v>
      </c>
      <c r="W102" s="84">
        <v>2.5</v>
      </c>
      <c r="X102" s="84">
        <v>4.7399366211547299E-2</v>
      </c>
      <c r="Y102" s="84">
        <v>5.4546914229542803E-2</v>
      </c>
      <c r="Z102" s="109">
        <f>((((N102/1000)+1)/((SMOW!$Z$4/1000)+1))-1)*1000</f>
        <v>7.7034521457797211E-2</v>
      </c>
      <c r="AA102" s="109">
        <f>((((P102/1000)+1)/((SMOW!$AA$4/1000)+1))-1)*1000</f>
        <v>0.14946750785727048</v>
      </c>
      <c r="AB102" s="109">
        <f>Z102*SMOW!$AN$6</f>
        <v>8.1083455156868461E-2</v>
      </c>
      <c r="AC102" s="109">
        <f>AA102*SMOW!$AN$12</f>
        <v>0.15714551494242709</v>
      </c>
      <c r="AD102" s="109">
        <f t="shared" ref="AD102" si="224">LN((AB102/1000)+1)*1000</f>
        <v>8.1080168071117176E-2</v>
      </c>
      <c r="AE102" s="109">
        <f t="shared" ref="AE102" si="225">LN((AC102/1000)+1)*1000</f>
        <v>0.15713316887947146</v>
      </c>
      <c r="AF102" s="51">
        <f>(AD102-SMOW!AN$14*AE102)</f>
        <v>-1.8861450972437604E-3</v>
      </c>
      <c r="AG102" s="55">
        <f t="shared" ref="AG102" si="226">AF102*1000</f>
        <v>-1.8861450972437606</v>
      </c>
      <c r="AH102" s="2">
        <f>AVERAGE(AG99:AG102)</f>
        <v>4.1876720720645384</v>
      </c>
      <c r="AI102" s="2">
        <f>STDEV(AG99:AG102)</f>
        <v>5.0769046837821152</v>
      </c>
      <c r="AJ102" s="84" t="s">
        <v>256</v>
      </c>
      <c r="AK102" s="98">
        <v>18</v>
      </c>
      <c r="AL102" s="98">
        <v>0</v>
      </c>
      <c r="AM102" s="98">
        <v>0</v>
      </c>
      <c r="AN102" s="98">
        <v>0</v>
      </c>
    </row>
    <row r="103" spans="1:40" s="84" customFormat="1" x14ac:dyDescent="0.25">
      <c r="A103" s="84">
        <v>3079</v>
      </c>
      <c r="B103" s="84" t="s">
        <v>162</v>
      </c>
      <c r="C103" s="84" t="s">
        <v>62</v>
      </c>
      <c r="D103" s="84" t="s">
        <v>24</v>
      </c>
      <c r="E103" s="84" t="s">
        <v>261</v>
      </c>
      <c r="F103" s="84">
        <v>-28.337369092164</v>
      </c>
      <c r="G103" s="84">
        <v>-28.7466225631028</v>
      </c>
      <c r="H103" s="84">
        <v>3.4735687297938601E-3</v>
      </c>
      <c r="I103" s="84">
        <v>-52.974419018506097</v>
      </c>
      <c r="J103" s="84">
        <v>-54.429173853495101</v>
      </c>
      <c r="K103" s="84">
        <v>3.9813454385570898E-3</v>
      </c>
      <c r="L103" s="84">
        <v>-8.0187684573948207E-3</v>
      </c>
      <c r="M103" s="84">
        <v>2.85743842623496E-3</v>
      </c>
      <c r="N103" s="84">
        <v>-38.243461439338802</v>
      </c>
      <c r="O103" s="84">
        <v>3.4381557258187198E-3</v>
      </c>
      <c r="P103" s="84">
        <v>-71.816543191714302</v>
      </c>
      <c r="Q103" s="84">
        <v>3.9021321557945001E-3</v>
      </c>
      <c r="R103" s="84">
        <v>-103.375860039514</v>
      </c>
      <c r="S103" s="84">
        <v>0.11072711633673001</v>
      </c>
      <c r="T103" s="84">
        <v>390.07185897070298</v>
      </c>
      <c r="U103" s="84">
        <v>6.3592466626161803E-2</v>
      </c>
      <c r="V103" s="85">
        <v>44361.887974537036</v>
      </c>
      <c r="W103" s="84">
        <v>2.5</v>
      </c>
      <c r="X103" s="84">
        <v>0.13809833456259701</v>
      </c>
      <c r="Y103" s="84">
        <v>0.14821812327687101</v>
      </c>
      <c r="Z103" s="109">
        <f>((((N103/1000)+1)/((SMOW!$Z$4/1000)+1))-1)*1000</f>
        <v>-28.166799820477095</v>
      </c>
      <c r="AA103" s="109">
        <f>((((P103/1000)+1)/((SMOW!$AA$4/1000)+1))-1)*1000</f>
        <v>-52.710066160560729</v>
      </c>
      <c r="AB103" s="109">
        <f>Z103*SMOW!$AN$6</f>
        <v>-29.647246545269208</v>
      </c>
      <c r="AC103" s="109">
        <f>AA103*SMOW!$AN$12</f>
        <v>-55.417733313386506</v>
      </c>
      <c r="AD103" s="109">
        <f t="shared" ref="AD103:AD104" si="227">LN((AB103/1000)+1)*1000</f>
        <v>-30.095610238806728</v>
      </c>
      <c r="AE103" s="109">
        <f t="shared" ref="AE103:AE104" si="228">LN((AC103/1000)+1)*1000</f>
        <v>-57.012495053727662</v>
      </c>
      <c r="AF103" s="51">
        <f>(AD103-SMOW!AN$14*AE103)</f>
        <v>6.9871495614783896E-3</v>
      </c>
      <c r="AG103" s="55">
        <f t="shared" ref="AG103:AG104" si="229">AF103*1000</f>
        <v>6.9871495614783896</v>
      </c>
      <c r="AJ103" s="84" t="s">
        <v>257</v>
      </c>
      <c r="AK103" s="98">
        <v>18</v>
      </c>
      <c r="AL103" s="98">
        <v>2</v>
      </c>
      <c r="AM103" s="98">
        <v>0</v>
      </c>
      <c r="AN103" s="98">
        <v>0</v>
      </c>
    </row>
    <row r="104" spans="1:40" s="84" customFormat="1" x14ac:dyDescent="0.25">
      <c r="A104" s="84">
        <v>3080</v>
      </c>
      <c r="B104" s="84" t="s">
        <v>162</v>
      </c>
      <c r="C104" s="84" t="s">
        <v>62</v>
      </c>
      <c r="D104" s="84" t="s">
        <v>24</v>
      </c>
      <c r="E104" s="84" t="s">
        <v>262</v>
      </c>
      <c r="F104" s="84">
        <v>-28.480450447369901</v>
      </c>
      <c r="G104" s="84">
        <v>-28.893887775918</v>
      </c>
      <c r="H104" s="84">
        <v>4.7627378240574303E-3</v>
      </c>
      <c r="I104" s="84">
        <v>-53.240963968124902</v>
      </c>
      <c r="J104" s="84">
        <v>-54.710668077269901</v>
      </c>
      <c r="K104" s="84">
        <v>2.0943059793762102E-3</v>
      </c>
      <c r="L104" s="84">
        <v>-6.6550311194726302E-3</v>
      </c>
      <c r="M104" s="84">
        <v>4.7730549015497399E-3</v>
      </c>
      <c r="N104" s="84">
        <v>-38.385084081332103</v>
      </c>
      <c r="O104" s="84">
        <v>4.7141817520116001E-3</v>
      </c>
      <c r="P104" s="84">
        <v>-72.077784933965404</v>
      </c>
      <c r="Q104" s="84">
        <v>2.0526374393562098E-3</v>
      </c>
      <c r="R104" s="84">
        <v>-104.194454006904</v>
      </c>
      <c r="S104" s="84">
        <v>0.125942754559109</v>
      </c>
      <c r="T104" s="84">
        <v>348.32339624837601</v>
      </c>
      <c r="U104" s="84">
        <v>7.3545531601375599E-2</v>
      </c>
      <c r="V104" s="85">
        <v>44361.964733796296</v>
      </c>
      <c r="W104" s="84">
        <v>2.5</v>
      </c>
      <c r="X104" s="84">
        <v>2.01378802532284E-2</v>
      </c>
      <c r="Y104" s="84">
        <v>2.9929710630661702E-2</v>
      </c>
      <c r="Z104" s="109">
        <f>((((N104/1000)+1)/((SMOW!$Z$4/1000)+1))-1)*1000</f>
        <v>-28.309906292716125</v>
      </c>
      <c r="AA104" s="109">
        <f>((((P104/1000)+1)/((SMOW!$AA$4/1000)+1))-1)*1000</f>
        <v>-52.976685513575482</v>
      </c>
      <c r="AB104" s="109">
        <f>Z104*SMOW!$AN$6</f>
        <v>-29.797874692298173</v>
      </c>
      <c r="AC104" s="109">
        <f>AA104*SMOW!$AN$12</f>
        <v>-55.698048654986565</v>
      </c>
      <c r="AD104" s="109">
        <f t="shared" si="227"/>
        <v>-30.250852586219874</v>
      </c>
      <c r="AE104" s="109">
        <f t="shared" si="228"/>
        <v>-57.30930026918967</v>
      </c>
      <c r="AF104" s="51">
        <f>(AD104-SMOW!AN$14*AE104)</f>
        <v>8.457955912273718E-3</v>
      </c>
      <c r="AG104" s="55">
        <f t="shared" si="229"/>
        <v>8.457955912273718</v>
      </c>
      <c r="AJ104" s="84" t="s">
        <v>258</v>
      </c>
      <c r="AK104" s="98">
        <v>18</v>
      </c>
      <c r="AL104" s="98">
        <v>0</v>
      </c>
      <c r="AM104" s="98">
        <v>0</v>
      </c>
      <c r="AN104" s="98">
        <v>0</v>
      </c>
    </row>
    <row r="105" spans="1:40" s="84" customFormat="1" x14ac:dyDescent="0.25">
      <c r="A105" s="84">
        <v>3081</v>
      </c>
      <c r="B105" s="84" t="s">
        <v>112</v>
      </c>
      <c r="C105" s="84" t="s">
        <v>62</v>
      </c>
      <c r="D105" s="84" t="s">
        <v>24</v>
      </c>
      <c r="E105" s="84" t="s">
        <v>263</v>
      </c>
      <c r="F105" s="84">
        <v>-28.756666219111299</v>
      </c>
      <c r="G105" s="84">
        <v>-29.178241514183199</v>
      </c>
      <c r="H105" s="84">
        <v>5.5827731298885097E-3</v>
      </c>
      <c r="I105" s="84">
        <v>-53.771421789393301</v>
      </c>
      <c r="J105" s="84">
        <v>-55.271114218779701</v>
      </c>
      <c r="K105" s="84">
        <v>7.1616779320603204E-3</v>
      </c>
      <c r="L105" s="84">
        <v>4.9067933324518096E-3</v>
      </c>
      <c r="M105" s="84">
        <v>3.7220641680619599E-3</v>
      </c>
      <c r="N105" s="84">
        <v>-38.6584838356045</v>
      </c>
      <c r="O105" s="84">
        <v>5.5258568047997104E-3</v>
      </c>
      <c r="P105" s="84">
        <v>-72.597688708608601</v>
      </c>
      <c r="Q105" s="84">
        <v>7.01918840738974E-3</v>
      </c>
      <c r="R105" s="84">
        <v>-105.029534587751</v>
      </c>
      <c r="S105" s="84">
        <v>0.15256997182962001</v>
      </c>
      <c r="T105" s="84">
        <v>324.48511873331501</v>
      </c>
      <c r="U105" s="84">
        <v>0.150640567921274</v>
      </c>
      <c r="V105" s="85">
        <v>44362.383252314816</v>
      </c>
      <c r="W105" s="84">
        <v>2.5</v>
      </c>
      <c r="X105" s="84">
        <v>3.8292106527664199E-3</v>
      </c>
      <c r="Y105" s="84">
        <v>2.5095801374257999E-3</v>
      </c>
      <c r="Z105" s="109">
        <f>((((N105/1000)+1)/((SMOW!$Z$4/1000)+1))-1)*1000</f>
        <v>-28.586170552401423</v>
      </c>
      <c r="AA105" s="109">
        <f>((((P105/1000)+1)/((SMOW!$AA$4/1000)+1))-1)*1000</f>
        <v>-53.507291406917012</v>
      </c>
      <c r="AB105" s="109">
        <f>Z105*SMOW!$AN$6</f>
        <v>-30.088659398787332</v>
      </c>
      <c r="AC105" s="109">
        <f>AA105*SMOW!$AN$12</f>
        <v>-56.255911280355718</v>
      </c>
      <c r="AD105" s="109">
        <f t="shared" ref="AD105" si="230">LN((AB105/1000)+1)*1000</f>
        <v>-30.550613104123716</v>
      </c>
      <c r="AE105" s="109">
        <f t="shared" ref="AE105" si="231">LN((AC105/1000)+1)*1000</f>
        <v>-57.900242046842962</v>
      </c>
      <c r="AF105" s="51">
        <f>(AD105-SMOW!AN$14*AE105)</f>
        <v>2.0714696609370975E-2</v>
      </c>
      <c r="AG105" s="55">
        <f t="shared" ref="AG105" si="232">AF105*1000</f>
        <v>20.714696609370975</v>
      </c>
      <c r="AK105" s="98">
        <v>18</v>
      </c>
      <c r="AL105" s="98">
        <v>0</v>
      </c>
      <c r="AM105" s="98">
        <v>0</v>
      </c>
      <c r="AN105" s="98">
        <v>0</v>
      </c>
    </row>
    <row r="106" spans="1:40" s="84" customFormat="1" x14ac:dyDescent="0.25">
      <c r="A106" s="84">
        <v>3082</v>
      </c>
      <c r="B106" s="84" t="s">
        <v>112</v>
      </c>
      <c r="C106" s="84" t="s">
        <v>62</v>
      </c>
      <c r="D106" s="84" t="s">
        <v>24</v>
      </c>
      <c r="E106" s="84" t="s">
        <v>264</v>
      </c>
      <c r="F106" s="84">
        <v>-28.895731205681599</v>
      </c>
      <c r="G106" s="84">
        <v>-29.321433961753598</v>
      </c>
      <c r="H106" s="84">
        <v>4.4211682486425099E-3</v>
      </c>
      <c r="I106" s="84">
        <v>-54.040213259371399</v>
      </c>
      <c r="J106" s="84">
        <v>-55.555219754585103</v>
      </c>
      <c r="K106" s="84">
        <v>2.9525194775926098E-3</v>
      </c>
      <c r="L106" s="84">
        <v>1.17220686673333E-2</v>
      </c>
      <c r="M106" s="84">
        <v>4.2483319972658699E-3</v>
      </c>
      <c r="N106" s="84">
        <v>-38.796131055806804</v>
      </c>
      <c r="O106" s="84">
        <v>4.3760944755434402E-3</v>
      </c>
      <c r="P106" s="84">
        <v>-72.861132274205005</v>
      </c>
      <c r="Q106" s="84">
        <v>2.8937758282797802E-3</v>
      </c>
      <c r="R106" s="84">
        <v>-105.13944846912401</v>
      </c>
      <c r="S106" s="84">
        <v>0.123934418806962</v>
      </c>
      <c r="T106" s="84">
        <v>206.05768691036701</v>
      </c>
      <c r="U106" s="84">
        <v>7.9515902753501705E-2</v>
      </c>
      <c r="V106" s="85">
        <v>44362.46974537037</v>
      </c>
      <c r="W106" s="84">
        <v>2.5</v>
      </c>
      <c r="X106" s="84">
        <v>3.6603055617364798E-4</v>
      </c>
      <c r="Y106" s="84">
        <v>1.6137351249427799E-3</v>
      </c>
      <c r="Z106" s="109">
        <f>((((N106/1000)+1)/((SMOW!$Z$4/1000)+1))-1)*1000</f>
        <v>-28.725259950956648</v>
      </c>
      <c r="AA106" s="109">
        <f>((((P106/1000)+1)/((SMOW!$AA$4/1000)+1))-1)*1000</f>
        <v>-53.776157907384878</v>
      </c>
      <c r="AB106" s="109">
        <f>Z106*SMOW!$AN$6</f>
        <v>-30.235059334778715</v>
      </c>
      <c r="AC106" s="109">
        <f>AA106*SMOW!$AN$12</f>
        <v>-56.538589203286882</v>
      </c>
      <c r="AD106" s="109">
        <f t="shared" ref="AD106" si="233">LN((AB106/1000)+1)*1000</f>
        <v>-30.701566062288173</v>
      </c>
      <c r="AE106" s="109">
        <f t="shared" ref="AE106" si="234">LN((AC106/1000)+1)*1000</f>
        <v>-58.199815066440181</v>
      </c>
      <c r="AF106" s="51">
        <f>(AD106-SMOW!AN$14*AE106)</f>
        <v>2.7936292792244188E-2</v>
      </c>
      <c r="AG106" s="55">
        <f t="shared" ref="AG106" si="235">AF106*1000</f>
        <v>27.936292792244188</v>
      </c>
      <c r="AH106" s="2">
        <f>AVERAGE(AG103:AG106)</f>
        <v>16.024023718841818</v>
      </c>
      <c r="AI106" s="2">
        <f>STDEV(AG103:AG106)</f>
        <v>10.046807838524183</v>
      </c>
      <c r="AK106" s="98">
        <v>18</v>
      </c>
      <c r="AL106" s="98">
        <v>0</v>
      </c>
      <c r="AM106" s="98">
        <v>0</v>
      </c>
      <c r="AN106" s="98">
        <v>0</v>
      </c>
    </row>
    <row r="107" spans="1:40" s="84" customFormat="1" x14ac:dyDescent="0.25">
      <c r="A107" s="84">
        <v>3083</v>
      </c>
      <c r="B107" s="84" t="s">
        <v>112</v>
      </c>
      <c r="C107" s="84" t="s">
        <v>122</v>
      </c>
      <c r="D107" s="84" t="s">
        <v>129</v>
      </c>
      <c r="E107" s="84" t="s">
        <v>267</v>
      </c>
      <c r="F107" s="84">
        <v>4.6194200736988398</v>
      </c>
      <c r="G107" s="84">
        <v>4.60878308588926</v>
      </c>
      <c r="H107" s="84">
        <v>3.3966458656880302E-3</v>
      </c>
      <c r="I107" s="84">
        <v>9.2982180842200002</v>
      </c>
      <c r="J107" s="84">
        <v>9.2552556976984501</v>
      </c>
      <c r="K107" s="84">
        <v>1.9172836871971599E-3</v>
      </c>
      <c r="L107" s="84">
        <v>-0.27799192249552201</v>
      </c>
      <c r="M107" s="84">
        <v>3.4541162950061698E-3</v>
      </c>
      <c r="N107" s="84">
        <v>-5.6167075693306696</v>
      </c>
      <c r="O107" s="84">
        <v>5.2853085007624097E-3</v>
      </c>
      <c r="P107" s="84">
        <v>-10.7828892637263</v>
      </c>
      <c r="Q107" s="84">
        <v>1.87913720199536E-3</v>
      </c>
      <c r="R107" s="84">
        <v>-17.128307934981599</v>
      </c>
      <c r="S107" s="84">
        <v>0.153887125860702</v>
      </c>
      <c r="T107" s="84">
        <v>543.43646859546095</v>
      </c>
      <c r="U107" s="84">
        <v>8.4548801139152099E-2</v>
      </c>
      <c r="V107" s="85">
        <v>44362.63449074074</v>
      </c>
      <c r="W107" s="84">
        <v>2.5</v>
      </c>
      <c r="X107" s="84">
        <v>1.2574963276193499E-3</v>
      </c>
      <c r="Y107" s="84">
        <v>8.3163431450900395E-4</v>
      </c>
      <c r="Z107" s="109">
        <f>((((N107/1000)+1)/((SMOW!$Z$4/1000)+1))-1)*1000</f>
        <v>4.8017960285438033</v>
      </c>
      <c r="AA107" s="109">
        <f>((((P107/1000)+1)/((SMOW!$AA$4/1000)+1))-1)*1000</f>
        <v>9.5799537351126673</v>
      </c>
      <c r="AB107" s="109">
        <f>Z107*SMOW!$AN$6</f>
        <v>5.0541783811321652</v>
      </c>
      <c r="AC107" s="109">
        <f>AA107*SMOW!$AN$12</f>
        <v>10.072067062672172</v>
      </c>
      <c r="AD107" s="109">
        <f t="shared" ref="AD107" si="236">LN((AB107/1000)+1)*1000</f>
        <v>5.0414488949574086</v>
      </c>
      <c r="AE107" s="109">
        <f t="shared" ref="AE107" si="237">LN((AC107/1000)+1)*1000</f>
        <v>10.021681835024417</v>
      </c>
      <c r="AF107" s="51">
        <f>(AD107-SMOW!AN$14*AE107)</f>
        <v>-0.24999911393548402</v>
      </c>
      <c r="AG107" s="55">
        <f t="shared" ref="AG107" si="238">AF107*1000</f>
        <v>-249.99911393548402</v>
      </c>
      <c r="AJ107" s="84" t="s">
        <v>268</v>
      </c>
      <c r="AK107" s="98">
        <v>18</v>
      </c>
      <c r="AL107" s="98">
        <v>0</v>
      </c>
      <c r="AM107" s="98">
        <v>0</v>
      </c>
      <c r="AN107" s="98">
        <v>1</v>
      </c>
    </row>
    <row r="108" spans="1:40" s="84" customFormat="1" x14ac:dyDescent="0.25">
      <c r="A108" s="84">
        <v>3084</v>
      </c>
      <c r="B108" s="84" t="s">
        <v>112</v>
      </c>
      <c r="C108" s="84" t="s">
        <v>122</v>
      </c>
      <c r="D108" s="84" t="s">
        <v>129</v>
      </c>
      <c r="E108" s="84" t="s">
        <v>266</v>
      </c>
      <c r="F108" s="84">
        <v>5.3112756531268301</v>
      </c>
      <c r="G108" s="84">
        <v>5.2972203240850799</v>
      </c>
      <c r="H108" s="84">
        <v>3.5958432578726699E-3</v>
      </c>
      <c r="I108" s="84">
        <v>10.7229493528222</v>
      </c>
      <c r="J108" s="84">
        <v>10.665866193407901</v>
      </c>
      <c r="K108" s="84">
        <v>1.4778130133573501E-3</v>
      </c>
      <c r="L108" s="84">
        <v>-0.33435702603427098</v>
      </c>
      <c r="M108" s="84">
        <v>3.6692074308026998E-3</v>
      </c>
      <c r="N108" s="84">
        <v>-4.9378643441286201</v>
      </c>
      <c r="O108" s="84">
        <v>3.5591836661148998E-3</v>
      </c>
      <c r="P108" s="84">
        <v>-9.3865046037222299</v>
      </c>
      <c r="Q108" s="84">
        <v>1.44841028458301E-3</v>
      </c>
      <c r="R108" s="84">
        <v>-15.292405510642199</v>
      </c>
      <c r="S108" s="84">
        <v>0.13689137938133</v>
      </c>
      <c r="T108" s="84">
        <v>582.13403092731699</v>
      </c>
      <c r="U108" s="84">
        <v>8.3017232205262706E-2</v>
      </c>
      <c r="V108" s="85">
        <v>44362.724814814814</v>
      </c>
      <c r="W108" s="84">
        <v>2.5</v>
      </c>
      <c r="X108" s="84">
        <v>5.1524042552745501E-2</v>
      </c>
      <c r="Y108" s="84">
        <v>5.8402634089436599E-2</v>
      </c>
      <c r="Z108" s="109">
        <f>((((N108/1000)+1)/((SMOW!$Z$4/1000)+1))-1)*1000</f>
        <v>5.4877517330462755</v>
      </c>
      <c r="AA108" s="109">
        <f>((((P108/1000)+1)/((SMOW!$AA$4/1000)+1))-1)*1000</f>
        <v>11.005082703407609</v>
      </c>
      <c r="AB108" s="109">
        <f>Z108*SMOW!$AN$6</f>
        <v>5.7761879107960201</v>
      </c>
      <c r="AC108" s="109">
        <f>AA108*SMOW!$AN$12</f>
        <v>11.570403582713272</v>
      </c>
      <c r="AD108" s="109">
        <f t="shared" ref="AD108" si="239">LN((AB108/1000)+1)*1000</f>
        <v>5.7595696999693855</v>
      </c>
      <c r="AE108" s="109">
        <f t="shared" ref="AE108" si="240">LN((AC108/1000)+1)*1000</f>
        <v>11.503978350004749</v>
      </c>
      <c r="AF108" s="51">
        <f>(AD108-SMOW!AN$14*AE108)</f>
        <v>-0.31453086883312231</v>
      </c>
      <c r="AG108" s="55">
        <f t="shared" ref="AG108" si="241">AF108*1000</f>
        <v>-314.53086883312233</v>
      </c>
      <c r="AJ108" s="84" t="s">
        <v>268</v>
      </c>
      <c r="AK108" s="98">
        <v>18</v>
      </c>
      <c r="AL108" s="98">
        <v>0</v>
      </c>
      <c r="AM108" s="98">
        <v>0</v>
      </c>
      <c r="AN108" s="98">
        <v>1</v>
      </c>
    </row>
    <row r="109" spans="1:40" s="84" customFormat="1" x14ac:dyDescent="0.25">
      <c r="A109" s="84">
        <v>3086</v>
      </c>
      <c r="B109" s="84" t="s">
        <v>162</v>
      </c>
      <c r="C109" s="84" t="s">
        <v>62</v>
      </c>
      <c r="D109" s="84" t="s">
        <v>68</v>
      </c>
      <c r="E109" s="84" t="s">
        <v>269</v>
      </c>
      <c r="F109" s="84">
        <v>-15.8833618393419</v>
      </c>
      <c r="G109" s="84">
        <v>-16.010854942110701</v>
      </c>
      <c r="H109" s="84">
        <v>5.9116308905694101E-3</v>
      </c>
      <c r="I109" s="84">
        <v>-29.876773333047002</v>
      </c>
      <c r="J109" s="84">
        <v>-30.332178497227702</v>
      </c>
      <c r="K109" s="84">
        <v>5.9957933447809001E-3</v>
      </c>
      <c r="L109" s="84">
        <v>4.5353044254758104E-3</v>
      </c>
      <c r="M109" s="84">
        <v>4.3474816059847904E-3</v>
      </c>
      <c r="N109" s="84">
        <v>-25.9164226856794</v>
      </c>
      <c r="O109" s="84">
        <v>5.8513618633770498E-3</v>
      </c>
      <c r="P109" s="84">
        <v>-49.178450782169001</v>
      </c>
      <c r="Q109" s="84">
        <v>5.8765003869257898E-3</v>
      </c>
      <c r="R109" s="84">
        <v>-72.462028142478005</v>
      </c>
      <c r="S109" s="84">
        <v>0.14008472025186799</v>
      </c>
      <c r="T109" s="84">
        <v>362.90661705338198</v>
      </c>
      <c r="U109" s="84">
        <v>0.19416339508872901</v>
      </c>
      <c r="V109" s="85">
        <v>44363.553287037037</v>
      </c>
      <c r="W109" s="84">
        <v>2.5</v>
      </c>
      <c r="X109" s="84">
        <v>5.2264933388963902E-2</v>
      </c>
      <c r="Y109" s="84">
        <v>4.9910181259789098E-2</v>
      </c>
      <c r="Z109" s="109">
        <f>((((N109/1000)+1)/((SMOW!$Z$4/1000)+1))-1)*1000</f>
        <v>-15.710606344907397</v>
      </c>
      <c r="AA109" s="109">
        <f>((((P109/1000)+1)/((SMOW!$AA$4/1000)+1))-1)*1000</f>
        <v>-29.605972994937058</v>
      </c>
      <c r="AB109" s="109">
        <f>Z109*SMOW!$AN$6</f>
        <v>-16.53635566169373</v>
      </c>
      <c r="AC109" s="109">
        <f>AA109*SMOW!$AN$12</f>
        <v>-31.126804335987785</v>
      </c>
      <c r="AD109" s="109">
        <f t="shared" ref="AD109" si="242">LN((AB109/1000)+1)*1000</f>
        <v>-16.67460743026237</v>
      </c>
      <c r="AE109" s="109">
        <f t="shared" ref="AE109" si="243">LN((AC109/1000)+1)*1000</f>
        <v>-31.621536682273369</v>
      </c>
      <c r="AF109" s="51">
        <f>(AD109-SMOW!AN$14*AE109)</f>
        <v>2.1563937977969516E-2</v>
      </c>
      <c r="AG109" s="55">
        <f t="shared" ref="AG109" si="244">AF109*1000</f>
        <v>21.563937977969516</v>
      </c>
      <c r="AK109" s="98">
        <v>18</v>
      </c>
      <c r="AL109" s="98">
        <v>2</v>
      </c>
      <c r="AM109" s="98">
        <v>0</v>
      </c>
      <c r="AN109" s="98">
        <v>0</v>
      </c>
    </row>
    <row r="110" spans="1:40" s="84" customFormat="1" x14ac:dyDescent="0.25">
      <c r="A110" s="84">
        <v>3087</v>
      </c>
      <c r="B110" s="84" t="s">
        <v>162</v>
      </c>
      <c r="C110" s="84" t="s">
        <v>62</v>
      </c>
      <c r="D110" s="84" t="s">
        <v>68</v>
      </c>
      <c r="E110" s="84" t="s">
        <v>270</v>
      </c>
      <c r="F110" s="84">
        <v>-15.672486458764</v>
      </c>
      <c r="G110" s="84">
        <v>-15.796598614808399</v>
      </c>
      <c r="H110" s="84">
        <v>3.6694695625162301E-3</v>
      </c>
      <c r="I110" s="84">
        <v>-29.4892048604591</v>
      </c>
      <c r="J110" s="84">
        <v>-29.9327532232587</v>
      </c>
      <c r="K110" s="84">
        <v>1.7652302461669E-3</v>
      </c>
      <c r="L110" s="84">
        <v>7.8950870722283503E-3</v>
      </c>
      <c r="M110" s="84">
        <v>3.7590192471864698E-3</v>
      </c>
      <c r="N110" s="84">
        <v>-25.707697177832301</v>
      </c>
      <c r="O110" s="84">
        <v>3.6320593511975402E-3</v>
      </c>
      <c r="P110" s="84">
        <v>-48.798593414151803</v>
      </c>
      <c r="Q110" s="84">
        <v>1.73010903280258E-3</v>
      </c>
      <c r="R110" s="84">
        <v>-71.741045728070503</v>
      </c>
      <c r="S110" s="84">
        <v>0.13159371009316401</v>
      </c>
      <c r="T110" s="84">
        <v>406.703101527934</v>
      </c>
      <c r="U110" s="84">
        <v>9.7016945791391404E-2</v>
      </c>
      <c r="V110" s="85">
        <v>44363.630057870374</v>
      </c>
      <c r="W110" s="84">
        <v>2.5</v>
      </c>
      <c r="X110" s="84">
        <v>8.4254865034387601E-4</v>
      </c>
      <c r="Y110" s="84">
        <v>1.5257361819407799E-4</v>
      </c>
      <c r="Z110" s="109">
        <f>((((N110/1000)+1)/((SMOW!$Z$4/1000)+1))-1)*1000</f>
        <v>-15.499693946480985</v>
      </c>
      <c r="AA110" s="109">
        <f>((((P110/1000)+1)/((SMOW!$AA$4/1000)+1))-1)*1000</f>
        <v>-29.218296336429471</v>
      </c>
      <c r="AB110" s="109">
        <f>Z110*SMOW!$AN$6</f>
        <v>-16.314357709656026</v>
      </c>
      <c r="AC110" s="109">
        <f>AA110*SMOW!$AN$12</f>
        <v>-30.719213087523872</v>
      </c>
      <c r="AD110" s="109">
        <f t="shared" ref="AD110" si="245">LN((AB110/1000)+1)*1000</f>
        <v>-16.448902188175126</v>
      </c>
      <c r="AE110" s="109">
        <f t="shared" ref="AE110" si="246">LN((AC110/1000)+1)*1000</f>
        <v>-31.200939291006531</v>
      </c>
      <c r="AF110" s="51">
        <f>(AD110-SMOW!AN$14*AE110)</f>
        <v>2.5193757476323242E-2</v>
      </c>
      <c r="AG110" s="55">
        <f t="shared" ref="AG110" si="247">AF110*1000</f>
        <v>25.193757476323242</v>
      </c>
      <c r="AK110" s="98">
        <v>18</v>
      </c>
      <c r="AL110" s="98">
        <v>0</v>
      </c>
      <c r="AM110" s="98">
        <v>0</v>
      </c>
      <c r="AN110" s="98">
        <v>0</v>
      </c>
    </row>
    <row r="111" spans="1:40" s="84" customFormat="1" x14ac:dyDescent="0.25">
      <c r="A111" s="84">
        <v>3088</v>
      </c>
      <c r="B111" s="84" t="s">
        <v>162</v>
      </c>
      <c r="C111" s="84" t="s">
        <v>62</v>
      </c>
      <c r="D111" s="84" t="s">
        <v>68</v>
      </c>
      <c r="E111" s="84" t="s">
        <v>271</v>
      </c>
      <c r="F111" s="84">
        <v>-15.117174404060201</v>
      </c>
      <c r="G111" s="84">
        <v>-15.2326040070049</v>
      </c>
      <c r="H111" s="84">
        <v>4.0818674037410903E-3</v>
      </c>
      <c r="I111" s="84">
        <v>-28.432432226881399</v>
      </c>
      <c r="J111" s="84">
        <v>-28.8444627057494</v>
      </c>
      <c r="K111" s="84">
        <v>1.83047640827948E-3</v>
      </c>
      <c r="L111" s="84">
        <v>-2.72769836923841E-3</v>
      </c>
      <c r="M111" s="84">
        <v>3.8771431680434398E-3</v>
      </c>
      <c r="N111" s="84">
        <v>-25.1580465248542</v>
      </c>
      <c r="O111" s="84">
        <v>4.04025279990145E-3</v>
      </c>
      <c r="P111" s="84">
        <v>-47.762846444066803</v>
      </c>
      <c r="Q111" s="84">
        <v>1.79405705016052E-3</v>
      </c>
      <c r="R111" s="84">
        <v>-70.897572347456901</v>
      </c>
      <c r="S111" s="84">
        <v>0.14174838901546899</v>
      </c>
      <c r="T111" s="84">
        <v>263.83181543825702</v>
      </c>
      <c r="U111" s="84">
        <v>7.1509653819330304E-2</v>
      </c>
      <c r="V111" s="85">
        <v>44363.707638888889</v>
      </c>
      <c r="W111" s="84">
        <v>2.5</v>
      </c>
      <c r="X111" s="84">
        <v>2.1855284532995799E-2</v>
      </c>
      <c r="Y111" s="84">
        <v>2.81224655039258E-2</v>
      </c>
      <c r="Z111" s="109">
        <f>((((N111/1000)+1)/((SMOW!$Z$4/1000)+1))-1)*1000</f>
        <v>-14.944284410233987</v>
      </c>
      <c r="AA111" s="109">
        <f>((((P111/1000)+1)/((SMOW!$AA$4/1000)+1))-1)*1000</f>
        <v>-28.161228715185672</v>
      </c>
      <c r="AB111" s="109">
        <f>Z111*SMOW!$AN$6</f>
        <v>-15.729755853582287</v>
      </c>
      <c r="AC111" s="109">
        <f>AA111*SMOW!$AN$12</f>
        <v>-29.607844884155231</v>
      </c>
      <c r="AD111" s="109">
        <f t="shared" ref="AD111" si="248">LN((AB111/1000)+1)*1000</f>
        <v>-15.854781275913894</v>
      </c>
      <c r="AE111" s="109">
        <f t="shared" ref="AE111" si="249">LN((AC111/1000)+1)*1000</f>
        <v>-30.05500556073147</v>
      </c>
      <c r="AF111" s="51">
        <f>(AD111-SMOW!AN$14*AE111)</f>
        <v>1.426166015232333E-2</v>
      </c>
      <c r="AG111" s="55">
        <f t="shared" ref="AG111" si="250">AF111*1000</f>
        <v>14.26166015232333</v>
      </c>
      <c r="AH111" s="2">
        <f>AVERAGE(AG109:AG111)</f>
        <v>20.339785202205363</v>
      </c>
      <c r="AI111" s="2">
        <f>STDEV(AG109:AG111)</f>
        <v>5.5679080891444075</v>
      </c>
      <c r="AK111" s="98">
        <v>18</v>
      </c>
      <c r="AL111" s="98">
        <v>0</v>
      </c>
      <c r="AM111" s="98">
        <v>0</v>
      </c>
      <c r="AN111" s="98">
        <v>0</v>
      </c>
    </row>
    <row r="112" spans="1:40" s="84" customFormat="1" x14ac:dyDescent="0.25">
      <c r="A112" s="84">
        <v>3089</v>
      </c>
      <c r="B112" s="84" t="s">
        <v>127</v>
      </c>
      <c r="C112" s="84" t="s">
        <v>122</v>
      </c>
      <c r="D112" s="84" t="s">
        <v>129</v>
      </c>
      <c r="E112" s="84" t="s">
        <v>272</v>
      </c>
      <c r="F112" s="84">
        <v>4.2549272975341603</v>
      </c>
      <c r="G112" s="84">
        <v>4.2459002873882001</v>
      </c>
      <c r="H112" s="84">
        <v>4.5652404001038501E-3</v>
      </c>
      <c r="I112" s="84">
        <v>8.5635724203594208</v>
      </c>
      <c r="J112" s="84">
        <v>8.5271129775588292</v>
      </c>
      <c r="K112" s="84">
        <v>1.72476783169091E-3</v>
      </c>
      <c r="L112" s="84">
        <v>-0.25641536476286297</v>
      </c>
      <c r="M112" s="84">
        <v>4.4797915454212901E-3</v>
      </c>
      <c r="N112" s="84">
        <v>-5.9834432371234296</v>
      </c>
      <c r="O112" s="84">
        <v>4.5186978126346301E-3</v>
      </c>
      <c r="P112" s="84">
        <v>-11.502918337391501</v>
      </c>
      <c r="Q112" s="84">
        <v>1.6904516629316199E-3</v>
      </c>
      <c r="R112" s="84">
        <v>-19.040028007131099</v>
      </c>
      <c r="S112" s="84">
        <v>0.15342809891960699</v>
      </c>
      <c r="T112" s="84">
        <v>396.009102323207</v>
      </c>
      <c r="U112" s="84">
        <v>0.103273307234899</v>
      </c>
      <c r="V112" s="85">
        <v>44363.834814814814</v>
      </c>
      <c r="W112" s="84">
        <v>2.5</v>
      </c>
      <c r="X112" s="84">
        <v>2.5406254610112499E-3</v>
      </c>
      <c r="Y112" s="84">
        <v>4.6850469392813203E-3</v>
      </c>
      <c r="Z112" s="109">
        <f>((((N112/1000)+1)/((SMOW!$Z$4/1000)+1))-1)*1000</f>
        <v>4.4312179421348574</v>
      </c>
      <c r="AA112" s="109">
        <f>((((P112/1000)+1)/((SMOW!$AA$4/1000)+1))-1)*1000</f>
        <v>8.8451030021550192</v>
      </c>
      <c r="AB112" s="109">
        <f>Z112*SMOW!$AN$6</f>
        <v>4.6641227141034634</v>
      </c>
      <c r="AC112" s="109">
        <f>AA112*SMOW!$AN$12</f>
        <v>9.2994677299347703</v>
      </c>
      <c r="AD112" s="109">
        <f t="shared" ref="AD112" si="251">LN((AB112/1000)+1)*1000</f>
        <v>4.6532793970593778</v>
      </c>
      <c r="AE112" s="109">
        <f t="shared" ref="AE112" si="252">LN((AC112/1000)+1)*1000</f>
        <v>9.256493896972195</v>
      </c>
      <c r="AF112" s="51">
        <f>(AD112-SMOW!AN$14*AE112)</f>
        <v>-0.23414938054194145</v>
      </c>
      <c r="AG112" s="55">
        <f t="shared" ref="AG112" si="253">AF112*1000</f>
        <v>-234.14938054194147</v>
      </c>
      <c r="AJ112" s="84" t="s">
        <v>425</v>
      </c>
      <c r="AK112" s="98">
        <v>18</v>
      </c>
      <c r="AL112" s="98">
        <v>2</v>
      </c>
      <c r="AM112" s="98">
        <v>0</v>
      </c>
      <c r="AN112" s="98">
        <v>0</v>
      </c>
    </row>
    <row r="113" spans="1:40" s="84" customFormat="1" x14ac:dyDescent="0.25">
      <c r="A113" s="84">
        <v>3091</v>
      </c>
      <c r="B113" s="84" t="s">
        <v>127</v>
      </c>
      <c r="C113" s="84" t="s">
        <v>122</v>
      </c>
      <c r="D113" s="84" t="s">
        <v>129</v>
      </c>
      <c r="E113" s="84" t="s">
        <v>275</v>
      </c>
      <c r="F113" s="84">
        <v>5.4694847726087401</v>
      </c>
      <c r="G113" s="84">
        <v>5.4545812227990398</v>
      </c>
      <c r="H113" s="84">
        <v>3.4947520462008802E-3</v>
      </c>
      <c r="I113" s="84">
        <v>10.735580224974701</v>
      </c>
      <c r="J113" s="84">
        <v>10.6783629878671</v>
      </c>
      <c r="K113" s="84">
        <v>1.4110263282696501E-3</v>
      </c>
      <c r="L113" s="84">
        <v>-0.18359443479478099</v>
      </c>
      <c r="M113" s="84">
        <v>3.4323663868155302E-3</v>
      </c>
      <c r="N113" s="84">
        <v>-4.7812681652887701</v>
      </c>
      <c r="O113" s="84">
        <v>3.4591230784908398E-3</v>
      </c>
      <c r="P113" s="84">
        <v>-9.3741250367786897</v>
      </c>
      <c r="Q113" s="84">
        <v>1.38295239465873E-3</v>
      </c>
      <c r="R113" s="84">
        <v>-15.939177957798099</v>
      </c>
      <c r="S113" s="84">
        <v>0.130057891911948</v>
      </c>
      <c r="T113" s="84">
        <v>208.95532575572199</v>
      </c>
      <c r="U113" s="84">
        <v>5.65798956579412E-2</v>
      </c>
      <c r="V113" s="85">
        <v>44364.020451388889</v>
      </c>
      <c r="W113" s="84">
        <v>2.5</v>
      </c>
      <c r="X113" s="84">
        <v>6.6577110208938695E-2</v>
      </c>
      <c r="Y113" s="84">
        <v>7.1749072759013502E-2</v>
      </c>
      <c r="Z113" s="109">
        <f>((((N113/1000)+1)/((SMOW!$Z$4/1000)+1))-1)*1000</f>
        <v>5.6459886251452041</v>
      </c>
      <c r="AA113" s="109">
        <f>((((P113/1000)+1)/((SMOW!$AA$4/1000)+1))-1)*1000</f>
        <v>11.017717101343472</v>
      </c>
      <c r="AB113" s="109">
        <f>Z113*SMOW!$AN$6</f>
        <v>5.9427417324056568</v>
      </c>
      <c r="AC113" s="109">
        <f>AA113*SMOW!$AN$12</f>
        <v>11.583686997938972</v>
      </c>
      <c r="AD113" s="109">
        <f t="shared" ref="AD113" si="254">LN((AB113/1000)+1)*1000</f>
        <v>5.9251532907343814</v>
      </c>
      <c r="AE113" s="109">
        <f t="shared" ref="AE113" si="255">LN((AC113/1000)+1)*1000</f>
        <v>11.517109742504793</v>
      </c>
      <c r="AF113" s="51">
        <f>(AD113-SMOW!AN$14*AE113)</f>
        <v>-0.1558806533081496</v>
      </c>
      <c r="AG113" s="55">
        <f t="shared" ref="AG113" si="256">AF113*1000</f>
        <v>-155.88065330814959</v>
      </c>
      <c r="AJ113" s="84" t="s">
        <v>273</v>
      </c>
      <c r="AK113" s="98">
        <v>18</v>
      </c>
      <c r="AL113" s="98">
        <v>0</v>
      </c>
      <c r="AM113" s="98">
        <v>0</v>
      </c>
      <c r="AN113" s="98">
        <v>1</v>
      </c>
    </row>
    <row r="114" spans="1:40" s="84" customFormat="1" x14ac:dyDescent="0.25">
      <c r="A114" s="84">
        <v>3093</v>
      </c>
      <c r="B114" s="84" t="s">
        <v>112</v>
      </c>
      <c r="C114" s="84" t="s">
        <v>130</v>
      </c>
      <c r="D114" s="84" t="s">
        <v>279</v>
      </c>
      <c r="E114" s="84" t="s">
        <v>274</v>
      </c>
      <c r="F114" s="84">
        <v>1.84305597920371</v>
      </c>
      <c r="G114" s="84">
        <v>1.8413592967894701</v>
      </c>
      <c r="H114" s="84">
        <v>4.1755008505357403E-3</v>
      </c>
      <c r="I114" s="84">
        <v>5.0731430001371702</v>
      </c>
      <c r="J114" s="84">
        <v>5.0603179259374302</v>
      </c>
      <c r="K114" s="84">
        <v>1.4652666111172E-3</v>
      </c>
      <c r="L114" s="84">
        <v>-0.83048856810549998</v>
      </c>
      <c r="M114" s="84">
        <v>4.3545062044214504E-3</v>
      </c>
      <c r="N114" s="84">
        <v>-8.3707255476554199</v>
      </c>
      <c r="O114" s="84">
        <v>4.1329316544943999E-3</v>
      </c>
      <c r="P114" s="84">
        <v>-14.9239017934557</v>
      </c>
      <c r="Q114" s="84">
        <v>1.43611350692644E-3</v>
      </c>
      <c r="R114" s="84">
        <v>-24.998627370311599</v>
      </c>
      <c r="S114" s="84">
        <v>0.14218041812861201</v>
      </c>
      <c r="T114" s="84">
        <v>461.59288614518698</v>
      </c>
      <c r="U114" s="84">
        <v>0.128048903172018</v>
      </c>
      <c r="V114" s="85">
        <v>44364.545069444444</v>
      </c>
      <c r="W114" s="84">
        <v>2.5</v>
      </c>
      <c r="X114" s="84">
        <v>1.5799915538153401E-2</v>
      </c>
      <c r="Y114" s="84">
        <v>1.2831739965233501E-2</v>
      </c>
      <c r="Z114" s="109">
        <f>((((N114/1000)+1)/((SMOW!$Z$4/1000)+1))-1)*1000</f>
        <v>2.0189232349439035</v>
      </c>
      <c r="AA114" s="109">
        <f>((((P114/1000)+1)/((SMOW!$AA$4/1000)+1))-1)*1000</f>
        <v>5.3536992629583668</v>
      </c>
      <c r="AB114" s="109">
        <f>Z114*SMOW!$AN$6</f>
        <v>2.1250378205492759</v>
      </c>
      <c r="AC114" s="109">
        <f>AA114*SMOW!$AN$12</f>
        <v>5.6287138227250608</v>
      </c>
      <c r="AD114" s="109">
        <f t="shared" ref="AD114" si="257">LN((AB114/1000)+1)*1000</f>
        <v>2.122783121328975</v>
      </c>
      <c r="AE114" s="109">
        <f t="shared" ref="AE114" si="258">LN((AC114/1000)+1)*1000</f>
        <v>5.6129318070139913</v>
      </c>
      <c r="AF114" s="51">
        <f>(AD114-SMOW!AN$14*AE114)</f>
        <v>-0.84084487277441244</v>
      </c>
      <c r="AG114" s="55">
        <f t="shared" ref="AG114" si="259">AF114*1000</f>
        <v>-840.84487277441247</v>
      </c>
      <c r="AK114" s="98">
        <v>18</v>
      </c>
      <c r="AL114" s="98">
        <v>0</v>
      </c>
      <c r="AM114" s="98">
        <v>0</v>
      </c>
      <c r="AN114" s="98">
        <v>0</v>
      </c>
    </row>
    <row r="115" spans="1:40" s="84" customFormat="1" x14ac:dyDescent="0.25">
      <c r="A115" s="84">
        <v>3094</v>
      </c>
      <c r="B115" s="84" t="s">
        <v>112</v>
      </c>
      <c r="C115" s="84" t="s">
        <v>130</v>
      </c>
      <c r="D115" s="84" t="s">
        <v>279</v>
      </c>
      <c r="E115" s="84" t="s">
        <v>277</v>
      </c>
      <c r="F115" s="84">
        <v>0.82708920972026101</v>
      </c>
      <c r="G115" s="84">
        <v>0.82674692657704296</v>
      </c>
      <c r="H115" s="84">
        <v>4.71798624833178E-3</v>
      </c>
      <c r="I115" s="84">
        <v>3.3388161386523199</v>
      </c>
      <c r="J115" s="84">
        <v>3.3332546187879002</v>
      </c>
      <c r="K115" s="84">
        <v>1.59007140452698E-3</v>
      </c>
      <c r="L115" s="84">
        <v>-0.93321151214297005</v>
      </c>
      <c r="M115" s="84">
        <v>4.8526265406996201E-3</v>
      </c>
      <c r="N115" s="84">
        <v>-9.3763345444716499</v>
      </c>
      <c r="O115" s="84">
        <v>4.6698864182195404E-3</v>
      </c>
      <c r="P115" s="84">
        <v>-16.623722298684399</v>
      </c>
      <c r="Q115" s="84">
        <v>1.55843517056424E-3</v>
      </c>
      <c r="R115" s="84">
        <v>-27.528845588486799</v>
      </c>
      <c r="S115" s="84">
        <v>0.130345266508644</v>
      </c>
      <c r="T115" s="84">
        <v>420.41027633372101</v>
      </c>
      <c r="U115" s="84">
        <v>8.4882352325063901E-2</v>
      </c>
      <c r="V115" s="85">
        <v>44364.667766203704</v>
      </c>
      <c r="W115" s="84">
        <v>2.5</v>
      </c>
      <c r="X115" s="84">
        <v>6.4931803065142102E-3</v>
      </c>
      <c r="Y115" s="84">
        <v>4.31030586299333E-3</v>
      </c>
      <c r="Z115" s="109">
        <f>((((N115/1000)+1)/((SMOW!$Z$4/1000)+1))-1)*1000</f>
        <v>1.0027781188755025</v>
      </c>
      <c r="AA115" s="109">
        <f>((((P115/1000)+1)/((SMOW!$AA$4/1000)+1))-1)*1000</f>
        <v>3.6188882812220324</v>
      </c>
      <c r="AB115" s="109">
        <f>Z115*SMOW!$AN$6</f>
        <v>1.0554841270569206</v>
      </c>
      <c r="AC115" s="109">
        <f>AA115*SMOW!$AN$12</f>
        <v>3.8047872117785406</v>
      </c>
      <c r="AD115" s="109">
        <f t="shared" ref="AD115" si="260">LN((AB115/1000)+1)*1000</f>
        <v>1.0549274953285528</v>
      </c>
      <c r="AE115" s="109">
        <f t="shared" ref="AE115" si="261">LN((AC115/1000)+1)*1000</f>
        <v>3.7975673165636277</v>
      </c>
      <c r="AF115" s="51">
        <f>(AD115-SMOW!AN$14*AE115)</f>
        <v>-0.9501880478170428</v>
      </c>
      <c r="AG115" s="55">
        <f t="shared" ref="AG115" si="262">AF115*1000</f>
        <v>-950.18804781704284</v>
      </c>
      <c r="AJ115" s="84" t="s">
        <v>276</v>
      </c>
      <c r="AK115" s="98">
        <v>18</v>
      </c>
      <c r="AL115" s="98">
        <v>0</v>
      </c>
      <c r="AM115" s="98">
        <v>0</v>
      </c>
      <c r="AN115" s="98">
        <v>0</v>
      </c>
    </row>
    <row r="116" spans="1:40" s="84" customFormat="1" x14ac:dyDescent="0.25">
      <c r="A116" s="84">
        <v>3095</v>
      </c>
      <c r="B116" s="84" t="s">
        <v>112</v>
      </c>
      <c r="C116" s="84" t="s">
        <v>130</v>
      </c>
      <c r="D116" s="84" t="s">
        <v>279</v>
      </c>
      <c r="E116" s="84" t="s">
        <v>291</v>
      </c>
      <c r="F116" s="84">
        <v>1.07696451474086</v>
      </c>
      <c r="G116" s="84">
        <v>1.0763847724534401</v>
      </c>
      <c r="H116" s="84">
        <v>3.4532735007296099E-3</v>
      </c>
      <c r="I116" s="84">
        <v>3.8602607783388101</v>
      </c>
      <c r="J116" s="84">
        <v>3.8528290558629599</v>
      </c>
      <c r="K116" s="84">
        <v>1.3487030493916699E-3</v>
      </c>
      <c r="L116" s="84">
        <v>-0.95790896904220602</v>
      </c>
      <c r="M116" s="84">
        <v>3.5720766792061201E-3</v>
      </c>
      <c r="N116" s="84">
        <v>-9.1290067160834703</v>
      </c>
      <c r="O116" s="84">
        <v>3.4180674064454701E-3</v>
      </c>
      <c r="P116" s="84">
        <v>-16.112652378380002</v>
      </c>
      <c r="Q116" s="84">
        <v>1.3218691065329301E-3</v>
      </c>
      <c r="R116" s="84">
        <v>-27.020875572885998</v>
      </c>
      <c r="S116" s="84">
        <v>0.151131334102096</v>
      </c>
      <c r="T116" s="84">
        <v>422.20516699256802</v>
      </c>
      <c r="U116" s="84">
        <v>9.4701479567693994E-2</v>
      </c>
      <c r="V116" s="85">
        <v>44364.761203703703</v>
      </c>
      <c r="W116" s="84">
        <v>2.5</v>
      </c>
      <c r="X116" s="105">
        <v>6.3132267263604305E-5</v>
      </c>
      <c r="Y116" s="105">
        <v>2.7797544643326799E-5</v>
      </c>
      <c r="Z116" s="109">
        <f>((((N116/1000)+1)/((SMOW!$Z$4/1000)+1))-1)*1000</f>
        <v>1.2526972879363107</v>
      </c>
      <c r="AA116" s="109">
        <f>((((P116/1000)+1)/((SMOW!$AA$4/1000)+1))-1)*1000</f>
        <v>4.1404784770409098</v>
      </c>
      <c r="AB116" s="109">
        <f>Z116*SMOW!$AN$6</f>
        <v>1.3185390452144317</v>
      </c>
      <c r="AC116" s="109">
        <f>AA116*SMOW!$AN$12</f>
        <v>4.3531710116151539</v>
      </c>
      <c r="AD116" s="109">
        <f t="shared" ref="AD116" si="263">LN((AB116/1000)+1)*1000</f>
        <v>1.3176705359659278</v>
      </c>
      <c r="AE116" s="109">
        <f t="shared" ref="AE116" si="264">LN((AC116/1000)+1)*1000</f>
        <v>4.3437233708941463</v>
      </c>
      <c r="AF116" s="51">
        <f>(AD116-SMOW!AN$14*AE116)</f>
        <v>-0.97581540386618171</v>
      </c>
      <c r="AG116" s="55">
        <f t="shared" ref="AG116" si="265">AF116*1000</f>
        <v>-975.81540386618167</v>
      </c>
      <c r="AJ116" s="84" t="s">
        <v>292</v>
      </c>
      <c r="AK116" s="98">
        <v>18</v>
      </c>
      <c r="AL116" s="98">
        <v>0</v>
      </c>
      <c r="AM116" s="98">
        <v>0</v>
      </c>
      <c r="AN116" s="98">
        <v>0</v>
      </c>
    </row>
    <row r="117" spans="1:40" s="84" customFormat="1" x14ac:dyDescent="0.25">
      <c r="A117" s="84">
        <v>3096</v>
      </c>
      <c r="B117" s="84" t="s">
        <v>112</v>
      </c>
      <c r="C117" s="84" t="s">
        <v>130</v>
      </c>
      <c r="D117" s="84" t="s">
        <v>279</v>
      </c>
      <c r="E117" s="84" t="s">
        <v>278</v>
      </c>
      <c r="F117" s="84">
        <v>0.56737116756345696</v>
      </c>
      <c r="G117" s="84">
        <v>0.56720986528308603</v>
      </c>
      <c r="H117" s="84">
        <v>4.57740763846226E-3</v>
      </c>
      <c r="I117" s="84">
        <v>2.91713157921899</v>
      </c>
      <c r="J117" s="84">
        <v>2.9128849851548702</v>
      </c>
      <c r="K117" s="84">
        <v>1.0718710334226E-3</v>
      </c>
      <c r="L117" s="84">
        <v>-0.97079340687868698</v>
      </c>
      <c r="M117" s="84">
        <v>4.6702144867519302E-3</v>
      </c>
      <c r="N117" s="84">
        <v>-9.6334047633737594</v>
      </c>
      <c r="O117" s="84">
        <v>4.5307410061008399E-3</v>
      </c>
      <c r="P117" s="84">
        <v>-17.0370169761648</v>
      </c>
      <c r="Q117" s="84">
        <v>1.05054497051825E-3</v>
      </c>
      <c r="R117" s="84">
        <v>-28.7418158753072</v>
      </c>
      <c r="S117" s="84">
        <v>0.11706094906634</v>
      </c>
      <c r="T117" s="84">
        <v>448.86558751485501</v>
      </c>
      <c r="U117" s="84">
        <v>8.5311160926134194E-2</v>
      </c>
      <c r="V117" s="85">
        <v>44364.854953703703</v>
      </c>
      <c r="W117" s="84">
        <v>2.5</v>
      </c>
      <c r="X117" s="84">
        <v>1.95793818690773E-2</v>
      </c>
      <c r="Y117" s="84">
        <v>2.3702182490794099E-2</v>
      </c>
      <c r="Z117" s="109">
        <f>((((N117/1000)+1)/((SMOW!$Z$4/1000)+1))-1)*1000</f>
        <v>0.74301448484770383</v>
      </c>
      <c r="AA117" s="109">
        <f>((((P117/1000)+1)/((SMOW!$AA$4/1000)+1))-1)*1000</f>
        <v>3.1970860126997458</v>
      </c>
      <c r="AB117" s="109">
        <f>Z117*SMOW!$AN$6</f>
        <v>0.78206731894943926</v>
      </c>
      <c r="AC117" s="109">
        <f>AA117*SMOW!$AN$12</f>
        <v>3.3613173524020472</v>
      </c>
      <c r="AD117" s="109">
        <f t="shared" ref="AD117" si="266">LN((AB117/1000)+1)*1000</f>
        <v>0.7817616636553093</v>
      </c>
      <c r="AE117" s="109">
        <f t="shared" ref="AE117" si="267">LN((AC117/1000)+1)*1000</f>
        <v>3.3556807526323267</v>
      </c>
      <c r="AF117" s="51">
        <f>(AD117-SMOW!AN$14*AE117)</f>
        <v>-0.99003777373455937</v>
      </c>
      <c r="AG117" s="55">
        <f t="shared" ref="AG117" si="268">AF117*1000</f>
        <v>-990.03777373455932</v>
      </c>
      <c r="AK117" s="98">
        <v>18</v>
      </c>
      <c r="AL117" s="98">
        <v>0</v>
      </c>
      <c r="AM117" s="98">
        <v>0</v>
      </c>
      <c r="AN117" s="98">
        <v>0</v>
      </c>
    </row>
    <row r="118" spans="1:40" s="84" customFormat="1" x14ac:dyDescent="0.25">
      <c r="A118" s="84">
        <v>3097</v>
      </c>
      <c r="B118" s="84" t="s">
        <v>162</v>
      </c>
      <c r="C118" s="84" t="s">
        <v>130</v>
      </c>
      <c r="D118" s="84" t="s">
        <v>279</v>
      </c>
      <c r="E118" s="84" t="s">
        <v>280</v>
      </c>
      <c r="F118" s="84">
        <v>0.113940987101274</v>
      </c>
      <c r="G118" s="84">
        <v>0.113934044222259</v>
      </c>
      <c r="H118" s="84">
        <v>4.8155802521962802E-3</v>
      </c>
      <c r="I118" s="84">
        <v>1.9767360335578801</v>
      </c>
      <c r="J118" s="84">
        <v>1.9747847374127301</v>
      </c>
      <c r="K118" s="84">
        <v>2.5302323774246999E-3</v>
      </c>
      <c r="L118" s="84">
        <v>-0.92875229713166296</v>
      </c>
      <c r="M118" s="84">
        <v>4.5432260110820303E-3</v>
      </c>
      <c r="N118" s="84">
        <v>-10.082212226961</v>
      </c>
      <c r="O118" s="84">
        <v>4.7664854520397103E-3</v>
      </c>
      <c r="P118" s="84">
        <v>-17.958702309558099</v>
      </c>
      <c r="Q118" s="84">
        <v>2.4798905982797502E-3</v>
      </c>
      <c r="R118" s="84">
        <v>-30.6579416230318</v>
      </c>
      <c r="S118" s="84">
        <v>0.120724880335396</v>
      </c>
      <c r="T118" s="84">
        <v>372.42605521195799</v>
      </c>
      <c r="U118" s="84">
        <v>0.15159202023603299</v>
      </c>
      <c r="V118" s="85">
        <v>44365.500821759262</v>
      </c>
      <c r="W118" s="84">
        <v>2.5</v>
      </c>
      <c r="X118" s="84">
        <v>7.3535777445960099E-2</v>
      </c>
      <c r="Y118" s="84">
        <v>6.7258216273564805E-2</v>
      </c>
      <c r="Z118" s="109">
        <f>((((N118/1000)+1)/((SMOW!$Z$4/1000)+1))-1)*1000</f>
        <v>0.28950470756528013</v>
      </c>
      <c r="AA118" s="109">
        <f>((((P118/1000)+1)/((SMOW!$AA$4/1000)+1))-1)*1000</f>
        <v>2.2564279648895624</v>
      </c>
      <c r="AB118" s="109">
        <f>Z118*SMOW!$AN$6</f>
        <v>0.30472107218101935</v>
      </c>
      <c r="AC118" s="109">
        <f>AA118*SMOW!$AN$12</f>
        <v>2.3723385741579759</v>
      </c>
      <c r="AD118" s="109">
        <f t="shared" ref="AD118" si="269">LN((AB118/1000)+1)*1000</f>
        <v>0.30467465414448325</v>
      </c>
      <c r="AE118" s="109">
        <f t="shared" ref="AE118" si="270">LN((AC118/1000)+1)*1000</f>
        <v>2.3695290215987974</v>
      </c>
      <c r="AF118" s="51">
        <f>(AD118-SMOW!AN$14*AE118)</f>
        <v>-0.94643666925968184</v>
      </c>
      <c r="AG118" s="55">
        <f t="shared" ref="AG118" si="271">AF118*1000</f>
        <v>-946.43666925968182</v>
      </c>
      <c r="AK118" s="98">
        <v>18</v>
      </c>
      <c r="AL118" s="98">
        <v>0</v>
      </c>
      <c r="AM118" s="98">
        <v>0</v>
      </c>
      <c r="AN118" s="98">
        <v>0</v>
      </c>
    </row>
    <row r="119" spans="1:40" s="84" customFormat="1" x14ac:dyDescent="0.25">
      <c r="A119" s="84">
        <v>3098</v>
      </c>
      <c r="B119" s="84" t="s">
        <v>162</v>
      </c>
      <c r="C119" s="84" t="s">
        <v>130</v>
      </c>
      <c r="D119" s="84" t="s">
        <v>279</v>
      </c>
      <c r="E119" s="84" t="s">
        <v>281</v>
      </c>
      <c r="F119" s="84">
        <v>0.83353298020200095</v>
      </c>
      <c r="G119" s="84">
        <v>0.83318550782203105</v>
      </c>
      <c r="H119" s="84">
        <v>3.7699689775715101E-3</v>
      </c>
      <c r="I119" s="84">
        <v>3.4036183047486501</v>
      </c>
      <c r="J119" s="84">
        <v>3.3978390674430701</v>
      </c>
      <c r="K119" s="84">
        <v>1.40566394352594E-3</v>
      </c>
      <c r="L119" s="84">
        <v>-0.96087351978791002</v>
      </c>
      <c r="M119" s="84">
        <v>3.80689830687253E-3</v>
      </c>
      <c r="N119" s="84">
        <v>-9.3699564681757703</v>
      </c>
      <c r="O119" s="84">
        <v>3.7315341755626099E-3</v>
      </c>
      <c r="P119" s="84">
        <v>-16.560209443547301</v>
      </c>
      <c r="Q119" s="84">
        <v>1.3776967005047699E-3</v>
      </c>
      <c r="R119" s="84">
        <v>-28.977646612618202</v>
      </c>
      <c r="S119" s="84">
        <v>0.11258473011247599</v>
      </c>
      <c r="T119" s="84">
        <v>378.67821306096801</v>
      </c>
      <c r="U119" s="84">
        <v>7.0726277936389401E-2</v>
      </c>
      <c r="V119" s="85">
        <v>44365.593402777777</v>
      </c>
      <c r="W119" s="84">
        <v>2.5</v>
      </c>
      <c r="X119" s="84">
        <v>6.6883526665181196E-4</v>
      </c>
      <c r="Y119" s="84">
        <v>1.7072890249449099E-3</v>
      </c>
      <c r="Z119" s="109">
        <f>((((N119/1000)+1)/((SMOW!$Z$4/1000)+1))-1)*1000</f>
        <v>1.0092230205205333</v>
      </c>
      <c r="AA119" s="109">
        <f>((((P119/1000)+1)/((SMOW!$AA$4/1000)+1))-1)*1000</f>
        <v>3.6837085362044775</v>
      </c>
      <c r="AB119" s="109">
        <f>Z119*SMOW!$AN$6</f>
        <v>1.062267772669772</v>
      </c>
      <c r="AC119" s="109">
        <f>AA119*SMOW!$AN$12</f>
        <v>3.8729372230682371</v>
      </c>
      <c r="AD119" s="109">
        <f t="shared" ref="AD119" si="272">LN((AB119/1000)+1)*1000</f>
        <v>1.0617039655000846</v>
      </c>
      <c r="AE119" s="109">
        <f t="shared" ref="AE119" si="273">LN((AC119/1000)+1)*1000</f>
        <v>3.8654567098525114</v>
      </c>
      <c r="AF119" s="51">
        <f>(AD119-SMOW!AN$14*AE119)</f>
        <v>-0.97925717730204132</v>
      </c>
      <c r="AG119" s="55">
        <f t="shared" ref="AG119" si="274">AF119*1000</f>
        <v>-979.25717730204133</v>
      </c>
      <c r="AK119" s="98">
        <v>18</v>
      </c>
      <c r="AL119" s="98">
        <v>0</v>
      </c>
      <c r="AM119" s="98">
        <v>0</v>
      </c>
      <c r="AN119" s="98">
        <v>0</v>
      </c>
    </row>
    <row r="120" spans="1:40" s="84" customFormat="1" x14ac:dyDescent="0.25">
      <c r="A120" s="84">
        <v>3099</v>
      </c>
      <c r="B120" s="84" t="s">
        <v>162</v>
      </c>
      <c r="C120" s="84" t="s">
        <v>130</v>
      </c>
      <c r="D120" s="84" t="s">
        <v>279</v>
      </c>
      <c r="E120" s="84" t="s">
        <v>282</v>
      </c>
      <c r="F120" s="84">
        <v>0.84122923312911502</v>
      </c>
      <c r="G120" s="84">
        <v>0.84087529289626195</v>
      </c>
      <c r="H120" s="84">
        <v>3.95971490588478E-3</v>
      </c>
      <c r="I120" s="84">
        <v>3.4736151049918198</v>
      </c>
      <c r="J120" s="84">
        <v>3.4675960073099299</v>
      </c>
      <c r="K120" s="84">
        <v>1.27172305763202E-3</v>
      </c>
      <c r="L120" s="84">
        <v>-0.99001539896337998</v>
      </c>
      <c r="M120" s="84">
        <v>3.9131815169538399E-3</v>
      </c>
      <c r="N120" s="84">
        <v>-9.3623386784824802</v>
      </c>
      <c r="O120" s="84">
        <v>3.9193456457332796E-3</v>
      </c>
      <c r="P120" s="84">
        <v>-16.4916053072706</v>
      </c>
      <c r="Q120" s="84">
        <v>1.2464207170784099E-3</v>
      </c>
      <c r="R120" s="84">
        <v>-29.4002726129522</v>
      </c>
      <c r="S120" s="84">
        <v>0.12723603630598501</v>
      </c>
      <c r="T120" s="84">
        <v>183.25309886678301</v>
      </c>
      <c r="U120" s="84">
        <v>5.8116081222341999E-2</v>
      </c>
      <c r="V120" s="85">
        <v>44365.688715277778</v>
      </c>
      <c r="W120" s="84">
        <v>2.5</v>
      </c>
      <c r="X120" s="84">
        <v>9.7101874637070898E-4</v>
      </c>
      <c r="Y120" s="84">
        <v>1.8955394585777E-3</v>
      </c>
      <c r="Z120" s="109">
        <f>((((N120/1000)+1)/((SMOW!$Z$4/1000)+1))-1)*1000</f>
        <v>1.0169206244765583</v>
      </c>
      <c r="AA120" s="109">
        <f>((((P120/1000)+1)/((SMOW!$AA$4/1000)+1))-1)*1000</f>
        <v>3.7537248753645169</v>
      </c>
      <c r="AB120" s="109">
        <f>Z120*SMOW!$AN$6</f>
        <v>1.0703699626149075</v>
      </c>
      <c r="AC120" s="109">
        <f>AA120*SMOW!$AN$12</f>
        <v>3.9465502365547183</v>
      </c>
      <c r="AD120" s="109">
        <f t="shared" ref="AD120" si="275">LN((AB120/1000)+1)*1000</f>
        <v>1.0697975251299696</v>
      </c>
      <c r="AE120" s="109">
        <f t="shared" ref="AE120" si="276">LN((AC120/1000)+1)*1000</f>
        <v>3.9387830362273495</v>
      </c>
      <c r="AF120" s="51">
        <f>(AD120-SMOW!AN$14*AE120)</f>
        <v>-1.0098799179980711</v>
      </c>
      <c r="AG120" s="55">
        <f t="shared" ref="AG120" si="277">AF120*1000</f>
        <v>-1009.8799179980711</v>
      </c>
      <c r="AK120" s="98">
        <v>18</v>
      </c>
      <c r="AL120" s="98">
        <v>0</v>
      </c>
      <c r="AM120" s="98">
        <v>0</v>
      </c>
      <c r="AN120" s="98">
        <v>0</v>
      </c>
    </row>
    <row r="121" spans="1:40" s="84" customFormat="1" x14ac:dyDescent="0.25">
      <c r="A121" s="84">
        <v>3101</v>
      </c>
      <c r="B121" s="84" t="s">
        <v>162</v>
      </c>
      <c r="C121" s="84" t="s">
        <v>130</v>
      </c>
      <c r="D121" s="84" t="s">
        <v>279</v>
      </c>
      <c r="E121" s="84" t="s">
        <v>283</v>
      </c>
      <c r="F121" s="84">
        <v>1.09048319250863</v>
      </c>
      <c r="G121" s="84">
        <v>1.0898887672607001</v>
      </c>
      <c r="H121" s="84">
        <v>3.7958120667411798E-3</v>
      </c>
      <c r="I121" s="84">
        <v>3.9131742398525802</v>
      </c>
      <c r="J121" s="84">
        <v>3.9055376510017501</v>
      </c>
      <c r="K121" s="84">
        <v>1.4042728081111401E-3</v>
      </c>
      <c r="L121" s="84">
        <v>-0.97223511246822303</v>
      </c>
      <c r="M121" s="84">
        <v>3.8675126291187602E-3</v>
      </c>
      <c r="N121" s="84">
        <v>-9.1156258611217797</v>
      </c>
      <c r="O121" s="84">
        <v>3.7571137946554598E-3</v>
      </c>
      <c r="P121" s="84">
        <v>-16.0607916888635</v>
      </c>
      <c r="Q121" s="84">
        <v>1.37633324327129E-3</v>
      </c>
      <c r="R121" s="84">
        <v>-30.276686946265698</v>
      </c>
      <c r="S121" s="84">
        <v>0.16134076749613899</v>
      </c>
      <c r="T121" s="84">
        <v>403.19685111886702</v>
      </c>
      <c r="U121" s="84">
        <v>7.98378108747448E-2</v>
      </c>
      <c r="V121" s="85">
        <v>44365.875740740739</v>
      </c>
      <c r="W121" s="84">
        <v>2.5</v>
      </c>
      <c r="X121" s="84">
        <v>0.121792066667058</v>
      </c>
      <c r="Y121" s="84">
        <v>0.113828466224683</v>
      </c>
      <c r="Z121" s="109">
        <f>((((N121/1000)+1)/((SMOW!$Z$4/1000)+1))-1)*1000</f>
        <v>1.2662183388230108</v>
      </c>
      <c r="AA121" s="109">
        <f>((((P121/1000)+1)/((SMOW!$AA$4/1000)+1))-1)*1000</f>
        <v>4.193406708825842</v>
      </c>
      <c r="AB121" s="109">
        <f>Z121*SMOW!$AN$6</f>
        <v>1.3327707624043166</v>
      </c>
      <c r="AC121" s="109">
        <f>AA121*SMOW!$AN$12</f>
        <v>4.4088181175184502</v>
      </c>
      <c r="AD121" s="109">
        <f t="shared" ref="AD121" si="278">LN((AB121/1000)+1)*1000</f>
        <v>1.331883411787476</v>
      </c>
      <c r="AE121" s="109">
        <f t="shared" ref="AE121" si="279">LN((AC121/1000)+1)*1000</f>
        <v>4.3991277505255848</v>
      </c>
      <c r="AF121" s="51">
        <f>(AD121-SMOW!AN$14*AE121)</f>
        <v>-0.99085604049003262</v>
      </c>
      <c r="AG121" s="55">
        <f t="shared" ref="AG121" si="280">AF121*1000</f>
        <v>-990.85604049003257</v>
      </c>
      <c r="AK121" s="98">
        <v>18</v>
      </c>
      <c r="AL121" s="98">
        <v>0</v>
      </c>
      <c r="AM121" s="98">
        <v>0</v>
      </c>
      <c r="AN121" s="98">
        <v>0</v>
      </c>
    </row>
    <row r="122" spans="1:40" s="84" customFormat="1" x14ac:dyDescent="0.25">
      <c r="A122" s="84">
        <v>3102</v>
      </c>
      <c r="B122" s="84" t="s">
        <v>162</v>
      </c>
      <c r="C122" s="114" t="s">
        <v>64</v>
      </c>
      <c r="D122" s="84" t="s">
        <v>50</v>
      </c>
      <c r="E122" s="84" t="s">
        <v>285</v>
      </c>
      <c r="F122" s="84">
        <v>10.0078264933284</v>
      </c>
      <c r="G122" s="84">
        <v>9.9580796285089708</v>
      </c>
      <c r="H122" s="84">
        <v>3.21784578777149E-3</v>
      </c>
      <c r="I122" s="84">
        <v>19.345231196015199</v>
      </c>
      <c r="J122" s="84">
        <v>19.160490938099201</v>
      </c>
      <c r="K122" s="84">
        <v>1.3197634843407299E-3</v>
      </c>
      <c r="L122" s="84">
        <v>-0.15865958680742001</v>
      </c>
      <c r="M122" s="84">
        <v>3.17862249018386E-3</v>
      </c>
      <c r="N122" s="84">
        <v>-0.28919480022921701</v>
      </c>
      <c r="O122" s="84">
        <v>3.1850398770391099E-3</v>
      </c>
      <c r="P122" s="84">
        <v>-0.93577261980274695</v>
      </c>
      <c r="Q122" s="84">
        <v>1.2935053262160801E-3</v>
      </c>
      <c r="R122" s="84">
        <v>-3.6427170234865498</v>
      </c>
      <c r="S122" s="84">
        <v>0.13660559315096099</v>
      </c>
      <c r="T122" s="84">
        <v>220.536420930237</v>
      </c>
      <c r="U122" s="84">
        <v>0.10018303218977399</v>
      </c>
      <c r="V122" s="85">
        <v>44368.57366898148</v>
      </c>
      <c r="W122" s="84">
        <v>2.5</v>
      </c>
      <c r="X122" s="84">
        <v>3.4029492000198398E-2</v>
      </c>
      <c r="Y122" s="84">
        <v>2.9722178261863599E-2</v>
      </c>
      <c r="Z122" s="109">
        <f>((((N122/1000)+1)/((SMOW!$Z$4/1000)+1))-1)*1000</f>
        <v>10.185127023248031</v>
      </c>
      <c r="AA122" s="109">
        <f>((((P122/1000)+1)/((SMOW!$AA$4/1000)+1))-1)*1000</f>
        <v>19.629771371604264</v>
      </c>
      <c r="AB122" s="109">
        <f>Z122*SMOW!$AN$6</f>
        <v>10.720457200593815</v>
      </c>
      <c r="AC122" s="109">
        <f>AA122*SMOW!$AN$12</f>
        <v>20.638134499027956</v>
      </c>
      <c r="AD122" s="109">
        <f t="shared" ref="AD122" si="281">LN((AB122/1000)+1)*1000</f>
        <v>10.663400519537918</v>
      </c>
      <c r="AE122" s="109">
        <f t="shared" ref="AE122" si="282">LN((AC122/1000)+1)*1000</f>
        <v>20.428053734155668</v>
      </c>
      <c r="AF122" s="51">
        <f>(AD122-SMOW!AN$14*AE122)</f>
        <v>-0.12261185209627534</v>
      </c>
      <c r="AG122" s="55">
        <f t="shared" ref="AG122" si="283">AF122*1000</f>
        <v>-122.61185209627534</v>
      </c>
      <c r="AK122" s="98">
        <v>18</v>
      </c>
      <c r="AL122" s="98">
        <v>0</v>
      </c>
      <c r="AM122" s="98">
        <v>0</v>
      </c>
      <c r="AN122" s="98">
        <v>0</v>
      </c>
    </row>
    <row r="123" spans="1:40" s="84" customFormat="1" x14ac:dyDescent="0.25">
      <c r="A123" s="84">
        <v>3103</v>
      </c>
      <c r="B123" s="84" t="s">
        <v>162</v>
      </c>
      <c r="C123" s="114" t="s">
        <v>64</v>
      </c>
      <c r="D123" s="84" t="s">
        <v>50</v>
      </c>
      <c r="E123" s="84" t="s">
        <v>284</v>
      </c>
      <c r="F123" s="84">
        <v>10.781123056207401</v>
      </c>
      <c r="G123" s="84">
        <v>10.7234207292992</v>
      </c>
      <c r="H123" s="84">
        <v>4.4451736773625699E-3</v>
      </c>
      <c r="I123" s="84">
        <v>20.819421351496601</v>
      </c>
      <c r="J123" s="84">
        <v>20.605659029833902</v>
      </c>
      <c r="K123" s="84">
        <v>9.3040736647645201E-4</v>
      </c>
      <c r="L123" s="84">
        <v>-0.156367238453096</v>
      </c>
      <c r="M123" s="84">
        <v>4.5862347526309799E-3</v>
      </c>
      <c r="N123" s="84">
        <v>0.476218010697255</v>
      </c>
      <c r="O123" s="84">
        <v>4.3998551691229E-3</v>
      </c>
      <c r="P123" s="84">
        <v>0.509086887676791</v>
      </c>
      <c r="Q123" s="84">
        <v>9.1189588011302296E-4</v>
      </c>
      <c r="R123" s="84">
        <v>-2.0939599981293702</v>
      </c>
      <c r="S123" s="84">
        <v>0.13985780122966501</v>
      </c>
      <c r="T123" s="84">
        <v>326.20507642379903</v>
      </c>
      <c r="U123" s="84">
        <v>8.5692546228328295E-2</v>
      </c>
      <c r="V123" s="85">
        <v>44368.686296296299</v>
      </c>
      <c r="W123" s="84">
        <v>2.5</v>
      </c>
      <c r="X123" s="84">
        <v>7.1566172516155796E-2</v>
      </c>
      <c r="Y123" s="84">
        <v>6.4330404416363396E-2</v>
      </c>
      <c r="Z123" s="109">
        <f>((((N123/1000)+1)/((SMOW!$Z$4/1000)+1))-1)*1000</f>
        <v>10.958559333481332</v>
      </c>
      <c r="AA123" s="109">
        <f>((((P123/1000)+1)/((SMOW!$AA$4/1000)+1))-1)*1000</f>
        <v>21.104373032739154</v>
      </c>
      <c r="AB123" s="109">
        <f>Z123*SMOW!$AN$6</f>
        <v>11.534541105535467</v>
      </c>
      <c r="AC123" s="109">
        <f>AA123*SMOW!$AN$12</f>
        <v>22.188485078200529</v>
      </c>
      <c r="AD123" s="109">
        <f t="shared" ref="AD123" si="284">LN((AB123/1000)+1)*1000</f>
        <v>11.468525441567328</v>
      </c>
      <c r="AE123" s="109">
        <f t="shared" ref="AE123" si="285">LN((AC123/1000)+1)*1000</f>
        <v>21.945902446292987</v>
      </c>
      <c r="AF123" s="51">
        <f>(AD123-SMOW!AN$14*AE123)</f>
        <v>-0.11891105007537028</v>
      </c>
      <c r="AG123" s="55">
        <f t="shared" ref="AG123" si="286">AF123*1000</f>
        <v>-118.91105007537028</v>
      </c>
      <c r="AK123" s="98">
        <v>18</v>
      </c>
      <c r="AL123" s="98">
        <v>0</v>
      </c>
      <c r="AM123" s="98">
        <v>0</v>
      </c>
      <c r="AN123" s="98">
        <v>0</v>
      </c>
    </row>
    <row r="124" spans="1:40" s="84" customFormat="1" x14ac:dyDescent="0.25">
      <c r="A124" s="84">
        <v>3104</v>
      </c>
      <c r="B124" s="84" t="s">
        <v>162</v>
      </c>
      <c r="C124" s="114" t="s">
        <v>64</v>
      </c>
      <c r="D124" s="84" t="s">
        <v>50</v>
      </c>
      <c r="E124" s="84" t="s">
        <v>286</v>
      </c>
      <c r="F124" s="84">
        <v>11.275777445130901</v>
      </c>
      <c r="G124" s="84">
        <v>11.2126794652171</v>
      </c>
      <c r="H124" s="84">
        <v>3.9025283676363499E-3</v>
      </c>
      <c r="I124" s="84">
        <v>21.771723624607102</v>
      </c>
      <c r="J124" s="84">
        <v>21.538104407663798</v>
      </c>
      <c r="K124" s="84">
        <v>1.11967686976623E-3</v>
      </c>
      <c r="L124" s="84">
        <v>-0.159439662029358</v>
      </c>
      <c r="M124" s="84">
        <v>3.8716146229095202E-3</v>
      </c>
      <c r="N124" s="84">
        <v>0.95914349012883304</v>
      </c>
      <c r="O124" s="84">
        <v>5.9427580622666504E-3</v>
      </c>
      <c r="P124" s="84">
        <v>1.4322239943508499</v>
      </c>
      <c r="Q124" s="84">
        <v>7.2084028215991898E-3</v>
      </c>
      <c r="R124" s="84">
        <v>-1.44422506224799</v>
      </c>
      <c r="S124" s="84">
        <v>0.17522851388633201</v>
      </c>
      <c r="T124" s="84">
        <v>274.01650243751698</v>
      </c>
      <c r="U124" s="84">
        <v>8.7558341375407106E-2</v>
      </c>
      <c r="V124" s="85">
        <v>44368.806238425925</v>
      </c>
      <c r="W124" s="84">
        <v>2.5</v>
      </c>
      <c r="X124" s="84">
        <v>4.8962424215206198E-2</v>
      </c>
      <c r="Y124" s="84">
        <v>4.87528376931394E-2</v>
      </c>
      <c r="Z124" s="109">
        <f>((((N124/1000)+1)/((SMOW!$Z$4/1000)+1))-1)*1000</f>
        <v>11.446544593063379</v>
      </c>
      <c r="AA124" s="109">
        <f>((((P124/1000)+1)/((SMOW!$AA$4/1000)+1))-1)*1000</f>
        <v>22.046512738302493</v>
      </c>
      <c r="AB124" s="109">
        <f>Z124*SMOW!$AN$6</f>
        <v>12.048174865618089</v>
      </c>
      <c r="AC124" s="109">
        <f>AA124*SMOW!$AN$12</f>
        <v>23.179021625580688</v>
      </c>
      <c r="AD124" s="109">
        <f t="shared" ref="AD124:AD125" si="287">LN((AB124/1000)+1)*1000</f>
        <v>11.976173354409555</v>
      </c>
      <c r="AE124" s="109">
        <f t="shared" ref="AE124:AE125" si="288">LN((AC124/1000)+1)*1000</f>
        <v>22.914468360800225</v>
      </c>
      <c r="AF124" s="51">
        <f>(AD124-SMOW!AN$14*AE124)</f>
        <v>-0.12266594009296483</v>
      </c>
      <c r="AG124" s="55">
        <f t="shared" ref="AG124:AG125" si="289">AF124*1000</f>
        <v>-122.66594009296483</v>
      </c>
      <c r="AH124" s="2">
        <f>AVERAGE(AG123:AG124)</f>
        <v>-120.78849508416755</v>
      </c>
      <c r="AI124" s="2">
        <f>STDEV(AG123:AG124)</f>
        <v>2.6551081940507792</v>
      </c>
      <c r="AK124" s="98">
        <v>18</v>
      </c>
      <c r="AL124" s="98">
        <v>0</v>
      </c>
      <c r="AM124" s="98">
        <v>0</v>
      </c>
      <c r="AN124" s="98">
        <v>0</v>
      </c>
    </row>
    <row r="125" spans="1:40" s="84" customFormat="1" x14ac:dyDescent="0.25">
      <c r="A125" s="84">
        <v>3105</v>
      </c>
      <c r="B125" s="84" t="s">
        <v>127</v>
      </c>
      <c r="C125" s="114" t="s">
        <v>48</v>
      </c>
      <c r="D125" s="84" t="s">
        <v>111</v>
      </c>
      <c r="E125" s="84" t="s">
        <v>287</v>
      </c>
      <c r="F125" s="84">
        <v>15.5849853385504</v>
      </c>
      <c r="G125" s="84">
        <v>15.4647862497632</v>
      </c>
      <c r="H125" s="84">
        <v>4.92598704463752E-3</v>
      </c>
      <c r="I125" s="84">
        <v>30.020428432202198</v>
      </c>
      <c r="J125" s="84">
        <v>29.578635368836402</v>
      </c>
      <c r="K125" s="84">
        <v>2.3941380961286299E-3</v>
      </c>
      <c r="L125" s="84">
        <v>-0.152733224982465</v>
      </c>
      <c r="M125" s="84">
        <v>4.8512185899806303E-3</v>
      </c>
      <c r="N125" s="84">
        <v>5.2311049574882604</v>
      </c>
      <c r="O125" s="84">
        <v>4.8757666481628204E-3</v>
      </c>
      <c r="P125" s="84">
        <v>9.5270297287093904</v>
      </c>
      <c r="Q125" s="84">
        <v>2.3465040636366299E-3</v>
      </c>
      <c r="R125" s="84">
        <v>11.1887399964248</v>
      </c>
      <c r="S125" s="84">
        <v>0.14033425250845999</v>
      </c>
      <c r="T125" s="84">
        <v>322.97009417543399</v>
      </c>
      <c r="U125" s="84">
        <v>0.11473555061655701</v>
      </c>
      <c r="V125" s="85">
        <v>44368.920034722221</v>
      </c>
      <c r="W125" s="84">
        <v>2.5</v>
      </c>
      <c r="X125" s="105">
        <v>3.94218320960303E-7</v>
      </c>
      <c r="Y125" s="105">
        <v>5.72252807428337E-5</v>
      </c>
      <c r="Z125" s="109">
        <f>((((N125/1000)+1)/((SMOW!$Z$4/1000)+1))-1)*1000</f>
        <v>15.763264903674079</v>
      </c>
      <c r="AA125" s="109">
        <f>((((P125/1000)+1)/((SMOW!$AA$4/1000)+1))-1)*1000</f>
        <v>30.30794848389484</v>
      </c>
      <c r="AB125" s="109">
        <f>Z125*SMOW!$AN$6</f>
        <v>16.591781953797366</v>
      </c>
      <c r="AC125" s="109">
        <f>AA125*SMOW!$AN$12</f>
        <v>31.864839653968549</v>
      </c>
      <c r="AD125" s="109">
        <f t="shared" si="287"/>
        <v>16.455642143767943</v>
      </c>
      <c r="AE125" s="109">
        <f t="shared" si="288"/>
        <v>31.367689154589769</v>
      </c>
      <c r="AF125" s="51">
        <f>(AD125-SMOW!AN$14*AE125)</f>
        <v>-0.10649772985545525</v>
      </c>
      <c r="AG125" s="55">
        <f t="shared" si="289"/>
        <v>-106.49772985545525</v>
      </c>
      <c r="AK125" s="98">
        <v>18</v>
      </c>
      <c r="AL125" s="98">
        <v>0</v>
      </c>
      <c r="AM125" s="98">
        <v>0</v>
      </c>
      <c r="AN125" s="98">
        <v>0</v>
      </c>
    </row>
    <row r="126" spans="1:40" s="84" customFormat="1" x14ac:dyDescent="0.25">
      <c r="A126" s="84">
        <v>3106</v>
      </c>
      <c r="B126" s="84" t="s">
        <v>112</v>
      </c>
      <c r="C126" s="114" t="s">
        <v>48</v>
      </c>
      <c r="D126" s="84" t="s">
        <v>111</v>
      </c>
      <c r="E126" s="84" t="s">
        <v>288</v>
      </c>
      <c r="F126" s="84">
        <v>15.3233259453764</v>
      </c>
      <c r="G126" s="84">
        <v>15.2071091586887</v>
      </c>
      <c r="H126" s="84">
        <v>5.1843464605544802E-3</v>
      </c>
      <c r="I126" s="84">
        <v>29.5584808035305</v>
      </c>
      <c r="J126" s="84">
        <v>29.130050896380801</v>
      </c>
      <c r="K126" s="84">
        <v>1.5745382706704E-3</v>
      </c>
      <c r="L126" s="84">
        <v>-0.17355771460039501</v>
      </c>
      <c r="M126" s="84">
        <v>5.2180672084121997E-3</v>
      </c>
      <c r="N126" s="84">
        <v>4.9721131796263096</v>
      </c>
      <c r="O126" s="84">
        <v>5.1314920920076902E-3</v>
      </c>
      <c r="P126" s="84">
        <v>9.0742730604043196</v>
      </c>
      <c r="Q126" s="84">
        <v>1.5432110856341799E-3</v>
      </c>
      <c r="R126" s="84">
        <v>11.854676342185799</v>
      </c>
      <c r="S126" s="84">
        <v>0.18294751180576599</v>
      </c>
      <c r="T126" s="84">
        <v>362.57416003483399</v>
      </c>
      <c r="U126" s="84">
        <v>9.7478205279500296E-2</v>
      </c>
      <c r="V126" s="85">
        <v>44369.578159722223</v>
      </c>
      <c r="W126" s="84">
        <v>2.5</v>
      </c>
      <c r="X126" s="84">
        <v>8.8856959294068505E-2</v>
      </c>
      <c r="Y126" s="84">
        <v>8.9161231146481099E-2</v>
      </c>
      <c r="Z126" s="109">
        <f>((((N126/1000)+1)/((SMOW!$Z$4/1000)+1))-1)*1000</f>
        <v>15.501559577837387</v>
      </c>
      <c r="AA126" s="109">
        <f>((((P126/1000)+1)/((SMOW!$AA$4/1000)+1))-1)*1000</f>
        <v>29.845871907095312</v>
      </c>
      <c r="AB126" s="109">
        <f>Z126*SMOW!$AN$6</f>
        <v>16.316321398578388</v>
      </c>
      <c r="AC126" s="109">
        <f>AA126*SMOW!$AN$12</f>
        <v>31.379026632496778</v>
      </c>
      <c r="AD126" s="109">
        <f t="shared" ref="AD126" si="290">LN((AB126/1000)+1)*1000</f>
        <v>16.184640659293077</v>
      </c>
      <c r="AE126" s="109">
        <f t="shared" ref="AE126" si="291">LN((AC126/1000)+1)*1000</f>
        <v>30.896767574850116</v>
      </c>
      <c r="AF126" s="51">
        <f>(AD126-SMOW!AN$14*AE126)</f>
        <v>-0.12885262022778576</v>
      </c>
      <c r="AG126" s="55">
        <f t="shared" ref="AG126" si="292">AF126*1000</f>
        <v>-128.85262022778576</v>
      </c>
      <c r="AJ126" s="84" t="s">
        <v>289</v>
      </c>
      <c r="AK126" s="98">
        <v>18</v>
      </c>
      <c r="AL126" s="98">
        <v>0</v>
      </c>
      <c r="AM126" s="98">
        <v>0</v>
      </c>
      <c r="AN126" s="98">
        <v>0</v>
      </c>
    </row>
    <row r="127" spans="1:40" s="84" customFormat="1" x14ac:dyDescent="0.25">
      <c r="A127" s="84">
        <v>3107</v>
      </c>
      <c r="B127" s="84" t="s">
        <v>112</v>
      </c>
      <c r="C127" s="114" t="s">
        <v>48</v>
      </c>
      <c r="D127" s="84" t="s">
        <v>111</v>
      </c>
      <c r="E127" s="84" t="s">
        <v>290</v>
      </c>
      <c r="F127" s="84">
        <v>15.795660810728</v>
      </c>
      <c r="G127" s="84">
        <v>15.6722073965812</v>
      </c>
      <c r="H127" s="84">
        <v>3.9191751349117801E-3</v>
      </c>
      <c r="I127" s="84">
        <v>30.4445496646882</v>
      </c>
      <c r="J127" s="84">
        <v>29.990310269818</v>
      </c>
      <c r="K127" s="84">
        <v>5.15053618783655E-3</v>
      </c>
      <c r="L127" s="84">
        <v>-0.16267642588268799</v>
      </c>
      <c r="M127" s="84">
        <v>5.3037161002016499E-3</v>
      </c>
      <c r="N127" s="84">
        <v>5.4387235144217803</v>
      </c>
      <c r="O127" s="84">
        <v>3.8887468227855201E-3</v>
      </c>
      <c r="P127" s="84">
        <v>9.9427125989299405</v>
      </c>
      <c r="Q127" s="84">
        <v>5.0480605585009296E-3</v>
      </c>
      <c r="R127" s="84">
        <v>13.093335379973899</v>
      </c>
      <c r="S127" s="84">
        <v>0.14185516273391</v>
      </c>
      <c r="T127" s="84">
        <v>330.9380683704</v>
      </c>
      <c r="U127" s="84">
        <v>0.108687952796786</v>
      </c>
      <c r="V127" s="85">
        <v>44369.638819444444</v>
      </c>
      <c r="W127" s="84">
        <v>2.5</v>
      </c>
      <c r="X127" s="84">
        <v>8.3030718292627908E-3</v>
      </c>
      <c r="Y127" s="84">
        <v>8.2967417278264205E-3</v>
      </c>
      <c r="Z127" s="109">
        <f>((((N127/1000)+1)/((SMOW!$Z$4/1000)+1))-1)*1000</f>
        <v>15.973058753272928</v>
      </c>
      <c r="AA127" s="109">
        <f>((((P127/1000)+1)/((SMOW!$AA$4/1000)+1))-1)*1000</f>
        <v>30.732188105643267</v>
      </c>
      <c r="AB127" s="109">
        <f>Z127*SMOW!$AN$6</f>
        <v>16.812602566092</v>
      </c>
      <c r="AC127" s="109">
        <f>AA127*SMOW!$AN$12</f>
        <v>32.310872071143116</v>
      </c>
      <c r="AD127" s="109">
        <f t="shared" ref="AD127" si="293">LN((AB127/1000)+1)*1000</f>
        <v>16.672835157458493</v>
      </c>
      <c r="AE127" s="109">
        <f t="shared" ref="AE127" si="294">LN((AC127/1000)+1)*1000</f>
        <v>31.799854325009203</v>
      </c>
      <c r="AF127" s="51">
        <f>(AD127-SMOW!AN$14*AE127)</f>
        <v>-0.11748792614636727</v>
      </c>
      <c r="AG127" s="55">
        <f t="shared" ref="AG127" si="295">AF127*1000</f>
        <v>-117.48792614636727</v>
      </c>
      <c r="AH127" s="2">
        <f>AVERAGE(AG126:AG127)</f>
        <v>-123.17027318707652</v>
      </c>
      <c r="AI127" s="2">
        <f>STDEV(AG126:AG127)</f>
        <v>8.036052251081637</v>
      </c>
      <c r="AK127" s="98">
        <v>18</v>
      </c>
      <c r="AL127" s="98">
        <v>0</v>
      </c>
      <c r="AM127" s="98">
        <v>0</v>
      </c>
      <c r="AN127" s="98">
        <v>0</v>
      </c>
    </row>
    <row r="128" spans="1:40" s="84" customFormat="1" x14ac:dyDescent="0.25">
      <c r="A128" s="84">
        <v>3108</v>
      </c>
      <c r="B128" s="84" t="s">
        <v>112</v>
      </c>
      <c r="C128" s="114" t="s">
        <v>64</v>
      </c>
      <c r="D128" s="84" t="s">
        <v>100</v>
      </c>
      <c r="E128" s="84" t="s">
        <v>294</v>
      </c>
      <c r="F128" s="84">
        <v>17.126034997645501</v>
      </c>
      <c r="G128" s="84">
        <v>16.981037256637901</v>
      </c>
      <c r="H128" s="84">
        <v>4.30455624848198E-3</v>
      </c>
      <c r="I128" s="84">
        <v>33.050292188090403</v>
      </c>
      <c r="J128" s="84">
        <v>32.5158744587822</v>
      </c>
      <c r="K128" s="84">
        <v>1.7828471608599601E-3</v>
      </c>
      <c r="L128" s="84">
        <v>-0.187344457599047</v>
      </c>
      <c r="M128" s="84">
        <v>4.0645004571611297E-3</v>
      </c>
      <c r="N128" s="84">
        <v>6.7564436282742601</v>
      </c>
      <c r="O128" s="84">
        <v>4.26067133374506E-3</v>
      </c>
      <c r="P128" s="84">
        <v>12.496610985093</v>
      </c>
      <c r="Q128" s="84">
        <v>1.7473754394357699E-3</v>
      </c>
      <c r="R128" s="84">
        <v>17.107548688864</v>
      </c>
      <c r="S128" s="84">
        <v>0.15651242930995199</v>
      </c>
      <c r="T128" s="84">
        <v>332.23239147742697</v>
      </c>
      <c r="U128" s="84">
        <v>0.102764887072313</v>
      </c>
      <c r="V128" s="85">
        <v>44369.799756944441</v>
      </c>
      <c r="W128" s="84">
        <v>2.5</v>
      </c>
      <c r="X128" s="84">
        <v>0.15319773677575299</v>
      </c>
      <c r="Y128" s="84">
        <v>0.152561058661733</v>
      </c>
      <c r="Z128" s="109">
        <f>((((N128/1000)+1)/((SMOW!$Z$4/1000)+1))-1)*1000</f>
        <v>17.304585084357392</v>
      </c>
      <c r="AA128" s="109">
        <f>((((P128/1000)+1)/((SMOW!$AA$4/1000)+1))-1)*1000</f>
        <v>33.338657996391241</v>
      </c>
      <c r="AB128" s="109">
        <f>Z128*SMOW!$AN$6</f>
        <v>18.214113908196261</v>
      </c>
      <c r="AC128" s="109">
        <f>AA128*SMOW!$AN$12</f>
        <v>35.051233899846736</v>
      </c>
      <c r="AD128" s="109">
        <f t="shared" ref="AD128:AD129" si="296">LN((AB128/1000)+1)*1000</f>
        <v>18.050224016619307</v>
      </c>
      <c r="AE128" s="109">
        <f t="shared" ref="AE128:AE129" si="297">LN((AC128/1000)+1)*1000</f>
        <v>34.450926844689832</v>
      </c>
      <c r="AF128" s="51">
        <f>(AD128-SMOW!AN$14*AE128)</f>
        <v>-0.13986535737692662</v>
      </c>
      <c r="AG128" s="55">
        <f t="shared" ref="AG128:AG129" si="298">AF128*1000</f>
        <v>-139.86535737692662</v>
      </c>
      <c r="AK128" s="98">
        <v>18</v>
      </c>
      <c r="AL128" s="98">
        <v>0</v>
      </c>
      <c r="AM128" s="98">
        <v>0</v>
      </c>
      <c r="AN128" s="98">
        <v>0</v>
      </c>
    </row>
    <row r="129" spans="1:40" s="84" customFormat="1" x14ac:dyDescent="0.25">
      <c r="A129" s="84">
        <v>3109</v>
      </c>
      <c r="B129" s="84" t="s">
        <v>112</v>
      </c>
      <c r="C129" s="114" t="s">
        <v>64</v>
      </c>
      <c r="D129" s="84" t="s">
        <v>100</v>
      </c>
      <c r="E129" s="84" t="s">
        <v>293</v>
      </c>
      <c r="F129" s="84">
        <v>17.536999582475801</v>
      </c>
      <c r="G129" s="84">
        <v>17.385000554355599</v>
      </c>
      <c r="H129" s="84">
        <v>4.3951112689395904E-3</v>
      </c>
      <c r="I129" s="84">
        <v>33.854907181204197</v>
      </c>
      <c r="J129" s="84">
        <v>33.294444259385301</v>
      </c>
      <c r="K129" s="84">
        <v>2.4720461186455902E-3</v>
      </c>
      <c r="L129" s="84">
        <v>-0.19446601459981699</v>
      </c>
      <c r="M129" s="84">
        <v>4.2173102403046097E-3</v>
      </c>
      <c r="N129" s="84">
        <v>7.1632184326198596</v>
      </c>
      <c r="O129" s="84">
        <v>4.3503031465304699E-3</v>
      </c>
      <c r="P129" s="84">
        <v>13.285217270610801</v>
      </c>
      <c r="Q129" s="84">
        <v>2.4228620196461198E-3</v>
      </c>
      <c r="R129" s="84">
        <v>17.120545906047401</v>
      </c>
      <c r="S129" s="84">
        <v>0.18147154991680201</v>
      </c>
      <c r="T129" s="84">
        <v>350.39552647836803</v>
      </c>
      <c r="U129" s="84">
        <v>6.4797743320926804E-2</v>
      </c>
      <c r="V129" s="85">
        <v>44369.910868055558</v>
      </c>
      <c r="W129" s="84">
        <v>2.5</v>
      </c>
      <c r="X129" s="84">
        <v>3.8220240757068401E-4</v>
      </c>
      <c r="Y129" s="84">
        <v>3.47321616621142E-4</v>
      </c>
      <c r="Z129" s="109">
        <f>((((N129/1000)+1)/((SMOW!$Z$4/1000)+1))-1)*1000</f>
        <v>17.715621811439153</v>
      </c>
      <c r="AA129" s="109">
        <f>((((P129/1000)+1)/((SMOW!$AA$4/1000)+1))-1)*1000</f>
        <v>34.143497589850689</v>
      </c>
      <c r="AB129" s="109">
        <f>Z129*SMOW!$AN$6</f>
        <v>18.646754721658294</v>
      </c>
      <c r="AC129" s="109">
        <f>AA129*SMOW!$AN$12</f>
        <v>35.897417355859218</v>
      </c>
      <c r="AD129" s="109">
        <f t="shared" si="296"/>
        <v>18.475035378682982</v>
      </c>
      <c r="AE129" s="109">
        <f t="shared" si="297"/>
        <v>35.268120938411059</v>
      </c>
      <c r="AF129" s="51">
        <f>(AD129-SMOW!AN$14*AE129)</f>
        <v>-0.14653247679805759</v>
      </c>
      <c r="AG129" s="55">
        <f t="shared" si="298"/>
        <v>-146.53247679805759</v>
      </c>
      <c r="AH129" s="2">
        <f>AVERAGE(AG128:AG129)</f>
        <v>-143.19891708749211</v>
      </c>
      <c r="AI129" s="2">
        <f>STDEV(AG128:AG129)</f>
        <v>4.7143653536622327</v>
      </c>
      <c r="AK129" s="98">
        <v>18</v>
      </c>
      <c r="AL129" s="98">
        <v>0</v>
      </c>
      <c r="AM129" s="98">
        <v>0</v>
      </c>
      <c r="AN129" s="98">
        <v>0</v>
      </c>
    </row>
    <row r="130" spans="1:40" s="84" customFormat="1" x14ac:dyDescent="0.25">
      <c r="A130" s="84">
        <v>3110</v>
      </c>
      <c r="B130" s="84" t="s">
        <v>134</v>
      </c>
      <c r="C130" s="84" t="s">
        <v>64</v>
      </c>
      <c r="D130" s="84" t="s">
        <v>114</v>
      </c>
      <c r="E130" s="84" t="s">
        <v>299</v>
      </c>
      <c r="F130" s="84">
        <v>16.758661084927901</v>
      </c>
      <c r="G130" s="84">
        <v>16.619783829899699</v>
      </c>
      <c r="H130" s="84">
        <v>4.25005995633601E-3</v>
      </c>
      <c r="I130" s="84">
        <v>32.3550294509674</v>
      </c>
      <c r="J130" s="84">
        <v>31.8426285892123</v>
      </c>
      <c r="K130" s="84">
        <v>2.2713998638091201E-3</v>
      </c>
      <c r="L130" s="84">
        <v>-0.19312406520442801</v>
      </c>
      <c r="M130" s="84">
        <v>3.6780053539153599E-3</v>
      </c>
      <c r="N130" s="84">
        <v>6.39281508950606</v>
      </c>
      <c r="O130" s="84">
        <v>4.20673063083903E-3</v>
      </c>
      <c r="P130" s="84">
        <v>11.8151812711628</v>
      </c>
      <c r="Q130" s="84">
        <v>2.2262078445635402E-3</v>
      </c>
      <c r="R130" s="84">
        <v>14.731145820480601</v>
      </c>
      <c r="S130" s="84">
        <v>0.15556628286209701</v>
      </c>
      <c r="T130" s="84">
        <v>321.50205876900401</v>
      </c>
      <c r="U130" s="84">
        <v>0.118007900768423</v>
      </c>
      <c r="V130" s="85">
        <v>44370.566631944443</v>
      </c>
      <c r="W130" s="84">
        <v>2.5</v>
      </c>
      <c r="X130" s="84">
        <v>3.8796752678917197E-2</v>
      </c>
      <c r="Y130" s="84">
        <v>3.83440632623765E-2</v>
      </c>
      <c r="Z130" s="109">
        <f>((((N130/1000)+1)/((SMOW!$Z$4/1000)+1))-1)*1000</f>
        <v>16.937146681456959</v>
      </c>
      <c r="AA130" s="109">
        <f>((((P130/1000)+1)/((SMOW!$AA$4/1000)+1))-1)*1000</f>
        <v>32.643201183526926</v>
      </c>
      <c r="AB130" s="109">
        <f>Z130*SMOW!$AN$6</f>
        <v>17.827362946410762</v>
      </c>
      <c r="AC130" s="109">
        <f>AA130*SMOW!$AN$12</f>
        <v>34.320052116297205</v>
      </c>
      <c r="AD130" s="109">
        <f t="shared" ref="AD130" si="299">LN((AB130/1000)+1)*1000</f>
        <v>17.670319215235331</v>
      </c>
      <c r="AE130" s="109">
        <f t="shared" ref="AE130" si="300">LN((AC130/1000)+1)*1000</f>
        <v>33.744256351174343</v>
      </c>
      <c r="AF130" s="51">
        <f>(AD130-SMOW!AN$14*AE130)</f>
        <v>-0.14664813818472311</v>
      </c>
      <c r="AG130" s="55">
        <f t="shared" ref="AG130" si="301">AF130*1000</f>
        <v>-146.64813818472311</v>
      </c>
      <c r="AK130" s="98">
        <v>18</v>
      </c>
      <c r="AL130" s="98">
        <v>0</v>
      </c>
      <c r="AM130" s="98">
        <v>0</v>
      </c>
      <c r="AN130" s="98">
        <v>0</v>
      </c>
    </row>
    <row r="131" spans="1:40" s="84" customFormat="1" x14ac:dyDescent="0.25">
      <c r="A131" s="84">
        <v>3111</v>
      </c>
      <c r="B131" s="84" t="s">
        <v>134</v>
      </c>
      <c r="C131" s="84" t="s">
        <v>48</v>
      </c>
      <c r="D131" s="84" t="s">
        <v>133</v>
      </c>
      <c r="E131" s="84" t="s">
        <v>295</v>
      </c>
      <c r="F131" s="84">
        <v>15.7578812274983</v>
      </c>
      <c r="G131" s="84">
        <v>15.635014654328</v>
      </c>
      <c r="H131" s="84">
        <v>3.4438994235478199E-3</v>
      </c>
      <c r="I131" s="84">
        <v>30.447055089420399</v>
      </c>
      <c r="J131" s="84">
        <v>29.9927420962191</v>
      </c>
      <c r="K131" s="84">
        <v>1.60290304025071E-3</v>
      </c>
      <c r="L131" s="84">
        <v>-0.201153172475663</v>
      </c>
      <c r="M131" s="84">
        <v>3.2525628911222802E-3</v>
      </c>
      <c r="N131" s="84">
        <v>5.4022381743030596</v>
      </c>
      <c r="O131" s="84">
        <v>3.4087888978995302E-3</v>
      </c>
      <c r="P131" s="84">
        <v>9.9451681754585994</v>
      </c>
      <c r="Q131" s="84">
        <v>1.57101150666342E-3</v>
      </c>
      <c r="R131" s="84">
        <v>12.1108869531413</v>
      </c>
      <c r="S131" s="84">
        <v>0.14999968739564401</v>
      </c>
      <c r="T131" s="84">
        <v>353.94205017754399</v>
      </c>
      <c r="U131" s="84">
        <v>9.1488162047468305E-2</v>
      </c>
      <c r="V131" s="85">
        <v>44370.677546296298</v>
      </c>
      <c r="W131" s="84">
        <v>2.5</v>
      </c>
      <c r="X131" s="84">
        <v>3.0604107877150598E-3</v>
      </c>
      <c r="Y131" s="84">
        <v>4.2259293114709504E-3</v>
      </c>
      <c r="Z131" s="109">
        <f>((((N131/1000)+1)/((SMOW!$Z$4/1000)+1))-1)*1000</f>
        <v>15.936191143409495</v>
      </c>
      <c r="AA131" s="109">
        <f>((((P131/1000)+1)/((SMOW!$AA$4/1000)+1))-1)*1000</f>
        <v>30.734694229739958</v>
      </c>
      <c r="AB131" s="109">
        <f>Z131*SMOW!$AN$6</f>
        <v>16.773797195012488</v>
      </c>
      <c r="AC131" s="109">
        <f>AA131*SMOW!$AN$12</f>
        <v>32.313506932507501</v>
      </c>
      <c r="AD131" s="109">
        <f t="shared" ref="AD131" si="302">LN((AB131/1000)+1)*1000</f>
        <v>16.634670689906358</v>
      </c>
      <c r="AE131" s="109">
        <f t="shared" ref="AE131" si="303">LN((AC131/1000)+1)*1000</f>
        <v>31.802406713125148</v>
      </c>
      <c r="AF131" s="51">
        <f>(AD131-SMOW!AN$14*AE131)</f>
        <v>-0.15700005462372246</v>
      </c>
      <c r="AG131" s="55">
        <f t="shared" ref="AG131" si="304">AF131*1000</f>
        <v>-157.00005462372246</v>
      </c>
      <c r="AK131" s="98">
        <v>18</v>
      </c>
      <c r="AL131" s="98">
        <v>0</v>
      </c>
      <c r="AM131" s="98">
        <v>0</v>
      </c>
      <c r="AN131" s="98">
        <v>0</v>
      </c>
    </row>
    <row r="132" spans="1:40" s="84" customFormat="1" x14ac:dyDescent="0.25">
      <c r="A132" s="84">
        <v>3112</v>
      </c>
      <c r="B132" s="84" t="s">
        <v>134</v>
      </c>
      <c r="C132" s="84" t="s">
        <v>48</v>
      </c>
      <c r="D132" s="84" t="s">
        <v>133</v>
      </c>
      <c r="E132" s="84" t="s">
        <v>298</v>
      </c>
      <c r="F132" s="84">
        <v>15.739632627817199</v>
      </c>
      <c r="G132" s="84">
        <v>15.617048975262501</v>
      </c>
      <c r="H132" s="84">
        <v>3.5664283676358601E-3</v>
      </c>
      <c r="I132" s="84">
        <v>30.406148257660799</v>
      </c>
      <c r="J132" s="84">
        <v>29.9530431916236</v>
      </c>
      <c r="K132" s="84">
        <v>1.1309845848866101E-3</v>
      </c>
      <c r="L132" s="84">
        <v>-0.19815782991474301</v>
      </c>
      <c r="M132" s="84">
        <v>3.4760174620243E-3</v>
      </c>
      <c r="N132" s="84">
        <v>5.3841756189421197</v>
      </c>
      <c r="O132" s="84">
        <v>3.5300686604320501E-3</v>
      </c>
      <c r="P132" s="84">
        <v>9.9050752304819998</v>
      </c>
      <c r="Q132" s="84">
        <v>1.10848239231883E-3</v>
      </c>
      <c r="R132" s="84">
        <v>11.8340436523223</v>
      </c>
      <c r="S132" s="84">
        <v>0.15840977064582401</v>
      </c>
      <c r="T132" s="84">
        <v>361.400201615931</v>
      </c>
      <c r="U132" s="84">
        <v>0.107979268316666</v>
      </c>
      <c r="V132" s="85">
        <v>44370.789131944446</v>
      </c>
      <c r="W132" s="84">
        <v>2.5</v>
      </c>
      <c r="X132" s="84">
        <v>0.24015369381552401</v>
      </c>
      <c r="Y132" s="84">
        <v>0.24881909487525</v>
      </c>
      <c r="Z132" s="109">
        <f>((((N132/1000)+1)/((SMOW!$Z$4/1000)+1))-1)*1000</f>
        <v>15.917939340301279</v>
      </c>
      <c r="AA132" s="109">
        <f>((((P132/1000)+1)/((SMOW!$AA$4/1000)+1))-1)*1000</f>
        <v>30.693775979241387</v>
      </c>
      <c r="AB132" s="109">
        <f>Z132*SMOW!$AN$6</f>
        <v>16.754586077310304</v>
      </c>
      <c r="AC132" s="109">
        <f>AA132*SMOW!$AN$12</f>
        <v>32.270486749476945</v>
      </c>
      <c r="AD132" s="109">
        <f t="shared" ref="AD132:AD134" si="305">LN((AB132/1000)+1)*1000</f>
        <v>16.61577632102437</v>
      </c>
      <c r="AE132" s="109">
        <f t="shared" ref="AE132:AE134" si="306">LN((AC132/1000)+1)*1000</f>
        <v>31.760732280727648</v>
      </c>
      <c r="AF132" s="51">
        <f>(AD132-SMOW!AN$14*AE132)</f>
        <v>-0.15389032319982832</v>
      </c>
      <c r="AG132" s="55">
        <f t="shared" ref="AG132:AG134" si="307">AF132*1000</f>
        <v>-153.89032319982832</v>
      </c>
      <c r="AH132" s="2">
        <f>AVERAGE(AG131:AG132)</f>
        <v>-155.4451889117754</v>
      </c>
      <c r="AI132" s="2">
        <f>STDEV(AG131:AG132)</f>
        <v>2.1989121775044493</v>
      </c>
      <c r="AK132" s="98">
        <v>18</v>
      </c>
      <c r="AL132" s="98">
        <v>0</v>
      </c>
      <c r="AM132" s="98">
        <v>0</v>
      </c>
      <c r="AN132" s="98">
        <v>0</v>
      </c>
    </row>
    <row r="133" spans="1:40" s="84" customFormat="1" x14ac:dyDescent="0.25">
      <c r="A133" s="84">
        <v>3113</v>
      </c>
      <c r="B133" s="84" t="s">
        <v>127</v>
      </c>
      <c r="C133" s="84" t="s">
        <v>48</v>
      </c>
      <c r="D133" s="84" t="s">
        <v>133</v>
      </c>
      <c r="E133" s="84" t="s">
        <v>297</v>
      </c>
      <c r="F133" s="84">
        <v>16.782723216274899</v>
      </c>
      <c r="G133" s="84">
        <v>16.643449080204199</v>
      </c>
      <c r="H133" s="84">
        <v>4.2404281699781601E-3</v>
      </c>
      <c r="I133" s="84">
        <v>32.416397819422798</v>
      </c>
      <c r="J133" s="84">
        <v>31.902071897086401</v>
      </c>
      <c r="K133" s="84">
        <v>1.5281767865380101E-3</v>
      </c>
      <c r="L133" s="84">
        <v>-0.20084488145740501</v>
      </c>
      <c r="M133" s="84">
        <v>4.4051474074416298E-3</v>
      </c>
      <c r="N133" s="84">
        <v>6.4166319076263703</v>
      </c>
      <c r="O133" s="84">
        <v>4.1971970404639297E-3</v>
      </c>
      <c r="P133" s="84">
        <v>11.8753286478711</v>
      </c>
      <c r="Q133" s="84">
        <v>1.49777201464144E-3</v>
      </c>
      <c r="R133" s="84">
        <v>14.5661668576995</v>
      </c>
      <c r="S133" s="84">
        <v>0.173947866026364</v>
      </c>
      <c r="T133" s="84">
        <v>379.51270543199598</v>
      </c>
      <c r="U133" s="84">
        <v>7.0366182686730103E-2</v>
      </c>
      <c r="V133" s="85">
        <v>44370.901608796295</v>
      </c>
      <c r="W133" s="84">
        <v>2.5</v>
      </c>
      <c r="X133" s="84">
        <v>3.4692945310960399E-2</v>
      </c>
      <c r="Y133" s="84">
        <v>3.0223092985313602E-2</v>
      </c>
      <c r="Z133" s="109">
        <f>((((N133/1000)+1)/((SMOW!$Z$4/1000)+1))-1)*1000</f>
        <v>16.961213036760014</v>
      </c>
      <c r="AA133" s="109">
        <f>((((P133/1000)+1)/((SMOW!$AA$4/1000)+1))-1)*1000</f>
        <v>32.70458668235765</v>
      </c>
      <c r="AB133" s="109">
        <f>Z133*SMOW!$AN$6</f>
        <v>17.852694229114629</v>
      </c>
      <c r="AC133" s="109">
        <f>AA133*SMOW!$AN$12</f>
        <v>34.384590931201132</v>
      </c>
      <c r="AD133" s="109">
        <f t="shared" si="305"/>
        <v>17.695206507927416</v>
      </c>
      <c r="AE133" s="109">
        <f t="shared" si="306"/>
        <v>33.806651739652544</v>
      </c>
      <c r="AF133" s="51">
        <f>(AD133-SMOW!AN$14*AE133)</f>
        <v>-0.15470561060912758</v>
      </c>
      <c r="AG133" s="55">
        <f t="shared" si="307"/>
        <v>-154.70561060912758</v>
      </c>
      <c r="AK133" s="98">
        <v>18</v>
      </c>
      <c r="AL133" s="98">
        <v>0</v>
      </c>
      <c r="AM133" s="98">
        <v>0</v>
      </c>
      <c r="AN133" s="98">
        <v>0</v>
      </c>
    </row>
    <row r="134" spans="1:40" s="84" customFormat="1" x14ac:dyDescent="0.25">
      <c r="A134" s="84">
        <v>3114</v>
      </c>
      <c r="B134" s="84" t="s">
        <v>302</v>
      </c>
      <c r="C134" s="84" t="s">
        <v>48</v>
      </c>
      <c r="D134" s="84" t="s">
        <v>133</v>
      </c>
      <c r="E134" s="84" t="s">
        <v>296</v>
      </c>
      <c r="F134" s="84">
        <v>16.014265344818298</v>
      </c>
      <c r="G134" s="84">
        <v>15.887389218037599</v>
      </c>
      <c r="H134" s="84">
        <v>5.3138277504820803E-3</v>
      </c>
      <c r="I134" s="84">
        <v>30.942742323920498</v>
      </c>
      <c r="J134" s="84">
        <v>30.473667370499399</v>
      </c>
      <c r="K134" s="84">
        <v>1.8657561119804101E-3</v>
      </c>
      <c r="L134" s="84">
        <v>-0.202707153586064</v>
      </c>
      <c r="M134" s="84">
        <v>5.1516984526805802E-3</v>
      </c>
      <c r="N134" s="84">
        <v>5.6560084577039902</v>
      </c>
      <c r="O134" s="84">
        <v>5.2596533212751198E-3</v>
      </c>
      <c r="P134" s="84">
        <v>10.4309931627174</v>
      </c>
      <c r="Q134" s="84">
        <v>1.82863482503283E-3</v>
      </c>
      <c r="R134" s="84">
        <v>12.255658733745999</v>
      </c>
      <c r="S134" s="84">
        <v>0.13368587823351899</v>
      </c>
      <c r="T134" s="84">
        <v>387.50113843538799</v>
      </c>
      <c r="U134" s="84">
        <v>0.133070735764281</v>
      </c>
      <c r="V134" s="85">
        <v>44371.47247685185</v>
      </c>
      <c r="W134" s="84">
        <v>2.5</v>
      </c>
      <c r="X134" s="84">
        <v>5.6189304232156102E-2</v>
      </c>
      <c r="Y134" s="84">
        <v>6.1345714656759497E-2</v>
      </c>
      <c r="Z134" s="109">
        <f>((((N134/1000)+1)/((SMOW!$Z$4/1000)+1))-1)*1000</f>
        <v>16.192620267350797</v>
      </c>
      <c r="AA134" s="109">
        <f>((((P134/1000)+1)/((SMOW!$AA$4/1000)+1))-1)*1000</f>
        <v>31.230519830446781</v>
      </c>
      <c r="AB134" s="109">
        <f>Z134*SMOW!$AN$6</f>
        <v>17.043704231215735</v>
      </c>
      <c r="AC134" s="109">
        <f>AA134*SMOW!$AN$12</f>
        <v>32.834802633905802</v>
      </c>
      <c r="AD134" s="109">
        <f t="shared" si="305"/>
        <v>16.900089821759</v>
      </c>
      <c r="AE134" s="109">
        <f t="shared" si="306"/>
        <v>32.307257343034401</v>
      </c>
      <c r="AF134" s="51">
        <f>(AD134-SMOW!AN$14*AE134)</f>
        <v>-0.1581420553631645</v>
      </c>
      <c r="AG134" s="55">
        <f t="shared" si="307"/>
        <v>-158.1420553631645</v>
      </c>
      <c r="AH134" s="2">
        <f>AVERAGE(AG133:AG134)</f>
        <v>-156.42383298614604</v>
      </c>
      <c r="AI134" s="2">
        <f>STDEV(AG133:AG134)</f>
        <v>2.4299333887524486</v>
      </c>
      <c r="AK134" s="98">
        <v>18</v>
      </c>
      <c r="AL134" s="98">
        <v>0</v>
      </c>
      <c r="AM134" s="98">
        <v>0</v>
      </c>
      <c r="AN134" s="98">
        <v>0</v>
      </c>
    </row>
    <row r="135" spans="1:40" s="84" customFormat="1" x14ac:dyDescent="0.25">
      <c r="A135" s="84">
        <v>3115</v>
      </c>
      <c r="B135" s="84" t="s">
        <v>302</v>
      </c>
      <c r="C135" s="84" t="s">
        <v>48</v>
      </c>
      <c r="D135" s="84" t="s">
        <v>133</v>
      </c>
      <c r="E135" s="84" t="s">
        <v>301</v>
      </c>
      <c r="F135" s="84">
        <v>16.045632348588001</v>
      </c>
      <c r="G135" s="84">
        <v>15.918261587502</v>
      </c>
      <c r="H135" s="84">
        <v>3.9123521382270002E-3</v>
      </c>
      <c r="I135" s="84">
        <v>30.997981661423498</v>
      </c>
      <c r="J135" s="84">
        <v>30.527247355845699</v>
      </c>
      <c r="K135" s="84">
        <v>1.1830845741317101E-3</v>
      </c>
      <c r="L135" s="84">
        <v>-0.20012501638449601</v>
      </c>
      <c r="M135" s="84">
        <v>4.0962903210952596E-3</v>
      </c>
      <c r="N135" s="84">
        <v>5.6870556751341201</v>
      </c>
      <c r="O135" s="84">
        <v>3.87246574109545E-3</v>
      </c>
      <c r="P135" s="84">
        <v>10.485133452341</v>
      </c>
      <c r="Q135" s="84">
        <v>1.15954579450435E-3</v>
      </c>
      <c r="R135" s="84">
        <v>12.343357144723401</v>
      </c>
      <c r="S135" s="84">
        <v>0.16765880583189599</v>
      </c>
      <c r="T135" s="84">
        <v>391.95999322352702</v>
      </c>
      <c r="U135" s="84">
        <v>0.12937570399048501</v>
      </c>
      <c r="V135" s="85">
        <v>44371.582291666666</v>
      </c>
      <c r="W135" s="84">
        <v>2.5</v>
      </c>
      <c r="X135" s="84">
        <v>2.4805451695716602E-2</v>
      </c>
      <c r="Y135" s="84">
        <v>2.1513406469040802E-2</v>
      </c>
      <c r="Z135" s="109">
        <f>((((N135/1000)+1)/((SMOW!$Z$4/1000)+1))-1)*1000</f>
        <v>16.223992777401051</v>
      </c>
      <c r="AA135" s="109">
        <f>((((P135/1000)+1)/((SMOW!$AA$4/1000)+1))-1)*1000</f>
        <v>31.285774587466399</v>
      </c>
      <c r="AB135" s="109">
        <f>Z135*SMOW!$AN$6</f>
        <v>17.0767256800893</v>
      </c>
      <c r="AC135" s="109">
        <f>AA135*SMOW!$AN$12</f>
        <v>32.892895776484707</v>
      </c>
      <c r="AD135" s="109">
        <f t="shared" ref="AD135:AD136" si="308">LN((AB135/1000)+1)*1000</f>
        <v>16.932557367328911</v>
      </c>
      <c r="AE135" s="109">
        <f t="shared" ref="AE135:AE136" si="309">LN((AC135/1000)+1)*1000</f>
        <v>32.363502067485634</v>
      </c>
      <c r="AF135" s="51">
        <f>(AD135-SMOW!AN$14*AE135)</f>
        <v>-0.1553717243035031</v>
      </c>
      <c r="AG135" s="55">
        <f t="shared" ref="AG135:AG136" si="310">AF135*1000</f>
        <v>-155.3717243035031</v>
      </c>
      <c r="AK135" s="98">
        <v>18</v>
      </c>
      <c r="AL135" s="98">
        <v>0</v>
      </c>
      <c r="AM135" s="98">
        <v>0</v>
      </c>
      <c r="AN135" s="98">
        <v>0</v>
      </c>
    </row>
    <row r="136" spans="1:40" s="84" customFormat="1" x14ac:dyDescent="0.25">
      <c r="A136" s="84">
        <v>3116</v>
      </c>
      <c r="B136" s="84" t="s">
        <v>302</v>
      </c>
      <c r="C136" s="84" t="s">
        <v>48</v>
      </c>
      <c r="D136" s="84" t="s">
        <v>133</v>
      </c>
      <c r="E136" s="84" t="s">
        <v>300</v>
      </c>
      <c r="F136" s="84">
        <v>16.293192237117101</v>
      </c>
      <c r="G136" s="84">
        <v>16.1618821531351</v>
      </c>
      <c r="H136" s="84">
        <v>4.65963739589204E-3</v>
      </c>
      <c r="I136" s="84">
        <v>31.489215798238501</v>
      </c>
      <c r="J136" s="84">
        <v>31.0035985716395</v>
      </c>
      <c r="K136" s="84">
        <v>1.2713491373392699E-3</v>
      </c>
      <c r="L136" s="84">
        <v>-0.208017892690531</v>
      </c>
      <c r="M136" s="84">
        <v>4.6027271305953401E-3</v>
      </c>
      <c r="N136" s="84">
        <v>5.9320916926825102</v>
      </c>
      <c r="O136" s="84">
        <v>4.6121324318419499E-3</v>
      </c>
      <c r="P136" s="84">
        <v>10.966593941231499</v>
      </c>
      <c r="Q136" s="84">
        <v>1.2460542363413401E-3</v>
      </c>
      <c r="R136" s="84">
        <v>12.731410652875899</v>
      </c>
      <c r="S136" s="84">
        <v>0.14614362738664699</v>
      </c>
      <c r="T136" s="84">
        <v>355.90734717528198</v>
      </c>
      <c r="U136" s="84">
        <v>8.2239948032426999E-2</v>
      </c>
      <c r="V136" s="85">
        <v>44371.692071759258</v>
      </c>
      <c r="W136" s="84">
        <v>2.5</v>
      </c>
      <c r="X136" s="84">
        <v>2.5458687294069301E-2</v>
      </c>
      <c r="Y136" s="84">
        <v>2.04006566510791E-2</v>
      </c>
      <c r="Z136" s="109">
        <f>((((N136/1000)+1)/((SMOW!$Z$4/1000)+1))-1)*1000</f>
        <v>16.471596123513788</v>
      </c>
      <c r="AA136" s="109">
        <f>((((P136/1000)+1)/((SMOW!$AA$4/1000)+1))-1)*1000</f>
        <v>31.777145847449617</v>
      </c>
      <c r="AB136" s="109">
        <f>Z136*SMOW!$AN$6</f>
        <v>17.337343055667098</v>
      </c>
      <c r="AC136" s="109">
        <f>AA136*SMOW!$AN$12</f>
        <v>33.409508321812673</v>
      </c>
      <c r="AD136" s="109">
        <f t="shared" si="308"/>
        <v>17.188766150986719</v>
      </c>
      <c r="AE136" s="109">
        <f t="shared" si="309"/>
        <v>32.86353783675893</v>
      </c>
      <c r="AF136" s="51">
        <f>(AD136-SMOW!AN$14*AE136)</f>
        <v>-0.16318182682199733</v>
      </c>
      <c r="AG136" s="55">
        <f t="shared" si="310"/>
        <v>-163.18182682199733</v>
      </c>
      <c r="AH136" s="2">
        <f>AVERAGE(AG135:AG136)</f>
        <v>-159.27677556275023</v>
      </c>
      <c r="AI136" s="2">
        <f>STDEV(AG135:AG136)</f>
        <v>5.522576452589405</v>
      </c>
      <c r="AK136" s="98">
        <v>18</v>
      </c>
      <c r="AL136" s="98">
        <v>0</v>
      </c>
      <c r="AM136" s="98">
        <v>0</v>
      </c>
      <c r="AN136" s="98">
        <v>0</v>
      </c>
    </row>
    <row r="137" spans="1:40" s="84" customFormat="1" x14ac:dyDescent="0.25">
      <c r="A137" s="84">
        <v>3117</v>
      </c>
      <c r="B137" s="84" t="s">
        <v>302</v>
      </c>
      <c r="C137" s="84" t="s">
        <v>48</v>
      </c>
      <c r="D137" s="84" t="s">
        <v>133</v>
      </c>
      <c r="E137" s="84" t="s">
        <v>303</v>
      </c>
      <c r="F137" s="84">
        <v>17.113428698085599</v>
      </c>
      <c r="G137" s="84">
        <v>16.968643128072401</v>
      </c>
      <c r="H137" s="84">
        <v>4.3835463621594E-3</v>
      </c>
      <c r="I137" s="84">
        <v>33.055154928968498</v>
      </c>
      <c r="J137" s="84">
        <v>32.520581633686298</v>
      </c>
      <c r="K137" s="84">
        <v>1.47418249611118E-3</v>
      </c>
      <c r="L137" s="84">
        <v>-0.20222397451399801</v>
      </c>
      <c r="M137" s="84">
        <v>4.2491968870011099E-3</v>
      </c>
      <c r="N137" s="84">
        <v>6.7439658498324002</v>
      </c>
      <c r="O137" s="84">
        <v>4.3388561438762203E-3</v>
      </c>
      <c r="P137" s="84">
        <v>12.5013769763487</v>
      </c>
      <c r="Q137" s="84">
        <v>1.4448520005006899E-3</v>
      </c>
      <c r="R137" s="84">
        <v>14.7146746017574</v>
      </c>
      <c r="S137" s="84">
        <v>0.14248004099910599</v>
      </c>
      <c r="T137" s="84">
        <v>301.44377891752902</v>
      </c>
      <c r="U137" s="84">
        <v>8.6753409495541098E-2</v>
      </c>
      <c r="V137" s="85">
        <v>44371.805150462962</v>
      </c>
      <c r="W137" s="84">
        <v>2.5</v>
      </c>
      <c r="X137" s="84">
        <v>7.0469339624879403E-4</v>
      </c>
      <c r="Y137" s="84">
        <v>2.2521232026873601E-4</v>
      </c>
      <c r="Z137" s="109">
        <f>((((N137/1000)+1)/((SMOW!$Z$4/1000)+1))-1)*1000</f>
        <v>17.291976571840895</v>
      </c>
      <c r="AA137" s="109">
        <f>((((P137/1000)+1)/((SMOW!$AA$4/1000)+1))-1)*1000</f>
        <v>33.343522094655413</v>
      </c>
      <c r="AB137" s="109">
        <f>Z137*SMOW!$AN$6</f>
        <v>18.200842692384445</v>
      </c>
      <c r="AC137" s="109">
        <f>AA137*SMOW!$AN$12</f>
        <v>35.056347862321999</v>
      </c>
      <c r="AD137" s="109">
        <f t="shared" ref="AD137" si="311">LN((AB137/1000)+1)*1000</f>
        <v>18.037190115283234</v>
      </c>
      <c r="AE137" s="109">
        <f t="shared" ref="AE137" si="312">LN((AC137/1000)+1)*1000</f>
        <v>34.455867614454966</v>
      </c>
      <c r="AF137" s="51">
        <f>(AD137-SMOW!AN$14*AE137)</f>
        <v>-0.15550798514899</v>
      </c>
      <c r="AG137" s="55">
        <f t="shared" ref="AG137" si="313">AF137*1000</f>
        <v>-155.50798514899</v>
      </c>
      <c r="AK137" s="98">
        <v>18</v>
      </c>
      <c r="AL137" s="98">
        <v>0</v>
      </c>
      <c r="AM137" s="98">
        <v>0</v>
      </c>
      <c r="AN137" s="98">
        <v>0</v>
      </c>
    </row>
    <row r="138" spans="1:40" s="84" customFormat="1" x14ac:dyDescent="0.25">
      <c r="A138" s="84">
        <v>3119</v>
      </c>
      <c r="B138" s="84" t="s">
        <v>134</v>
      </c>
      <c r="C138" s="84" t="s">
        <v>64</v>
      </c>
      <c r="D138" s="84" t="s">
        <v>100</v>
      </c>
      <c r="E138" s="84" t="s">
        <v>304</v>
      </c>
      <c r="F138" s="84">
        <v>16.893103377188201</v>
      </c>
      <c r="G138" s="84">
        <v>16.752001560055</v>
      </c>
      <c r="H138" s="84">
        <v>3.4542562085846402E-3</v>
      </c>
      <c r="I138" s="84">
        <v>32.628731872712599</v>
      </c>
      <c r="J138" s="84">
        <v>32.107717814619697</v>
      </c>
      <c r="K138" s="84">
        <v>1.59323897990453E-3</v>
      </c>
      <c r="L138" s="84">
        <v>-0.200873446064257</v>
      </c>
      <c r="M138" s="84">
        <v>3.4757181245825401E-3</v>
      </c>
      <c r="N138" s="84">
        <v>6.5258867437277903</v>
      </c>
      <c r="O138" s="84">
        <v>3.41904009559882E-3</v>
      </c>
      <c r="P138" s="84">
        <v>12.083438079694799</v>
      </c>
      <c r="Q138" s="84">
        <v>1.5615397235183601E-3</v>
      </c>
      <c r="R138" s="84">
        <v>14.7532087692004</v>
      </c>
      <c r="S138" s="84">
        <v>0.14632068225320999</v>
      </c>
      <c r="T138" s="84">
        <v>264.37858048216998</v>
      </c>
      <c r="U138" s="84">
        <v>6.5287434868699798E-2</v>
      </c>
      <c r="V138" s="85">
        <v>44372.53398148148</v>
      </c>
      <c r="W138" s="84">
        <v>2.5</v>
      </c>
      <c r="X138" s="84">
        <v>6.0653543543738803E-3</v>
      </c>
      <c r="Y138" s="84">
        <v>7.7046415425836698E-3</v>
      </c>
      <c r="Z138" s="109">
        <f>((((N138/1000)+1)/((SMOW!$Z$4/1000)+1))-1)*1000</f>
        <v>17.071612574217188</v>
      </c>
      <c r="AA138" s="109">
        <f>((((P138/1000)+1)/((SMOW!$AA$4/1000)+1))-1)*1000</f>
        <v>32.916980006605812</v>
      </c>
      <c r="AB138" s="109">
        <f>Z138*SMOW!$AN$6</f>
        <v>17.968896365187504</v>
      </c>
      <c r="AC138" s="109">
        <f>AA138*SMOW!$AN$12</f>
        <v>34.607894703290405</v>
      </c>
      <c r="AD138" s="109">
        <f t="shared" ref="AD138" si="314">LN((AB138/1000)+1)*1000</f>
        <v>17.809363992783709</v>
      </c>
      <c r="AE138" s="109">
        <f t="shared" ref="AE138" si="315">LN((AC138/1000)+1)*1000</f>
        <v>34.022509239867603</v>
      </c>
      <c r="AF138" s="51">
        <f>(AD138-SMOW!AN$14*AE138)</f>
        <v>-0.15452088586638624</v>
      </c>
      <c r="AG138" s="55">
        <f t="shared" ref="AG138" si="316">AF138*1000</f>
        <v>-154.52088586638624</v>
      </c>
      <c r="AK138" s="98">
        <v>18</v>
      </c>
      <c r="AL138" s="98">
        <v>0</v>
      </c>
      <c r="AM138" s="98">
        <v>0</v>
      </c>
      <c r="AN138" s="98">
        <v>0</v>
      </c>
    </row>
    <row r="139" spans="1:40" s="84" customFormat="1" x14ac:dyDescent="0.25">
      <c r="A139" s="84">
        <v>3120</v>
      </c>
      <c r="B139" s="84" t="s">
        <v>127</v>
      </c>
      <c r="C139" s="84" t="s">
        <v>48</v>
      </c>
      <c r="D139" s="84" t="s">
        <v>322</v>
      </c>
      <c r="E139" s="84" t="s">
        <v>305</v>
      </c>
      <c r="F139" s="84">
        <v>17.947201980228002</v>
      </c>
      <c r="G139" s="84">
        <v>17.7880519351855</v>
      </c>
      <c r="H139" s="84">
        <v>4.5444441566591899E-3</v>
      </c>
      <c r="I139" s="84">
        <v>34.653270177008999</v>
      </c>
      <c r="J139" s="84">
        <v>34.0663658698342</v>
      </c>
      <c r="K139" s="84">
        <v>1.8300705972307701E-3</v>
      </c>
      <c r="L139" s="84">
        <v>-0.19898924408698401</v>
      </c>
      <c r="M139" s="84">
        <v>4.4738437407603696E-3</v>
      </c>
      <c r="N139" s="84">
        <v>7.5692388203781604</v>
      </c>
      <c r="O139" s="84">
        <v>4.4981135867146497E-3</v>
      </c>
      <c r="P139" s="84">
        <v>14.0676959492394</v>
      </c>
      <c r="Q139" s="84">
        <v>1.79365931317251E-3</v>
      </c>
      <c r="R139" s="84">
        <v>17.581340318737201</v>
      </c>
      <c r="S139" s="84">
        <v>0.104820887697281</v>
      </c>
      <c r="T139" s="84">
        <v>427.31974167482201</v>
      </c>
      <c r="U139" s="84">
        <v>9.06433345763826E-2</v>
      </c>
      <c r="V139" s="85">
        <v>44372.666365740741</v>
      </c>
      <c r="W139" s="84">
        <v>2.5</v>
      </c>
      <c r="X139" s="84">
        <v>1.3882748875837099E-2</v>
      </c>
      <c r="Y139" s="84">
        <v>1.0693950891393701E-2</v>
      </c>
      <c r="Z139" s="109">
        <f>((((N139/1000)+1)/((SMOW!$Z$4/1000)+1))-1)*1000</f>
        <v>18.12589621764582</v>
      </c>
      <c r="AA139" s="109">
        <f>((((P139/1000)+1)/((SMOW!$AA$4/1000)+1))-1)*1000</f>
        <v>34.942083440817839</v>
      </c>
      <c r="AB139" s="109">
        <f>Z139*SMOW!$AN$6</f>
        <v>19.078593146667451</v>
      </c>
      <c r="AC139" s="109">
        <f>AA139*SMOW!$AN$12</f>
        <v>36.737025820434717</v>
      </c>
      <c r="AD139" s="109">
        <f t="shared" ref="AD139" si="317">LN((AB139/1000)+1)*1000</f>
        <v>18.898878986385814</v>
      </c>
      <c r="AE139" s="109">
        <f t="shared" ref="AE139" si="318">LN((AC139/1000)+1)*1000</f>
        <v>36.078305786266121</v>
      </c>
      <c r="AF139" s="51">
        <f>(AD139-SMOW!AN$14*AE139)</f>
        <v>-0.15046646876269776</v>
      </c>
      <c r="AG139" s="55">
        <f t="shared" ref="AG139" si="319">AF139*1000</f>
        <v>-150.46646876269776</v>
      </c>
      <c r="AK139" s="98">
        <v>18</v>
      </c>
      <c r="AL139" s="98">
        <v>0</v>
      </c>
      <c r="AM139" s="98">
        <v>0</v>
      </c>
      <c r="AN139" s="98">
        <v>0</v>
      </c>
    </row>
    <row r="140" spans="1:40" s="84" customFormat="1" x14ac:dyDescent="0.25">
      <c r="A140" s="84">
        <v>3121</v>
      </c>
      <c r="B140" s="84" t="s">
        <v>127</v>
      </c>
      <c r="C140" s="84" t="s">
        <v>48</v>
      </c>
      <c r="D140" s="84" t="s">
        <v>322</v>
      </c>
      <c r="E140" s="84" t="s">
        <v>306</v>
      </c>
      <c r="F140" s="84">
        <v>18.251618739235699</v>
      </c>
      <c r="G140" s="84">
        <v>18.087056855441901</v>
      </c>
      <c r="H140" s="84">
        <v>4.7053448761903097E-3</v>
      </c>
      <c r="I140" s="84">
        <v>35.233191073717499</v>
      </c>
      <c r="J140" s="84">
        <v>34.626706661948099</v>
      </c>
      <c r="K140" s="84">
        <v>1.86330670711889E-3</v>
      </c>
      <c r="L140" s="84">
        <v>-0.195844262066728</v>
      </c>
      <c r="M140" s="84">
        <v>4.9008761428406796E-3</v>
      </c>
      <c r="N140" s="84">
        <v>7.8705520530889004</v>
      </c>
      <c r="O140" s="84">
        <v>4.65737392476604E-3</v>
      </c>
      <c r="P140" s="84">
        <v>14.636078676582899</v>
      </c>
      <c r="Q140" s="84">
        <v>1.8262341537957499E-3</v>
      </c>
      <c r="R140" s="84">
        <v>18.156827789138202</v>
      </c>
      <c r="S140" s="84">
        <v>0.137127114462156</v>
      </c>
      <c r="T140" s="84">
        <v>208.83460923280899</v>
      </c>
      <c r="U140" s="84">
        <v>7.0189255822950603E-2</v>
      </c>
      <c r="V140" s="85">
        <v>44372.926412037035</v>
      </c>
      <c r="W140" s="84">
        <v>2.5</v>
      </c>
      <c r="X140" s="84">
        <v>0.110937355070808</v>
      </c>
      <c r="Y140" s="84">
        <v>0.12196720292963099</v>
      </c>
      <c r="Z140" s="109">
        <f>((((N140/1000)+1)/((SMOW!$Z$4/1000)+1))-1)*1000</f>
        <v>18.430366415103315</v>
      </c>
      <c r="AA140" s="109">
        <f>((((P140/1000)+1)/((SMOW!$AA$4/1000)+1))-1)*1000</f>
        <v>35.522166216729545</v>
      </c>
      <c r="AB140" s="109">
        <f>Z140*SMOW!$AN$6</f>
        <v>19.39906629474396</v>
      </c>
      <c r="AC140" s="109">
        <f>AA140*SMOW!$AN$12</f>
        <v>37.346906909888126</v>
      </c>
      <c r="AD140" s="109">
        <f t="shared" ref="AD140" si="320">LN((AB140/1000)+1)*1000</f>
        <v>19.213302987288941</v>
      </c>
      <c r="AE140" s="109">
        <f t="shared" ref="AE140" si="321">LN((AC140/1000)+1)*1000</f>
        <v>36.666402629799649</v>
      </c>
      <c r="AF140" s="51">
        <f>(AD140-SMOW!AN$14*AE140)</f>
        <v>-0.14655760124527362</v>
      </c>
      <c r="AG140" s="55">
        <f t="shared" ref="AG140" si="322">AF140*1000</f>
        <v>-146.55760124527362</v>
      </c>
      <c r="AH140" s="2">
        <f>AVERAGE(AG139:AG140)</f>
        <v>-148.51203500398569</v>
      </c>
      <c r="AJ140" s="84" t="s">
        <v>315</v>
      </c>
      <c r="AK140" s="98">
        <v>18</v>
      </c>
      <c r="AL140" s="98">
        <v>0</v>
      </c>
      <c r="AM140" s="98">
        <v>0</v>
      </c>
      <c r="AN140" s="98">
        <v>0</v>
      </c>
    </row>
    <row r="141" spans="1:40" s="84" customFormat="1" x14ac:dyDescent="0.25">
      <c r="A141" s="84">
        <v>3123</v>
      </c>
      <c r="B141" s="84" t="s">
        <v>127</v>
      </c>
      <c r="C141" s="84" t="s">
        <v>48</v>
      </c>
      <c r="D141" s="84" t="s">
        <v>322</v>
      </c>
      <c r="E141" s="84" t="s">
        <v>308</v>
      </c>
      <c r="F141" s="84">
        <v>13.511571308716199</v>
      </c>
      <c r="G141" s="84">
        <v>13.4211026233121</v>
      </c>
      <c r="H141" s="84">
        <v>8.5822824910321803E-3</v>
      </c>
      <c r="I141" s="84">
        <v>25.908962989555899</v>
      </c>
      <c r="J141" s="84">
        <v>25.579012674399898</v>
      </c>
      <c r="K141" s="84">
        <v>2.4117215298467701E-3</v>
      </c>
      <c r="L141" s="84">
        <v>-8.0537350570392102E-2</v>
      </c>
      <c r="M141" s="84">
        <v>7.8839811190565597E-3</v>
      </c>
      <c r="N141" s="84">
        <v>3.1788293662439302</v>
      </c>
      <c r="O141" s="84">
        <v>8.4947861932411807E-3</v>
      </c>
      <c r="P141" s="84">
        <v>5.4973664506085296</v>
      </c>
      <c r="Q141" s="84">
        <v>2.3637376554444299E-3</v>
      </c>
      <c r="R141" s="84">
        <v>17.886606163248</v>
      </c>
      <c r="S141" s="84">
        <v>0.28222339525878098</v>
      </c>
      <c r="T141" s="84">
        <v>1775.3078899076199</v>
      </c>
      <c r="U141" s="84">
        <v>0.23836300227172899</v>
      </c>
      <c r="V141" s="85">
        <v>44373.876550925925</v>
      </c>
      <c r="W141" s="84">
        <v>2.5</v>
      </c>
      <c r="X141" s="84">
        <v>2.9137724697226499E-2</v>
      </c>
      <c r="Y141" s="84">
        <v>2.9406218796425E-2</v>
      </c>
      <c r="Z141" s="109">
        <f>((((N141/1000)+1)/((SMOW!$Z$4/1000)+1))-1)*1000</f>
        <v>13.689486899030712</v>
      </c>
      <c r="AA141" s="109">
        <f>((((P141/1000)+1)/((SMOW!$AA$4/1000)+1))-1)*1000</f>
        <v>26.19533536618901</v>
      </c>
      <c r="AB141" s="109">
        <f>Z141*SMOW!$AN$6</f>
        <v>14.409006197386391</v>
      </c>
      <c r="AC141" s="109">
        <f>AA141*SMOW!$AN$12</f>
        <v>27.540965419322127</v>
      </c>
      <c r="AD141" s="109">
        <f t="shared" ref="AD141" si="323">LN((AB141/1000)+1)*1000</f>
        <v>14.306183010570731</v>
      </c>
      <c r="AE141" s="109">
        <f t="shared" ref="AE141" si="324">LN((AC141/1000)+1)*1000</f>
        <v>27.168535614742428</v>
      </c>
      <c r="AF141" s="51">
        <f>(AD141-SMOW!AN$14*AE141)</f>
        <v>-3.8803794013272608E-2</v>
      </c>
      <c r="AG141" s="55">
        <f t="shared" ref="AG141" si="325">AF141*1000</f>
        <v>-38.803794013272608</v>
      </c>
      <c r="AJ141" s="84" t="s">
        <v>307</v>
      </c>
      <c r="AK141" s="98">
        <v>18</v>
      </c>
      <c r="AL141" s="98">
        <v>0</v>
      </c>
      <c r="AM141" s="98">
        <v>0</v>
      </c>
      <c r="AN141" s="98">
        <v>1</v>
      </c>
    </row>
    <row r="142" spans="1:40" s="84" customFormat="1" x14ac:dyDescent="0.25">
      <c r="A142" s="84">
        <v>3124</v>
      </c>
      <c r="B142" s="84" t="s">
        <v>127</v>
      </c>
      <c r="C142" s="84" t="s">
        <v>48</v>
      </c>
      <c r="D142" s="84" t="s">
        <v>322</v>
      </c>
      <c r="E142" s="84" t="s">
        <v>309</v>
      </c>
      <c r="F142" s="84">
        <v>13.8152518786372</v>
      </c>
      <c r="G142" s="84">
        <v>13.720690872296499</v>
      </c>
      <c r="H142" s="84">
        <v>4.2232983563994997E-3</v>
      </c>
      <c r="I142" s="84">
        <v>27.259809137263399</v>
      </c>
      <c r="J142" s="84">
        <v>26.894877622514201</v>
      </c>
      <c r="K142" s="84">
        <v>1.5116693497707299E-3</v>
      </c>
      <c r="L142" s="84">
        <v>-0.479804512391036</v>
      </c>
      <c r="M142" s="84">
        <v>4.12446432050556E-3</v>
      </c>
      <c r="N142" s="84">
        <v>3.47941391530953</v>
      </c>
      <c r="O142" s="84">
        <v>4.1802418651866501E-3</v>
      </c>
      <c r="P142" s="84">
        <v>6.8213360161358301</v>
      </c>
      <c r="Q142" s="84">
        <v>1.48159301163519E-3</v>
      </c>
      <c r="R142" s="84">
        <v>5.98107293882466</v>
      </c>
      <c r="S142" s="84">
        <v>0.168702362975516</v>
      </c>
      <c r="T142" s="84">
        <v>141.17319165412599</v>
      </c>
      <c r="U142" s="84">
        <v>0.111940233150523</v>
      </c>
      <c r="V142" s="85">
        <v>44375.674490740741</v>
      </c>
      <c r="W142" s="84">
        <v>2.5</v>
      </c>
      <c r="X142" s="84">
        <v>4.0891975837998203E-3</v>
      </c>
      <c r="Y142" s="84">
        <v>6.0241422210971602E-3</v>
      </c>
      <c r="Z142" s="109">
        <f>((((N142/1000)+1)/((SMOW!$Z$4/1000)+1))-1)*1000</f>
        <v>13.993220778168114</v>
      </c>
      <c r="AA142" s="109">
        <f>((((P142/1000)+1)/((SMOW!$AA$4/1000)+1))-1)*1000</f>
        <v>27.546558589286008</v>
      </c>
      <c r="AB142" s="109">
        <f>Z142*SMOW!$AN$6</f>
        <v>14.728704326259061</v>
      </c>
      <c r="AC142" s="109">
        <f>AA142*SMOW!$AN$12</f>
        <v>28.961599724662321</v>
      </c>
      <c r="AD142" s="109">
        <f t="shared" ref="AD142" si="326">LN((AB142/1000)+1)*1000</f>
        <v>14.621290388310483</v>
      </c>
      <c r="AE142" s="109">
        <f t="shared" ref="AE142" si="327">LN((AC142/1000)+1)*1000</f>
        <v>28.550138103742324</v>
      </c>
      <c r="AF142" s="51">
        <f>(AD142-SMOW!AN$14*AE142)</f>
        <v>-0.45318253046546531</v>
      </c>
      <c r="AG142" s="55">
        <f t="shared" ref="AG142" si="328">AF142*1000</f>
        <v>-453.18253046546533</v>
      </c>
      <c r="AJ142" s="84" t="s">
        <v>310</v>
      </c>
      <c r="AK142" s="98">
        <v>18</v>
      </c>
      <c r="AL142" s="98">
        <v>0</v>
      </c>
      <c r="AM142" s="98">
        <v>0</v>
      </c>
      <c r="AN142" s="98">
        <v>1</v>
      </c>
    </row>
    <row r="143" spans="1:40" s="27" customFormat="1" x14ac:dyDescent="0.25">
      <c r="A143" s="121"/>
      <c r="B143" s="121"/>
      <c r="C143" s="122"/>
      <c r="D143" s="26"/>
      <c r="E143" s="134" t="s">
        <v>311</v>
      </c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5"/>
      <c r="X143" s="124"/>
      <c r="Y143" s="124"/>
      <c r="Z143" s="128"/>
      <c r="AA143" s="128"/>
      <c r="AB143" s="128"/>
      <c r="AC143" s="128"/>
      <c r="AD143" s="128"/>
      <c r="AE143" s="128"/>
      <c r="AF143" s="124"/>
      <c r="AG143" s="129"/>
      <c r="AH143" s="126"/>
      <c r="AI143" s="126"/>
      <c r="AJ143" s="127"/>
    </row>
    <row r="144" spans="1:40" s="84" customFormat="1" x14ac:dyDescent="0.25">
      <c r="A144" s="84">
        <v>3127</v>
      </c>
      <c r="B144" s="84" t="s">
        <v>302</v>
      </c>
      <c r="C144" s="84" t="s">
        <v>64</v>
      </c>
      <c r="D144" s="84" t="s">
        <v>114</v>
      </c>
      <c r="E144" s="84" t="s">
        <v>312</v>
      </c>
      <c r="F144" s="84">
        <v>15.385141848710701</v>
      </c>
      <c r="G144" s="84">
        <v>15.2679903732935</v>
      </c>
      <c r="H144" s="84">
        <v>3.5971153310379099E-3</v>
      </c>
      <c r="I144" s="84">
        <v>29.756295021672901</v>
      </c>
      <c r="J144" s="84">
        <v>29.3221673252329</v>
      </c>
      <c r="K144" s="84">
        <v>2.8122713677390001E-3</v>
      </c>
      <c r="L144" s="84">
        <v>-0.21411397442947899</v>
      </c>
      <c r="M144" s="84">
        <v>3.7053668907045699E-3</v>
      </c>
      <c r="N144" s="84">
        <v>5.0332988703461403</v>
      </c>
      <c r="O144" s="84">
        <v>3.56044277050111E-3</v>
      </c>
      <c r="P144" s="84">
        <v>9.2681515453032297</v>
      </c>
      <c r="Q144" s="84">
        <v>2.7563181101038399E-3</v>
      </c>
      <c r="R144" s="84">
        <v>10.7352987798743</v>
      </c>
      <c r="S144" s="84">
        <v>0.16543907445528799</v>
      </c>
      <c r="T144" s="84">
        <v>334.24537755926798</v>
      </c>
      <c r="U144" s="84">
        <v>0.56355798850968097</v>
      </c>
      <c r="V144" s="85">
        <v>44376.800335648149</v>
      </c>
      <c r="W144" s="84">
        <v>2.5</v>
      </c>
      <c r="X144" s="84">
        <v>1.0975443839578601E-3</v>
      </c>
      <c r="Y144" s="84">
        <v>1.89338427057201E-3</v>
      </c>
      <c r="Z144" s="109">
        <f>((((N144/1000)+1)/((SMOW!$Z$4/1000)+1))-1)*1000</f>
        <v>15.563386332565043</v>
      </c>
      <c r="AA144" s="109">
        <f>((((P144/1000)+1)/((SMOW!$AA$4/1000)+1))-1)*1000</f>
        <v>30.043741343127152</v>
      </c>
      <c r="AB144" s="109">
        <f>Z144*SMOW!$AN$6</f>
        <v>16.381397766933592</v>
      </c>
      <c r="AC144" s="109">
        <f>AA144*SMOW!$AN$12</f>
        <v>31.587060437718737</v>
      </c>
      <c r="AD144" s="109">
        <f t="shared" ref="AD144:AD145" si="329">LN((AB144/1000)+1)*1000</f>
        <v>16.248670217415597</v>
      </c>
      <c r="AE144" s="109">
        <f t="shared" ref="AE144:AE145" si="330">LN((AC144/1000)+1)*1000</f>
        <v>31.098451749137791</v>
      </c>
      <c r="AF144" s="51">
        <f>(AD144-SMOW!AN$14*AE144)</f>
        <v>-0.17131230612915616</v>
      </c>
      <c r="AG144" s="55">
        <f t="shared" ref="AG144:AG145" si="331">AF144*1000</f>
        <v>-171.31230612915616</v>
      </c>
      <c r="AK144" s="70">
        <v>18</v>
      </c>
      <c r="AL144" s="70">
        <v>0</v>
      </c>
      <c r="AM144" s="70">
        <v>0</v>
      </c>
      <c r="AN144" s="70">
        <v>0</v>
      </c>
    </row>
    <row r="145" spans="1:40" s="84" customFormat="1" x14ac:dyDescent="0.25">
      <c r="A145" s="84">
        <v>3128</v>
      </c>
      <c r="B145" s="84" t="s">
        <v>302</v>
      </c>
      <c r="C145" s="84" t="s">
        <v>64</v>
      </c>
      <c r="D145" s="84" t="s">
        <v>114</v>
      </c>
      <c r="E145" s="84" t="s">
        <v>313</v>
      </c>
      <c r="F145" s="84">
        <v>17.156028176947999</v>
      </c>
      <c r="G145" s="84">
        <v>17.010525144172099</v>
      </c>
      <c r="H145" s="84">
        <v>3.1827946878192001E-3</v>
      </c>
      <c r="I145" s="84">
        <v>33.153497245541402</v>
      </c>
      <c r="J145" s="84">
        <v>32.615772700011803</v>
      </c>
      <c r="K145" s="84">
        <v>1.71089168955513E-3</v>
      </c>
      <c r="L145" s="84">
        <v>-0.21060284143411401</v>
      </c>
      <c r="M145" s="84">
        <v>3.3917327675515702E-3</v>
      </c>
      <c r="N145" s="84">
        <v>6.7861310273661202</v>
      </c>
      <c r="O145" s="84">
        <v>3.1503461227559799E-3</v>
      </c>
      <c r="P145" s="84">
        <v>12.597762663473</v>
      </c>
      <c r="Q145" s="84">
        <v>1.67685160203254E-3</v>
      </c>
      <c r="R145" s="84">
        <v>15.271557035387699</v>
      </c>
      <c r="S145" s="84">
        <v>0.13394033097066699</v>
      </c>
      <c r="T145" s="84">
        <v>346.27865079161501</v>
      </c>
      <c r="U145" s="84">
        <v>0.23533296808932899</v>
      </c>
      <c r="V145" s="85">
        <v>44376.909108796295</v>
      </c>
      <c r="W145" s="84">
        <v>2.5</v>
      </c>
      <c r="X145" s="84">
        <v>1.05204293913354E-3</v>
      </c>
      <c r="Y145" s="84">
        <v>2.0082116054378298E-3</v>
      </c>
      <c r="Z145" s="109">
        <f>((((N145/1000)+1)/((SMOW!$Z$4/1000)+1))-1)*1000</f>
        <v>17.334583528773926</v>
      </c>
      <c r="AA145" s="109">
        <f>((((P145/1000)+1)/((SMOW!$AA$4/1000)+1))-1)*1000</f>
        <v>33.441891862517004</v>
      </c>
      <c r="AB145" s="109">
        <f>Z145*SMOW!$AN$6</f>
        <v>18.245689070559752</v>
      </c>
      <c r="AC145" s="109">
        <f>AA145*SMOW!$AN$12</f>
        <v>35.159770793813827</v>
      </c>
      <c r="AD145" s="109">
        <f t="shared" si="329"/>
        <v>18.081233872369932</v>
      </c>
      <c r="AE145" s="109">
        <f t="shared" si="330"/>
        <v>34.555782720559897</v>
      </c>
      <c r="AF145" s="51">
        <f>(AD145-SMOW!AN$14*AE145)</f>
        <v>-0.16421940408569569</v>
      </c>
      <c r="AG145" s="55">
        <f t="shared" si="331"/>
        <v>-164.21940408569569</v>
      </c>
      <c r="AH145" s="2">
        <f>AVERAGE(AG144:AG145)</f>
        <v>-167.76585510742592</v>
      </c>
      <c r="AI145" s="2">
        <f>STDEV(AG144:AG145)</f>
        <v>5.0154391332228183</v>
      </c>
      <c r="AJ145" s="2"/>
      <c r="AK145" s="70">
        <v>18</v>
      </c>
      <c r="AL145" s="70">
        <v>0</v>
      </c>
      <c r="AM145" s="70">
        <v>0</v>
      </c>
      <c r="AN145" s="70">
        <v>0</v>
      </c>
    </row>
    <row r="146" spans="1:40" s="84" customFormat="1" x14ac:dyDescent="0.25">
      <c r="A146" s="84">
        <v>3131</v>
      </c>
      <c r="B146" s="84" t="s">
        <v>134</v>
      </c>
      <c r="C146" s="84" t="s">
        <v>64</v>
      </c>
      <c r="D146" s="84" t="s">
        <v>50</v>
      </c>
      <c r="E146" s="84" t="s">
        <v>314</v>
      </c>
      <c r="F146" s="84">
        <v>12.724532418843699</v>
      </c>
      <c r="G146" s="84">
        <v>12.644255466605401</v>
      </c>
      <c r="H146" s="84">
        <v>4.3538870180153903E-3</v>
      </c>
      <c r="I146" s="84">
        <v>24.6464548028754</v>
      </c>
      <c r="J146" s="84">
        <v>24.347630898986999</v>
      </c>
      <c r="K146" s="84">
        <v>1.61634201368627E-3</v>
      </c>
      <c r="L146" s="84">
        <v>-0.21129364805971099</v>
      </c>
      <c r="M146" s="84">
        <v>4.2399463665046102E-3</v>
      </c>
      <c r="N146" s="84">
        <v>2.3998143312320499</v>
      </c>
      <c r="O146" s="84">
        <v>4.3094991764985697E-3</v>
      </c>
      <c r="P146" s="84">
        <v>4.2599772644079001</v>
      </c>
      <c r="Q146" s="84">
        <v>1.5841830968211E-3</v>
      </c>
      <c r="R146" s="84">
        <v>2.61299351813906</v>
      </c>
      <c r="S146" s="84">
        <v>0.14271354053806601</v>
      </c>
      <c r="T146" s="84">
        <v>262.95315325441902</v>
      </c>
      <c r="U146" s="84">
        <v>0.17300275706689699</v>
      </c>
      <c r="V146" s="85">
        <v>44377.717499999999</v>
      </c>
      <c r="W146" s="84">
        <v>2.5</v>
      </c>
      <c r="X146" s="84">
        <v>2.8548337303598102E-2</v>
      </c>
      <c r="Y146" s="84">
        <v>2.5878291611641902E-2</v>
      </c>
      <c r="Z146" s="109">
        <f>((((N146/1000)+1)/((SMOW!$Z$4/1000)+1))-1)*1000</f>
        <v>12.902309849424531</v>
      </c>
      <c r="AA146" s="109">
        <f>((((P146/1000)+1)/((SMOW!$AA$4/1000)+1))-1)*1000</f>
        <v>24.932474762790147</v>
      </c>
      <c r="AB146" s="109">
        <f>Z146*SMOW!$AN$6</f>
        <v>13.580455129704015</v>
      </c>
      <c r="AC146" s="109">
        <f>AA146*SMOW!$AN$12</f>
        <v>26.213232839401645</v>
      </c>
      <c r="AD146" s="109">
        <f t="shared" ref="AD146" si="332">LN((AB146/1000)+1)*1000</f>
        <v>13.489067212305496</v>
      </c>
      <c r="AE146" s="109">
        <f t="shared" ref="AE146" si="333">LN((AC146/1000)+1)*1000</f>
        <v>25.875554433234331</v>
      </c>
      <c r="AF146" s="51">
        <f>(AD146-SMOW!AN$14*AE146)</f>
        <v>-0.17322552844223083</v>
      </c>
      <c r="AG146" s="130">
        <f t="shared" ref="AG146" si="334">AF146*1000</f>
        <v>-173.22552844223083</v>
      </c>
      <c r="AJ146" s="84" t="s">
        <v>319</v>
      </c>
      <c r="AK146" s="70">
        <v>18</v>
      </c>
      <c r="AL146" s="70">
        <v>2</v>
      </c>
      <c r="AM146" s="70">
        <v>0</v>
      </c>
      <c r="AN146" s="70">
        <v>1</v>
      </c>
    </row>
    <row r="147" spans="1:40" s="84" customFormat="1" x14ac:dyDescent="0.25">
      <c r="A147" s="84">
        <v>3132</v>
      </c>
      <c r="B147" s="84" t="s">
        <v>127</v>
      </c>
      <c r="C147" s="84" t="s">
        <v>64</v>
      </c>
      <c r="D147" s="84" t="s">
        <v>50</v>
      </c>
      <c r="E147" s="84" t="s">
        <v>316</v>
      </c>
      <c r="F147" s="84">
        <v>12.2323031994885</v>
      </c>
      <c r="G147" s="84">
        <v>12.158092842692801</v>
      </c>
      <c r="H147" s="84">
        <v>3.9465690839074101E-3</v>
      </c>
      <c r="I147" s="84">
        <v>23.637085615673598</v>
      </c>
      <c r="J147" s="84">
        <v>23.362055188024001</v>
      </c>
      <c r="K147" s="84">
        <v>1.3373873682500899E-3</v>
      </c>
      <c r="L147" s="84">
        <v>-0.17707229658388099</v>
      </c>
      <c r="M147" s="84">
        <v>4.0514761716485496E-3</v>
      </c>
      <c r="N147" s="84">
        <v>1.91260338462688</v>
      </c>
      <c r="O147" s="84">
        <v>3.9063338453017796E-3</v>
      </c>
      <c r="P147" s="84">
        <v>3.2706905965634001</v>
      </c>
      <c r="Q147" s="84">
        <v>1.31077856341305E-3</v>
      </c>
      <c r="R147" s="84">
        <v>1.6299971399227</v>
      </c>
      <c r="S147" s="84">
        <v>0.14100500031593499</v>
      </c>
      <c r="T147" s="84">
        <v>259.11014571915598</v>
      </c>
      <c r="U147" s="84">
        <v>6.3507368068997802E-2</v>
      </c>
      <c r="V147" s="85">
        <v>44377.868321759262</v>
      </c>
      <c r="W147" s="84">
        <v>2.5</v>
      </c>
      <c r="X147" s="105">
        <v>6.2592102210591304E-7</v>
      </c>
      <c r="Y147" s="84">
        <v>3.6956451921863999E-4</v>
      </c>
      <c r="Z147" s="109">
        <f>((((N147/1000)+1)/((SMOW!$Z$4/1000)+1))-1)*1000</f>
        <v>12.409994222321474</v>
      </c>
      <c r="AA147" s="109">
        <f>((((P147/1000)+1)/((SMOW!$AA$4/1000)+1))-1)*1000</f>
        <v>23.922823820127228</v>
      </c>
      <c r="AB147" s="109">
        <f>Z147*SMOW!$AN$6</f>
        <v>13.062263398025571</v>
      </c>
      <c r="AC147" s="109">
        <f>AA147*SMOW!$AN$12</f>
        <v>25.151717065362106</v>
      </c>
      <c r="AD147" s="109">
        <f t="shared" ref="AD147" si="335">LN((AB147/1000)+1)*1000</f>
        <v>12.977687739018123</v>
      </c>
      <c r="AE147" s="109">
        <f t="shared" ref="AE147" si="336">LN((AC147/1000)+1)*1000</f>
        <v>24.840618286121909</v>
      </c>
      <c r="AF147" s="51">
        <f>(AD147-SMOW!AN$14*AE147)</f>
        <v>-0.1381587160542459</v>
      </c>
      <c r="AG147" s="130">
        <f t="shared" ref="AG147" si="337">AF147*1000</f>
        <v>-138.1587160542459</v>
      </c>
      <c r="AJ147" s="79" t="s">
        <v>317</v>
      </c>
      <c r="AK147" s="70">
        <v>18</v>
      </c>
      <c r="AL147" s="70">
        <v>0</v>
      </c>
      <c r="AM147" s="70">
        <v>0</v>
      </c>
      <c r="AN147" s="70">
        <v>0</v>
      </c>
    </row>
    <row r="148" spans="1:40" s="84" customFormat="1" x14ac:dyDescent="0.25">
      <c r="A148" s="84">
        <v>3133</v>
      </c>
      <c r="B148" s="84" t="s">
        <v>127</v>
      </c>
      <c r="C148" s="84" t="s">
        <v>64</v>
      </c>
      <c r="D148" s="84" t="s">
        <v>50</v>
      </c>
      <c r="E148" s="84" t="s">
        <v>318</v>
      </c>
      <c r="F148" s="84">
        <v>11.846288088453001</v>
      </c>
      <c r="G148" s="84">
        <v>11.7766697621083</v>
      </c>
      <c r="H148" s="84">
        <v>4.1382628784536598E-3</v>
      </c>
      <c r="I148" s="84">
        <v>22.872343651338898</v>
      </c>
      <c r="J148" s="84">
        <v>22.614692901503101</v>
      </c>
      <c r="K148" s="84">
        <v>9.5384114711556298E-4</v>
      </c>
      <c r="L148" s="84">
        <v>-0.163888089885392</v>
      </c>
      <c r="M148" s="84">
        <v>3.9468041802660902E-3</v>
      </c>
      <c r="N148" s="84">
        <v>1.53052369440064</v>
      </c>
      <c r="O148" s="84">
        <v>4.09607332322096E-3</v>
      </c>
      <c r="P148" s="84">
        <v>2.5211640216984401</v>
      </c>
      <c r="Q148" s="84">
        <v>9.3486341969739801E-4</v>
      </c>
      <c r="R148" s="84">
        <v>6.02364904412983E-2</v>
      </c>
      <c r="S148" s="84">
        <v>0.13170691015552599</v>
      </c>
      <c r="T148" s="84">
        <v>278.811617696589</v>
      </c>
      <c r="U148" s="84">
        <v>7.9274785295870495E-2</v>
      </c>
      <c r="V148" s="85">
        <v>44378.010451388887</v>
      </c>
      <c r="W148" s="84">
        <v>2.5</v>
      </c>
      <c r="X148" s="84">
        <v>6.3269239236790004E-3</v>
      </c>
      <c r="Y148" s="84">
        <v>1.12910987811772E-2</v>
      </c>
      <c r="Z148" s="109">
        <f>((((N148/1000)+1)/((SMOW!$Z$4/1000)+1))-1)*1000</f>
        <v>12.023911348757688</v>
      </c>
      <c r="AA148" s="109">
        <f>((((P148/1000)+1)/((SMOW!$AA$4/1000)+1))-1)*1000</f>
        <v>23.157868385609738</v>
      </c>
      <c r="AB148" s="109">
        <f>Z148*SMOW!$AN$6</f>
        <v>12.655888012379872</v>
      </c>
      <c r="AC148" s="109">
        <f>AA148*SMOW!$AN$12</f>
        <v>24.347466580500544</v>
      </c>
      <c r="AD148" s="109">
        <f t="shared" ref="AD148" si="338">LN((AB148/1000)+1)*1000</f>
        <v>12.576471616415891</v>
      </c>
      <c r="AE148" s="109">
        <f t="shared" ref="AE148" si="339">LN((AC148/1000)+1)*1000</f>
        <v>24.055791892863695</v>
      </c>
      <c r="AF148" s="51">
        <f>(AD148-SMOW!AN$14*AE148)</f>
        <v>-0.12498650301614056</v>
      </c>
      <c r="AG148" s="130">
        <f t="shared" ref="AG148" si="340">AF148*1000</f>
        <v>-124.98650301614056</v>
      </c>
      <c r="AH148" s="2">
        <f>AVERAGE(AG147:AG148)</f>
        <v>-131.57260953519324</v>
      </c>
      <c r="AI148" s="2">
        <f>STDEV(AG147:AG148)</f>
        <v>9.3141611624781415</v>
      </c>
      <c r="AJ148" s="131"/>
      <c r="AK148" s="70">
        <v>18</v>
      </c>
      <c r="AL148" s="70">
        <v>0</v>
      </c>
      <c r="AM148" s="70">
        <v>0</v>
      </c>
      <c r="AN148" s="70">
        <v>0</v>
      </c>
    </row>
    <row r="149" spans="1:40" s="84" customFormat="1" x14ac:dyDescent="0.25">
      <c r="A149" s="84">
        <v>3134</v>
      </c>
      <c r="B149" s="84" t="s">
        <v>112</v>
      </c>
      <c r="C149" s="84" t="s">
        <v>48</v>
      </c>
      <c r="D149" s="84" t="s">
        <v>322</v>
      </c>
      <c r="E149" s="84" t="s">
        <v>320</v>
      </c>
      <c r="F149" s="84">
        <v>10.6614742478229</v>
      </c>
      <c r="G149" s="84">
        <v>10.6050411812869</v>
      </c>
      <c r="H149" s="84">
        <v>3.9637471409004199E-3</v>
      </c>
      <c r="I149" s="84">
        <v>20.563690896874601</v>
      </c>
      <c r="J149" s="84">
        <v>20.355112753019998</v>
      </c>
      <c r="K149" s="84">
        <v>1.2474458559422099E-3</v>
      </c>
      <c r="L149" s="84">
        <v>-0.142458352307683</v>
      </c>
      <c r="M149" s="84">
        <v>4.0779976867819402E-3</v>
      </c>
      <c r="N149" s="84">
        <v>0.35778902090755599</v>
      </c>
      <c r="O149" s="84">
        <v>3.9233367721481999E-3</v>
      </c>
      <c r="P149" s="84">
        <v>0.25844447405139498</v>
      </c>
      <c r="Q149" s="84">
        <v>1.2226265372371099E-3</v>
      </c>
      <c r="R149" s="84">
        <v>-2.7705792530857201</v>
      </c>
      <c r="S149" s="84">
        <v>0.16797699270206801</v>
      </c>
      <c r="T149" s="84">
        <v>443.115862842073</v>
      </c>
      <c r="U149" s="84">
        <v>0.13376612430016499</v>
      </c>
      <c r="V149" s="85">
        <v>44378.469872685186</v>
      </c>
      <c r="W149" s="84">
        <v>2.5</v>
      </c>
      <c r="X149" s="84">
        <v>2.23744497948857E-3</v>
      </c>
      <c r="Y149" s="84">
        <v>2.9539597340848501E-3</v>
      </c>
      <c r="Z149" s="109">
        <f>((((N149/1000)+1)/((SMOW!$Z$4/1000)+1))-1)*1000</f>
        <v>10.838889521500139</v>
      </c>
      <c r="AA149" s="109">
        <f>((((P149/1000)+1)/((SMOW!$AA$4/1000)+1))-1)*1000</f>
        <v>20.848571193481156</v>
      </c>
      <c r="AB149" s="109">
        <f>Z149*SMOW!$AN$6</f>
        <v>11.408581449399694</v>
      </c>
      <c r="AC149" s="109">
        <f>AA149*SMOW!$AN$12</f>
        <v>21.919542935993917</v>
      </c>
      <c r="AD149" s="109">
        <f t="shared" ref="AD149" si="341">LN((AB149/1000)+1)*1000</f>
        <v>11.343994351301658</v>
      </c>
      <c r="AE149" s="109">
        <f t="shared" ref="AE149" si="342">LN((AC149/1000)+1)*1000</f>
        <v>21.682763570976554</v>
      </c>
      <c r="AF149" s="51">
        <f>(AD149-SMOW!AN$14*AE149)</f>
        <v>-0.1045048141739624</v>
      </c>
      <c r="AG149" s="130">
        <f t="shared" ref="AG149" si="343">AF149*1000</f>
        <v>-104.5048141739624</v>
      </c>
      <c r="AK149" s="70">
        <v>18</v>
      </c>
      <c r="AL149" s="70">
        <v>0</v>
      </c>
      <c r="AM149" s="70">
        <v>0</v>
      </c>
      <c r="AN149" s="70">
        <v>0</v>
      </c>
    </row>
    <row r="150" spans="1:40" s="84" customFormat="1" x14ac:dyDescent="0.25">
      <c r="A150" s="84">
        <v>3135</v>
      </c>
      <c r="B150" s="84" t="s">
        <v>112</v>
      </c>
      <c r="C150" s="84" t="s">
        <v>48</v>
      </c>
      <c r="D150" s="84" t="s">
        <v>322</v>
      </c>
      <c r="E150" s="84" t="s">
        <v>321</v>
      </c>
      <c r="F150" s="84">
        <v>11.929146255752499</v>
      </c>
      <c r="G150" s="84">
        <v>11.858554638699999</v>
      </c>
      <c r="H150" s="84">
        <v>3.1937352251139601E-3</v>
      </c>
      <c r="I150" s="84">
        <v>23.032575158031499</v>
      </c>
      <c r="J150" s="84">
        <v>22.771329203803099</v>
      </c>
      <c r="K150" s="84">
        <v>1.3296458809898199E-3</v>
      </c>
      <c r="L150" s="84">
        <v>-0.164707180908095</v>
      </c>
      <c r="M150" s="84">
        <v>3.34100987479813E-3</v>
      </c>
      <c r="N150" s="84">
        <v>1.6125371233817001</v>
      </c>
      <c r="O150" s="84">
        <v>3.16117512136502E-3</v>
      </c>
      <c r="P150" s="84">
        <v>2.6782075448706602</v>
      </c>
      <c r="Q150" s="84">
        <v>1.30319110162665E-3</v>
      </c>
      <c r="R150" s="84">
        <v>-0.36655435213287901</v>
      </c>
      <c r="S150" s="84">
        <v>0.161945714452819</v>
      </c>
      <c r="T150" s="84">
        <v>371.698577910023</v>
      </c>
      <c r="U150" s="84">
        <v>8.4305536833537503E-2</v>
      </c>
      <c r="V150" s="85">
        <v>44378.571273148147</v>
      </c>
      <c r="W150" s="84">
        <v>2.5</v>
      </c>
      <c r="X150" s="84">
        <v>1.9854580154860701E-2</v>
      </c>
      <c r="Y150" s="84">
        <v>2.2518021366876501E-2</v>
      </c>
      <c r="Z150" s="109">
        <f>((((N150/1000)+1)/((SMOW!$Z$4/1000)+1))-1)*1000</f>
        <v>12.106784061288289</v>
      </c>
      <c r="AA150" s="109">
        <f>((((P150/1000)+1)/((SMOW!$AA$4/1000)+1))-1)*1000</f>
        <v>23.318144619348445</v>
      </c>
      <c r="AB150" s="109">
        <f>Z150*SMOW!$AN$6</f>
        <v>12.743116513875586</v>
      </c>
      <c r="AC150" s="109">
        <f>AA150*SMOW!$AN$12</f>
        <v>24.515976055536104</v>
      </c>
      <c r="AD150" s="109">
        <f t="shared" ref="AD150" si="344">LN((AB150/1000)+1)*1000</f>
        <v>12.662606250978929</v>
      </c>
      <c r="AE150" s="109">
        <f t="shared" ref="AE150" si="345">LN((AC150/1000)+1)*1000</f>
        <v>24.220282577707568</v>
      </c>
      <c r="AF150" s="51">
        <f>(AD150-SMOW!AN$14*AE150)</f>
        <v>-0.12570295005066789</v>
      </c>
      <c r="AG150" s="130">
        <f t="shared" ref="AG150" si="346">AF150*1000</f>
        <v>-125.70295005066789</v>
      </c>
      <c r="AH150" s="2">
        <f>AVERAGE(AG149:AG150)</f>
        <v>-115.10388211231515</v>
      </c>
      <c r="AI150" s="2">
        <f>STDEV(AG149:AG150)</f>
        <v>14.989345626932293</v>
      </c>
      <c r="AK150" s="70">
        <v>18</v>
      </c>
      <c r="AL150" s="70">
        <v>0</v>
      </c>
      <c r="AM150" s="70">
        <v>0</v>
      </c>
      <c r="AN150" s="70">
        <v>0</v>
      </c>
    </row>
    <row r="151" spans="1:40" s="26" customFormat="1" x14ac:dyDescent="0.25">
      <c r="A151" s="26">
        <v>3136</v>
      </c>
      <c r="B151" s="26" t="s">
        <v>112</v>
      </c>
      <c r="C151" s="26" t="s">
        <v>48</v>
      </c>
      <c r="D151" s="26" t="s">
        <v>322</v>
      </c>
      <c r="E151" s="26" t="s">
        <v>326</v>
      </c>
      <c r="F151" s="26">
        <v>25.622400218886799</v>
      </c>
      <c r="G151" s="26">
        <v>25.299642798982401</v>
      </c>
      <c r="H151" s="26">
        <v>2.2372280279487702E-2</v>
      </c>
      <c r="I151" s="26">
        <v>27.066610843570899</v>
      </c>
      <c r="J151" s="26">
        <v>26.7067884370956</v>
      </c>
      <c r="K151" s="26">
        <v>1.9462029746513999E-3</v>
      </c>
      <c r="L151" s="26">
        <v>11.1613838440958</v>
      </c>
      <c r="M151" s="26">
        <v>1.6132597646863901E-2</v>
      </c>
      <c r="N151" s="26">
        <v>15.159575926032099</v>
      </c>
      <c r="O151" s="26">
        <v>2.37127872954675E-2</v>
      </c>
      <c r="P151" s="26">
        <v>6.6344533892186099</v>
      </c>
      <c r="Q151" s="26">
        <v>1.45878846871556E-3</v>
      </c>
      <c r="R151" s="26">
        <v>31.192784877095999</v>
      </c>
      <c r="S151" s="26">
        <v>0.179019191269604</v>
      </c>
      <c r="T151" s="26">
        <v>170.53335203720201</v>
      </c>
      <c r="U151" s="26">
        <v>6.0925899986814802E-2</v>
      </c>
      <c r="V151" s="132">
        <v>44378.729699074072</v>
      </c>
      <c r="W151" s="26">
        <v>2.5</v>
      </c>
      <c r="X151" s="26">
        <v>0.58119263311657599</v>
      </c>
      <c r="Y151" s="26">
        <v>0.37545485876455498</v>
      </c>
      <c r="Z151" s="128">
        <f>((((N151/1000)+1)/((SMOW!$Z$4/1000)+1))-1)*1000</f>
        <v>25.795759955581588</v>
      </c>
      <c r="AA151" s="128">
        <f>((((P151/1000)+1)/((SMOW!$AA$4/1000)+1))-1)*1000</f>
        <v>27.355829019620082</v>
      </c>
      <c r="AB151" s="128">
        <f>Z151*SMOW!$AN$6</f>
        <v>27.151584848120532</v>
      </c>
      <c r="AC151" s="128">
        <f>AA151*SMOW!$AN$12</f>
        <v>28.761072554111511</v>
      </c>
      <c r="AD151" s="128">
        <f t="shared" ref="AD151" si="347">LN((AB151/1000)+1)*1000</f>
        <v>26.789519712034977</v>
      </c>
      <c r="AE151" s="128">
        <f t="shared" ref="AE151" si="348">LN((AC151/1000)+1)*1000</f>
        <v>28.355236065788219</v>
      </c>
      <c r="AF151" s="124">
        <f>(AD151-SMOW!AN$14*AE151)</f>
        <v>11.817955069298797</v>
      </c>
      <c r="AG151" s="133">
        <f t="shared" ref="AG151" si="349">AF151*1000</f>
        <v>11817.955069298798</v>
      </c>
      <c r="AJ151" s="26" t="s">
        <v>323</v>
      </c>
      <c r="AK151" s="27">
        <v>18</v>
      </c>
      <c r="AL151" s="27">
        <v>0</v>
      </c>
      <c r="AM151" s="27">
        <v>0</v>
      </c>
      <c r="AN151" s="27">
        <v>1</v>
      </c>
    </row>
    <row r="152" spans="1:40" s="84" customFormat="1" x14ac:dyDescent="0.25">
      <c r="A152" s="84">
        <v>3137</v>
      </c>
      <c r="B152" s="84" t="s">
        <v>112</v>
      </c>
      <c r="C152" s="84" t="s">
        <v>48</v>
      </c>
      <c r="D152" s="84" t="s">
        <v>322</v>
      </c>
      <c r="E152" s="84" t="s">
        <v>325</v>
      </c>
      <c r="F152" s="84">
        <v>12.1750721778886</v>
      </c>
      <c r="G152" s="84">
        <v>12.1015516907714</v>
      </c>
      <c r="H152" s="84">
        <v>4.7838709594691898E-3</v>
      </c>
      <c r="I152" s="84">
        <v>23.468059542775599</v>
      </c>
      <c r="J152" s="84">
        <v>23.196918513687201</v>
      </c>
      <c r="K152" s="84">
        <v>1.22582244963315E-3</v>
      </c>
      <c r="L152" s="84">
        <v>-0.146421284455415</v>
      </c>
      <c r="M152" s="84">
        <v>4.6751659080461402E-3</v>
      </c>
      <c r="N152" s="84">
        <v>1.85595583281065</v>
      </c>
      <c r="O152" s="84">
        <v>4.7350994352901897E-3</v>
      </c>
      <c r="P152" s="84">
        <v>3.10502748483349</v>
      </c>
      <c r="Q152" s="84">
        <v>1.2014333525761801E-3</v>
      </c>
      <c r="R152" s="84">
        <v>-3.94194536621124E-2</v>
      </c>
      <c r="S152" s="84">
        <v>0.14546694930533099</v>
      </c>
      <c r="T152" s="84">
        <v>69.173369552136094</v>
      </c>
      <c r="U152" s="84">
        <v>6.1909153080417001E-2</v>
      </c>
      <c r="V152" s="85">
        <v>44378.901296296295</v>
      </c>
      <c r="W152" s="84">
        <v>2.5</v>
      </c>
      <c r="X152" s="84">
        <v>4.2403243203819503E-2</v>
      </c>
      <c r="Y152" s="84">
        <v>3.6988698375925902E-2</v>
      </c>
      <c r="Z152" s="109">
        <f>((((N152/1000)+1)/((SMOW!$Z$4/1000)+1))-1)*1000</f>
        <v>12.352753154175167</v>
      </c>
      <c r="AA152" s="109">
        <f>((((P152/1000)+1)/((SMOW!$AA$4/1000)+1))-1)*1000</f>
        <v>23.753750565266742</v>
      </c>
      <c r="AB152" s="109">
        <f>Z152*SMOW!$AN$6</f>
        <v>13.002013739893858</v>
      </c>
      <c r="AC152" s="109">
        <f>AA152*SMOW!$AN$12</f>
        <v>24.973958674398535</v>
      </c>
      <c r="AD152" s="109">
        <f t="shared" ref="AD152" si="350">LN((AB152/1000)+1)*1000</f>
        <v>12.918213161800322</v>
      </c>
      <c r="AE152" s="109">
        <f t="shared" ref="AE152" si="351">LN((AC152/1000)+1)*1000</f>
        <v>24.667206096310672</v>
      </c>
      <c r="AF152" s="51">
        <f>(AD152-SMOW!AN$14*AE152)</f>
        <v>-0.10607165705171262</v>
      </c>
      <c r="AG152" s="130">
        <f t="shared" ref="AG152" si="352">AF152*1000</f>
        <v>-106.07165705171262</v>
      </c>
      <c r="AK152" s="70">
        <v>18</v>
      </c>
      <c r="AL152" s="70">
        <v>0</v>
      </c>
      <c r="AM152" s="70">
        <v>0</v>
      </c>
      <c r="AN152" s="70">
        <v>0</v>
      </c>
    </row>
    <row r="153" spans="1:40" s="84" customFormat="1" x14ac:dyDescent="0.25">
      <c r="A153" s="84">
        <v>3138</v>
      </c>
      <c r="B153" s="84" t="s">
        <v>134</v>
      </c>
      <c r="C153" s="84" t="s">
        <v>48</v>
      </c>
      <c r="D153" s="84" t="s">
        <v>322</v>
      </c>
      <c r="E153" s="84" t="s">
        <v>324</v>
      </c>
      <c r="F153" s="84">
        <v>14.2584647475095</v>
      </c>
      <c r="G153" s="84">
        <v>14.157768469753099</v>
      </c>
      <c r="H153" s="84">
        <v>4.7038861240731302E-3</v>
      </c>
      <c r="I153" s="84">
        <v>27.5586552999495</v>
      </c>
      <c r="J153" s="84">
        <v>27.1857511707159</v>
      </c>
      <c r="K153" s="84">
        <v>1.44003228343714E-3</v>
      </c>
      <c r="L153" s="84">
        <v>-0.196308148384851</v>
      </c>
      <c r="M153" s="84">
        <v>4.5960273128908304E-3</v>
      </c>
      <c r="N153" s="84">
        <v>3.9181082327126</v>
      </c>
      <c r="O153" s="84">
        <v>4.6559300446139297E-3</v>
      </c>
      <c r="P153" s="84">
        <v>7.1142363029986901</v>
      </c>
      <c r="Q153" s="84">
        <v>1.4113812441795099E-3</v>
      </c>
      <c r="R153" s="84">
        <v>5.8129910949502399</v>
      </c>
      <c r="S153" s="84">
        <v>0.15958926566294199</v>
      </c>
      <c r="T153" s="84">
        <v>154.01175947530601</v>
      </c>
      <c r="U153" s="84">
        <v>8.9145185956178999E-2</v>
      </c>
      <c r="V153" s="85">
        <v>44379.538483796299</v>
      </c>
      <c r="W153" s="84">
        <v>2.5</v>
      </c>
      <c r="X153" s="84">
        <v>8.0636814509706001E-2</v>
      </c>
      <c r="Y153" s="84">
        <v>7.2856886711337596E-2</v>
      </c>
      <c r="Z153" s="109">
        <f>((((N153/1000)+1)/((SMOW!$Z$4/1000)+1))-1)*1000</f>
        <v>14.436511450275802</v>
      </c>
      <c r="AA153" s="109">
        <f>((((P153/1000)+1)/((SMOW!$AA$4/1000)+1))-1)*1000</f>
        <v>27.84548817193344</v>
      </c>
      <c r="AB153" s="109">
        <f>Z153*SMOW!$AN$6</f>
        <v>15.195294351784087</v>
      </c>
      <c r="AC153" s="109">
        <f>AA153*SMOW!$AN$12</f>
        <v>29.275885042388456</v>
      </c>
      <c r="AD153" s="109">
        <f t="shared" ref="AD153" si="353">LN((AB153/1000)+1)*1000</f>
        <v>15.081002214020266</v>
      </c>
      <c r="AE153" s="109">
        <f t="shared" ref="AE153" si="354">LN((AC153/1000)+1)*1000</f>
        <v>28.855530773436364</v>
      </c>
      <c r="AF153" s="51">
        <f>(AD153-SMOW!AN$14*AE153)</f>
        <v>-0.15471803435413456</v>
      </c>
      <c r="AG153" s="130">
        <f t="shared" ref="AG153" si="355">AF153*1000</f>
        <v>-154.71803435413455</v>
      </c>
      <c r="AK153" s="70">
        <v>18</v>
      </c>
      <c r="AL153" s="70">
        <v>0</v>
      </c>
      <c r="AM153" s="70">
        <v>0</v>
      </c>
      <c r="AN153" s="70">
        <v>0</v>
      </c>
    </row>
    <row r="154" spans="1:40" s="84" customFormat="1" x14ac:dyDescent="0.25">
      <c r="A154" s="84">
        <v>3139</v>
      </c>
      <c r="B154" s="84" t="s">
        <v>134</v>
      </c>
      <c r="C154" s="84" t="s">
        <v>48</v>
      </c>
      <c r="D154" s="84" t="s">
        <v>322</v>
      </c>
      <c r="E154" s="84" t="s">
        <v>327</v>
      </c>
      <c r="F154" s="84">
        <v>14.9175176005394</v>
      </c>
      <c r="G154" s="84">
        <v>14.807345554838999</v>
      </c>
      <c r="H154" s="84">
        <v>3.1606555742420199E-3</v>
      </c>
      <c r="I154" s="84">
        <v>29.0331444221823</v>
      </c>
      <c r="J154" s="84">
        <v>28.619666624330701</v>
      </c>
      <c r="K154" s="84">
        <v>1.3112176309444E-3</v>
      </c>
      <c r="L154" s="84">
        <v>-0.30383842280763601</v>
      </c>
      <c r="M154" s="84">
        <v>3.1318983281378499E-3</v>
      </c>
      <c r="N154" s="84">
        <v>4.5704420474506904</v>
      </c>
      <c r="O154" s="84">
        <v>3.1284327172520698E-3</v>
      </c>
      <c r="P154" s="84">
        <v>8.5593888289545603</v>
      </c>
      <c r="Q154" s="84">
        <v>1.2851295020519899E-3</v>
      </c>
      <c r="R154" s="84">
        <v>8.0167348446860007</v>
      </c>
      <c r="S154" s="84">
        <v>0.12851272085670601</v>
      </c>
      <c r="T154" s="84">
        <v>65.887382404917901</v>
      </c>
      <c r="U154" s="84">
        <v>6.6879950195631893E-2</v>
      </c>
      <c r="V154" s="85">
        <v>44379.674328703702</v>
      </c>
      <c r="W154" s="84">
        <v>2.5</v>
      </c>
      <c r="X154" s="84">
        <v>3.4823438263932298E-2</v>
      </c>
      <c r="Y154" s="84">
        <v>3.1450110291230203E-2</v>
      </c>
      <c r="Z154" s="109">
        <f>((((N154/1000)+1)/((SMOW!$Z$4/1000)+1))-1)*1000</f>
        <v>15.095679995894118</v>
      </c>
      <c r="AA154" s="109">
        <f>((((P154/1000)+1)/((SMOW!$AA$4/1000)+1))-1)*1000</f>
        <v>29.320388883273374</v>
      </c>
      <c r="AB154" s="109">
        <f>Z154*SMOW!$AN$6</f>
        <v>15.889108789753198</v>
      </c>
      <c r="AC154" s="109">
        <f>AA154*SMOW!$AN$12</f>
        <v>30.826550033697412</v>
      </c>
      <c r="AD154" s="109">
        <f t="shared" ref="AD154" si="356">LN((AB154/1000)+1)*1000</f>
        <v>15.764198307577841</v>
      </c>
      <c r="AE154" s="109">
        <f t="shared" ref="AE154" si="357">LN((AC154/1000)+1)*1000</f>
        <v>30.360956190894822</v>
      </c>
      <c r="AF154" s="51">
        <f>(AD154-SMOW!AN$14*AE154)</f>
        <v>-0.26638656121462567</v>
      </c>
      <c r="AG154" s="130">
        <f t="shared" ref="AG154" si="358">AF154*1000</f>
        <v>-266.38656121462566</v>
      </c>
      <c r="AH154" s="135">
        <f>AVERAGE(AG153:AG154)</f>
        <v>-210.5522977843801</v>
      </c>
      <c r="AI154" s="135">
        <f>STDEV(AG153:AG154)</f>
        <v>78.96157258816541</v>
      </c>
      <c r="AJ154" s="84" t="s">
        <v>328</v>
      </c>
      <c r="AK154" s="70">
        <v>18</v>
      </c>
      <c r="AL154" s="70">
        <v>0</v>
      </c>
      <c r="AM154" s="70">
        <v>0</v>
      </c>
      <c r="AN154" s="70">
        <v>1</v>
      </c>
    </row>
    <row r="155" spans="1:40" s="84" customFormat="1" x14ac:dyDescent="0.25">
      <c r="A155" s="84">
        <v>3140</v>
      </c>
      <c r="B155" s="84" t="s">
        <v>127</v>
      </c>
      <c r="C155" s="84" t="s">
        <v>48</v>
      </c>
      <c r="D155" s="84" t="s">
        <v>322</v>
      </c>
      <c r="E155" s="84" t="s">
        <v>329</v>
      </c>
      <c r="F155" s="84">
        <v>14.969999263181201</v>
      </c>
      <c r="G155" s="84">
        <v>14.8590543512358</v>
      </c>
      <c r="H155" s="84">
        <v>4.17226659664101E-3</v>
      </c>
      <c r="I155" s="84">
        <v>28.951015238559201</v>
      </c>
      <c r="J155" s="84">
        <v>28.539851445268901</v>
      </c>
      <c r="K155" s="84">
        <v>1.3785621125951199E-3</v>
      </c>
      <c r="L155" s="84">
        <v>-0.209987211866178</v>
      </c>
      <c r="M155" s="84">
        <v>4.0034673104880599E-3</v>
      </c>
      <c r="N155" s="84">
        <v>4.6223886599833799</v>
      </c>
      <c r="O155" s="84">
        <v>4.1297303737915696E-3</v>
      </c>
      <c r="P155" s="84">
        <v>8.4788936965198598</v>
      </c>
      <c r="Q155" s="84">
        <v>1.35113409055665E-3</v>
      </c>
      <c r="R155" s="84">
        <v>7.8889245679141897</v>
      </c>
      <c r="S155" s="84">
        <v>0.128061445587835</v>
      </c>
      <c r="T155" s="84">
        <v>190.66178843628899</v>
      </c>
      <c r="U155" s="84">
        <v>7.0699307728196895E-2</v>
      </c>
      <c r="V155" s="85">
        <v>44379.837395833332</v>
      </c>
      <c r="W155" s="84">
        <v>2.5</v>
      </c>
      <c r="X155" s="84">
        <v>2.5686217803888699E-2</v>
      </c>
      <c r="Y155" s="84">
        <v>2.2602188953745099E-2</v>
      </c>
      <c r="Z155" s="109">
        <f>((((N155/1000)+1)/((SMOW!$Z$4/1000)+1))-1)*1000</f>
        <v>15.148170871362332</v>
      </c>
      <c r="AA155" s="109">
        <f>((((P155/1000)+1)/((SMOW!$AA$4/1000)+1))-1)*1000</f>
        <v>29.238236774098205</v>
      </c>
      <c r="AB155" s="109">
        <f>Z155*SMOW!$AN$6</f>
        <v>15.944358585125826</v>
      </c>
      <c r="AC155" s="109">
        <f>AA155*SMOW!$AN$12</f>
        <v>30.740177846959234</v>
      </c>
      <c r="AD155" s="109">
        <f t="shared" ref="AD155" si="359">LN((AB155/1000)+1)*1000</f>
        <v>15.818582484503054</v>
      </c>
      <c r="AE155" s="109">
        <f t="shared" ref="AE155" si="360">LN((AC155/1000)+1)*1000</f>
        <v>30.277163427244936</v>
      </c>
      <c r="AF155" s="51">
        <f>(AD155-SMOW!AN$14*AE155)</f>
        <v>-0.16775980508227306</v>
      </c>
      <c r="AG155" s="130">
        <f t="shared" ref="AG155" si="361">AF155*1000</f>
        <v>-167.75980508227306</v>
      </c>
      <c r="AH155" s="19"/>
      <c r="AI155" s="19"/>
      <c r="AK155" s="70">
        <v>18</v>
      </c>
      <c r="AL155" s="70">
        <v>0</v>
      </c>
      <c r="AM155" s="70">
        <v>0</v>
      </c>
      <c r="AN155" s="70">
        <v>0</v>
      </c>
    </row>
    <row r="156" spans="1:40" s="84" customFormat="1" x14ac:dyDescent="0.25">
      <c r="A156" s="84">
        <v>3141</v>
      </c>
      <c r="B156" s="84" t="s">
        <v>127</v>
      </c>
      <c r="C156" s="84" t="s">
        <v>48</v>
      </c>
      <c r="D156" s="84" t="s">
        <v>322</v>
      </c>
      <c r="E156" s="84" t="s">
        <v>330</v>
      </c>
      <c r="F156" s="84">
        <v>16.572600359368</v>
      </c>
      <c r="G156" s="84">
        <v>16.436773138140101</v>
      </c>
      <c r="H156" s="84">
        <v>3.9590116036245003E-3</v>
      </c>
      <c r="I156" s="84">
        <v>32.318740811631002</v>
      </c>
      <c r="J156" s="84">
        <v>31.8074767124624</v>
      </c>
      <c r="K156" s="84">
        <v>1.4006849663533701E-3</v>
      </c>
      <c r="L156" s="84">
        <v>-0.35757456604006799</v>
      </c>
      <c r="M156" s="84">
        <v>4.0378282356347203E-3</v>
      </c>
      <c r="N156" s="84">
        <v>6.2086512514778303</v>
      </c>
      <c r="O156" s="84">
        <v>3.9186495136354802E-3</v>
      </c>
      <c r="P156" s="84">
        <v>11.779614634549599</v>
      </c>
      <c r="Q156" s="84">
        <v>1.37281678560532E-3</v>
      </c>
      <c r="R156" s="84">
        <v>12.868172700742599</v>
      </c>
      <c r="S156" s="84">
        <v>0.137411445925707</v>
      </c>
      <c r="T156" s="84">
        <v>71.923434419155797</v>
      </c>
      <c r="U156" s="84">
        <v>5.8545180494871597E-2</v>
      </c>
      <c r="V156" s="85">
        <v>44379.983124999999</v>
      </c>
      <c r="W156" s="84">
        <v>2.5</v>
      </c>
      <c r="X156" s="84">
        <v>2.6700511785493E-2</v>
      </c>
      <c r="Y156" s="84">
        <v>2.2330437468029301E-2</v>
      </c>
      <c r="Z156" s="109">
        <f>((((N156/1000)+1)/((SMOW!$Z$4/1000)+1))-1)*1000</f>
        <v>16.751053294105311</v>
      </c>
      <c r="AA156" s="109">
        <f>((((P156/1000)+1)/((SMOW!$AA$4/1000)+1))-1)*1000</f>
        <v>32.606902414574535</v>
      </c>
      <c r="AB156" s="109">
        <f>Z156*SMOW!$AN$6</f>
        <v>17.63148849242868</v>
      </c>
      <c r="AC156" s="109">
        <f>AA156*SMOW!$AN$12</f>
        <v>34.281888713290265</v>
      </c>
      <c r="AD156" s="109">
        <f t="shared" ref="AD156" si="362">LN((AB156/1000)+1)*1000</f>
        <v>17.477857005106912</v>
      </c>
      <c r="AE156" s="109">
        <f t="shared" ref="AE156" si="363">LN((AC156/1000)+1)*1000</f>
        <v>33.707358577602776</v>
      </c>
      <c r="AF156" s="51">
        <f>(AD156-SMOW!AN$14*AE156)</f>
        <v>-0.31962832386735229</v>
      </c>
      <c r="AG156" s="130">
        <f t="shared" ref="AG156" si="364">AF156*1000</f>
        <v>-319.62832386735226</v>
      </c>
      <c r="AH156" s="135">
        <f>AVERAGE(AG155:AG156)</f>
        <v>-243.69406447481265</v>
      </c>
      <c r="AI156" s="135">
        <f>STDEV(AG155:AG156)</f>
        <v>107.38725948168609</v>
      </c>
      <c r="AJ156" s="84" t="s">
        <v>328</v>
      </c>
      <c r="AK156" s="70">
        <v>18</v>
      </c>
      <c r="AL156" s="70">
        <v>0</v>
      </c>
      <c r="AM156" s="70">
        <v>0</v>
      </c>
      <c r="AN156" s="70">
        <v>1</v>
      </c>
    </row>
    <row r="157" spans="1:40" s="84" customFormat="1" x14ac:dyDescent="0.25">
      <c r="A157" s="84">
        <v>3142</v>
      </c>
      <c r="B157" s="84" t="s">
        <v>127</v>
      </c>
      <c r="C157" s="84" t="s">
        <v>48</v>
      </c>
      <c r="D157" s="84" t="s">
        <v>322</v>
      </c>
      <c r="E157" s="84" t="s">
        <v>331</v>
      </c>
      <c r="F157" s="84">
        <v>16.802916617852102</v>
      </c>
      <c r="G157" s="84">
        <v>16.6633089977786</v>
      </c>
      <c r="H157" s="84">
        <v>4.1156109936872796E-3</v>
      </c>
      <c r="I157" s="84">
        <v>32.765228595178797</v>
      </c>
      <c r="J157" s="84">
        <v>32.239892821740099</v>
      </c>
      <c r="K157" s="84">
        <v>1.4535028174589501E-3</v>
      </c>
      <c r="L157" s="84">
        <v>-0.35935441210012498</v>
      </c>
      <c r="M157" s="84">
        <v>4.0267008477580602E-3</v>
      </c>
      <c r="N157" s="84">
        <v>6.4366194376443904</v>
      </c>
      <c r="O157" s="84">
        <v>4.07365237423117E-3</v>
      </c>
      <c r="P157" s="84">
        <v>12.2172190484944</v>
      </c>
      <c r="Q157" s="84">
        <v>1.42458376698703E-3</v>
      </c>
      <c r="R157" s="84">
        <v>13.5646087284484</v>
      </c>
      <c r="S157" s="84">
        <v>0.157944412869823</v>
      </c>
      <c r="T157" s="84">
        <v>76.003498498124998</v>
      </c>
      <c r="U157" s="84">
        <v>8.0992959569408704E-2</v>
      </c>
      <c r="V157" s="85">
        <v>44380.758750000001</v>
      </c>
      <c r="W157" s="84">
        <v>2.5</v>
      </c>
      <c r="X157" s="84">
        <v>3.4271702630563901E-2</v>
      </c>
      <c r="Y157" s="84">
        <v>3.0392439260681699E-2</v>
      </c>
      <c r="Z157" s="109">
        <f>((((N157/1000)+1)/((SMOW!$Z$4/1000)+1))-1)*1000</f>
        <v>16.981409983161999</v>
      </c>
      <c r="AA157" s="109">
        <f>((((P157/1000)+1)/((SMOW!$AA$4/1000)+1))-1)*1000</f>
        <v>33.053514830786888</v>
      </c>
      <c r="AB157" s="109">
        <f>Z157*SMOW!$AN$6</f>
        <v>17.873952726823195</v>
      </c>
      <c r="AC157" s="109">
        <f>AA157*SMOW!$AN$12</f>
        <v>34.751443194605301</v>
      </c>
      <c r="AD157" s="109">
        <f t="shared" ref="AD157" si="365">LN((AB157/1000)+1)*1000</f>
        <v>17.716091922716462</v>
      </c>
      <c r="AE157" s="109">
        <f t="shared" ref="AE157" si="366">LN((AC157/1000)+1)*1000</f>
        <v>34.161246373545794</v>
      </c>
      <c r="AF157" s="51">
        <f>(AD157-SMOW!AN$14*AE157)</f>
        <v>-0.32104616251571727</v>
      </c>
      <c r="AG157" s="130">
        <f t="shared" ref="AG157" si="367">AF157*1000</f>
        <v>-321.04616251571724</v>
      </c>
      <c r="AJ157" s="84" t="s">
        <v>328</v>
      </c>
      <c r="AK157" s="70">
        <v>18</v>
      </c>
      <c r="AL157" s="70">
        <v>0</v>
      </c>
      <c r="AM157" s="70">
        <v>0</v>
      </c>
      <c r="AN157" s="70">
        <v>1</v>
      </c>
    </row>
    <row r="158" spans="1:40" s="84" customFormat="1" x14ac:dyDescent="0.25">
      <c r="A158" s="84">
        <v>3144</v>
      </c>
      <c r="B158" s="84" t="s">
        <v>127</v>
      </c>
      <c r="C158" s="84" t="s">
        <v>48</v>
      </c>
      <c r="D158" s="84" t="s">
        <v>322</v>
      </c>
      <c r="E158" s="84" t="s">
        <v>332</v>
      </c>
      <c r="F158" s="84">
        <v>13.048211981779399</v>
      </c>
      <c r="G158" s="84">
        <v>12.9638172076115</v>
      </c>
      <c r="H158" s="84">
        <v>3.2091946534038699E-3</v>
      </c>
      <c r="I158" s="84">
        <v>25.5808821519981</v>
      </c>
      <c r="J158" s="84">
        <v>25.2591663297369</v>
      </c>
      <c r="K158" s="84">
        <v>1.34152136838196E-3</v>
      </c>
      <c r="L158" s="84">
        <v>-0.37302261448954499</v>
      </c>
      <c r="M158" s="84">
        <v>3.2324876675333498E-3</v>
      </c>
      <c r="N158" s="84">
        <v>2.7201939837468201</v>
      </c>
      <c r="O158" s="84">
        <v>3.17647694091349E-3</v>
      </c>
      <c r="P158" s="84">
        <v>5.1758131451515297</v>
      </c>
      <c r="Q158" s="84">
        <v>1.3148303130276499E-3</v>
      </c>
      <c r="R158" s="84">
        <v>1.6030784219352101</v>
      </c>
      <c r="S158" s="84">
        <v>0.12717373289237399</v>
      </c>
      <c r="T158" s="84">
        <v>96.016009368818104</v>
      </c>
      <c r="U158" s="84">
        <v>5.18167033925752E-2</v>
      </c>
      <c r="V158" s="85">
        <v>44381.668900462966</v>
      </c>
      <c r="W158" s="84">
        <v>2.5</v>
      </c>
      <c r="X158" s="84">
        <v>8.4650915513136804E-2</v>
      </c>
      <c r="Y158" s="84">
        <v>8.8825280950498797E-2</v>
      </c>
      <c r="Z158" s="109">
        <f>((((N158/1000)+1)/((SMOW!$Z$4/1000)+1))-1)*1000</f>
        <v>13.226046232274413</v>
      </c>
      <c r="AA158" s="109">
        <f>((((P158/1000)+1)/((SMOW!$AA$4/1000)+1))-1)*1000</f>
        <v>25.867162948098652</v>
      </c>
      <c r="AB158" s="109">
        <f>Z158*SMOW!$AN$6</f>
        <v>13.921207093689874</v>
      </c>
      <c r="AC158" s="109">
        <f>AA158*SMOW!$AN$12</f>
        <v>27.19593508885086</v>
      </c>
      <c r="AD158" s="109">
        <f t="shared" ref="AD158" si="368">LN((AB158/1000)+1)*1000</f>
        <v>13.825197113989869</v>
      </c>
      <c r="AE158" s="109">
        <f t="shared" ref="AE158" si="369">LN((AC158/1000)+1)*1000</f>
        <v>26.832696672414691</v>
      </c>
      <c r="AF158" s="51">
        <f>(AD158-SMOW!AN$14*AE158)</f>
        <v>-0.34246672904508912</v>
      </c>
      <c r="AG158" s="130">
        <f t="shared" ref="AG158" si="370">AF158*1000</f>
        <v>-342.4667290450891</v>
      </c>
      <c r="AJ158" s="84" t="s">
        <v>328</v>
      </c>
      <c r="AK158" s="70">
        <v>18</v>
      </c>
      <c r="AL158" s="70">
        <v>0</v>
      </c>
      <c r="AM158" s="70">
        <v>0</v>
      </c>
      <c r="AN158" s="70">
        <v>1</v>
      </c>
    </row>
    <row r="159" spans="1:40" s="84" customFormat="1" x14ac:dyDescent="0.25">
      <c r="A159" s="84">
        <v>3145</v>
      </c>
      <c r="B159" s="84" t="s">
        <v>162</v>
      </c>
      <c r="C159" s="84" t="s">
        <v>63</v>
      </c>
      <c r="D159" s="84" t="s">
        <v>95</v>
      </c>
      <c r="E159" s="84" t="s">
        <v>337</v>
      </c>
      <c r="F159" s="84">
        <v>-8.2732051731123395</v>
      </c>
      <c r="G159" s="84">
        <v>-8.3076185464474293</v>
      </c>
      <c r="H159" s="84">
        <v>4.9032291018141199E-3</v>
      </c>
      <c r="I159" s="84">
        <v>-15.613178898731499</v>
      </c>
      <c r="J159" s="84">
        <v>-15.736349005686201</v>
      </c>
      <c r="K159" s="84">
        <v>5.9114554720390098E-3</v>
      </c>
      <c r="L159" s="84">
        <v>1.1737285548754999E-3</v>
      </c>
      <c r="M159" s="84">
        <v>3.65052326816942E-3</v>
      </c>
      <c r="N159" s="84">
        <v>-18.383851502635199</v>
      </c>
      <c r="O159" s="84">
        <v>4.8532407223738803E-3</v>
      </c>
      <c r="P159" s="84">
        <v>-35.198646377272901</v>
      </c>
      <c r="Q159" s="84">
        <v>5.7938405096915196E-3</v>
      </c>
      <c r="R159" s="84">
        <v>-54.974397989848697</v>
      </c>
      <c r="S159" s="84">
        <v>0.142526405843131</v>
      </c>
      <c r="T159" s="84">
        <v>430.09628164382298</v>
      </c>
      <c r="U159" s="84">
        <v>0.11758004893990701</v>
      </c>
      <c r="V159" s="85">
        <v>44382.506469907406</v>
      </c>
      <c r="W159" s="84">
        <v>2.5</v>
      </c>
      <c r="X159" s="84">
        <v>1.39625829829496E-2</v>
      </c>
      <c r="Y159" s="84">
        <v>1.14750596034894E-2</v>
      </c>
      <c r="Z159" s="109">
        <f>((((N159/1000)+1)/((SMOW!$Z$4/1000)+1))-1)*1000</f>
        <v>-8.0991137634757173</v>
      </c>
      <c r="AA159" s="109">
        <f>((((P159/1000)+1)/((SMOW!$AA$4/1000)+1))-1)*1000</f>
        <v>-15.338397018803684</v>
      </c>
      <c r="AB159" s="109">
        <f>Z159*SMOW!$AN$6</f>
        <v>-8.5248031041632402</v>
      </c>
      <c r="AC159" s="109">
        <f>AA159*SMOW!$AN$12</f>
        <v>-16.12631623063519</v>
      </c>
      <c r="AD159" s="109">
        <f t="shared" ref="AD159" si="371">LN((AB159/1000)+1)*1000</f>
        <v>-8.5613470731208867</v>
      </c>
      <c r="AE159" s="109">
        <f t="shared" ref="AE159" si="372">LN((AC159/1000)+1)*1000</f>
        <v>-16.257760323121492</v>
      </c>
      <c r="AF159" s="51">
        <f>(AD159-SMOW!AN$14*AE159)</f>
        <v>2.2750377487261275E-2</v>
      </c>
      <c r="AG159" s="130">
        <f t="shared" ref="AG159" si="373">AF159*1000</f>
        <v>22.750377487261275</v>
      </c>
      <c r="AK159" s="70">
        <v>18</v>
      </c>
      <c r="AL159" s="70">
        <v>2</v>
      </c>
      <c r="AM159" s="70">
        <v>0</v>
      </c>
      <c r="AN159" s="70">
        <v>0</v>
      </c>
    </row>
    <row r="160" spans="1:40" s="84" customFormat="1" x14ac:dyDescent="0.25">
      <c r="A160" s="84">
        <v>3146</v>
      </c>
      <c r="B160" s="84" t="s">
        <v>162</v>
      </c>
      <c r="C160" s="84" t="s">
        <v>63</v>
      </c>
      <c r="D160" s="84" t="s">
        <v>95</v>
      </c>
      <c r="E160" s="84" t="s">
        <v>336</v>
      </c>
      <c r="F160" s="84">
        <v>-8.4159486410790603</v>
      </c>
      <c r="G160" s="84">
        <v>-8.4515629932177205</v>
      </c>
      <c r="H160" s="84">
        <v>3.8778904038901801E-3</v>
      </c>
      <c r="I160" s="84">
        <v>-15.894556921044501</v>
      </c>
      <c r="J160" s="84">
        <v>-16.022230149779102</v>
      </c>
      <c r="K160" s="84">
        <v>1.98697712062654E-3</v>
      </c>
      <c r="L160" s="84">
        <v>8.1745258656520797E-3</v>
      </c>
      <c r="M160" s="84">
        <v>3.6498239931629399E-3</v>
      </c>
      <c r="N160" s="84">
        <v>-18.525139702146902</v>
      </c>
      <c r="O160" s="84">
        <v>3.8383553438477002E-3</v>
      </c>
      <c r="P160" s="84">
        <v>-35.4744260717872</v>
      </c>
      <c r="Q160" s="84">
        <v>1.9474440072794E-3</v>
      </c>
      <c r="R160" s="84">
        <v>-55.2420148244762</v>
      </c>
      <c r="S160" s="84">
        <v>0.133710281254806</v>
      </c>
      <c r="T160" s="84">
        <v>331.26671400325</v>
      </c>
      <c r="U160" s="84">
        <v>0.154507937357479</v>
      </c>
      <c r="V160" s="85">
        <v>44382.58315972222</v>
      </c>
      <c r="W160" s="84">
        <v>2.5</v>
      </c>
      <c r="X160" s="84">
        <v>1.4113811353107001E-2</v>
      </c>
      <c r="Y160" s="84">
        <v>1.75788634127769E-2</v>
      </c>
      <c r="Z160" s="109">
        <f>((((N160/1000)+1)/((SMOW!$Z$4/1000)+1))-1)*1000</f>
        <v>-8.2418822891615626</v>
      </c>
      <c r="AA160" s="109">
        <f>((((P160/1000)+1)/((SMOW!$AA$4/1000)+1))-1)*1000</f>
        <v>-15.619853585018495</v>
      </c>
      <c r="AB160" s="109">
        <f>Z160*SMOW!$AN$6</f>
        <v>-8.67507554217147</v>
      </c>
      <c r="AC160" s="109">
        <f>AA160*SMOW!$AN$12</f>
        <v>-16.42223095929976</v>
      </c>
      <c r="AD160" s="109">
        <f t="shared" ref="AD160:AD163" si="374">LN((AB160/1000)+1)*1000</f>
        <v>-8.7129230556696164</v>
      </c>
      <c r="AE160" s="109">
        <f t="shared" ref="AE160:AE163" si="375">LN((AC160/1000)+1)*1000</f>
        <v>-16.558570521485716</v>
      </c>
      <c r="AF160" s="51">
        <f>(AD160-SMOW!AN$14*AE160)</f>
        <v>3.0002179674841756E-2</v>
      </c>
      <c r="AG160" s="130">
        <f t="shared" ref="AG160:AG163" si="376">AF160*1000</f>
        <v>30.002179674841756</v>
      </c>
      <c r="AH160" s="2">
        <f>AVERAGE(AG159:AG160)</f>
        <v>26.376278581051515</v>
      </c>
      <c r="AI160" s="2">
        <f>STDEV(AG159:AG160)</f>
        <v>5.1277985026616015</v>
      </c>
      <c r="AJ160" s="2"/>
      <c r="AK160" s="70">
        <v>18</v>
      </c>
      <c r="AL160" s="70">
        <v>0</v>
      </c>
      <c r="AM160" s="70">
        <v>0</v>
      </c>
      <c r="AN160" s="70">
        <v>0</v>
      </c>
    </row>
    <row r="161" spans="1:40" s="84" customFormat="1" x14ac:dyDescent="0.25">
      <c r="A161" s="84">
        <v>3147</v>
      </c>
      <c r="B161" s="84" t="s">
        <v>162</v>
      </c>
      <c r="C161" s="84" t="s">
        <v>63</v>
      </c>
      <c r="D161" s="84" t="s">
        <v>95</v>
      </c>
      <c r="E161" s="84" t="s">
        <v>335</v>
      </c>
      <c r="F161" s="84">
        <v>-6.15009843560484</v>
      </c>
      <c r="G161" s="84">
        <v>-6.16908848606597</v>
      </c>
      <c r="H161" s="84">
        <v>3.8708441735051998E-3</v>
      </c>
      <c r="I161" s="84">
        <v>-11.6546136777764</v>
      </c>
      <c r="J161" s="84">
        <v>-11.7230610754888</v>
      </c>
      <c r="K161" s="84">
        <v>1.5780443277579701E-3</v>
      </c>
      <c r="L161" s="84">
        <v>2.06877617921081E-2</v>
      </c>
      <c r="M161" s="84">
        <v>3.8941382439889398E-3</v>
      </c>
      <c r="N161" s="84">
        <v>-16.2823898204541</v>
      </c>
      <c r="O161" s="84">
        <v>3.8313809497234402E-3</v>
      </c>
      <c r="P161" s="84">
        <v>-31.318841201388199</v>
      </c>
      <c r="Q161" s="84">
        <v>1.5466473858264699E-3</v>
      </c>
      <c r="R161" s="84">
        <v>-49.458424999041</v>
      </c>
      <c r="S161" s="84">
        <v>0.111182647254153</v>
      </c>
      <c r="T161" s="84">
        <v>337.018546109971</v>
      </c>
      <c r="U161" s="84">
        <v>8.2477043195691005E-2</v>
      </c>
      <c r="V161" s="85">
        <v>44382.660173611112</v>
      </c>
      <c r="W161" s="84">
        <v>2.5</v>
      </c>
      <c r="X161" s="84">
        <v>4.3458297901914598E-3</v>
      </c>
      <c r="Y161" s="84">
        <v>6.84977198256553E-3</v>
      </c>
      <c r="Z161" s="109">
        <f>((((N161/1000)+1)/((SMOW!$Z$4/1000)+1))-1)*1000</f>
        <v>-5.9756343279159241</v>
      </c>
      <c r="AA161" s="109">
        <f>((((P161/1000)+1)/((SMOW!$AA$4/1000)+1))-1)*1000</f>
        <v>-11.378726803378925</v>
      </c>
      <c r="AB161" s="109">
        <f>Z161*SMOW!$AN$6</f>
        <v>-6.2897136101099571</v>
      </c>
      <c r="AC161" s="109">
        <f>AA161*SMOW!$AN$12</f>
        <v>-11.963241433139345</v>
      </c>
      <c r="AD161" s="109">
        <f t="shared" si="374"/>
        <v>-6.3095771933953522</v>
      </c>
      <c r="AE161" s="109">
        <f t="shared" si="375"/>
        <v>-12.035376899172167</v>
      </c>
      <c r="AF161" s="51">
        <f>(AD161-SMOW!AN$14*AE161)</f>
        <v>4.510180936755237E-2</v>
      </c>
      <c r="AG161" s="130">
        <f t="shared" si="376"/>
        <v>45.10180936755237</v>
      </c>
      <c r="AK161" s="70">
        <v>18</v>
      </c>
      <c r="AL161" s="70">
        <v>1</v>
      </c>
      <c r="AM161" s="70">
        <v>0</v>
      </c>
      <c r="AN161" s="70">
        <v>0</v>
      </c>
    </row>
    <row r="162" spans="1:40" s="84" customFormat="1" x14ac:dyDescent="0.25">
      <c r="A162" s="84">
        <v>3148</v>
      </c>
      <c r="B162" s="84" t="s">
        <v>162</v>
      </c>
      <c r="C162" s="84" t="s">
        <v>63</v>
      </c>
      <c r="D162" s="84" t="s">
        <v>95</v>
      </c>
      <c r="E162" s="84" t="s">
        <v>333</v>
      </c>
      <c r="F162" s="84">
        <v>-6.1337327112846696</v>
      </c>
      <c r="G162" s="84">
        <v>-6.1526217497121403</v>
      </c>
      <c r="H162" s="84">
        <v>4.6225990802300498E-3</v>
      </c>
      <c r="I162" s="84">
        <v>-11.6100596914244</v>
      </c>
      <c r="J162" s="84">
        <v>-11.677982711989801</v>
      </c>
      <c r="K162" s="84">
        <v>1.4004897070332999E-3</v>
      </c>
      <c r="L162" s="84">
        <v>1.335312221848E-2</v>
      </c>
      <c r="M162" s="84">
        <v>4.5071479916820598E-3</v>
      </c>
      <c r="N162" s="84">
        <v>-16.266190944555699</v>
      </c>
      <c r="O162" s="84">
        <v>4.5754717214972597E-3</v>
      </c>
      <c r="P162" s="84">
        <v>-31.275173666004498</v>
      </c>
      <c r="Q162" s="84">
        <v>1.3726254111865799E-3</v>
      </c>
      <c r="R162" s="84">
        <v>-48.738952584042003</v>
      </c>
      <c r="S162" s="84">
        <v>0.142484526185086</v>
      </c>
      <c r="T162" s="84">
        <v>342.20623109780502</v>
      </c>
      <c r="U162" s="84">
        <v>7.7491302593127601E-2</v>
      </c>
      <c r="V162" s="85">
        <v>44382.808182870373</v>
      </c>
      <c r="W162" s="84">
        <v>2.5</v>
      </c>
      <c r="X162" s="84">
        <v>7.9074445414430997E-2</v>
      </c>
      <c r="Y162" s="84">
        <v>9.2643122203729195E-2</v>
      </c>
      <c r="Z162" s="109">
        <f>((((N162/1000)+1)/((SMOW!$Z$4/1000)+1))-1)*1000</f>
        <v>-5.9592657306957175</v>
      </c>
      <c r="AA162" s="109">
        <f>((((P162/1000)+1)/((SMOW!$AA$4/1000)+1))-1)*1000</f>
        <v>-11.334160380220727</v>
      </c>
      <c r="AB162" s="109">
        <f>Z162*SMOW!$AN$6</f>
        <v>-6.2724846795789535</v>
      </c>
      <c r="AC162" s="109">
        <f>AA162*SMOW!$AN$12</f>
        <v>-11.916385674207277</v>
      </c>
      <c r="AD162" s="109">
        <f t="shared" si="374"/>
        <v>-6.2922393622273765</v>
      </c>
      <c r="AE162" s="109">
        <f t="shared" si="375"/>
        <v>-11.987954930770279</v>
      </c>
      <c r="AF162" s="51">
        <f>(AD162-SMOW!AN$14*AE162)</f>
        <v>3.7400841219331404E-2</v>
      </c>
      <c r="AG162" s="130">
        <f t="shared" si="376"/>
        <v>37.400841219331404</v>
      </c>
      <c r="AH162" s="2">
        <f>AVERAGE(AG161:AG162)</f>
        <v>41.251325293441887</v>
      </c>
      <c r="AI162" s="2">
        <f>STDEV(AG161:AG162)</f>
        <v>5.445406799308655</v>
      </c>
      <c r="AJ162" s="2"/>
      <c r="AK162" s="70">
        <v>18</v>
      </c>
      <c r="AL162" s="70">
        <v>0</v>
      </c>
      <c r="AM162" s="70">
        <v>0</v>
      </c>
      <c r="AN162" s="70">
        <v>0</v>
      </c>
    </row>
    <row r="163" spans="1:40" s="84" customFormat="1" x14ac:dyDescent="0.25">
      <c r="A163" s="84">
        <v>3149</v>
      </c>
      <c r="B163" s="84" t="s">
        <v>162</v>
      </c>
      <c r="C163" s="84" t="s">
        <v>63</v>
      </c>
      <c r="D163" s="84" t="s">
        <v>95</v>
      </c>
      <c r="E163" s="84" t="s">
        <v>334</v>
      </c>
      <c r="F163" s="84">
        <v>-5.5241351908618999</v>
      </c>
      <c r="G163" s="84">
        <v>-5.5394499907013</v>
      </c>
      <c r="H163" s="84">
        <v>4.1499056935011798E-3</v>
      </c>
      <c r="I163" s="84">
        <v>-10.4308848576048</v>
      </c>
      <c r="J163" s="84">
        <v>-10.485667880728901</v>
      </c>
      <c r="K163" s="84">
        <v>1.64840130497018E-3</v>
      </c>
      <c r="L163" s="84">
        <v>-3.0173496764191099E-3</v>
      </c>
      <c r="M163" s="84">
        <v>4.1307875964406004E-3</v>
      </c>
      <c r="N163" s="84">
        <v>-15.6628082657249</v>
      </c>
      <c r="O163" s="84">
        <v>4.10759743987134E-3</v>
      </c>
      <c r="P163" s="84">
        <v>-30.1194598231939</v>
      </c>
      <c r="Q163" s="84">
        <v>1.615604532953E-3</v>
      </c>
      <c r="R163" s="84">
        <v>-46.970355024116401</v>
      </c>
      <c r="S163" s="84">
        <v>0.17219310358187201</v>
      </c>
      <c r="T163" s="84">
        <v>442.89987905146899</v>
      </c>
      <c r="U163" s="84">
        <v>9.7722033219542495E-2</v>
      </c>
      <c r="V163" s="85">
        <v>44382.989537037036</v>
      </c>
      <c r="W163" s="84">
        <v>2.5</v>
      </c>
      <c r="X163" s="84">
        <v>2.51679022209416E-3</v>
      </c>
      <c r="Y163" s="84">
        <v>1.06469174026317E-3</v>
      </c>
      <c r="Z163" s="109">
        <f>((((N163/1000)+1)/((SMOW!$Z$4/1000)+1))-1)*1000</f>
        <v>-5.3495611992572245</v>
      </c>
      <c r="AA163" s="109">
        <f>((((P163/1000)+1)/((SMOW!$AA$4/1000)+1))-1)*1000</f>
        <v>-10.154656391367034</v>
      </c>
      <c r="AB163" s="109">
        <f>Z163*SMOW!$AN$6</f>
        <v>-5.6307340838941835</v>
      </c>
      <c r="AC163" s="109">
        <f>AA163*SMOW!$AN$12</f>
        <v>-10.676291660717347</v>
      </c>
      <c r="AD163" s="109">
        <f t="shared" si="374"/>
        <v>-5.6466464272845407</v>
      </c>
      <c r="AE163" s="109">
        <f t="shared" si="375"/>
        <v>-10.733692177871911</v>
      </c>
      <c r="AF163" s="51">
        <f>(AD163-SMOW!AN$14*AE163)</f>
        <v>2.0743042631828246E-2</v>
      </c>
      <c r="AG163" s="130">
        <f t="shared" si="376"/>
        <v>20.743042631828246</v>
      </c>
      <c r="AK163" s="70">
        <v>18</v>
      </c>
      <c r="AL163" s="70">
        <v>0</v>
      </c>
      <c r="AM163" s="70">
        <v>0</v>
      </c>
      <c r="AN163" s="70">
        <v>0</v>
      </c>
    </row>
    <row r="164" spans="1:40" s="84" customFormat="1" x14ac:dyDescent="0.25">
      <c r="A164" s="84">
        <v>3150</v>
      </c>
      <c r="B164" s="84" t="s">
        <v>112</v>
      </c>
      <c r="C164" s="84" t="s">
        <v>63</v>
      </c>
      <c r="D164" s="84" t="s">
        <v>95</v>
      </c>
      <c r="E164" s="84" t="s">
        <v>338</v>
      </c>
      <c r="F164" s="84">
        <v>-5.5215962857526204</v>
      </c>
      <c r="G164" s="84">
        <v>-5.53689716960828</v>
      </c>
      <c r="H164" s="84">
        <v>5.1526150560791996E-3</v>
      </c>
      <c r="I164" s="84">
        <v>-10.437305387947401</v>
      </c>
      <c r="J164" s="84">
        <v>-10.4921563645805</v>
      </c>
      <c r="K164" s="84">
        <v>3.9379661969009602E-3</v>
      </c>
      <c r="L164" s="84">
        <v>2.9613908902310399E-3</v>
      </c>
      <c r="M164" s="84">
        <v>4.2719715114082502E-3</v>
      </c>
      <c r="N164" s="84">
        <v>-15.6602952447319</v>
      </c>
      <c r="O164" s="84">
        <v>5.1000841889342098E-3</v>
      </c>
      <c r="P164" s="84">
        <v>-30.125752609965101</v>
      </c>
      <c r="Q164" s="84">
        <v>3.8596159922590799E-3</v>
      </c>
      <c r="R164" s="84">
        <v>-48.153506163839097</v>
      </c>
      <c r="S164" s="84">
        <v>0.141259112980192</v>
      </c>
      <c r="T164" s="84">
        <v>309.24266482173402</v>
      </c>
      <c r="U164" s="84">
        <v>6.28128853710722E-2</v>
      </c>
      <c r="V164" s="85">
        <v>44383.402986111112</v>
      </c>
      <c r="W164" s="84">
        <v>2.5</v>
      </c>
      <c r="X164" s="84">
        <v>4.5829196919251899E-2</v>
      </c>
      <c r="Y164" s="84">
        <v>4.1722788362922703E-2</v>
      </c>
      <c r="Z164" s="109">
        <f>((((N164/1000)+1)/((SMOW!$Z$4/1000)+1))-1)*1000</f>
        <v>-5.3470218484591436</v>
      </c>
      <c r="AA164" s="109">
        <f>((((P164/1000)+1)/((SMOW!$AA$4/1000)+1))-1)*1000</f>
        <v>-10.161078713937455</v>
      </c>
      <c r="AB164" s="109">
        <f>Z164*SMOW!$AN$6</f>
        <v>-5.6280612648428372</v>
      </c>
      <c r="AC164" s="109">
        <f>AA164*SMOW!$AN$12</f>
        <v>-10.683043892034529</v>
      </c>
      <c r="AD164" s="109">
        <f t="shared" ref="AD164" si="377">LN((AB164/1000)+1)*1000</f>
        <v>-5.6439584766904076</v>
      </c>
      <c r="AE164" s="109">
        <f t="shared" ref="AE164" si="378">LN((AC164/1000)+1)*1000</f>
        <v>-10.740517299217629</v>
      </c>
      <c r="AF164" s="51">
        <f>(AD164-SMOW!AN$14*AE164)</f>
        <v>2.7034657296500342E-2</v>
      </c>
      <c r="AG164" s="130">
        <f t="shared" ref="AG164" si="379">AF164*1000</f>
        <v>27.034657296500342</v>
      </c>
      <c r="AH164" s="2">
        <f>AVERAGE(AG163:AG164)</f>
        <v>23.888849964164294</v>
      </c>
      <c r="AI164" s="2">
        <f>STDEV(AG163:AG164)</f>
        <v>4.4488433940023882</v>
      </c>
      <c r="AJ164" s="2"/>
      <c r="AK164" s="70">
        <v>18</v>
      </c>
      <c r="AL164" s="70">
        <v>1</v>
      </c>
      <c r="AM164" s="70">
        <v>0</v>
      </c>
      <c r="AN164" s="70">
        <v>0</v>
      </c>
    </row>
    <row r="165" spans="1:40" s="84" customFormat="1" x14ac:dyDescent="0.25">
      <c r="A165" s="84">
        <v>3151</v>
      </c>
      <c r="B165" s="84" t="s">
        <v>112</v>
      </c>
      <c r="C165" s="84" t="s">
        <v>63</v>
      </c>
      <c r="D165" s="84" t="s">
        <v>95</v>
      </c>
      <c r="E165" s="84" t="s">
        <v>339</v>
      </c>
      <c r="F165" s="84">
        <v>-5.1192594544524503</v>
      </c>
      <c r="G165" s="84">
        <v>-5.1324080869478497</v>
      </c>
      <c r="H165" s="84">
        <v>4.1024585955707696E-3</v>
      </c>
      <c r="I165" s="84">
        <v>-9.6861295561336398</v>
      </c>
      <c r="J165" s="84">
        <v>-9.7333453067066493</v>
      </c>
      <c r="K165" s="84">
        <v>1.71914361725508E-3</v>
      </c>
      <c r="L165" s="84">
        <v>6.7982349932605097E-3</v>
      </c>
      <c r="M165" s="84">
        <v>4.2949673805273399E-3</v>
      </c>
      <c r="N165" s="84">
        <v>-15.262060234041799</v>
      </c>
      <c r="O165" s="84">
        <v>4.0606340647035503E-3</v>
      </c>
      <c r="P165" s="84">
        <v>-29.389522254369901</v>
      </c>
      <c r="Q165" s="84">
        <v>1.68493934848151E-3</v>
      </c>
      <c r="R165" s="84">
        <v>-46.454209675231397</v>
      </c>
      <c r="S165" s="84">
        <v>0.16037073043226799</v>
      </c>
      <c r="T165" s="84">
        <v>265.94447159230202</v>
      </c>
      <c r="U165" s="84">
        <v>6.98893020775746E-2</v>
      </c>
      <c r="V165" s="85">
        <v>44383.485775462963</v>
      </c>
      <c r="W165" s="84">
        <v>2.5</v>
      </c>
      <c r="X165" s="84">
        <v>1.11508478182707E-3</v>
      </c>
      <c r="Y165" s="84">
        <v>3.8800886796193802E-4</v>
      </c>
      <c r="Z165" s="109">
        <f>((((N165/1000)+1)/((SMOW!$Z$4/1000)+1))-1)*1000</f>
        <v>-4.9446143894552597</v>
      </c>
      <c r="AA165" s="109">
        <f>((((P165/1000)+1)/((SMOW!$AA$4/1000)+1))-1)*1000</f>
        <v>-9.4096931987931463</v>
      </c>
      <c r="AB165" s="109">
        <f>Z165*SMOW!$AN$6</f>
        <v>-5.2045032737049794</v>
      </c>
      <c r="AC165" s="109">
        <f>AA165*SMOW!$AN$12</f>
        <v>-9.8930604007035079</v>
      </c>
      <c r="AD165" s="109">
        <f t="shared" ref="AD165" si="380">LN((AB165/1000)+1)*1000</f>
        <v>-5.2180938762668241</v>
      </c>
      <c r="AE165" s="109">
        <f t="shared" ref="AE165" si="381">LN((AC165/1000)+1)*1000</f>
        <v>-9.9423218899504278</v>
      </c>
      <c r="AF165" s="51">
        <f>(AD165-SMOW!AN$14*AE165)</f>
        <v>3.145208162700186E-2</v>
      </c>
      <c r="AG165" s="130">
        <f t="shared" ref="AG165" si="382">AF165*1000</f>
        <v>31.45208162700186</v>
      </c>
      <c r="AK165" s="70">
        <v>18</v>
      </c>
      <c r="AL165" s="70">
        <v>0</v>
      </c>
      <c r="AM165" s="70">
        <v>0</v>
      </c>
      <c r="AN165" s="70">
        <v>0</v>
      </c>
    </row>
    <row r="166" spans="1:40" s="84" customFormat="1" x14ac:dyDescent="0.25">
      <c r="A166" s="84">
        <v>3152</v>
      </c>
      <c r="B166" s="84" t="s">
        <v>112</v>
      </c>
      <c r="C166" s="84" t="s">
        <v>63</v>
      </c>
      <c r="D166" s="84" t="s">
        <v>95</v>
      </c>
      <c r="E166" s="84" t="s">
        <v>340</v>
      </c>
      <c r="F166" s="84">
        <v>-5.0596742008506901</v>
      </c>
      <c r="G166" s="84">
        <v>-5.0725180190457202</v>
      </c>
      <c r="H166" s="84">
        <v>4.17514058454073E-3</v>
      </c>
      <c r="I166" s="84">
        <v>-9.5859566037703807</v>
      </c>
      <c r="J166" s="84">
        <v>-9.6321976873345108</v>
      </c>
      <c r="K166" s="84">
        <v>1.70177160089264E-3</v>
      </c>
      <c r="L166" s="84">
        <v>1.32823598669022E-2</v>
      </c>
      <c r="M166" s="84">
        <v>3.9087078202778699E-3</v>
      </c>
      <c r="N166" s="84">
        <v>-15.203082451599199</v>
      </c>
      <c r="O166" s="84">
        <v>4.1325750614089E-3</v>
      </c>
      <c r="P166" s="84">
        <v>-29.291342353984501</v>
      </c>
      <c r="Q166" s="84">
        <v>1.6679129676485001E-3</v>
      </c>
      <c r="R166" s="84">
        <v>-45.5167475774591</v>
      </c>
      <c r="S166" s="84">
        <v>0.16949615274407101</v>
      </c>
      <c r="T166" s="84">
        <v>308.48930460057102</v>
      </c>
      <c r="U166" s="84">
        <v>0.114569835622847</v>
      </c>
      <c r="V166" s="85">
        <v>44383.568726851852</v>
      </c>
      <c r="W166" s="84">
        <v>2.5</v>
      </c>
      <c r="X166" s="84">
        <v>4.0655136564562599E-2</v>
      </c>
      <c r="Y166" s="84">
        <v>0.130249006224429</v>
      </c>
      <c r="Z166" s="109">
        <f>((((N166/1000)+1)/((SMOW!$Z$4/1000)+1))-1)*1000</f>
        <v>-4.8850186760365233</v>
      </c>
      <c r="AA166" s="109">
        <f>((((P166/1000)+1)/((SMOW!$AA$4/1000)+1))-1)*1000</f>
        <v>-9.3094922841374661</v>
      </c>
      <c r="AB166" s="109">
        <f>Z166*SMOW!$AN$6</f>
        <v>-5.1417752101682055</v>
      </c>
      <c r="AC166" s="109">
        <f>AA166*SMOW!$AN$12</f>
        <v>-9.7877122581071578</v>
      </c>
      <c r="AD166" s="109">
        <f t="shared" ref="AD166" si="383">LN((AB166/1000)+1)*1000</f>
        <v>-5.1550396242839387</v>
      </c>
      <c r="AE166" s="109">
        <f t="shared" ref="AE166" si="384">LN((AC166/1000)+1)*1000</f>
        <v>-9.8359267782520501</v>
      </c>
      <c r="AF166" s="51">
        <f>(AD166-SMOW!AN$14*AE166)</f>
        <v>3.832971463314383E-2</v>
      </c>
      <c r="AG166" s="130">
        <f t="shared" ref="AG166" si="385">AF166*1000</f>
        <v>38.32971463314383</v>
      </c>
      <c r="AH166" s="2">
        <f>AVERAGE(AG165:AG166)</f>
        <v>34.890898130072841</v>
      </c>
      <c r="AI166" s="2">
        <f>STDEV(AG165:AG166)</f>
        <v>4.8632209371554067</v>
      </c>
      <c r="AJ166" s="2"/>
      <c r="AK166" s="70">
        <v>18</v>
      </c>
      <c r="AL166" s="70">
        <v>0</v>
      </c>
      <c r="AM166" s="70">
        <v>0</v>
      </c>
      <c r="AN166" s="70">
        <v>0</v>
      </c>
    </row>
    <row r="167" spans="1:40" s="84" customFormat="1" x14ac:dyDescent="0.25">
      <c r="A167" s="84">
        <v>3153</v>
      </c>
      <c r="B167" s="84" t="s">
        <v>112</v>
      </c>
      <c r="C167" s="84" t="s">
        <v>63</v>
      </c>
      <c r="D167" s="84" t="s">
        <v>95</v>
      </c>
      <c r="E167" s="84" t="s">
        <v>341</v>
      </c>
      <c r="F167" s="84">
        <v>-4.8664120578966399</v>
      </c>
      <c r="G167" s="84">
        <v>-4.87829181077407</v>
      </c>
      <c r="H167" s="84">
        <v>3.2932356524335901E-3</v>
      </c>
      <c r="I167" s="84">
        <v>-9.1727382703708997</v>
      </c>
      <c r="J167" s="84">
        <v>-9.2150669137242591</v>
      </c>
      <c r="K167" s="84">
        <v>1.32106564168593E-3</v>
      </c>
      <c r="L167" s="84">
        <v>-1.2736480327658201E-2</v>
      </c>
      <c r="M167" s="84">
        <v>3.2495256136424199E-3</v>
      </c>
      <c r="N167" s="84">
        <v>-15.0117906145666</v>
      </c>
      <c r="O167" s="84">
        <v>3.25966114266266E-3</v>
      </c>
      <c r="P167" s="84">
        <v>-28.886345457581999</v>
      </c>
      <c r="Q167" s="84">
        <v>1.2947815757003199E-3</v>
      </c>
      <c r="R167" s="84">
        <v>-45.521184121251899</v>
      </c>
      <c r="S167" s="84">
        <v>0.129677714285901</v>
      </c>
      <c r="T167" s="84">
        <v>344.21551054713501</v>
      </c>
      <c r="U167" s="84">
        <v>6.27272280144133E-2</v>
      </c>
      <c r="V167" s="85">
        <v>44383.645069444443</v>
      </c>
      <c r="W167" s="84">
        <v>2.5</v>
      </c>
      <c r="X167" s="84">
        <v>5.3900827243177102E-2</v>
      </c>
      <c r="Y167" s="84">
        <v>4.6451643663444897E-2</v>
      </c>
      <c r="Z167" s="109">
        <f>((((N167/1000)+1)/((SMOW!$Z$4/1000)+1))-1)*1000</f>
        <v>-4.6917226071272466</v>
      </c>
      <c r="AA167" s="109">
        <f>((((P167/1000)+1)/((SMOW!$AA$4/1000)+1))-1)*1000</f>
        <v>-8.8961586049124399</v>
      </c>
      <c r="AB167" s="109">
        <f>Z167*SMOW!$AN$6</f>
        <v>-4.9383195017558323</v>
      </c>
      <c r="AC167" s="109">
        <f>AA167*SMOW!$AN$12</f>
        <v>-9.3531460115963085</v>
      </c>
      <c r="AD167" s="109">
        <f t="shared" ref="AD167" si="386">LN((AB167/1000)+1)*1000</f>
        <v>-4.9505532943762001</v>
      </c>
      <c r="AE167" s="109">
        <f t="shared" ref="AE167" si="387">LN((AC167/1000)+1)*1000</f>
        <v>-9.3971613513444581</v>
      </c>
      <c r="AF167" s="51">
        <f>(AD167-SMOW!AN$14*AE167)</f>
        <v>1.1147899133674422E-2</v>
      </c>
      <c r="AG167" s="130">
        <f t="shared" ref="AG167" si="388">AF167*1000</f>
        <v>11.147899133674422</v>
      </c>
      <c r="AK167" s="70">
        <v>18</v>
      </c>
      <c r="AL167" s="70">
        <v>0</v>
      </c>
      <c r="AM167" s="70">
        <v>0</v>
      </c>
      <c r="AN167" s="70">
        <v>0</v>
      </c>
    </row>
    <row r="168" spans="1:40" s="84" customFormat="1" x14ac:dyDescent="0.25">
      <c r="A168" s="84">
        <v>3154</v>
      </c>
      <c r="B168" s="84" t="s">
        <v>112</v>
      </c>
      <c r="C168" s="84" t="s">
        <v>63</v>
      </c>
      <c r="D168" s="84" t="s">
        <v>95</v>
      </c>
      <c r="E168" s="84" t="s">
        <v>348</v>
      </c>
      <c r="F168" s="84">
        <v>-4.7962389413336304</v>
      </c>
      <c r="G168" s="84">
        <v>-4.8077781488587998</v>
      </c>
      <c r="H168" s="84">
        <v>4.1758256286196496E-3</v>
      </c>
      <c r="I168" s="84">
        <v>-9.0433450647616809</v>
      </c>
      <c r="J168" s="84">
        <v>-9.0844843913153603</v>
      </c>
      <c r="K168" s="84">
        <v>1.86974106879387E-3</v>
      </c>
      <c r="L168" s="84">
        <v>-1.1170390244290101E-2</v>
      </c>
      <c r="M168" s="84">
        <v>4.0291482473550399E-3</v>
      </c>
      <c r="N168" s="84">
        <v>-14.9423329123365</v>
      </c>
      <c r="O168" s="84">
        <v>4.1332531214696797E-3</v>
      </c>
      <c r="P168" s="84">
        <v>-28.759526673293799</v>
      </c>
      <c r="Q168" s="84">
        <v>1.83254049671081E-3</v>
      </c>
      <c r="R168" s="84">
        <v>-45.997147674358601</v>
      </c>
      <c r="S168" s="84">
        <v>0.147865906807706</v>
      </c>
      <c r="T168" s="84">
        <v>338.16295339993098</v>
      </c>
      <c r="U168" s="84">
        <v>0.116237111952662</v>
      </c>
      <c r="V168" s="85">
        <v>44383.726469907408</v>
      </c>
      <c r="W168" s="84">
        <v>2.5</v>
      </c>
      <c r="X168" s="84">
        <v>3.9644837594109097E-2</v>
      </c>
      <c r="Y168" s="84">
        <v>4.7946145495661903E-2</v>
      </c>
      <c r="Z168" s="109">
        <f>((((N168/1000)+1)/((SMOW!$Z$4/1000)+1))-1)*1000</f>
        <v>-4.6215371721143317</v>
      </c>
      <c r="AA168" s="109">
        <f>((((P168/1000)+1)/((SMOW!$AA$4/1000)+1))-1)*1000</f>
        <v>-8.7667292804651797</v>
      </c>
      <c r="AB168" s="109">
        <f>Z168*SMOW!$AN$6</f>
        <v>-4.8644451209608182</v>
      </c>
      <c r="AC168" s="109">
        <f>AA168*SMOW!$AN$12</f>
        <v>-9.2170680229384825</v>
      </c>
      <c r="AD168" s="109">
        <f t="shared" ref="AD168:AD169" si="389">LN((AB168/1000)+1)*1000</f>
        <v>-4.876315043497609</v>
      </c>
      <c r="AE168" s="109">
        <f t="shared" ref="AE168:AE169" si="390">LN((AC168/1000)+1)*1000</f>
        <v>-9.2598080221116366</v>
      </c>
      <c r="AF168" s="51">
        <f>(AD168-SMOW!AN$14*AE168)</f>
        <v>1.2863592177335015E-2</v>
      </c>
      <c r="AG168" s="130">
        <f t="shared" ref="AG168:AG169" si="391">AF168*1000</f>
        <v>12.863592177335015</v>
      </c>
      <c r="AH168" s="2">
        <f>AVERAGE(AG167:AG168)</f>
        <v>12.005745655504718</v>
      </c>
      <c r="AI168" s="2">
        <f>STDEV(AG167:AG168)</f>
        <v>1.2131781856069928</v>
      </c>
      <c r="AJ168" s="2"/>
      <c r="AK168" s="70">
        <v>18</v>
      </c>
      <c r="AL168" s="70">
        <v>0</v>
      </c>
      <c r="AM168" s="70">
        <v>0</v>
      </c>
      <c r="AN168" s="70">
        <v>0</v>
      </c>
    </row>
    <row r="169" spans="1:40" s="84" customFormat="1" x14ac:dyDescent="0.25">
      <c r="A169" s="84">
        <v>3155</v>
      </c>
      <c r="B169" s="84" t="s">
        <v>112</v>
      </c>
      <c r="C169" s="84" t="s">
        <v>63</v>
      </c>
      <c r="D169" s="84" t="s">
        <v>95</v>
      </c>
      <c r="E169" s="84" t="s">
        <v>347</v>
      </c>
      <c r="F169" s="84">
        <v>-4.5663023721618803</v>
      </c>
      <c r="G169" s="84">
        <v>-4.5767600879021302</v>
      </c>
      <c r="H169" s="84">
        <v>3.9719344779370102E-3</v>
      </c>
      <c r="I169" s="84">
        <v>-8.6141761315998995</v>
      </c>
      <c r="J169" s="84">
        <v>-8.6514926466764202</v>
      </c>
      <c r="K169" s="84">
        <v>1.50412012696655E-3</v>
      </c>
      <c r="L169" s="84">
        <v>-8.7719704569789708E-3</v>
      </c>
      <c r="M169" s="84">
        <v>4.0751096047463697E-3</v>
      </c>
      <c r="N169" s="84">
        <v>-14.714740544553001</v>
      </c>
      <c r="O169" s="84">
        <v>3.9314406393508696E-3</v>
      </c>
      <c r="P169" s="84">
        <v>-28.338896532000302</v>
      </c>
      <c r="Q169" s="84">
        <v>1.4741939889909299E-3</v>
      </c>
      <c r="R169" s="84">
        <v>-44.849437363813003</v>
      </c>
      <c r="S169" s="84">
        <v>0.15101679586736499</v>
      </c>
      <c r="T169" s="84">
        <v>312.55464333945298</v>
      </c>
      <c r="U169" s="84">
        <v>9.0951882779579094E-2</v>
      </c>
      <c r="V169" s="85">
        <v>44383.803287037037</v>
      </c>
      <c r="W169" s="84">
        <v>2.5</v>
      </c>
      <c r="X169" s="84">
        <v>1.62892832958287E-2</v>
      </c>
      <c r="Y169" s="84">
        <v>1.3197155098269801E-2</v>
      </c>
      <c r="Z169" s="109">
        <f>((((N169/1000)+1)/((SMOW!$Z$4/1000)+1))-1)*1000</f>
        <v>-4.3915602390222075</v>
      </c>
      <c r="AA169" s="109">
        <f>((((P169/1000)+1)/((SMOW!$AA$4/1000)+1))-1)*1000</f>
        <v>-8.3374405490250769</v>
      </c>
      <c r="AB169" s="109">
        <f>Z169*SMOW!$AN$6</f>
        <v>-4.6223806025006731</v>
      </c>
      <c r="AC169" s="109">
        <f>AA169*SMOW!$AN$12</f>
        <v>-8.7657271279959108</v>
      </c>
      <c r="AD169" s="109">
        <f t="shared" si="389"/>
        <v>-4.6330968394870133</v>
      </c>
      <c r="AE169" s="109">
        <f t="shared" si="390"/>
        <v>-8.8043721140480091</v>
      </c>
      <c r="AF169" s="51">
        <f>(AD169-SMOW!AN$14*AE169)</f>
        <v>1.5611636730335832E-2</v>
      </c>
      <c r="AG169" s="130">
        <f t="shared" si="391"/>
        <v>15.611636730335832</v>
      </c>
      <c r="AK169" s="70">
        <v>18</v>
      </c>
      <c r="AL169" s="70">
        <v>0</v>
      </c>
      <c r="AM169" s="70">
        <v>0</v>
      </c>
      <c r="AN169" s="70">
        <v>0</v>
      </c>
    </row>
    <row r="170" spans="1:40" s="84" customFormat="1" x14ac:dyDescent="0.25">
      <c r="A170" s="84">
        <v>3157</v>
      </c>
      <c r="B170" s="84" t="s">
        <v>134</v>
      </c>
      <c r="C170" s="84" t="s">
        <v>63</v>
      </c>
      <c r="D170" s="84" t="s">
        <v>95</v>
      </c>
      <c r="E170" s="84" t="s">
        <v>346</v>
      </c>
      <c r="F170" s="84">
        <v>-4.5651405249825503</v>
      </c>
      <c r="G170" s="84">
        <v>-4.5755929148347203</v>
      </c>
      <c r="H170" s="84">
        <v>4.0440031035414202E-3</v>
      </c>
      <c r="I170" s="84">
        <v>-8.6119108504065398</v>
      </c>
      <c r="J170" s="84">
        <v>-8.6492077874268993</v>
      </c>
      <c r="K170" s="84">
        <v>2.7604040904490798E-3</v>
      </c>
      <c r="L170" s="84">
        <v>-8.8112030733144293E-3</v>
      </c>
      <c r="M170" s="84">
        <v>3.7542718237702001E-3</v>
      </c>
      <c r="N170" s="84">
        <v>-14.713590542395799</v>
      </c>
      <c r="O170" s="84">
        <v>4.0027745259264202E-3</v>
      </c>
      <c r="P170" s="84">
        <v>-28.336676321088401</v>
      </c>
      <c r="Q170" s="84">
        <v>2.7054827898157002E-3</v>
      </c>
      <c r="R170" s="84">
        <v>-45.6709387043174</v>
      </c>
      <c r="S170" s="84">
        <v>0.14572949467614901</v>
      </c>
      <c r="T170" s="84">
        <v>300.79945898920801</v>
      </c>
      <c r="U170" s="84">
        <v>0.102080503623763</v>
      </c>
      <c r="V170" s="85">
        <v>44384.493148148147</v>
      </c>
      <c r="W170" s="84">
        <v>2.5</v>
      </c>
      <c r="X170" s="84">
        <v>6.0448959310156501E-2</v>
      </c>
      <c r="Y170" s="84">
        <v>0.16979555172454799</v>
      </c>
      <c r="Z170" s="109">
        <f>((((N170/1000)+1)/((SMOW!$Z$4/1000)+1))-1)*1000</f>
        <v>-4.3903981878878895</v>
      </c>
      <c r="AA170" s="109">
        <f>((((P170/1000)+1)/((SMOW!$AA$4/1000)+1))-1)*1000</f>
        <v>-8.3351746355008203</v>
      </c>
      <c r="AB170" s="109">
        <f>Z170*SMOW!$AN$6</f>
        <v>-4.6211574739700296</v>
      </c>
      <c r="AC170" s="109">
        <f>AA170*SMOW!$AN$12</f>
        <v>-8.7633448165980106</v>
      </c>
      <c r="AD170" s="109">
        <f t="shared" ref="AD170" si="392">LN((AB170/1000)+1)*1000</f>
        <v>-4.6318680316906162</v>
      </c>
      <c r="AE170" s="109">
        <f t="shared" ref="AE170" si="393">LN((AC170/1000)+1)*1000</f>
        <v>-8.8019687381757894</v>
      </c>
      <c r="AF170" s="51">
        <f>(AD170-SMOW!AN$14*AE170)</f>
        <v>1.5571462066200858E-2</v>
      </c>
      <c r="AG170" s="130">
        <f t="shared" ref="AG170" si="394">AF170*1000</f>
        <v>15.571462066200858</v>
      </c>
      <c r="AH170" s="2">
        <f>AVERAGE(AG169:AG170)</f>
        <v>15.591549398268345</v>
      </c>
      <c r="AI170" s="2">
        <f>STDEV(AG169:AG170)</f>
        <v>2.8407777441731511E-2</v>
      </c>
      <c r="AJ170" s="2"/>
      <c r="AK170" s="70">
        <v>18</v>
      </c>
      <c r="AL170" s="70">
        <v>0</v>
      </c>
      <c r="AM170" s="70">
        <v>0</v>
      </c>
      <c r="AN170" s="70">
        <v>0</v>
      </c>
    </row>
    <row r="171" spans="1:40" s="84" customFormat="1" x14ac:dyDescent="0.25">
      <c r="A171" s="84">
        <v>3158</v>
      </c>
      <c r="B171" s="84" t="s">
        <v>134</v>
      </c>
      <c r="C171" s="84" t="s">
        <v>63</v>
      </c>
      <c r="D171" s="84" t="s">
        <v>95</v>
      </c>
      <c r="E171" s="84" t="s">
        <v>345</v>
      </c>
      <c r="F171" s="84">
        <v>-4.1741214354779199</v>
      </c>
      <c r="G171" s="84">
        <v>-4.1828577371597397</v>
      </c>
      <c r="H171" s="84">
        <v>4.14808963327598E-3</v>
      </c>
      <c r="I171" s="84">
        <v>-7.8779807181629398</v>
      </c>
      <c r="J171" s="84">
        <v>-7.9091760327696798</v>
      </c>
      <c r="K171" s="84">
        <v>2.0035083178865801E-3</v>
      </c>
      <c r="L171" s="84">
        <v>-6.8127918573435602E-3</v>
      </c>
      <c r="M171" s="84">
        <v>4.01860504115506E-3</v>
      </c>
      <c r="N171" s="84">
        <v>-14.3265578892189</v>
      </c>
      <c r="O171" s="84">
        <v>4.1057998943639998E-3</v>
      </c>
      <c r="P171" s="84">
        <v>-27.617348542745201</v>
      </c>
      <c r="Q171" s="84">
        <v>1.96364629803713E-3</v>
      </c>
      <c r="R171" s="84">
        <v>-44.078396486029099</v>
      </c>
      <c r="S171" s="84">
        <v>0.16724641672636101</v>
      </c>
      <c r="T171" s="84">
        <v>341.73581071558999</v>
      </c>
      <c r="U171" s="84">
        <v>0.123460586682701</v>
      </c>
      <c r="V171" s="85">
        <v>44384.575601851851</v>
      </c>
      <c r="W171" s="84">
        <v>2.5</v>
      </c>
      <c r="X171" s="84">
        <v>4.3123094854585799E-3</v>
      </c>
      <c r="Y171" s="84">
        <v>2.1864580306227201E-3</v>
      </c>
      <c r="Z171" s="109">
        <f>((((N171/1000)+1)/((SMOW!$Z$4/1000)+1))-1)*1000</f>
        <v>-3.9993104574380656</v>
      </c>
      <c r="AA171" s="109">
        <f>((((P171/1000)+1)/((SMOW!$AA$4/1000)+1))-1)*1000</f>
        <v>-7.6010396338938024</v>
      </c>
      <c r="AB171" s="109">
        <f>Z171*SMOW!$AN$6</f>
        <v>-4.2095141762090096</v>
      </c>
      <c r="AC171" s="109">
        <f>AA171*SMOW!$AN$12</f>
        <v>-7.991497981666102</v>
      </c>
      <c r="AD171" s="109">
        <f t="shared" ref="AD171" si="395">LN((AB171/1000)+1)*1000</f>
        <v>-4.218399123984323</v>
      </c>
      <c r="AE171" s="109">
        <f t="shared" ref="AE171" si="396">LN((AC171/1000)+1)*1000</f>
        <v>-8.023601150993608</v>
      </c>
      <c r="AF171" s="51">
        <f>(AD171-SMOW!AN$14*AE171)</f>
        <v>1.8062283740301943E-2</v>
      </c>
      <c r="AG171" s="130">
        <f t="shared" ref="AG171" si="397">AF171*1000</f>
        <v>18.062283740301943</v>
      </c>
      <c r="AK171" s="70">
        <v>18</v>
      </c>
      <c r="AL171" s="70">
        <v>0</v>
      </c>
      <c r="AM171" s="70">
        <v>0</v>
      </c>
      <c r="AN171" s="70">
        <v>0</v>
      </c>
    </row>
    <row r="172" spans="1:40" s="84" customFormat="1" x14ac:dyDescent="0.25">
      <c r="A172" s="84">
        <v>3159</v>
      </c>
      <c r="B172" s="84" t="s">
        <v>134</v>
      </c>
      <c r="C172" s="84" t="s">
        <v>63</v>
      </c>
      <c r="D172" s="84" t="s">
        <v>95</v>
      </c>
      <c r="E172" s="84" t="s">
        <v>344</v>
      </c>
      <c r="F172" s="84">
        <v>-4.0748881580596397</v>
      </c>
      <c r="G172" s="84">
        <v>-4.08321346510954</v>
      </c>
      <c r="H172" s="84">
        <v>4.07852316432803E-3</v>
      </c>
      <c r="I172" s="84">
        <v>-7.6827440031898897</v>
      </c>
      <c r="J172" s="84">
        <v>-7.7124083609270704</v>
      </c>
      <c r="K172" s="84">
        <v>1.5375535376600899E-3</v>
      </c>
      <c r="L172" s="84">
        <v>-1.1061850540054201E-2</v>
      </c>
      <c r="M172" s="84">
        <v>4.1132642133780801E-3</v>
      </c>
      <c r="N172" s="84">
        <v>-14.228336294229001</v>
      </c>
      <c r="O172" s="84">
        <v>4.0369426549826401E-3</v>
      </c>
      <c r="P172" s="84">
        <v>-27.425996278731599</v>
      </c>
      <c r="Q172" s="84">
        <v>1.50696220490097E-3</v>
      </c>
      <c r="R172" s="84">
        <v>-44.019825038450797</v>
      </c>
      <c r="S172" s="84">
        <v>0.13959113852836599</v>
      </c>
      <c r="T172" s="84">
        <v>329.05531870556302</v>
      </c>
      <c r="U172" s="84">
        <v>6.7739758734380096E-2</v>
      </c>
      <c r="V172" s="85">
        <v>44384.665243055555</v>
      </c>
      <c r="W172" s="84">
        <v>2.5</v>
      </c>
      <c r="X172" s="84">
        <v>2.4139241245751401E-2</v>
      </c>
      <c r="Y172" s="84">
        <v>2.0391562098495099E-2</v>
      </c>
      <c r="Z172" s="109">
        <f>((((N172/1000)+1)/((SMOW!$Z$4/1000)+1))-1)*1000</f>
        <v>-3.9000597602413256</v>
      </c>
      <c r="AA172" s="109">
        <f>((((P172/1000)+1)/((SMOW!$AA$4/1000)+1))-1)*1000</f>
        <v>-7.4057484205156676</v>
      </c>
      <c r="AB172" s="109">
        <f>Z172*SMOW!$AN$6</f>
        <v>-4.1050468633322934</v>
      </c>
      <c r="AC172" s="109">
        <f>AA172*SMOW!$AN$12</f>
        <v>-7.7861748400014656</v>
      </c>
      <c r="AD172" s="109">
        <f t="shared" ref="AD172" si="398">LN((AB172/1000)+1)*1000</f>
        <v>-4.1134956980426747</v>
      </c>
      <c r="AE172" s="109">
        <f t="shared" ref="AE172" si="399">LN((AC172/1000)+1)*1000</f>
        <v>-7.8166453682820167</v>
      </c>
      <c r="AF172" s="51">
        <f>(AD172-SMOW!AN$14*AE172)</f>
        <v>1.369305641023022E-2</v>
      </c>
      <c r="AG172" s="130">
        <f t="shared" ref="AG172" si="400">AF172*1000</f>
        <v>13.69305641023022</v>
      </c>
      <c r="AH172" s="2">
        <f>AVERAGE(AG171:AG172)</f>
        <v>15.877670075266082</v>
      </c>
      <c r="AI172" s="2">
        <f>STDEV(AG171:AG172)</f>
        <v>3.0895102736393136</v>
      </c>
      <c r="AJ172" s="2"/>
      <c r="AK172" s="70">
        <v>18</v>
      </c>
      <c r="AL172" s="70">
        <v>0</v>
      </c>
      <c r="AM172" s="70">
        <v>0</v>
      </c>
      <c r="AN172" s="70">
        <v>0</v>
      </c>
    </row>
    <row r="173" spans="1:40" s="84" customFormat="1" x14ac:dyDescent="0.25">
      <c r="A173" s="84">
        <v>3160</v>
      </c>
      <c r="B173" s="84" t="s">
        <v>134</v>
      </c>
      <c r="C173" s="84" t="s">
        <v>63</v>
      </c>
      <c r="D173" s="84" t="s">
        <v>95</v>
      </c>
      <c r="E173" s="84" t="s">
        <v>343</v>
      </c>
      <c r="F173" s="84">
        <v>-3.3389265434911599</v>
      </c>
      <c r="G173" s="84">
        <v>-3.3445136720025901</v>
      </c>
      <c r="H173" s="84">
        <v>4.9148138007057002E-3</v>
      </c>
      <c r="I173" s="84">
        <v>-6.2550968994387901</v>
      </c>
      <c r="J173" s="84">
        <v>-6.2747420329317602</v>
      </c>
      <c r="K173" s="84">
        <v>1.6035170398831301E-3</v>
      </c>
      <c r="L173" s="84">
        <v>-3.1449878614618301E-2</v>
      </c>
      <c r="M173" s="84">
        <v>4.6268813519718703E-3</v>
      </c>
      <c r="N173" s="84">
        <v>-13.4998778021292</v>
      </c>
      <c r="O173" s="84">
        <v>4.86470731535695E-3</v>
      </c>
      <c r="P173" s="84">
        <v>-26.026753797352502</v>
      </c>
      <c r="Q173" s="84">
        <v>1.57161329009331E-3</v>
      </c>
      <c r="R173" s="84">
        <v>-41.882095301009798</v>
      </c>
      <c r="S173" s="84">
        <v>0.134827343086171</v>
      </c>
      <c r="T173" s="84">
        <v>351.97816509281301</v>
      </c>
      <c r="U173" s="84">
        <v>9.8907123506892194E-2</v>
      </c>
      <c r="V173" s="85">
        <v>44384.7659375</v>
      </c>
      <c r="W173" s="84">
        <v>2.5</v>
      </c>
      <c r="X173" s="84">
        <v>6.7334846925380498E-2</v>
      </c>
      <c r="Y173" s="84">
        <v>6.0893317437981501E-2</v>
      </c>
      <c r="Z173" s="109">
        <f>((((N173/1000)+1)/((SMOW!$Z$4/1000)+1))-1)*1000</f>
        <v>-3.1639689522341419</v>
      </c>
      <c r="AA173" s="109">
        <f>((((P173/1000)+1)/((SMOW!$AA$4/1000)+1))-1)*1000</f>
        <v>-5.9777028031452462</v>
      </c>
      <c r="AB173" s="109">
        <f>Z173*SMOW!$AN$6</f>
        <v>-3.3302671296108159</v>
      </c>
      <c r="AC173" s="109">
        <f>AA173*SMOW!$AN$12</f>
        <v>-6.2847718453302388</v>
      </c>
      <c r="AD173" s="109">
        <f t="shared" ref="AD173:AD174" si="401">LN((AB173/1000)+1)*1000</f>
        <v>-3.33582481166246</v>
      </c>
      <c r="AE173" s="109">
        <f t="shared" ref="AE173:AE174" si="402">LN((AC173/1000)+1)*1000</f>
        <v>-6.3046041619598947</v>
      </c>
      <c r="AF173" s="51">
        <f>(AD173-SMOW!AN$14*AE173)</f>
        <v>-6.9938141476355575E-3</v>
      </c>
      <c r="AG173" s="130">
        <f t="shared" ref="AG173:AG174" si="403">AF173*1000</f>
        <v>-6.9938141476355575</v>
      </c>
      <c r="AK173" s="70">
        <v>18</v>
      </c>
      <c r="AL173" s="70">
        <v>0</v>
      </c>
      <c r="AM173" s="70">
        <v>0</v>
      </c>
      <c r="AN173" s="70">
        <v>0</v>
      </c>
    </row>
    <row r="174" spans="1:40" s="84" customFormat="1" x14ac:dyDescent="0.25">
      <c r="A174" s="84">
        <v>3161</v>
      </c>
      <c r="B174" s="84" t="s">
        <v>134</v>
      </c>
      <c r="C174" s="84" t="s">
        <v>63</v>
      </c>
      <c r="D174" s="84" t="s">
        <v>95</v>
      </c>
      <c r="E174" s="84" t="s">
        <v>342</v>
      </c>
      <c r="F174" s="84">
        <v>-3.37642271195786</v>
      </c>
      <c r="G174" s="84">
        <v>-3.3821360146369899</v>
      </c>
      <c r="H174" s="84">
        <v>4.0641296280458103E-3</v>
      </c>
      <c r="I174" s="84">
        <v>-6.3262607916051001</v>
      </c>
      <c r="J174" s="84">
        <v>-6.3463564084187096</v>
      </c>
      <c r="K174" s="84">
        <v>1.25088052905957E-3</v>
      </c>
      <c r="L174" s="84">
        <v>-3.1259830991914699E-2</v>
      </c>
      <c r="M174" s="84">
        <v>4.0505382051227298E-3</v>
      </c>
      <c r="N174" s="84">
        <v>-13.5369916974739</v>
      </c>
      <c r="O174" s="84">
        <v>4.0226958606781197E-3</v>
      </c>
      <c r="P174" s="84">
        <v>-26.096501804964301</v>
      </c>
      <c r="Q174" s="84">
        <v>1.2259928737239599E-3</v>
      </c>
      <c r="R174" s="84">
        <v>-42.099273285850799</v>
      </c>
      <c r="S174" s="84">
        <v>0.184105695442636</v>
      </c>
      <c r="T174" s="84">
        <v>315.57637762810202</v>
      </c>
      <c r="U174" s="84">
        <v>6.9049830134319701E-2</v>
      </c>
      <c r="V174" s="85">
        <v>44384.84275462963</v>
      </c>
      <c r="W174" s="84">
        <v>2.5</v>
      </c>
      <c r="X174" s="84">
        <v>6.1328294004889504E-3</v>
      </c>
      <c r="Y174" s="84">
        <v>3.0928269867611302E-3</v>
      </c>
      <c r="Z174" s="109">
        <f>((((N174/1000)+1)/((SMOW!$Z$4/1000)+1))-1)*1000</f>
        <v>-3.2014717029177353</v>
      </c>
      <c r="AA174" s="109">
        <f>((((P174/1000)+1)/((SMOW!$AA$4/1000)+1))-1)*1000</f>
        <v>-6.048886560010569</v>
      </c>
      <c r="AB174" s="109">
        <f>Z174*SMOW!$AN$6</f>
        <v>-3.3697410245058244</v>
      </c>
      <c r="AC174" s="109">
        <f>AA174*SMOW!$AN$12</f>
        <v>-6.3596122456854758</v>
      </c>
      <c r="AD174" s="109">
        <f t="shared" si="401"/>
        <v>-3.3754313887573701</v>
      </c>
      <c r="AE174" s="109">
        <f t="shared" si="402"/>
        <v>-6.3799207281461241</v>
      </c>
      <c r="AF174" s="51">
        <f>(AD174-SMOW!AN$14*AE174)</f>
        <v>-6.8332442962164563E-3</v>
      </c>
      <c r="AG174" s="130">
        <f t="shared" si="403"/>
        <v>-6.8332442962164563</v>
      </c>
      <c r="AH174" s="2">
        <f>AVERAGE(AG173:AG174)</f>
        <v>-6.9135292219260069</v>
      </c>
      <c r="AI174" s="2">
        <f>STDEV(AG173:AG174)</f>
        <v>0.11354003079256283</v>
      </c>
      <c r="AJ174" s="2"/>
      <c r="AK174" s="70">
        <v>18</v>
      </c>
      <c r="AL174" s="70">
        <v>0</v>
      </c>
      <c r="AM174" s="70">
        <v>0</v>
      </c>
      <c r="AN174" s="70">
        <v>0</v>
      </c>
    </row>
    <row r="175" spans="1:40" s="84" customFormat="1" x14ac:dyDescent="0.25">
      <c r="A175" s="84">
        <v>3162</v>
      </c>
      <c r="B175" s="84" t="s">
        <v>112</v>
      </c>
      <c r="C175" s="84" t="s">
        <v>63</v>
      </c>
      <c r="D175" s="84" t="s">
        <v>95</v>
      </c>
      <c r="E175" s="84" t="s">
        <v>349</v>
      </c>
      <c r="F175" s="84">
        <v>-3.1749216698674099</v>
      </c>
      <c r="G175" s="84">
        <v>-3.1799729579672</v>
      </c>
      <c r="H175" s="84">
        <v>5.2015065451306401E-3</v>
      </c>
      <c r="I175" s="84">
        <v>-5.9781718263461503</v>
      </c>
      <c r="J175" s="84">
        <v>-5.9961129250775</v>
      </c>
      <c r="K175" s="84">
        <v>3.84420874229407E-3</v>
      </c>
      <c r="L175" s="84">
        <v>-1.4025333526278799E-2</v>
      </c>
      <c r="M175" s="84">
        <v>4.2072049022806998E-3</v>
      </c>
      <c r="N175" s="84">
        <v>-13.3375449568122</v>
      </c>
      <c r="O175" s="84">
        <v>5.14847722966653E-3</v>
      </c>
      <c r="P175" s="84">
        <v>-25.755338455695501</v>
      </c>
      <c r="Q175" s="84">
        <v>3.7677239461874502E-3</v>
      </c>
      <c r="R175" s="84">
        <v>-40.8786238915227</v>
      </c>
      <c r="S175" s="84">
        <v>0.13136188435521201</v>
      </c>
      <c r="T175" s="84">
        <v>355.74668459666799</v>
      </c>
      <c r="U175" s="84">
        <v>0.121278864834875</v>
      </c>
      <c r="V175" s="85">
        <v>44385.398587962962</v>
      </c>
      <c r="W175" s="84">
        <v>2.5</v>
      </c>
      <c r="X175" s="84">
        <v>6.7888337715107001E-3</v>
      </c>
      <c r="Y175" s="84">
        <v>5.3768035815338301E-3</v>
      </c>
      <c r="Z175" s="109">
        <f>((((N175/1000)+1)/((SMOW!$Z$4/1000)+1))-1)*1000</f>
        <v>-2.9999352885848873</v>
      </c>
      <c r="AA175" s="109">
        <f>((((P175/1000)+1)/((SMOW!$AA$4/1000)+1))-1)*1000</f>
        <v>-5.7007004291474983</v>
      </c>
      <c r="AB175" s="109">
        <f>Z175*SMOW!$AN$6</f>
        <v>-3.1576118581945107</v>
      </c>
      <c r="AC175" s="109">
        <f>AA175*SMOW!$AN$12</f>
        <v>-5.99354011660082</v>
      </c>
      <c r="AD175" s="109">
        <f t="shared" ref="AD175" si="404">LN((AB175/1000)+1)*1000</f>
        <v>-3.1626076337700741</v>
      </c>
      <c r="AE175" s="109">
        <f t="shared" ref="AE175" si="405">LN((AC175/1000)+1)*1000</f>
        <v>-6.0115734700214727</v>
      </c>
      <c r="AF175" s="51">
        <f>(AD175-SMOW!AN$14*AE175)</f>
        <v>1.150315840126348E-2</v>
      </c>
      <c r="AG175" s="130">
        <f t="shared" ref="AG175" si="406">AF175*1000</f>
        <v>11.50315840126348</v>
      </c>
      <c r="AK175" s="70">
        <v>18</v>
      </c>
      <c r="AL175" s="70">
        <v>1</v>
      </c>
      <c r="AM175" s="70">
        <v>0</v>
      </c>
      <c r="AN175" s="70">
        <v>0</v>
      </c>
    </row>
    <row r="176" spans="1:40" s="84" customFormat="1" x14ac:dyDescent="0.25">
      <c r="A176" s="84">
        <v>3163</v>
      </c>
      <c r="B176" s="84" t="s">
        <v>112</v>
      </c>
      <c r="C176" s="84" t="s">
        <v>63</v>
      </c>
      <c r="D176" s="84" t="s">
        <v>95</v>
      </c>
      <c r="E176" s="84" t="s">
        <v>350</v>
      </c>
      <c r="F176" s="84">
        <v>-3.1745516276318702</v>
      </c>
      <c r="G176" s="84">
        <v>-3.1796015902288199</v>
      </c>
      <c r="H176" s="84">
        <v>4.48123167892842E-3</v>
      </c>
      <c r="I176" s="84">
        <v>-5.9805815180095898</v>
      </c>
      <c r="J176" s="84">
        <v>-5.9985368525377902</v>
      </c>
      <c r="K176" s="84">
        <v>1.29650207670619E-3</v>
      </c>
      <c r="L176" s="84">
        <v>-1.23741320888645E-2</v>
      </c>
      <c r="M176" s="84">
        <v>4.4428533917993803E-3</v>
      </c>
      <c r="N176" s="84">
        <v>-13.3371786871542</v>
      </c>
      <c r="O176" s="84">
        <v>4.4355455596643903E-3</v>
      </c>
      <c r="P176" s="84">
        <v>-25.757700203871</v>
      </c>
      <c r="Q176" s="84">
        <v>1.2707067300840699E-3</v>
      </c>
      <c r="R176" s="84">
        <v>-40.525284918863001</v>
      </c>
      <c r="S176" s="84">
        <v>0.120773277018372</v>
      </c>
      <c r="T176" s="84">
        <v>392.684599556465</v>
      </c>
      <c r="U176" s="84">
        <v>9.8110055127843501E-2</v>
      </c>
      <c r="V176" s="85">
        <v>44385.475034722222</v>
      </c>
      <c r="W176" s="84">
        <v>2.5</v>
      </c>
      <c r="X176" s="84">
        <v>1.5328319795240001E-2</v>
      </c>
      <c r="Y176" s="84">
        <v>5.1486917549316197E-2</v>
      </c>
      <c r="Z176" s="109">
        <f>((((N176/1000)+1)/((SMOW!$Z$4/1000)+1))-1)*1000</f>
        <v>-2.9995651813908841</v>
      </c>
      <c r="AA176" s="109">
        <f>((((P176/1000)+1)/((SMOW!$AA$4/1000)+1))-1)*1000</f>
        <v>-5.7031107934526482</v>
      </c>
      <c r="AB176" s="109">
        <f>Z176*SMOW!$AN$6</f>
        <v>-3.1572222981699878</v>
      </c>
      <c r="AC176" s="109">
        <f>AA176*SMOW!$AN$12</f>
        <v>-5.9960742990820943</v>
      </c>
      <c r="AD176" s="109">
        <f t="shared" ref="AD176" si="407">LN((AB176/1000)+1)*1000</f>
        <v>-3.1622168398460926</v>
      </c>
      <c r="AE176" s="109">
        <f t="shared" ref="AE176" si="408">LN((AC176/1000)+1)*1000</f>
        <v>-6.0141229360601658</v>
      </c>
      <c r="AF176" s="51">
        <f>(AD176-SMOW!AN$14*AE176)</f>
        <v>1.324007039367503E-2</v>
      </c>
      <c r="AG176" s="130">
        <f t="shared" ref="AG176" si="409">AF176*1000</f>
        <v>13.24007039367503</v>
      </c>
      <c r="AH176" s="2">
        <f>AVERAGE(AG175:AG176)</f>
        <v>12.371614397469255</v>
      </c>
      <c r="AI176" s="2">
        <f>STDEV(AG175:AG176)</f>
        <v>1.2281822481584437</v>
      </c>
      <c r="AK176" s="70">
        <v>18</v>
      </c>
      <c r="AL176" s="70">
        <v>0</v>
      </c>
      <c r="AM176" s="70">
        <v>0</v>
      </c>
      <c r="AN176" s="70">
        <v>0</v>
      </c>
    </row>
    <row r="177" spans="1:40" s="84" customFormat="1" x14ac:dyDescent="0.25">
      <c r="A177" s="84">
        <v>3164</v>
      </c>
      <c r="B177" s="84" t="s">
        <v>112</v>
      </c>
      <c r="C177" s="84" t="s">
        <v>63</v>
      </c>
      <c r="D177" s="84" t="s">
        <v>95</v>
      </c>
      <c r="E177" s="84" t="s">
        <v>352</v>
      </c>
      <c r="F177" s="84">
        <v>-1.7807166416302</v>
      </c>
      <c r="G177" s="84">
        <v>-1.78230424362564</v>
      </c>
      <c r="H177" s="84">
        <v>3.51224889276873E-3</v>
      </c>
      <c r="I177" s="84">
        <v>-3.2726653177509601</v>
      </c>
      <c r="J177" s="84">
        <v>-3.2780322353712199</v>
      </c>
      <c r="K177" s="84">
        <v>1.3531923484293999E-3</v>
      </c>
      <c r="L177" s="84">
        <v>-5.1503223349637903E-2</v>
      </c>
      <c r="M177" s="84">
        <v>3.6621750721315001E-3</v>
      </c>
      <c r="N177" s="84">
        <v>-11.957553837108</v>
      </c>
      <c r="O177" s="84">
        <v>3.47644154485703E-3</v>
      </c>
      <c r="P177" s="84">
        <v>-23.103660999461901</v>
      </c>
      <c r="Q177" s="84">
        <v>1.3262690859821701E-3</v>
      </c>
      <c r="R177" s="84">
        <v>-37.918343623286297</v>
      </c>
      <c r="S177" s="84">
        <v>0.126558584974162</v>
      </c>
      <c r="T177" s="84">
        <v>409.45237657493999</v>
      </c>
      <c r="U177" s="84">
        <v>0.106450162060475</v>
      </c>
      <c r="V177" s="85">
        <v>44385.551793981482</v>
      </c>
      <c r="W177" s="84">
        <v>2.5</v>
      </c>
      <c r="X177" s="84">
        <v>3.01482702580083E-2</v>
      </c>
      <c r="Y177" s="84">
        <v>2.6518137903218102E-2</v>
      </c>
      <c r="Z177" s="109">
        <f>((((N177/1000)+1)/((SMOW!$Z$4/1000)+1))-1)*1000</f>
        <v>-1.6054855164122639</v>
      </c>
      <c r="AA177" s="109">
        <f>((((P177/1000)+1)/((SMOW!$AA$4/1000)+1))-1)*1000</f>
        <v>-2.9944387050734322</v>
      </c>
      <c r="AB177" s="109">
        <f>Z177*SMOW!$AN$6</f>
        <v>-1.6898698195500939</v>
      </c>
      <c r="AC177" s="109">
        <f>AA177*SMOW!$AN$12</f>
        <v>-3.1482602407584719</v>
      </c>
      <c r="AD177" s="109">
        <f t="shared" ref="AD177" si="410">LN((AB177/1000)+1)*1000</f>
        <v>-1.6912992601596302</v>
      </c>
      <c r="AE177" s="109">
        <f t="shared" ref="AE177" si="411">LN((AC177/1000)+1)*1000</f>
        <v>-3.1532264380236561</v>
      </c>
      <c r="AF177" s="51">
        <f>(AD177-SMOW!AN$14*AE177)</f>
        <v>-2.6395700883139694E-2</v>
      </c>
      <c r="AG177" s="130">
        <f t="shared" ref="AG177" si="412">AF177*1000</f>
        <v>-26.395700883139696</v>
      </c>
      <c r="AK177" s="70">
        <v>18</v>
      </c>
      <c r="AL177" s="70">
        <v>0</v>
      </c>
      <c r="AM177" s="70">
        <v>0</v>
      </c>
      <c r="AN177" s="70">
        <v>0</v>
      </c>
    </row>
    <row r="178" spans="1:40" s="84" customFormat="1" x14ac:dyDescent="0.25">
      <c r="A178" s="84">
        <v>3165</v>
      </c>
      <c r="B178" s="84" t="s">
        <v>112</v>
      </c>
      <c r="C178" s="84" t="s">
        <v>63</v>
      </c>
      <c r="D178" s="84" t="s">
        <v>95</v>
      </c>
      <c r="E178" s="84" t="s">
        <v>351</v>
      </c>
      <c r="F178" s="84">
        <v>-1.7300860325977301</v>
      </c>
      <c r="G178" s="84">
        <v>-1.73158497241294</v>
      </c>
      <c r="H178" s="84">
        <v>5.59513306445445E-3</v>
      </c>
      <c r="I178" s="84">
        <v>-3.2250240002650399</v>
      </c>
      <c r="J178" s="84">
        <v>-3.2302356311934401</v>
      </c>
      <c r="K178" s="84">
        <v>1.2965289119520401E-3</v>
      </c>
      <c r="L178" s="84">
        <v>-2.60205591428035E-2</v>
      </c>
      <c r="M178" s="84">
        <v>5.4927055050141196E-3</v>
      </c>
      <c r="N178" s="84">
        <v>-11.907439406708599</v>
      </c>
      <c r="O178" s="84">
        <v>5.5380907299371201E-3</v>
      </c>
      <c r="P178" s="84">
        <v>-23.056967558821</v>
      </c>
      <c r="Q178" s="84">
        <v>1.27073303141267E-3</v>
      </c>
      <c r="R178" s="84">
        <v>-38.196504307130397</v>
      </c>
      <c r="S178" s="84">
        <v>0.14766142007185801</v>
      </c>
      <c r="T178" s="84">
        <v>651.48231442443398</v>
      </c>
      <c r="U178" s="84">
        <v>0.13310628776863001</v>
      </c>
      <c r="V178" s="85">
        <v>44385.628576388888</v>
      </c>
      <c r="W178" s="84">
        <v>2.5</v>
      </c>
      <c r="X178" s="84">
        <v>4.2357666497032501E-2</v>
      </c>
      <c r="Y178" s="84">
        <v>3.6647485079331701E-2</v>
      </c>
      <c r="Z178" s="109">
        <f>((((N178/1000)+1)/((SMOW!$Z$4/1000)+1))-1)*1000</f>
        <v>-1.5548460194942937</v>
      </c>
      <c r="AA178" s="109">
        <f>((((P178/1000)+1)/((SMOW!$AA$4/1000)+1))-1)*1000</f>
        <v>-2.9467840889831898</v>
      </c>
      <c r="AB178" s="109">
        <f>Z178*SMOW!$AN$6</f>
        <v>-1.6365687111663145</v>
      </c>
      <c r="AC178" s="109">
        <f>AA178*SMOW!$AN$12</f>
        <v>-3.0981576512910944</v>
      </c>
      <c r="AD178" s="109">
        <f t="shared" ref="AD178" si="413">LN((AB178/1000)+1)*1000</f>
        <v>-1.6379093526404553</v>
      </c>
      <c r="AE178" s="109">
        <f t="shared" ref="AE178" si="414">LN((AC178/1000)+1)*1000</f>
        <v>-3.1029668774365007</v>
      </c>
      <c r="AF178" s="51">
        <f>(AD178-SMOW!AN$14*AE178)</f>
        <v>4.5715864601714173E-4</v>
      </c>
      <c r="AG178" s="130">
        <f t="shared" ref="AG178" si="415">AF178*1000</f>
        <v>0.45715864601714173</v>
      </c>
      <c r="AJ178" s="84" t="s">
        <v>354</v>
      </c>
      <c r="AK178" s="70">
        <v>18</v>
      </c>
      <c r="AL178" s="70">
        <v>0</v>
      </c>
      <c r="AM178" s="70">
        <v>0</v>
      </c>
      <c r="AN178" s="70">
        <v>1</v>
      </c>
    </row>
    <row r="179" spans="1:40" s="84" customFormat="1" x14ac:dyDescent="0.25">
      <c r="A179" s="84">
        <v>3166</v>
      </c>
      <c r="B179" s="84" t="s">
        <v>112</v>
      </c>
      <c r="C179" s="84" t="s">
        <v>63</v>
      </c>
      <c r="D179" s="84" t="s">
        <v>95</v>
      </c>
      <c r="E179" s="84" t="s">
        <v>353</v>
      </c>
      <c r="F179" s="84">
        <v>-1.9787556373275399</v>
      </c>
      <c r="G179" s="84">
        <v>-1.9807162538098</v>
      </c>
      <c r="H179" s="84">
        <v>3.9200205113444396E-3</v>
      </c>
      <c r="I179" s="84">
        <v>-3.6754697913604999</v>
      </c>
      <c r="J179" s="84">
        <v>-3.68224095603553</v>
      </c>
      <c r="K179" s="84">
        <v>1.23274162351216E-3</v>
      </c>
      <c r="L179" s="84">
        <v>-3.6493029023042398E-2</v>
      </c>
      <c r="M179" s="84">
        <v>3.8752782855488699E-3</v>
      </c>
      <c r="N179" s="84">
        <v>-12.1535738269103</v>
      </c>
      <c r="O179" s="84">
        <v>3.8800559352130701E-3</v>
      </c>
      <c r="P179" s="84">
        <v>-23.498451231363799</v>
      </c>
      <c r="Q179" s="84">
        <v>1.20821486181842E-3</v>
      </c>
      <c r="R179" s="84">
        <v>-38.746166776341802</v>
      </c>
      <c r="S179" s="84">
        <v>0.14265841632072801</v>
      </c>
      <c r="T179" s="84">
        <v>365.92344608265898</v>
      </c>
      <c r="U179" s="84">
        <v>6.4762621736551201E-2</v>
      </c>
      <c r="V179" s="85">
        <v>44385.705335648148</v>
      </c>
      <c r="W179" s="84">
        <v>2.5</v>
      </c>
      <c r="X179" s="84">
        <v>3.8893077316187998E-2</v>
      </c>
      <c r="Y179" s="84">
        <v>0.20354566382927</v>
      </c>
      <c r="Z179" s="109">
        <f>((((N179/1000)+1)/((SMOW!$Z$4/1000)+1))-1)*1000</f>
        <v>-1.803559276611244</v>
      </c>
      <c r="AA179" s="109">
        <f>((((P179/1000)+1)/((SMOW!$AA$4/1000)+1))-1)*1000</f>
        <v>-3.3973556175821429</v>
      </c>
      <c r="AB179" s="109">
        <f>Z179*SMOW!$AN$6</f>
        <v>-1.8983543346599197</v>
      </c>
      <c r="AC179" s="109">
        <f>AA179*SMOW!$AN$12</f>
        <v>-3.5718746209196532</v>
      </c>
      <c r="AD179" s="109">
        <f t="shared" ref="AD179" si="416">LN((AB179/1000)+1)*1000</f>
        <v>-1.900158492899179</v>
      </c>
      <c r="AE179" s="109">
        <f t="shared" ref="AE179" si="417">LN((AC179/1000)+1)*1000</f>
        <v>-3.5782689962189775</v>
      </c>
      <c r="AF179" s="51">
        <f>(AD179-SMOW!AN$14*AE179)</f>
        <v>-1.0832462895558725E-2</v>
      </c>
      <c r="AG179" s="130">
        <f t="shared" ref="AG179" si="418">AF179*1000</f>
        <v>-10.832462895558725</v>
      </c>
      <c r="AH179" s="2">
        <f>AVERAGE(AG179,AG177)</f>
        <v>-18.614081889349212</v>
      </c>
      <c r="AI179" s="2">
        <f>STDEV(AG179,AG177)</f>
        <v>11.004871118238578</v>
      </c>
      <c r="AK179" s="70">
        <v>18</v>
      </c>
      <c r="AL179" s="70">
        <v>0</v>
      </c>
      <c r="AM179" s="70">
        <v>0</v>
      </c>
      <c r="AN179" s="70">
        <v>0</v>
      </c>
    </row>
    <row r="180" spans="1:40" s="84" customFormat="1" x14ac:dyDescent="0.25">
      <c r="A180" s="84">
        <v>3167</v>
      </c>
      <c r="B180" s="84" t="s">
        <v>112</v>
      </c>
      <c r="C180" s="84" t="s">
        <v>63</v>
      </c>
      <c r="D180" s="84" t="s">
        <v>95</v>
      </c>
      <c r="E180" s="84" t="s">
        <v>358</v>
      </c>
      <c r="F180" s="84">
        <v>-1.4588205768264999</v>
      </c>
      <c r="G180" s="84">
        <v>-1.45988598502233</v>
      </c>
      <c r="H180" s="84">
        <v>3.8736367805131998E-3</v>
      </c>
      <c r="I180" s="84">
        <v>-2.7056910620826899</v>
      </c>
      <c r="J180" s="84">
        <v>-2.70935808764004</v>
      </c>
      <c r="K180" s="84">
        <v>1.1841752299367001E-3</v>
      </c>
      <c r="L180" s="84">
        <v>-2.9344914748387199E-2</v>
      </c>
      <c r="M180" s="84">
        <v>4.0357618222706098E-3</v>
      </c>
      <c r="N180" s="84">
        <v>-11.638939499976701</v>
      </c>
      <c r="O180" s="84">
        <v>3.8341450861248101E-3</v>
      </c>
      <c r="P180" s="84">
        <v>-22.547967325377499</v>
      </c>
      <c r="Q180" s="84">
        <v>1.16061475050177E-3</v>
      </c>
      <c r="R180" s="84">
        <v>-37.434667418590401</v>
      </c>
      <c r="S180" s="84">
        <v>0.124943873640579</v>
      </c>
      <c r="T180" s="84">
        <v>403.68343388750299</v>
      </c>
      <c r="U180" s="84">
        <v>5.8921456394954302E-2</v>
      </c>
      <c r="V180" s="85">
        <v>44385.781805555554</v>
      </c>
      <c r="W180" s="84">
        <v>2.5</v>
      </c>
      <c r="X180" s="84">
        <v>9.27190629538954E-4</v>
      </c>
      <c r="Y180" s="84">
        <v>2.0733123833531199E-4</v>
      </c>
      <c r="Z180" s="109">
        <f>((((N180/1000)+1)/((SMOW!$Z$4/1000)+1))-1)*1000</f>
        <v>-1.2835329447762334</v>
      </c>
      <c r="AA180" s="109">
        <f>((((P180/1000)+1)/((SMOW!$AA$4/1000)+1))-1)*1000</f>
        <v>-2.4273061841291188</v>
      </c>
      <c r="AB180" s="109">
        <f>Z180*SMOW!$AN$6</f>
        <v>-1.3509954238781481</v>
      </c>
      <c r="AC180" s="109">
        <f>AA180*SMOW!$AN$12</f>
        <v>-2.5519946488447052</v>
      </c>
      <c r="AD180" s="109">
        <f t="shared" ref="AD180" si="419">LN((AB180/1000)+1)*1000</f>
        <v>-1.3519088409700737</v>
      </c>
      <c r="AE180" s="109">
        <f t="shared" ref="AE180" si="420">LN((AC180/1000)+1)*1000</f>
        <v>-2.5552565379193544</v>
      </c>
      <c r="AF180" s="51">
        <f>(AD180-SMOW!AN$14*AE180)</f>
        <v>-2.7333889486544916E-3</v>
      </c>
      <c r="AG180" s="130">
        <f t="shared" ref="AG180" si="421">AF180*1000</f>
        <v>-2.7333889486544916</v>
      </c>
      <c r="AH180" s="2"/>
      <c r="AI180" s="2"/>
      <c r="AK180" s="70">
        <v>18</v>
      </c>
      <c r="AL180" s="70">
        <v>0</v>
      </c>
      <c r="AM180" s="70">
        <v>0</v>
      </c>
      <c r="AN180" s="70">
        <v>0</v>
      </c>
    </row>
    <row r="181" spans="1:40" s="84" customFormat="1" x14ac:dyDescent="0.25">
      <c r="A181" s="84">
        <v>3168</v>
      </c>
      <c r="B181" s="84" t="s">
        <v>134</v>
      </c>
      <c r="C181" s="84" t="s">
        <v>63</v>
      </c>
      <c r="D181" s="84" t="s">
        <v>95</v>
      </c>
      <c r="E181" s="84" t="s">
        <v>355</v>
      </c>
      <c r="F181" s="84">
        <v>-1.4257890072622099</v>
      </c>
      <c r="G181" s="84">
        <v>-1.42680674716258</v>
      </c>
      <c r="H181" s="84">
        <v>4.1424232962742197E-3</v>
      </c>
      <c r="I181" s="84">
        <v>-2.66952626896347</v>
      </c>
      <c r="J181" s="84">
        <v>-2.67309606381064</v>
      </c>
      <c r="K181" s="84">
        <v>3.61025411394602E-3</v>
      </c>
      <c r="L181" s="84">
        <v>-1.54120254705634E-2</v>
      </c>
      <c r="M181" s="84">
        <v>3.7132109608477501E-3</v>
      </c>
      <c r="N181" s="84">
        <v>-11.6062446869862</v>
      </c>
      <c r="O181" s="84">
        <v>4.1001913256190304E-3</v>
      </c>
      <c r="P181" s="84">
        <v>-22.512522070923701</v>
      </c>
      <c r="Q181" s="84">
        <v>3.5384241046224701E-3</v>
      </c>
      <c r="R181" s="84">
        <v>-34.608085489643003</v>
      </c>
      <c r="S181" s="84">
        <v>0.12836152549720001</v>
      </c>
      <c r="T181" s="84">
        <v>400.94467183379902</v>
      </c>
      <c r="U181" s="84">
        <v>0.15313864768803501</v>
      </c>
      <c r="V181" s="85">
        <v>44386.454062500001</v>
      </c>
      <c r="W181" s="84">
        <v>2.5</v>
      </c>
      <c r="X181" s="84">
        <v>5.8635758373972204E-3</v>
      </c>
      <c r="Y181" s="84">
        <v>3.4811045904358301E-3</v>
      </c>
      <c r="Z181" s="109">
        <f>((((N181/1000)+1)/((SMOW!$Z$4/1000)+1))-1)*1000</f>
        <v>-1.2504955767274062</v>
      </c>
      <c r="AA181" s="109">
        <f>((((P181/1000)+1)/((SMOW!$AA$4/1000)+1))-1)*1000</f>
        <v>-2.3911312959643549</v>
      </c>
      <c r="AB181" s="109">
        <f>Z181*SMOW!$AN$6</f>
        <v>-1.316221612085787</v>
      </c>
      <c r="AC181" s="109">
        <f>AA181*SMOW!$AN$12</f>
        <v>-2.5139614902664205</v>
      </c>
      <c r="AD181" s="109">
        <f t="shared" ref="AD181" si="422">LN((AB181/1000)+1)*1000</f>
        <v>-1.3170885925943292</v>
      </c>
      <c r="AE181" s="109">
        <f t="shared" ref="AE181" si="423">LN((AC181/1000)+1)*1000</f>
        <v>-2.5171267975402585</v>
      </c>
      <c r="AF181" s="51">
        <f>(AD181-SMOW!AN$14*AE181)</f>
        <v>1.1954356506927333E-2</v>
      </c>
      <c r="AG181" s="130">
        <f t="shared" ref="AG181" si="424">AF181*1000</f>
        <v>11.954356506927333</v>
      </c>
      <c r="AH181" s="2">
        <f>AVERAGE(AG180:AG181)</f>
        <v>4.6104837791364206</v>
      </c>
      <c r="AI181" s="2">
        <f>STDEV(AG180:AG181)</f>
        <v>10.385804411983806</v>
      </c>
      <c r="AK181" s="70">
        <v>18</v>
      </c>
      <c r="AL181" s="70">
        <v>1</v>
      </c>
      <c r="AM181" s="70">
        <v>0</v>
      </c>
      <c r="AN181" s="70">
        <v>0</v>
      </c>
    </row>
    <row r="182" spans="1:40" s="84" customFormat="1" x14ac:dyDescent="0.25">
      <c r="A182" s="84">
        <v>3169</v>
      </c>
      <c r="B182" s="84" t="s">
        <v>134</v>
      </c>
      <c r="C182" s="84" t="s">
        <v>63</v>
      </c>
      <c r="D182" s="84" t="s">
        <v>95</v>
      </c>
      <c r="E182" s="84" t="s">
        <v>356</v>
      </c>
      <c r="F182" s="84">
        <v>-1.59107636579365</v>
      </c>
      <c r="G182" s="84">
        <v>-1.5923439040756699</v>
      </c>
      <c r="H182" s="84">
        <v>4.6996227526309399E-3</v>
      </c>
      <c r="I182" s="84">
        <v>-2.95455685105996</v>
      </c>
      <c r="J182" s="84">
        <v>-2.95893019862122</v>
      </c>
      <c r="K182" s="84">
        <v>1.19894171535623E-3</v>
      </c>
      <c r="L182" s="84">
        <v>-3.0028759203672602E-2</v>
      </c>
      <c r="M182" s="84">
        <v>4.6177286973394698E-3</v>
      </c>
      <c r="N182" s="84">
        <v>-11.769846942288099</v>
      </c>
      <c r="O182" s="84">
        <v>4.6517101382068599E-3</v>
      </c>
      <c r="P182" s="84">
        <v>-22.791881653493999</v>
      </c>
      <c r="Q182" s="84">
        <v>1.1750874403183001E-3</v>
      </c>
      <c r="R182" s="84">
        <v>-36.239885149954702</v>
      </c>
      <c r="S182" s="84">
        <v>0.16011843795442901</v>
      </c>
      <c r="T182" s="84">
        <v>363.973981182839</v>
      </c>
      <c r="U182" s="84">
        <v>9.0219897138767893E-2</v>
      </c>
      <c r="V182" s="85">
        <v>44386.559259259258</v>
      </c>
      <c r="W182" s="84">
        <v>2.5</v>
      </c>
      <c r="X182" s="84">
        <v>6.75524199851115E-3</v>
      </c>
      <c r="Y182" s="84">
        <v>8.0529356377368206E-3</v>
      </c>
      <c r="Z182" s="109">
        <f>((((N182/1000)+1)/((SMOW!$Z$4/1000)+1))-1)*1000</f>
        <v>-1.4158119504165123</v>
      </c>
      <c r="AA182" s="109">
        <f>((((P182/1000)+1)/((SMOW!$AA$4/1000)+1))-1)*1000</f>
        <v>-2.6762414415387736</v>
      </c>
      <c r="AB182" s="109">
        <f>Z182*SMOW!$AN$6</f>
        <v>-1.490227012769171</v>
      </c>
      <c r="AC182" s="109">
        <f>AA182*SMOW!$AN$12</f>
        <v>-2.8137174792696387</v>
      </c>
      <c r="AD182" s="109">
        <f t="shared" ref="AD182" si="425">LN((AB182/1000)+1)*1000</f>
        <v>-1.4913385054320913</v>
      </c>
      <c r="AE182" s="109">
        <f t="shared" ref="AE182" si="426">LN((AC182/1000)+1)*1000</f>
        <v>-2.8176834234073973</v>
      </c>
      <c r="AF182" s="51">
        <f>(AD182-SMOW!AN$14*AE182)</f>
        <v>-3.6016578729856086E-3</v>
      </c>
      <c r="AG182" s="130">
        <f t="shared" ref="AG182" si="427">AF182*1000</f>
        <v>-3.6016578729856086</v>
      </c>
      <c r="AK182" s="70">
        <v>18</v>
      </c>
      <c r="AL182" s="70">
        <v>0</v>
      </c>
      <c r="AM182" s="70">
        <v>0</v>
      </c>
      <c r="AN182" s="70">
        <v>0</v>
      </c>
    </row>
    <row r="183" spans="1:40" s="84" customFormat="1" x14ac:dyDescent="0.25">
      <c r="A183" s="84">
        <v>3170</v>
      </c>
      <c r="B183" s="84" t="s">
        <v>134</v>
      </c>
      <c r="C183" s="84" t="s">
        <v>63</v>
      </c>
      <c r="D183" s="84" t="s">
        <v>95</v>
      </c>
      <c r="E183" s="84" t="s">
        <v>357</v>
      </c>
      <c r="F183" s="84">
        <v>-1.5847512582335701</v>
      </c>
      <c r="G183" s="84">
        <v>-1.5860086394541699</v>
      </c>
      <c r="H183" s="84">
        <v>4.136382929314E-3</v>
      </c>
      <c r="I183" s="84">
        <v>-2.9457891692470901</v>
      </c>
      <c r="J183" s="84">
        <v>-2.9501365803432398</v>
      </c>
      <c r="K183" s="84">
        <v>1.3251572027558999E-3</v>
      </c>
      <c r="L183" s="84">
        <v>-2.8336525032941699E-2</v>
      </c>
      <c r="M183" s="84">
        <v>4.2298630843118296E-3</v>
      </c>
      <c r="N183" s="84">
        <v>-11.763586319146301</v>
      </c>
      <c r="O183" s="84">
        <v>4.0942125401516897E-3</v>
      </c>
      <c r="P183" s="84">
        <v>-22.7832884144341</v>
      </c>
      <c r="Q183" s="84">
        <v>1.2987917306236101E-3</v>
      </c>
      <c r="R183" s="84">
        <v>-36.193640581777103</v>
      </c>
      <c r="S183" s="84">
        <v>0.13418340396710299</v>
      </c>
      <c r="T183" s="84">
        <v>361.21580680768699</v>
      </c>
      <c r="U183" s="84">
        <v>7.3040055165489698E-2</v>
      </c>
      <c r="V183" s="85">
        <v>44386.66982638889</v>
      </c>
      <c r="W183" s="84">
        <v>2.5</v>
      </c>
      <c r="X183" s="84">
        <v>8.1399023995868498E-4</v>
      </c>
      <c r="Y183" s="84">
        <v>5.4597820236359004E-3</v>
      </c>
      <c r="Z183" s="109">
        <f>((((N183/1000)+1)/((SMOW!$Z$4/1000)+1))-1)*1000</f>
        <v>-1.4094857325234189</v>
      </c>
      <c r="AA183" s="109">
        <f>((((P183/1000)+1)/((SMOW!$AA$4/1000)+1))-1)*1000</f>
        <v>-2.6674713123140403</v>
      </c>
      <c r="AB183" s="109">
        <f>Z183*SMOW!$AN$6</f>
        <v>-1.4835682889251054</v>
      </c>
      <c r="AC183" s="109">
        <f>AA183*SMOW!$AN$12</f>
        <v>-2.8044968366504524</v>
      </c>
      <c r="AD183" s="109">
        <f t="shared" ref="AD183" si="428">LN((AB183/1000)+1)*1000</f>
        <v>-1.4846698660037889</v>
      </c>
      <c r="AE183" s="109">
        <f t="shared" ref="AE183" si="429">LN((AC183/1000)+1)*1000</f>
        <v>-2.8084368060491118</v>
      </c>
      <c r="AF183" s="51">
        <f>(AD183-SMOW!AN$14*AE183)</f>
        <v>-1.8152324098577033E-3</v>
      </c>
      <c r="AG183" s="130">
        <f t="shared" ref="AG183" si="430">AF183*1000</f>
        <v>-1.8152324098577033</v>
      </c>
      <c r="AH183" s="2">
        <f>AVERAGE(AG182:AG183)</f>
        <v>-2.7084451414216559</v>
      </c>
      <c r="AI183" s="2">
        <f>STDEV(AG182:AG183)</f>
        <v>1.2631935590620609</v>
      </c>
      <c r="AK183" s="70">
        <v>18</v>
      </c>
      <c r="AL183" s="70">
        <v>0</v>
      </c>
      <c r="AM183" s="70">
        <v>0</v>
      </c>
      <c r="AN183" s="70">
        <v>0</v>
      </c>
    </row>
    <row r="184" spans="1:40" s="84" customFormat="1" x14ac:dyDescent="0.25">
      <c r="A184" s="84">
        <v>3171</v>
      </c>
      <c r="B184" s="84" t="s">
        <v>162</v>
      </c>
      <c r="C184" s="84" t="s">
        <v>62</v>
      </c>
      <c r="D184" s="84" t="s">
        <v>24</v>
      </c>
      <c r="E184" s="84" t="s">
        <v>359</v>
      </c>
      <c r="F184" s="84">
        <v>-28.3320633133883</v>
      </c>
      <c r="G184" s="84">
        <v>-28.741162173528899</v>
      </c>
      <c r="H184" s="84">
        <v>4.1757575393001102E-3</v>
      </c>
      <c r="I184" s="84">
        <v>-52.946115916383398</v>
      </c>
      <c r="J184" s="84">
        <v>-54.399287833467199</v>
      </c>
      <c r="K184" s="84">
        <v>2.95762474343057E-3</v>
      </c>
      <c r="L184" s="84">
        <v>-1.8338197458199399E-2</v>
      </c>
      <c r="M184" s="84">
        <v>4.2949556519636797E-3</v>
      </c>
      <c r="N184" s="84">
        <v>-38.238209752933003</v>
      </c>
      <c r="O184" s="84">
        <v>4.1331857263206496E-3</v>
      </c>
      <c r="P184" s="84">
        <v>-71.788803211196097</v>
      </c>
      <c r="Q184" s="84">
        <v>2.8987795191925802E-3</v>
      </c>
      <c r="R184" s="84">
        <v>-104.224581101113</v>
      </c>
      <c r="S184" s="84">
        <v>0.18219263297572899</v>
      </c>
      <c r="T184" s="84">
        <v>312.23278864295202</v>
      </c>
      <c r="U184" s="84">
        <v>0.33198792534114102</v>
      </c>
      <c r="V184" s="85">
        <v>44389.544502314813</v>
      </c>
      <c r="W184" s="84">
        <v>2.5</v>
      </c>
      <c r="X184" s="84">
        <v>1.67591872986672E-2</v>
      </c>
      <c r="Y184" s="84">
        <v>1.6865853301890599E-2</v>
      </c>
      <c r="Z184" s="109">
        <f>((((N184/1000)+1)/((SMOW!$Z$4/1000)+1))-1)*1000</f>
        <v>-28.161493110305248</v>
      </c>
      <c r="AA184" s="109">
        <f>((((P184/1000)+1)/((SMOW!$AA$4/1000)+1))-1)*1000</f>
        <v>-52.681755157905961</v>
      </c>
      <c r="AB184" s="109">
        <f>Z184*SMOW!$AN$6</f>
        <v>-29.64166091446231</v>
      </c>
      <c r="AC184" s="109">
        <f>AA184*SMOW!$AN$12</f>
        <v>-55.387968000814574</v>
      </c>
      <c r="AD184" s="109">
        <f t="shared" ref="AD184:AD185" si="431">LN((AB184/1000)+1)*1000</f>
        <v>-30.089853966450306</v>
      </c>
      <c r="AE184" s="109">
        <f t="shared" ref="AE184:AE185" si="432">LN((AC184/1000)+1)*1000</f>
        <v>-56.980983935368805</v>
      </c>
      <c r="AF184" s="51">
        <f>(AD184-SMOW!AN$14*AE184)</f>
        <v>-3.8944485755756375E-3</v>
      </c>
      <c r="AG184" s="130">
        <f t="shared" ref="AG184:AG185" si="433">AF184*1000</f>
        <v>-3.8944485755756375</v>
      </c>
      <c r="AK184" s="70">
        <v>18</v>
      </c>
      <c r="AL184" s="70">
        <v>3</v>
      </c>
      <c r="AM184" s="70">
        <v>0</v>
      </c>
      <c r="AN184" s="70">
        <v>0</v>
      </c>
    </row>
    <row r="185" spans="1:40" s="84" customFormat="1" x14ac:dyDescent="0.25">
      <c r="A185" s="84">
        <v>3172</v>
      </c>
      <c r="B185" s="84" t="s">
        <v>162</v>
      </c>
      <c r="C185" s="84" t="s">
        <v>62</v>
      </c>
      <c r="D185" s="84" t="s">
        <v>24</v>
      </c>
      <c r="E185" s="84" t="s">
        <v>360</v>
      </c>
      <c r="F185" s="84">
        <v>-28.265101400672499</v>
      </c>
      <c r="G185" s="84">
        <v>-28.672250135016899</v>
      </c>
      <c r="H185" s="84">
        <v>4.0991326664815897E-3</v>
      </c>
      <c r="I185" s="84">
        <v>-52.821374720593198</v>
      </c>
      <c r="J185" s="84">
        <v>-54.267581758486301</v>
      </c>
      <c r="K185" s="84">
        <v>4.4716087404322201E-3</v>
      </c>
      <c r="L185" s="84">
        <v>-1.8966966536160999E-2</v>
      </c>
      <c r="M185" s="84">
        <v>4.5829451302145802E-3</v>
      </c>
      <c r="N185" s="84">
        <v>-38.171930516354102</v>
      </c>
      <c r="O185" s="84">
        <v>4.0573420434340899E-3</v>
      </c>
      <c r="P185" s="84">
        <v>-71.666543879832602</v>
      </c>
      <c r="Q185" s="84">
        <v>4.3826411255840402E-3</v>
      </c>
      <c r="R185" s="84">
        <v>-103.96863549593699</v>
      </c>
      <c r="S185" s="84">
        <v>0.15773733930279099</v>
      </c>
      <c r="T185" s="84">
        <v>325.44197824381803</v>
      </c>
      <c r="U185" s="84">
        <v>0.14551736380244101</v>
      </c>
      <c r="V185" s="85">
        <v>44389.683368055557</v>
      </c>
      <c r="W185" s="84">
        <v>2.5</v>
      </c>
      <c r="X185" s="84">
        <v>3.9728594226049102E-2</v>
      </c>
      <c r="Y185" s="84">
        <v>4.2709587995373603E-2</v>
      </c>
      <c r="Z185" s="109">
        <f>((((N185/1000)+1)/((SMOW!$Z$4/1000)+1))-1)*1000</f>
        <v>-28.094519442846465</v>
      </c>
      <c r="AA185" s="109">
        <f>((((P185/1000)+1)/((SMOW!$AA$4/1000)+1))-1)*1000</f>
        <v>-52.556979141840323</v>
      </c>
      <c r="AB185" s="109">
        <f>Z185*SMOW!$AN$6</f>
        <v>-29.571167111692855</v>
      </c>
      <c r="AC185" s="109">
        <f>AA185*SMOW!$AN$12</f>
        <v>-55.256782356668936</v>
      </c>
      <c r="AD185" s="109">
        <f t="shared" si="431"/>
        <v>-30.017209419105349</v>
      </c>
      <c r="AE185" s="109">
        <f t="shared" si="432"/>
        <v>-56.842115774517374</v>
      </c>
      <c r="AF185" s="51">
        <f>(AD185-SMOW!AN$14*AE185)</f>
        <v>-4.5722901601727983E-3</v>
      </c>
      <c r="AG185" s="130">
        <f t="shared" si="433"/>
        <v>-4.5722901601727983</v>
      </c>
      <c r="AK185" s="70">
        <v>18</v>
      </c>
      <c r="AL185" s="70">
        <v>0</v>
      </c>
      <c r="AM185" s="70">
        <v>0</v>
      </c>
      <c r="AN185" s="70">
        <v>0</v>
      </c>
    </row>
    <row r="186" spans="1:40" s="84" customFormat="1" x14ac:dyDescent="0.25">
      <c r="A186" s="84">
        <v>3174</v>
      </c>
      <c r="B186" s="84" t="s">
        <v>162</v>
      </c>
      <c r="C186" s="84" t="s">
        <v>62</v>
      </c>
      <c r="D186" s="84" t="s">
        <v>24</v>
      </c>
      <c r="E186" s="84" t="s">
        <v>364</v>
      </c>
      <c r="F186" s="84">
        <v>-28.9658802185767</v>
      </c>
      <c r="G186" s="84">
        <v>-29.393672854886301</v>
      </c>
      <c r="H186" s="84">
        <v>4.1346267376172396E-3</v>
      </c>
      <c r="I186" s="84">
        <v>-54.1344244330148</v>
      </c>
      <c r="J186" s="84">
        <v>-55.654817820420703</v>
      </c>
      <c r="K186" s="84">
        <v>1.9632257387011201E-3</v>
      </c>
      <c r="L186" s="84">
        <v>-7.9290457040999095E-3</v>
      </c>
      <c r="M186" s="84">
        <v>4.4533336573606202E-3</v>
      </c>
      <c r="N186" s="84">
        <v>-38.865564900105497</v>
      </c>
      <c r="O186" s="84">
        <v>4.09247425281493E-3</v>
      </c>
      <c r="P186" s="84">
        <v>-72.953469012069803</v>
      </c>
      <c r="Q186" s="84">
        <v>1.9241651854372899E-3</v>
      </c>
      <c r="R186" s="84">
        <v>-106.973248503064</v>
      </c>
      <c r="S186" s="84">
        <v>0.14650965976727801</v>
      </c>
      <c r="T186" s="84">
        <v>62.197973276848302</v>
      </c>
      <c r="U186" s="84">
        <v>7.3673278695556704E-2</v>
      </c>
      <c r="V186" s="85">
        <v>44389.792083333334</v>
      </c>
      <c r="W186" s="84">
        <v>2.5</v>
      </c>
      <c r="X186" s="84">
        <v>5.1744094861716399E-3</v>
      </c>
      <c r="Y186" s="84">
        <v>2.5243247897396401E-3</v>
      </c>
      <c r="Z186" s="109">
        <f>((((N186/1000)+1)/((SMOW!$Z$4/1000)+1))-1)*1000</f>
        <v>-28.795421278070222</v>
      </c>
      <c r="AA186" s="109">
        <f>((((P186/1000)+1)/((SMOW!$AA$4/1000)+1))-1)*1000</f>
        <v>-53.870395379148952</v>
      </c>
      <c r="AB186" s="109">
        <f>Z186*SMOW!$AN$6</f>
        <v>-30.308908340563434</v>
      </c>
      <c r="AC186" s="109">
        <f>AA186*SMOW!$AN$12</f>
        <v>-56.637667566467861</v>
      </c>
      <c r="AD186" s="109">
        <f t="shared" ref="AD186:AD188" si="434">LN((AB186/1000)+1)*1000</f>
        <v>-30.777720411332066</v>
      </c>
      <c r="AE186" s="109">
        <f t="shared" ref="AE186:AE188" si="435">LN((AC186/1000)+1)*1000</f>
        <v>-58.304836389844077</v>
      </c>
      <c r="AF186" s="51">
        <f>(AD186-SMOW!AN$14*AE186)</f>
        <v>7.2332025056098814E-3</v>
      </c>
      <c r="AG186" s="130">
        <f t="shared" ref="AG186:AG188" si="436">AF186*1000</f>
        <v>7.2332025056098814</v>
      </c>
      <c r="AK186" s="70">
        <v>18</v>
      </c>
      <c r="AL186" s="70">
        <v>0</v>
      </c>
      <c r="AM186" s="70">
        <v>0</v>
      </c>
      <c r="AN186" s="70">
        <v>0</v>
      </c>
    </row>
    <row r="187" spans="1:40" s="84" customFormat="1" x14ac:dyDescent="0.25">
      <c r="A187" s="84">
        <v>3175</v>
      </c>
      <c r="B187" s="84" t="s">
        <v>162</v>
      </c>
      <c r="C187" s="84" t="s">
        <v>62</v>
      </c>
      <c r="D187" s="84" t="s">
        <v>24</v>
      </c>
      <c r="E187" s="84" t="s">
        <v>362</v>
      </c>
      <c r="F187" s="84">
        <v>-29.006814585255398</v>
      </c>
      <c r="G187" s="84">
        <v>-29.4358291602171</v>
      </c>
      <c r="H187" s="84">
        <v>4.1277224479624097E-3</v>
      </c>
      <c r="I187" s="84">
        <v>-54.222569515836597</v>
      </c>
      <c r="J187" s="84">
        <v>-55.7480120370235</v>
      </c>
      <c r="K187" s="84">
        <v>2.1519904111660399E-3</v>
      </c>
      <c r="L187" s="84">
        <v>-8.7880466869842602E-4</v>
      </c>
      <c r="M187" s="84">
        <v>4.0728792768524903E-3</v>
      </c>
      <c r="N187" s="84">
        <v>-38.906081941260403</v>
      </c>
      <c r="O187" s="84">
        <v>4.0856403523327504E-3</v>
      </c>
      <c r="P187" s="84">
        <v>-73.039860350717106</v>
      </c>
      <c r="Q187" s="84">
        <v>2.10917417540317E-3</v>
      </c>
      <c r="R187" s="84">
        <v>-107.39671841892699</v>
      </c>
      <c r="S187" s="84">
        <v>0.10609041673266199</v>
      </c>
      <c r="T187" s="84">
        <v>107.449226559496</v>
      </c>
      <c r="U187" s="84">
        <v>7.8845307343824306E-2</v>
      </c>
      <c r="V187" s="85">
        <v>44389.870891203704</v>
      </c>
      <c r="W187" s="84">
        <v>2.5</v>
      </c>
      <c r="X187" s="84">
        <v>0.33575782199020499</v>
      </c>
      <c r="Y187" s="84">
        <v>0.71402014365391198</v>
      </c>
      <c r="Z187" s="109">
        <f>((((N187/1000)+1)/((SMOW!$Z$4/1000)+1))-1)*1000</f>
        <v>-28.836362830519935</v>
      </c>
      <c r="AA187" s="109">
        <f>((((P187/1000)+1)/((SMOW!$AA$4/1000)+1))-1)*1000</f>
        <v>-53.958565066801967</v>
      </c>
      <c r="AB187" s="109">
        <f>Z187*SMOW!$AN$6</f>
        <v>-30.352001780611964</v>
      </c>
      <c r="AC187" s="109">
        <f>AA187*SMOW!$AN$12</f>
        <v>-56.730366449102448</v>
      </c>
      <c r="AD187" s="109">
        <f t="shared" si="434"/>
        <v>-30.822161778270402</v>
      </c>
      <c r="AE187" s="109">
        <f t="shared" si="435"/>
        <v>-58.403105564098063</v>
      </c>
      <c r="AF187" s="51">
        <f>(AD187-SMOW!AN$14*AE187)</f>
        <v>1.4677959573376143E-2</v>
      </c>
      <c r="AG187" s="130">
        <f t="shared" si="436"/>
        <v>14.677959573376143</v>
      </c>
      <c r="AH187" s="2">
        <f>AVERAGE(AG184:AG187)</f>
        <v>3.361105835809397</v>
      </c>
      <c r="AI187" s="2">
        <f>STDEV(AG184:AG187)</f>
        <v>9.2852239783323416</v>
      </c>
      <c r="AJ187" s="84" t="s">
        <v>361</v>
      </c>
      <c r="AK187" s="70">
        <v>18</v>
      </c>
      <c r="AL187" s="70">
        <v>0</v>
      </c>
      <c r="AM187" s="70">
        <v>0</v>
      </c>
      <c r="AN187" s="70">
        <v>0</v>
      </c>
    </row>
    <row r="188" spans="1:40" s="84" customFormat="1" x14ac:dyDescent="0.25">
      <c r="A188" s="84">
        <v>3176</v>
      </c>
      <c r="B188" s="84" t="s">
        <v>162</v>
      </c>
      <c r="C188" s="84" t="s">
        <v>62</v>
      </c>
      <c r="D188" s="84" t="s">
        <v>68</v>
      </c>
      <c r="E188" s="84" t="s">
        <v>363</v>
      </c>
      <c r="F188" s="84">
        <v>-15.7819395774443</v>
      </c>
      <c r="G188" s="84">
        <v>-15.9078006138572</v>
      </c>
      <c r="H188" s="84">
        <v>3.5482865458810798E-3</v>
      </c>
      <c r="I188" s="84">
        <v>-29.6842248085728</v>
      </c>
      <c r="J188" s="84">
        <v>-30.133719091581899</v>
      </c>
      <c r="K188" s="84">
        <v>1.7608655030652599E-3</v>
      </c>
      <c r="L188" s="84">
        <v>2.8030664980444298E-3</v>
      </c>
      <c r="M188" s="84">
        <v>3.4315420378002301E-3</v>
      </c>
      <c r="N188" s="84">
        <v>-25.816034422888499</v>
      </c>
      <c r="O188" s="84">
        <v>3.51211179439754E-3</v>
      </c>
      <c r="P188" s="84">
        <v>-48.9897332241231</v>
      </c>
      <c r="Q188" s="84">
        <v>1.72583113110296E-3</v>
      </c>
      <c r="R188" s="84">
        <v>-73.041144753395201</v>
      </c>
      <c r="S188" s="84">
        <v>0.14541722403874499</v>
      </c>
      <c r="T188" s="84">
        <v>167.170476156148</v>
      </c>
      <c r="U188" s="84">
        <v>8.5476816055675697E-2</v>
      </c>
      <c r="V188" s="85">
        <v>44389.948576388888</v>
      </c>
      <c r="W188" s="84">
        <v>2.5</v>
      </c>
      <c r="X188" s="84">
        <v>6.4594838176871196E-3</v>
      </c>
      <c r="Y188" s="84">
        <v>1.0640329313990299E-2</v>
      </c>
      <c r="Z188" s="109">
        <f>((((N188/1000)+1)/((SMOW!$Z$4/1000)+1))-1)*1000</f>
        <v>-15.60916627896869</v>
      </c>
      <c r="AA188" s="109">
        <f>((((P188/1000)+1)/((SMOW!$AA$4/1000)+1))-1)*1000</f>
        <v>-29.413370722439879</v>
      </c>
      <c r="AB188" s="109">
        <f>Z188*SMOW!$AN$6</f>
        <v>-16.429583906875248</v>
      </c>
      <c r="AC188" s="109">
        <f>AA188*SMOW!$AN$12</f>
        <v>-30.924308263600246</v>
      </c>
      <c r="AD188" s="109">
        <f t="shared" si="434"/>
        <v>-16.566046264931057</v>
      </c>
      <c r="AE188" s="109">
        <f t="shared" si="435"/>
        <v>-31.412556894993088</v>
      </c>
      <c r="AF188" s="51">
        <f>(AD188-SMOW!AN$14*AE188)</f>
        <v>1.9783775625295874E-2</v>
      </c>
      <c r="AG188" s="130">
        <f t="shared" si="436"/>
        <v>19.783775625295874</v>
      </c>
      <c r="AK188" s="70">
        <v>18</v>
      </c>
      <c r="AL188" s="70">
        <v>2</v>
      </c>
      <c r="AM188" s="70">
        <v>0</v>
      </c>
      <c r="AN188" s="70">
        <v>0</v>
      </c>
    </row>
    <row r="189" spans="1:40" s="84" customFormat="1" x14ac:dyDescent="0.25">
      <c r="A189" s="84">
        <v>3177</v>
      </c>
      <c r="B189" s="84" t="s">
        <v>112</v>
      </c>
      <c r="C189" s="84" t="s">
        <v>62</v>
      </c>
      <c r="D189" s="84" t="s">
        <v>68</v>
      </c>
      <c r="E189" s="84" t="s">
        <v>365</v>
      </c>
      <c r="F189" s="84">
        <v>-15.6670724461232</v>
      </c>
      <c r="G189" s="84">
        <v>-15.7910985934022</v>
      </c>
      <c r="H189" s="84">
        <v>4.72406995506285E-3</v>
      </c>
      <c r="I189" s="84">
        <v>-29.464620179344202</v>
      </c>
      <c r="J189" s="84">
        <v>-29.907422603013298</v>
      </c>
      <c r="K189" s="84">
        <v>6.2781947672013198E-3</v>
      </c>
      <c r="L189" s="105">
        <v>2.0540988802952901E-5</v>
      </c>
      <c r="M189" s="84">
        <v>4.1496194665292599E-3</v>
      </c>
      <c r="N189" s="84">
        <v>-25.702338361004799</v>
      </c>
      <c r="O189" s="84">
        <v>4.6759081016168802E-3</v>
      </c>
      <c r="P189" s="84">
        <v>-48.774497872531803</v>
      </c>
      <c r="Q189" s="84">
        <v>6.15328311986849E-3</v>
      </c>
      <c r="R189" s="84">
        <v>-73.204998280147606</v>
      </c>
      <c r="S189" s="84">
        <v>0.16390985412280301</v>
      </c>
      <c r="T189" s="84">
        <v>177.44738411003499</v>
      </c>
      <c r="U189" s="84">
        <v>0.100126679803442</v>
      </c>
      <c r="V189" s="85">
        <v>44390.393587962964</v>
      </c>
      <c r="W189" s="84">
        <v>2.5</v>
      </c>
      <c r="X189" s="84">
        <v>2.79337877475687E-2</v>
      </c>
      <c r="Y189" s="84">
        <v>2.65241482693662E-2</v>
      </c>
      <c r="Z189" s="109">
        <f>((((N189/1000)+1)/((SMOW!$Z$4/1000)+1))-1)*1000</f>
        <v>-15.494278983444243</v>
      </c>
      <c r="AA189" s="109">
        <f>((((P189/1000)+1)/((SMOW!$AA$4/1000)+1))-1)*1000</f>
        <v>-29.193704792743191</v>
      </c>
      <c r="AB189" s="109">
        <f>Z189*SMOW!$AN$6</f>
        <v>-16.308658136214703</v>
      </c>
      <c r="AC189" s="109">
        <f>AA189*SMOW!$AN$12</f>
        <v>-30.693358299073797</v>
      </c>
      <c r="AD189" s="109">
        <f t="shared" ref="AD189" si="437">LN((AB189/1000)+1)*1000</f>
        <v>-16.443108104491881</v>
      </c>
      <c r="AE189" s="109">
        <f t="shared" ref="AE189" si="438">LN((AC189/1000)+1)*1000</f>
        <v>-31.174265447908208</v>
      </c>
      <c r="AF189" s="51">
        <f>(AD189-SMOW!AN$14*AE189)</f>
        <v>1.6904052003653192E-2</v>
      </c>
      <c r="AG189" s="130">
        <f t="shared" ref="AG189" si="439">AF189*1000</f>
        <v>16.904052003653192</v>
      </c>
      <c r="AH189" s="2">
        <f>AVERAGE(AG188:AG189)</f>
        <v>18.343913814474533</v>
      </c>
      <c r="AI189" s="2">
        <f>STDEV(AG188:AG189)</f>
        <v>2.0362721008066247</v>
      </c>
      <c r="AK189" s="70">
        <v>18</v>
      </c>
      <c r="AL189" s="70">
        <v>0</v>
      </c>
      <c r="AM189" s="70">
        <v>0</v>
      </c>
      <c r="AN189" s="70">
        <v>0</v>
      </c>
    </row>
    <row r="190" spans="1:40" s="84" customFormat="1" x14ac:dyDescent="0.25">
      <c r="A190" s="84">
        <v>3178</v>
      </c>
      <c r="B190" s="84" t="s">
        <v>112</v>
      </c>
      <c r="C190" s="84" t="s">
        <v>62</v>
      </c>
      <c r="D190" s="84" t="s">
        <v>22</v>
      </c>
      <c r="E190" s="84" t="s">
        <v>366</v>
      </c>
      <c r="F190" s="84">
        <v>-0.61905238095359405</v>
      </c>
      <c r="G190" s="84">
        <v>-0.619244402473345</v>
      </c>
      <c r="H190" s="84">
        <v>4.1079553416200898E-3</v>
      </c>
      <c r="I190" s="84">
        <v>-1.1166010279178</v>
      </c>
      <c r="J190" s="84">
        <v>-1.1172249224661599</v>
      </c>
      <c r="K190" s="84">
        <v>1.2629540402081601E-3</v>
      </c>
      <c r="L190" s="84">
        <v>-2.9349643411213301E-2</v>
      </c>
      <c r="M190" s="84">
        <v>4.3096379800630202E-3</v>
      </c>
      <c r="N190" s="84">
        <v>-10.8077327337955</v>
      </c>
      <c r="O190" s="84">
        <v>4.06607477147157E-3</v>
      </c>
      <c r="P190" s="84">
        <v>-20.990493999723402</v>
      </c>
      <c r="Q190" s="84">
        <v>1.23782616897886E-3</v>
      </c>
      <c r="R190" s="84">
        <v>-32.485375522239003</v>
      </c>
      <c r="S190" s="84">
        <v>0.14476265073275699</v>
      </c>
      <c r="T190" s="84">
        <v>201.084960796182</v>
      </c>
      <c r="U190" s="84">
        <v>5.7981493599578299E-2</v>
      </c>
      <c r="V190" s="85">
        <v>44390.483124999999</v>
      </c>
      <c r="W190" s="84">
        <v>2.5</v>
      </c>
      <c r="X190" s="84">
        <v>1.2191293453644499E-2</v>
      </c>
      <c r="Y190" s="84">
        <v>1.7273603604244799E-2</v>
      </c>
      <c r="Z190" s="109">
        <f>((((N190/1000)+1)/((SMOW!$Z$4/1000)+1))-1)*1000</f>
        <v>-0.44361733287134886</v>
      </c>
      <c r="AA190" s="109">
        <f>((((P190/1000)+1)/((SMOW!$AA$4/1000)+1))-1)*1000</f>
        <v>-0.83777257114181491</v>
      </c>
      <c r="AB190" s="109">
        <f>Z190*SMOW!$AN$6</f>
        <v>-0.4669338555752503</v>
      </c>
      <c r="AC190" s="109">
        <f>AA190*SMOW!$AN$12</f>
        <v>-0.88080817017728685</v>
      </c>
      <c r="AD190" s="109">
        <f t="shared" ref="AD190" si="440">LN((AB190/1000)+1)*1000</f>
        <v>-0.46704290313467395</v>
      </c>
      <c r="AE190" s="109">
        <f t="shared" ref="AE190" si="441">LN((AC190/1000)+1)*1000</f>
        <v>-0.88119630962798967</v>
      </c>
      <c r="AF190" s="51">
        <f>(AD190-SMOW!AN$14*AE190)</f>
        <v>-1.7712516510953735E-3</v>
      </c>
      <c r="AG190" s="130">
        <f t="shared" ref="AG190" si="442">AF190*1000</f>
        <v>-1.7712516510953735</v>
      </c>
      <c r="AK190" s="70">
        <v>18</v>
      </c>
      <c r="AL190" s="70">
        <v>2</v>
      </c>
      <c r="AM190" s="70">
        <v>0</v>
      </c>
      <c r="AN190" s="70">
        <v>0</v>
      </c>
    </row>
    <row r="191" spans="1:40" s="84" customFormat="1" x14ac:dyDescent="0.25">
      <c r="A191" s="84">
        <v>3179</v>
      </c>
      <c r="B191" s="84" t="s">
        <v>112</v>
      </c>
      <c r="C191" s="84" t="s">
        <v>62</v>
      </c>
      <c r="D191" s="84" t="s">
        <v>22</v>
      </c>
      <c r="E191" s="84" t="s">
        <v>367</v>
      </c>
      <c r="F191" s="84">
        <v>-0.49643117740335901</v>
      </c>
      <c r="G191" s="84">
        <v>-0.49655484220156199</v>
      </c>
      <c r="H191" s="84">
        <v>4.5384331688197097E-3</v>
      </c>
      <c r="I191" s="84">
        <v>-0.88330283696213796</v>
      </c>
      <c r="J191" s="84">
        <v>-0.88369321744395102</v>
      </c>
      <c r="K191" s="84">
        <v>1.4066820992914199E-3</v>
      </c>
      <c r="L191" s="84">
        <v>-2.99648233911557E-2</v>
      </c>
      <c r="M191" s="84">
        <v>4.6201752403597397E-3</v>
      </c>
      <c r="N191" s="84">
        <v>-10.6863616523838</v>
      </c>
      <c r="O191" s="84">
        <v>4.4921638808461603E-3</v>
      </c>
      <c r="P191" s="84">
        <v>-20.7618375350016</v>
      </c>
      <c r="Q191" s="84">
        <v>1.37869459893393E-3</v>
      </c>
      <c r="R191" s="84">
        <v>-32.111575034450802</v>
      </c>
      <c r="S191" s="84">
        <v>0.10706923089645499</v>
      </c>
      <c r="T191" s="84">
        <v>248.043358548193</v>
      </c>
      <c r="U191" s="84">
        <v>8.2117311303302798E-2</v>
      </c>
      <c r="V191" s="85">
        <v>44390.559942129628</v>
      </c>
      <c r="W191" s="84">
        <v>2.5</v>
      </c>
      <c r="X191" s="84">
        <v>6.4847812223414E-2</v>
      </c>
      <c r="Y191" s="84">
        <v>5.2275926336146999E-2</v>
      </c>
      <c r="Z191" s="109">
        <f>((((N191/1000)+1)/((SMOW!$Z$4/1000)+1))-1)*1000</f>
        <v>-0.3209746039389838</v>
      </c>
      <c r="AA191" s="109">
        <f>((((P191/1000)+1)/((SMOW!$AA$4/1000)+1))-1)*1000</f>
        <v>-0.60440925729532413</v>
      </c>
      <c r="AB191" s="109">
        <f>Z191*SMOW!$AN$6</f>
        <v>-0.33784502600224769</v>
      </c>
      <c r="AC191" s="109">
        <f>AA191*SMOW!$AN$12</f>
        <v>-0.63545719959646429</v>
      </c>
      <c r="AD191" s="109">
        <f t="shared" ref="AD191" si="443">LN((AB191/1000)+1)*1000</f>
        <v>-0.33790210849005264</v>
      </c>
      <c r="AE191" s="109">
        <f t="shared" ref="AE191" si="444">LN((AC191/1000)+1)*1000</f>
        <v>-0.63565918809728017</v>
      </c>
      <c r="AF191" s="51">
        <f>(AD191-SMOW!AN$14*AE191)</f>
        <v>-2.2740571746887039E-3</v>
      </c>
      <c r="AG191" s="130">
        <f t="shared" ref="AG191" si="445">AF191*1000</f>
        <v>-2.2740571746887039</v>
      </c>
      <c r="AH191" s="2"/>
      <c r="AI191" s="2"/>
      <c r="AK191" s="70">
        <v>18</v>
      </c>
      <c r="AL191" s="70">
        <v>0</v>
      </c>
      <c r="AM191" s="70">
        <v>0</v>
      </c>
      <c r="AN191" s="70">
        <v>0</v>
      </c>
    </row>
    <row r="192" spans="1:40" s="84" customFormat="1" x14ac:dyDescent="0.25">
      <c r="A192" s="84">
        <v>3180</v>
      </c>
      <c r="B192" s="84" t="s">
        <v>112</v>
      </c>
      <c r="C192" s="84" t="s">
        <v>62</v>
      </c>
      <c r="D192" s="84" t="s">
        <v>22</v>
      </c>
      <c r="E192" s="84" t="s">
        <v>368</v>
      </c>
      <c r="F192" s="84">
        <v>-0.44275720325805501</v>
      </c>
      <c r="G192" s="84">
        <v>-0.442855558521558</v>
      </c>
      <c r="H192" s="84">
        <v>4.08740485956232E-3</v>
      </c>
      <c r="I192" s="84">
        <v>-0.79005303178711495</v>
      </c>
      <c r="J192" s="84">
        <v>-0.79036532075767796</v>
      </c>
      <c r="K192" s="84">
        <v>1.3263569488093799E-3</v>
      </c>
      <c r="L192" s="84">
        <v>-2.5542669161504501E-2</v>
      </c>
      <c r="M192" s="84">
        <v>4.1117493597647497E-3</v>
      </c>
      <c r="N192" s="84">
        <v>-10.6332348839533</v>
      </c>
      <c r="O192" s="84">
        <v>4.0457338014072497E-3</v>
      </c>
      <c r="P192" s="84">
        <v>-20.670443038113401</v>
      </c>
      <c r="Q192" s="84">
        <v>1.29996760639884E-3</v>
      </c>
      <c r="R192" s="84">
        <v>-31.979934863751499</v>
      </c>
      <c r="S192" s="84">
        <v>0.138205240213606</v>
      </c>
      <c r="T192" s="84">
        <v>238.548367209991</v>
      </c>
      <c r="U192" s="84">
        <v>7.9330822870408602E-2</v>
      </c>
      <c r="V192" s="85">
        <v>44390.637476851851</v>
      </c>
      <c r="W192" s="84">
        <v>2.5</v>
      </c>
      <c r="X192" s="84">
        <v>3.92729644734141E-2</v>
      </c>
      <c r="Y192" s="84">
        <v>0.18432800234496499</v>
      </c>
      <c r="Z192" s="109">
        <f>((((N192/1000)+1)/((SMOW!$Z$4/1000)+1))-1)*1000</f>
        <v>-0.26729120766455505</v>
      </c>
      <c r="AA192" s="109">
        <f>((((P192/1000)+1)/((SMOW!$AA$4/1000)+1))-1)*1000</f>
        <v>-0.51113342235609149</v>
      </c>
      <c r="AB192" s="109">
        <f>Z192*SMOW!$AN$6</f>
        <v>-0.28134003094142018</v>
      </c>
      <c r="AC192" s="109">
        <f>AA192*SMOW!$AN$12</f>
        <v>-0.53738987163106033</v>
      </c>
      <c r="AD192" s="109">
        <f t="shared" ref="AD192" si="446">LN((AB192/1000)+1)*1000</f>
        <v>-0.28137961447234638</v>
      </c>
      <c r="AE192" s="109">
        <f t="shared" ref="AE192" si="447">LN((AC192/1000)+1)*1000</f>
        <v>-0.53753431731958379</v>
      </c>
      <c r="AF192" s="51">
        <f>(AD192-SMOW!AN$14*AE192)</f>
        <v>2.4385050723938484E-3</v>
      </c>
      <c r="AG192" s="130">
        <f t="shared" ref="AG192" si="448">AF192*1000</f>
        <v>2.4385050723938484</v>
      </c>
      <c r="AK192" s="70">
        <v>18</v>
      </c>
      <c r="AL192" s="70">
        <v>0</v>
      </c>
      <c r="AM192" s="70">
        <v>0</v>
      </c>
      <c r="AN192" s="70">
        <v>0</v>
      </c>
    </row>
    <row r="193" spans="1:40" s="84" customFormat="1" x14ac:dyDescent="0.25">
      <c r="A193" s="84">
        <v>3181</v>
      </c>
      <c r="B193" s="84" t="s">
        <v>112</v>
      </c>
      <c r="C193" s="84" t="s">
        <v>62</v>
      </c>
      <c r="D193" s="84" t="s">
        <v>22</v>
      </c>
      <c r="E193" s="84" t="s">
        <v>370</v>
      </c>
      <c r="F193" s="84">
        <v>-0.384197198033917</v>
      </c>
      <c r="G193" s="84">
        <v>-0.38427141288361699</v>
      </c>
      <c r="H193" s="84">
        <v>4.48296906213797E-3</v>
      </c>
      <c r="I193" s="84">
        <v>-0.68010518958284405</v>
      </c>
      <c r="J193" s="84">
        <v>-0.68033661411985902</v>
      </c>
      <c r="K193" s="84">
        <v>1.56932922468624E-3</v>
      </c>
      <c r="L193" s="84">
        <v>-2.5053680628331701E-2</v>
      </c>
      <c r="M193" s="84">
        <v>4.3506378595865097E-3</v>
      </c>
      <c r="N193" s="84">
        <v>-10.575271897489801</v>
      </c>
      <c r="O193" s="84">
        <v>4.4372652302674303E-3</v>
      </c>
      <c r="P193" s="84">
        <v>-20.562682730160599</v>
      </c>
      <c r="Q193" s="84">
        <v>1.53810567939474E-3</v>
      </c>
      <c r="R193" s="84">
        <v>-31.9687624952177</v>
      </c>
      <c r="S193" s="84">
        <v>0.13362473334083</v>
      </c>
      <c r="T193" s="84">
        <v>217.67610678147801</v>
      </c>
      <c r="U193" s="84">
        <v>6.3965412679766895E-2</v>
      </c>
      <c r="V193" s="85">
        <v>44390.713923611111</v>
      </c>
      <c r="W193" s="84">
        <v>2.5</v>
      </c>
      <c r="X193" s="84">
        <v>1.1537925368705899E-3</v>
      </c>
      <c r="Y193" s="84">
        <v>3.0223918299089202E-4</v>
      </c>
      <c r="Z193" s="109">
        <f>((((N193/1000)+1)/((SMOW!$Z$4/1000)+1))-1)*1000</f>
        <v>-0.20872092259938135</v>
      </c>
      <c r="AA193" s="109">
        <f>((((P193/1000)+1)/((SMOW!$AA$4/1000)+1))-1)*1000</f>
        <v>-0.40115488929526322</v>
      </c>
      <c r="AB193" s="109">
        <f>Z193*SMOW!$AN$6</f>
        <v>-0.21969129226250514</v>
      </c>
      <c r="AC193" s="109">
        <f>AA193*SMOW!$AN$12</f>
        <v>-0.42176184345144996</v>
      </c>
      <c r="AD193" s="109">
        <f t="shared" ref="AD193" si="449">LN((AB193/1000)+1)*1000</f>
        <v>-0.21971542792945711</v>
      </c>
      <c r="AE193" s="109">
        <f t="shared" ref="AE193" si="450">LN((AC193/1000)+1)*1000</f>
        <v>-0.42185080999374408</v>
      </c>
      <c r="AF193" s="51">
        <f>(AD193-SMOW!AN$14*AE193)</f>
        <v>3.0217997472397617E-3</v>
      </c>
      <c r="AG193" s="130">
        <f t="shared" ref="AG193" si="451">AF193*1000</f>
        <v>3.0217997472397617</v>
      </c>
      <c r="AH193" s="2">
        <f>AVERAGE(AG190:AG193)</f>
        <v>0.35374899846238306</v>
      </c>
      <c r="AI193" s="2">
        <f>STDEV(AG190:AG193)</f>
        <v>2.7619857427895069</v>
      </c>
      <c r="AK193" s="70">
        <v>18</v>
      </c>
      <c r="AL193" s="70">
        <v>0</v>
      </c>
      <c r="AM193" s="70">
        <v>0</v>
      </c>
      <c r="AN193" s="70">
        <v>0</v>
      </c>
    </row>
    <row r="194" spans="1:40" s="84" customFormat="1" x14ac:dyDescent="0.25">
      <c r="A194" s="84">
        <v>3182</v>
      </c>
      <c r="B194" s="84" t="s">
        <v>112</v>
      </c>
      <c r="C194" s="84" t="s">
        <v>63</v>
      </c>
      <c r="D194" s="84" t="s">
        <v>95</v>
      </c>
      <c r="E194" s="84" t="s">
        <v>369</v>
      </c>
      <c r="F194" s="84">
        <v>0.350695946589413</v>
      </c>
      <c r="G194" s="84">
        <v>0.35063419116521299</v>
      </c>
      <c r="H194" s="84">
        <v>3.7632986796557201E-3</v>
      </c>
      <c r="I194" s="84">
        <v>0.758071838913987</v>
      </c>
      <c r="J194" s="84">
        <v>0.75778461049311596</v>
      </c>
      <c r="K194" s="84">
        <v>1.38031301837573E-3</v>
      </c>
      <c r="L194" s="84">
        <v>-4.9476083175152098E-2</v>
      </c>
      <c r="M194" s="84">
        <v>3.7552298894223601E-3</v>
      </c>
      <c r="N194" s="84">
        <v>-9.8478709822929407</v>
      </c>
      <c r="O194" s="84">
        <v>3.72493188127975E-3</v>
      </c>
      <c r="P194" s="84">
        <v>-19.153119828566101</v>
      </c>
      <c r="Q194" s="84">
        <v>1.3528501601241701E-3</v>
      </c>
      <c r="R194" s="84">
        <v>-29.9345748172775</v>
      </c>
      <c r="S194" s="84">
        <v>0.13227991111981099</v>
      </c>
      <c r="T194" s="84">
        <v>201.13450561700199</v>
      </c>
      <c r="U194" s="84">
        <v>7.7555984048935003E-2</v>
      </c>
      <c r="V194" s="85">
        <v>44390.816261574073</v>
      </c>
      <c r="W194" s="84">
        <v>2.5</v>
      </c>
      <c r="X194" s="84">
        <v>5.4073784270939902E-2</v>
      </c>
      <c r="Y194" s="84">
        <v>4.9690912869277799E-2</v>
      </c>
      <c r="Z194" s="109">
        <f>((((N194/1000)+1)/((SMOW!$Z$4/1000)+1))-1)*1000</f>
        <v>0.52630122789953937</v>
      </c>
      <c r="AA194" s="109">
        <f>((((P194/1000)+1)/((SMOW!$AA$4/1000)+1))-1)*1000</f>
        <v>1.0374235921457586</v>
      </c>
      <c r="AB194" s="109">
        <f>Z194*SMOW!$AN$6</f>
        <v>0.55396361532246186</v>
      </c>
      <c r="AC194" s="109">
        <f>AA194*SMOW!$AN$12</f>
        <v>1.0907150787370119</v>
      </c>
      <c r="AD194" s="109">
        <f t="shared" ref="AD194" si="452">LN((AB194/1000)+1)*1000</f>
        <v>0.55381023412135544</v>
      </c>
      <c r="AE194" s="109">
        <f t="shared" ref="AE194" si="453">LN((AC194/1000)+1)*1000</f>
        <v>1.0901206812183957</v>
      </c>
      <c r="AF194" s="51">
        <f>(AD194-SMOW!AN$14*AE194)</f>
        <v>-2.1773485561957462E-2</v>
      </c>
      <c r="AG194" s="130">
        <f t="shared" ref="AG194" si="454">AF194*1000</f>
        <v>-21.773485561957461</v>
      </c>
      <c r="AK194" s="70">
        <v>18</v>
      </c>
      <c r="AL194" s="70">
        <v>0</v>
      </c>
      <c r="AM194" s="70">
        <v>0</v>
      </c>
      <c r="AN194" s="70">
        <v>0</v>
      </c>
    </row>
    <row r="195" spans="1:40" s="84" customFormat="1" x14ac:dyDescent="0.25">
      <c r="A195" s="84">
        <v>3183</v>
      </c>
      <c r="B195" s="84" t="s">
        <v>134</v>
      </c>
      <c r="C195" s="84" t="s">
        <v>63</v>
      </c>
      <c r="D195" s="84" t="s">
        <v>95</v>
      </c>
      <c r="E195" s="84" t="s">
        <v>371</v>
      </c>
      <c r="F195" s="84">
        <v>0.31403046121468198</v>
      </c>
      <c r="G195" s="84">
        <v>0.31398080593849698</v>
      </c>
      <c r="H195" s="84">
        <v>4.2862817697786404E-3</v>
      </c>
      <c r="I195" s="84">
        <v>0.68435280246791397</v>
      </c>
      <c r="J195" s="84">
        <v>0.68411856351794698</v>
      </c>
      <c r="K195" s="84">
        <v>3.00930581423603E-3</v>
      </c>
      <c r="L195" s="84">
        <v>-4.7233795598978903E-2</v>
      </c>
      <c r="M195" s="84">
        <v>4.1090934514442503E-3</v>
      </c>
      <c r="N195" s="84">
        <v>-9.8841626633527699</v>
      </c>
      <c r="O195" s="84">
        <v>4.2425831631980396E-3</v>
      </c>
      <c r="P195" s="84">
        <v>-19.225372143028601</v>
      </c>
      <c r="Q195" s="84">
        <v>2.9494323377787699E-3</v>
      </c>
      <c r="R195" s="84">
        <v>-30.3023267302333</v>
      </c>
      <c r="S195" s="84">
        <v>0.159378039244676</v>
      </c>
      <c r="T195" s="84">
        <v>246.50493696594199</v>
      </c>
      <c r="U195" s="84">
        <v>0.103749691225048</v>
      </c>
      <c r="V195" s="85">
        <v>44391.404629629629</v>
      </c>
      <c r="W195" s="84">
        <v>2.5</v>
      </c>
      <c r="X195" s="84">
        <v>3.32084913697848E-2</v>
      </c>
      <c r="Y195" s="84">
        <v>2.84694666193544E-2</v>
      </c>
      <c r="Z195" s="109">
        <f>((((N195/1000)+1)/((SMOW!$Z$4/1000)+1))-1)*1000</f>
        <v>0.489629306129169</v>
      </c>
      <c r="AA195" s="109">
        <f>((((P195/1000)+1)/((SMOW!$AA$4/1000)+1))-1)*1000</f>
        <v>0.96368397775714598</v>
      </c>
      <c r="AB195" s="109">
        <f>Z195*SMOW!$AN$6</f>
        <v>0.51536421770027996</v>
      </c>
      <c r="AC195" s="109">
        <f>AA195*SMOW!$AN$12</f>
        <v>1.0131875288308476</v>
      </c>
      <c r="AD195" s="109">
        <f t="shared" ref="AD195" si="455">LN((AB195/1000)+1)*1000</f>
        <v>0.51523146317115298</v>
      </c>
      <c r="AE195" s="109">
        <f t="shared" ref="AE195" si="456">LN((AC195/1000)+1)*1000</f>
        <v>1.0126746007788499</v>
      </c>
      <c r="AF195" s="51">
        <f>(AD195-SMOW!AN$14*AE195)</f>
        <v>-1.9460726040079757E-2</v>
      </c>
      <c r="AG195" s="130">
        <f t="shared" ref="AG195" si="457">AF195*1000</f>
        <v>-19.460726040079756</v>
      </c>
      <c r="AH195" s="2">
        <f>AVERAGE(AG194:AG195)</f>
        <v>-20.61710580101861</v>
      </c>
      <c r="AI195" s="2">
        <f>STDEV(AG194:AG195)</f>
        <v>1.6353679411734829</v>
      </c>
      <c r="AK195" s="70">
        <v>18</v>
      </c>
      <c r="AL195" s="70">
        <v>0</v>
      </c>
      <c r="AM195" s="70">
        <v>0</v>
      </c>
      <c r="AN195" s="70">
        <v>0</v>
      </c>
    </row>
    <row r="196" spans="1:40" s="84" customFormat="1" x14ac:dyDescent="0.25">
      <c r="A196" s="84">
        <v>3184</v>
      </c>
      <c r="B196" s="84" t="s">
        <v>134</v>
      </c>
      <c r="C196" s="84" t="s">
        <v>63</v>
      </c>
      <c r="D196" s="84" t="s">
        <v>95</v>
      </c>
      <c r="E196" s="84" t="s">
        <v>372</v>
      </c>
      <c r="F196" s="84">
        <v>0.48321993549034797</v>
      </c>
      <c r="G196" s="84">
        <v>0.48310298956803099</v>
      </c>
      <c r="H196" s="84">
        <v>3.4566400006308001E-3</v>
      </c>
      <c r="I196" s="84">
        <v>1.0381003546240899</v>
      </c>
      <c r="J196" s="84">
        <v>1.0375618781563101</v>
      </c>
      <c r="K196" s="84">
        <v>1.08499982909528E-3</v>
      </c>
      <c r="L196" s="84">
        <v>-6.47296820985028E-2</v>
      </c>
      <c r="M196" s="84">
        <v>3.4039493117054599E-3</v>
      </c>
      <c r="N196" s="84">
        <v>-9.7166980743438707</v>
      </c>
      <c r="O196" s="84">
        <v>3.4213995849044099E-3</v>
      </c>
      <c r="P196" s="84">
        <v>-18.878662790724199</v>
      </c>
      <c r="Q196" s="84">
        <v>1.0634125542427E-3</v>
      </c>
      <c r="R196" s="84">
        <v>-29.8563843179559</v>
      </c>
      <c r="S196" s="84">
        <v>0.13659620929156699</v>
      </c>
      <c r="T196" s="84">
        <v>201.55095750233701</v>
      </c>
      <c r="U196" s="84">
        <v>0.11471185082561</v>
      </c>
      <c r="V196" s="85">
        <v>44391.484120370369</v>
      </c>
      <c r="W196" s="84">
        <v>2.5</v>
      </c>
      <c r="X196" s="84">
        <v>2.9189441853178E-2</v>
      </c>
      <c r="Y196" s="84">
        <v>3.4511874055377298E-2</v>
      </c>
      <c r="Z196" s="109">
        <f>((((N196/1000)+1)/((SMOW!$Z$4/1000)+1))-1)*1000</f>
        <v>0.65884848055430822</v>
      </c>
      <c r="AA196" s="109">
        <f>((((P196/1000)+1)/((SMOW!$AA$4/1000)+1))-1)*1000</f>
        <v>1.3175302750563223</v>
      </c>
      <c r="AB196" s="109">
        <f>Z196*SMOW!$AN$6</f>
        <v>0.69347755028844904</v>
      </c>
      <c r="AC196" s="109">
        <f>AA196*SMOW!$AN$12</f>
        <v>1.3852105818454794</v>
      </c>
      <c r="AD196" s="109">
        <f t="shared" ref="AD196" si="458">LN((AB196/1000)+1)*1000</f>
        <v>0.69323720584133564</v>
      </c>
      <c r="AE196" s="109">
        <f t="shared" ref="AE196" si="459">LN((AC196/1000)+1)*1000</f>
        <v>1.384252062732567</v>
      </c>
      <c r="AF196" s="51">
        <f>(AD196-SMOW!AN$14*AE196)</f>
        <v>-3.7647883281459738E-2</v>
      </c>
      <c r="AG196" s="130">
        <f t="shared" ref="AG196" si="460">AF196*1000</f>
        <v>-37.647883281459741</v>
      </c>
      <c r="AK196" s="70">
        <v>18</v>
      </c>
      <c r="AL196" s="70">
        <v>0</v>
      </c>
      <c r="AM196" s="70">
        <v>0</v>
      </c>
      <c r="AN196" s="70">
        <v>0</v>
      </c>
    </row>
    <row r="197" spans="1:40" s="84" customFormat="1" x14ac:dyDescent="0.25">
      <c r="A197" s="84">
        <v>3185</v>
      </c>
      <c r="B197" s="84" t="s">
        <v>134</v>
      </c>
      <c r="C197" s="84" t="s">
        <v>63</v>
      </c>
      <c r="D197" s="84" t="s">
        <v>95</v>
      </c>
      <c r="E197" s="84" t="s">
        <v>373</v>
      </c>
      <c r="F197" s="84">
        <v>0.57078789820987896</v>
      </c>
      <c r="G197" s="84">
        <v>0.57062485194109203</v>
      </c>
      <c r="H197" s="84">
        <v>3.2742704394877701E-3</v>
      </c>
      <c r="I197" s="84">
        <v>1.2241683858271699</v>
      </c>
      <c r="J197" s="84">
        <v>1.2234196679725999</v>
      </c>
      <c r="K197" s="84">
        <v>1.3352870168066599E-3</v>
      </c>
      <c r="L197" s="84">
        <v>-7.5340732748438194E-2</v>
      </c>
      <c r="M197" s="84">
        <v>3.44357357629797E-3</v>
      </c>
      <c r="N197" s="84">
        <v>-9.6300228662675504</v>
      </c>
      <c r="O197" s="84">
        <v>3.2408892799059598E-3</v>
      </c>
      <c r="P197" s="84">
        <v>-18.696296789348999</v>
      </c>
      <c r="Q197" s="84">
        <v>1.3087200007923601E-3</v>
      </c>
      <c r="R197" s="84">
        <v>-29.7471563955033</v>
      </c>
      <c r="S197" s="84">
        <v>0.11830437707348899</v>
      </c>
      <c r="T197" s="84">
        <v>235.925952028014</v>
      </c>
      <c r="U197" s="84">
        <v>7.4220522512787601E-2</v>
      </c>
      <c r="V197" s="85">
        <v>44391.578055555554</v>
      </c>
      <c r="W197" s="84">
        <v>2.5</v>
      </c>
      <c r="X197" s="84">
        <v>6.9453321619286799E-3</v>
      </c>
      <c r="Y197" s="84">
        <v>1.06008485329817E-2</v>
      </c>
      <c r="Z197" s="109">
        <f>((((N197/1000)+1)/((SMOW!$Z$4/1000)+1))-1)*1000</f>
        <v>0.74643181527966895</v>
      </c>
      <c r="AA197" s="109">
        <f>((((P197/1000)+1)/((SMOW!$AA$4/1000)+1))-1)*1000</f>
        <v>1.5036502453165124</v>
      </c>
      <c r="AB197" s="109">
        <f>Z197*SMOW!$AN$6</f>
        <v>0.78566426423569313</v>
      </c>
      <c r="AC197" s="109">
        <f>AA197*SMOW!$AN$12</f>
        <v>1.5808913621494918</v>
      </c>
      <c r="AD197" s="109">
        <f t="shared" ref="AD197" si="461">LN((AB197/1000)+1)*1000</f>
        <v>0.78535579162763325</v>
      </c>
      <c r="AE197" s="109">
        <f t="shared" ref="AE197" si="462">LN((AC197/1000)+1)*1000</f>
        <v>1.5796430688376708</v>
      </c>
      <c r="AF197" s="51">
        <f>(AD197-SMOW!AN$14*AE197)</f>
        <v>-4.8695748718657006E-2</v>
      </c>
      <c r="AG197" s="130">
        <f t="shared" ref="AG197" si="463">AF197*1000</f>
        <v>-48.695748718657008</v>
      </c>
      <c r="AH197" s="2">
        <f>AVERAGE(AG196:AG197)</f>
        <v>-43.171816000058371</v>
      </c>
      <c r="AI197" s="2">
        <f>STDEV(AG196:AG197)</f>
        <v>7.8120205682787054</v>
      </c>
      <c r="AK197" s="70">
        <v>18</v>
      </c>
      <c r="AL197" s="70">
        <v>0</v>
      </c>
      <c r="AM197" s="70">
        <v>0</v>
      </c>
      <c r="AN197" s="70">
        <v>0</v>
      </c>
    </row>
    <row r="198" spans="1:40" s="84" customFormat="1" x14ac:dyDescent="0.25">
      <c r="A198" s="84">
        <v>3186</v>
      </c>
      <c r="B198" s="84" t="s">
        <v>134</v>
      </c>
      <c r="C198" s="84" t="s">
        <v>63</v>
      </c>
      <c r="D198" s="84" t="s">
        <v>80</v>
      </c>
      <c r="E198" s="84" t="s">
        <v>374</v>
      </c>
      <c r="F198" s="84">
        <v>-1.9908454607961501</v>
      </c>
      <c r="G198" s="84">
        <v>-1.9928302038521</v>
      </c>
      <c r="H198" s="84">
        <v>4.4997334503217102E-3</v>
      </c>
      <c r="I198" s="84">
        <v>-3.7573879984212999</v>
      </c>
      <c r="J198" s="84">
        <v>-3.7644647494060002</v>
      </c>
      <c r="K198" s="84">
        <v>1.3992761213302599E-3</v>
      </c>
      <c r="L198" s="84">
        <v>-5.19281616572857E-3</v>
      </c>
      <c r="M198" s="84">
        <v>4.72469143199848E-3</v>
      </c>
      <c r="N198" s="84">
        <v>-12.165540394730399</v>
      </c>
      <c r="O198" s="84">
        <v>4.4538587056521502E-3</v>
      </c>
      <c r="P198" s="84">
        <v>-23.578739584848901</v>
      </c>
      <c r="Q198" s="84">
        <v>1.3714359711167301E-3</v>
      </c>
      <c r="R198" s="84">
        <v>-36.598378722746297</v>
      </c>
      <c r="S198" s="84">
        <v>0.169576003947946</v>
      </c>
      <c r="T198" s="84">
        <v>208.265858668113</v>
      </c>
      <c r="U198" s="84">
        <v>8.17842277052096E-2</v>
      </c>
      <c r="V198" s="85">
        <v>44391.659513888888</v>
      </c>
      <c r="W198" s="84">
        <v>2.5</v>
      </c>
      <c r="X198" s="84">
        <v>6.1592142800672503E-3</v>
      </c>
      <c r="Y198" s="84">
        <v>5.5079341688628602E-2</v>
      </c>
      <c r="Z198" s="109">
        <f>((((N198/1000)+1)/((SMOW!$Z$4/1000)+1))-1)*1000</f>
        <v>-1.815651222372483</v>
      </c>
      <c r="AA198" s="109">
        <f>((((P198/1000)+1)/((SMOW!$AA$4/1000)+1))-1)*1000</f>
        <v>-3.4792966913030909</v>
      </c>
      <c r="AB198" s="109">
        <f>Z198*SMOW!$AN$6</f>
        <v>-1.9110818329728394</v>
      </c>
      <c r="AC198" s="109">
        <f>AA198*SMOW!$AN$12</f>
        <v>-3.6580249315082929</v>
      </c>
      <c r="AD198" s="109">
        <f t="shared" ref="AD198" si="464">LN((AB198/1000)+1)*1000</f>
        <v>-1.9129102797713446</v>
      </c>
      <c r="AE198" s="109">
        <f t="shared" ref="AE198" si="465">LN((AC198/1000)+1)*1000</f>
        <v>-3.6647318657922243</v>
      </c>
      <c r="AF198" s="51">
        <f>(AD198-SMOW!AN$14*AE198)</f>
        <v>2.2068145366949787E-2</v>
      </c>
      <c r="AG198" s="130">
        <f t="shared" ref="AG198" si="466">AF198*1000</f>
        <v>22.068145366949786</v>
      </c>
      <c r="AK198" s="70">
        <v>18</v>
      </c>
      <c r="AL198" s="70">
        <v>1</v>
      </c>
      <c r="AM198" s="70">
        <v>0</v>
      </c>
      <c r="AN198" s="70">
        <v>0</v>
      </c>
    </row>
    <row r="199" spans="1:40" s="84" customFormat="1" x14ac:dyDescent="0.25">
      <c r="A199" s="84">
        <v>3187</v>
      </c>
      <c r="B199" s="84" t="s">
        <v>134</v>
      </c>
      <c r="C199" s="84" t="s">
        <v>63</v>
      </c>
      <c r="D199" s="84" t="s">
        <v>80</v>
      </c>
      <c r="E199" s="84" t="s">
        <v>376</v>
      </c>
      <c r="F199" s="84">
        <v>-2.0322759556587902</v>
      </c>
      <c r="G199" s="84">
        <v>-2.0343441796755499</v>
      </c>
      <c r="H199" s="84">
        <v>4.2225442450976201E-3</v>
      </c>
      <c r="I199" s="84">
        <v>-3.8446054074524199</v>
      </c>
      <c r="J199" s="84">
        <v>-3.8520149510064301</v>
      </c>
      <c r="K199" s="84">
        <v>1.6115914669067399E-3</v>
      </c>
      <c r="L199" s="84">
        <v>-4.8028554415320801E-4</v>
      </c>
      <c r="M199" s="84">
        <v>3.98555959485719E-3</v>
      </c>
      <c r="N199" s="84">
        <v>-12.2065485060465</v>
      </c>
      <c r="O199" s="84">
        <v>4.1794954420454403E-3</v>
      </c>
      <c r="P199" s="84">
        <v>-23.664221706804302</v>
      </c>
      <c r="Q199" s="84">
        <v>1.5795270674383299E-3</v>
      </c>
      <c r="R199" s="84">
        <v>-36.8059037352403</v>
      </c>
      <c r="S199" s="84">
        <v>0.13702783207612601</v>
      </c>
      <c r="T199" s="84">
        <v>234.359918672314</v>
      </c>
      <c r="U199" s="84">
        <v>7.7491918357120507E-2</v>
      </c>
      <c r="V199" s="85">
        <v>44391.748599537037</v>
      </c>
      <c r="W199" s="84">
        <v>2.5</v>
      </c>
      <c r="X199" s="84">
        <v>4.1364408014079701E-2</v>
      </c>
      <c r="Y199" s="84">
        <v>4.9797858614109299E-2</v>
      </c>
      <c r="Z199" s="109">
        <f>((((N199/1000)+1)/((SMOW!$Z$4/1000)+1))-1)*1000</f>
        <v>-1.8570889900982879</v>
      </c>
      <c r="AA199" s="109">
        <f>((((P199/1000)+1)/((SMOW!$AA$4/1000)+1))-1)*1000</f>
        <v>-3.5665384462143512</v>
      </c>
      <c r="AB199" s="109">
        <f>Z199*SMOW!$AN$6</f>
        <v>-1.954697569367551</v>
      </c>
      <c r="AC199" s="109">
        <f>AA199*SMOW!$AN$12</f>
        <v>-3.7497482143578513</v>
      </c>
      <c r="AD199" s="109">
        <f t="shared" ref="AD199:AD200" si="467">LN((AB199/1000)+1)*1000</f>
        <v>-1.9566104838473477</v>
      </c>
      <c r="AE199" s="109">
        <f t="shared" ref="AE199:AE200" si="468">LN((AC199/1000)+1)*1000</f>
        <v>-3.756796144351779</v>
      </c>
      <c r="AF199" s="51">
        <f>(AD199-SMOW!AN$14*AE199)</f>
        <v>2.6977880370391727E-2</v>
      </c>
      <c r="AG199" s="130">
        <f t="shared" ref="AG199:AG200" si="469">AF199*1000</f>
        <v>26.977880370391727</v>
      </c>
      <c r="AH199" s="2">
        <f>AVERAGE(AG198:AG199)</f>
        <v>24.523012868670754</v>
      </c>
      <c r="AI199" s="2">
        <f>STDEV(AG198:AG199)</f>
        <v>3.4717069147627537</v>
      </c>
      <c r="AK199" s="70">
        <v>18</v>
      </c>
      <c r="AL199" s="70">
        <v>0</v>
      </c>
      <c r="AM199" s="70">
        <v>0</v>
      </c>
      <c r="AN199" s="70">
        <v>0</v>
      </c>
    </row>
    <row r="200" spans="1:40" s="84" customFormat="1" x14ac:dyDescent="0.25">
      <c r="A200" s="84">
        <v>3188</v>
      </c>
      <c r="B200" s="84" t="s">
        <v>134</v>
      </c>
      <c r="C200" s="84" t="s">
        <v>63</v>
      </c>
      <c r="D200" s="84" t="s">
        <v>80</v>
      </c>
      <c r="E200" s="84" t="s">
        <v>375</v>
      </c>
      <c r="F200" s="84">
        <v>-2.4990871020802401</v>
      </c>
      <c r="G200" s="84">
        <v>-2.5022153795087401</v>
      </c>
      <c r="H200" s="84">
        <v>4.3191802480738502E-3</v>
      </c>
      <c r="I200" s="84">
        <v>-4.7359685189337899</v>
      </c>
      <c r="J200" s="84">
        <v>-4.7472187846144296</v>
      </c>
      <c r="K200" s="84">
        <v>1.3134437875951799E-3</v>
      </c>
      <c r="L200" s="84">
        <v>4.3161387676775697E-3</v>
      </c>
      <c r="M200" s="84">
        <v>4.3474644627889102E-3</v>
      </c>
      <c r="N200" s="84">
        <v>-12.6686005167576</v>
      </c>
      <c r="O200" s="84">
        <v>4.2751462417829596E-3</v>
      </c>
      <c r="P200" s="84">
        <v>-24.5378501606721</v>
      </c>
      <c r="Q200" s="84">
        <v>1.2873113668498001E-3</v>
      </c>
      <c r="R200" s="84">
        <v>-39.020269490225701</v>
      </c>
      <c r="S200" s="84">
        <v>0.172771569648935</v>
      </c>
      <c r="T200" s="84">
        <v>772.17562666910896</v>
      </c>
      <c r="U200" s="84">
        <v>0.13661706129684401</v>
      </c>
      <c r="V200" s="85">
        <v>44391.825416666667</v>
      </c>
      <c r="W200" s="84">
        <v>2.5</v>
      </c>
      <c r="X200" s="84">
        <v>5.5934128706721403E-2</v>
      </c>
      <c r="Y200" s="84">
        <v>0.27546218870413802</v>
      </c>
      <c r="Z200" s="109">
        <f>((((N200/1000)+1)/((SMOW!$Z$4/1000)+1))-1)*1000</f>
        <v>-2.3239820822843482</v>
      </c>
      <c r="AA200" s="109">
        <f>((((P200/1000)+1)/((SMOW!$AA$4/1000)+1))-1)*1000</f>
        <v>-4.4581503729238525</v>
      </c>
      <c r="AB200" s="109">
        <f>Z200*SMOW!$AN$6</f>
        <v>-2.4461305579408612</v>
      </c>
      <c r="AC200" s="109">
        <f>AA200*SMOW!$AN$12</f>
        <v>-4.6871614178038516</v>
      </c>
      <c r="AD200" s="109">
        <f t="shared" si="467"/>
        <v>-2.4491272231143841</v>
      </c>
      <c r="AE200" s="109">
        <f t="shared" si="468"/>
        <v>-4.6981806048373205</v>
      </c>
      <c r="AF200" s="51">
        <f>(AD200-SMOW!AN$14*AE200)</f>
        <v>3.1512136239721045E-2</v>
      </c>
      <c r="AG200" s="130">
        <f t="shared" si="469"/>
        <v>31.512136239721045</v>
      </c>
      <c r="AK200" s="70">
        <v>18</v>
      </c>
      <c r="AL200" s="70">
        <v>0</v>
      </c>
      <c r="AM200" s="70">
        <v>0</v>
      </c>
      <c r="AN200" s="70">
        <v>0</v>
      </c>
    </row>
    <row r="201" spans="1:40" s="84" customFormat="1" x14ac:dyDescent="0.25">
      <c r="A201" s="84">
        <v>3189</v>
      </c>
      <c r="B201" s="84" t="s">
        <v>112</v>
      </c>
      <c r="C201" s="84" t="s">
        <v>63</v>
      </c>
      <c r="D201" s="84" t="s">
        <v>80</v>
      </c>
      <c r="E201" s="84" t="s">
        <v>377</v>
      </c>
      <c r="F201" s="84">
        <v>-2.6823783832364301</v>
      </c>
      <c r="G201" s="84">
        <v>-2.6859827941313301</v>
      </c>
      <c r="H201" s="84">
        <v>4.4466837313114002E-3</v>
      </c>
      <c r="I201" s="84">
        <v>-5.05742612076972</v>
      </c>
      <c r="J201" s="84">
        <v>-5.0702583821411196</v>
      </c>
      <c r="K201" s="84">
        <v>3.17675392726195E-3</v>
      </c>
      <c r="L201" s="84">
        <v>-8.88636836082227E-3</v>
      </c>
      <c r="M201" s="84">
        <v>4.0549941972073799E-3</v>
      </c>
      <c r="N201" s="84">
        <v>-12.850023144844499</v>
      </c>
      <c r="O201" s="84">
        <v>4.4013498280827297E-3</v>
      </c>
      <c r="P201" s="84">
        <v>-24.852912007027001</v>
      </c>
      <c r="Q201" s="84">
        <v>3.1135488848991599E-3</v>
      </c>
      <c r="R201" s="84">
        <v>-40.492644713255601</v>
      </c>
      <c r="S201" s="84">
        <v>0.13823006549710101</v>
      </c>
      <c r="T201" s="84">
        <v>237.461199451005</v>
      </c>
      <c r="U201" s="84">
        <v>0.106434342196567</v>
      </c>
      <c r="V201" s="85">
        <v>44392.397199074076</v>
      </c>
      <c r="W201" s="84">
        <v>2.5</v>
      </c>
      <c r="X201" s="84">
        <v>0.11584185359284301</v>
      </c>
      <c r="Y201" s="84">
        <v>0.10987218789737099</v>
      </c>
      <c r="Z201" s="109">
        <f>((((N201/1000)+1)/((SMOW!$Z$4/1000)+1))-1)*1000</f>
        <v>-2.5073055390737453</v>
      </c>
      <c r="AA201" s="109">
        <f>((((P201/1000)+1)/((SMOW!$AA$4/1000)+1))-1)*1000</f>
        <v>-4.7796977064813451</v>
      </c>
      <c r="AB201" s="109">
        <f>Z201*SMOW!$AN$6</f>
        <v>-2.6390894938372642</v>
      </c>
      <c r="AC201" s="109">
        <f>AA201*SMOW!$AN$12</f>
        <v>-5.0252263393017627</v>
      </c>
      <c r="AD201" s="109">
        <f t="shared" ref="AD201" si="470">LN((AB201/1000)+1)*1000</f>
        <v>-2.6425780295726002</v>
      </c>
      <c r="AE201" s="109">
        <f t="shared" ref="AE201" si="471">LN((AC201/1000)+1)*1000</f>
        <v>-5.0378952497656089</v>
      </c>
      <c r="AF201" s="51">
        <f>(AD201-SMOW!AN$14*AE201)</f>
        <v>1.743066230364132E-2</v>
      </c>
      <c r="AG201" s="130">
        <f t="shared" ref="AG201" si="472">AF201*1000</f>
        <v>17.43066230364132</v>
      </c>
      <c r="AH201" s="2">
        <f>AVERAGE(AG200:AG201)</f>
        <v>24.471399271681182</v>
      </c>
      <c r="AI201" s="2">
        <f>STDEV(AG200:AG201)</f>
        <v>9.9571057093036011</v>
      </c>
      <c r="AK201" s="70">
        <v>18</v>
      </c>
      <c r="AL201" s="70">
        <v>0</v>
      </c>
      <c r="AM201" s="70">
        <v>0</v>
      </c>
      <c r="AN201" s="70">
        <v>0</v>
      </c>
    </row>
    <row r="202" spans="1:40" s="84" customFormat="1" x14ac:dyDescent="0.25">
      <c r="A202" s="84">
        <v>3190</v>
      </c>
      <c r="B202" s="84" t="s">
        <v>112</v>
      </c>
      <c r="C202" s="84" t="s">
        <v>63</v>
      </c>
      <c r="D202" s="84" t="s">
        <v>80</v>
      </c>
      <c r="E202" s="84" t="s">
        <v>378</v>
      </c>
      <c r="F202" s="84">
        <v>-3.16609653941669</v>
      </c>
      <c r="G202" s="84">
        <v>-3.17111961294039</v>
      </c>
      <c r="H202" s="84">
        <v>4.5505581471845897E-3</v>
      </c>
      <c r="I202" s="84">
        <v>-6.0015471454440501</v>
      </c>
      <c r="J202" s="84">
        <v>-6.0196288377537099</v>
      </c>
      <c r="K202" s="84">
        <v>1.1925560558511E-3</v>
      </c>
      <c r="L202" s="84">
        <v>7.2444133935648698E-3</v>
      </c>
      <c r="M202" s="84">
        <v>4.4327850837813402E-3</v>
      </c>
      <c r="N202" s="84">
        <v>-13.3288097984922</v>
      </c>
      <c r="O202" s="84">
        <v>4.5041652451587701E-3</v>
      </c>
      <c r="P202" s="84">
        <v>-25.778248696896998</v>
      </c>
      <c r="Q202" s="84">
        <v>1.16882883059036E-3</v>
      </c>
      <c r="R202" s="84">
        <v>-42.1316695416252</v>
      </c>
      <c r="S202" s="84">
        <v>0.13456347427830401</v>
      </c>
      <c r="T202" s="84">
        <v>222.669205091842</v>
      </c>
      <c r="U202" s="84">
        <v>9.2951350854285505E-2</v>
      </c>
      <c r="V202" s="85">
        <v>44392.477962962963</v>
      </c>
      <c r="W202" s="84">
        <v>2.5</v>
      </c>
      <c r="X202" s="84">
        <v>1.51871807431792E-2</v>
      </c>
      <c r="Y202" s="84">
        <v>0.137142377504713</v>
      </c>
      <c r="Z202" s="109">
        <f>((((N202/1000)+1)/((SMOW!$Z$4/1000)+1))-1)*1000</f>
        <v>-2.9911086089379202</v>
      </c>
      <c r="AA202" s="109">
        <f>((((P202/1000)+1)/((SMOW!$AA$4/1000)+1))-1)*1000</f>
        <v>-5.724082273235398</v>
      </c>
      <c r="AB202" s="109">
        <f>Z202*SMOW!$AN$6</f>
        <v>-3.1483212483510914</v>
      </c>
      <c r="AC202" s="109">
        <f>AA202*SMOW!$AN$12</f>
        <v>-6.0181230643074564</v>
      </c>
      <c r="AD202" s="109">
        <f t="shared" ref="AD202" si="473">LN((AB202/1000)+1)*1000</f>
        <v>-3.1532876382925412</v>
      </c>
      <c r="AE202" s="109">
        <f t="shared" ref="AE202" si="474">LN((AC202/1000)+1)*1000</f>
        <v>-6.0363049508381792</v>
      </c>
      <c r="AF202" s="51">
        <f>(AD202-SMOW!AN$14*AE202)</f>
        <v>3.3881375750017373E-2</v>
      </c>
      <c r="AG202" s="130">
        <f t="shared" ref="AG202" si="475">AF202*1000</f>
        <v>33.881375750017369</v>
      </c>
      <c r="AK202" s="70">
        <v>18</v>
      </c>
      <c r="AL202" s="70">
        <v>0</v>
      </c>
      <c r="AM202" s="70">
        <v>0</v>
      </c>
      <c r="AN202" s="70">
        <v>0</v>
      </c>
    </row>
    <row r="203" spans="1:40" s="84" customFormat="1" x14ac:dyDescent="0.25">
      <c r="A203" s="84">
        <v>3191</v>
      </c>
      <c r="B203" s="84" t="s">
        <v>112</v>
      </c>
      <c r="C203" s="84" t="s">
        <v>63</v>
      </c>
      <c r="D203" s="84" t="s">
        <v>80</v>
      </c>
      <c r="E203" s="84" t="s">
        <v>379</v>
      </c>
      <c r="F203" s="84">
        <v>-3.10164915901127</v>
      </c>
      <c r="G203" s="84">
        <v>-3.1064696191834198</v>
      </c>
      <c r="H203" s="84">
        <v>4.3835206974696499E-3</v>
      </c>
      <c r="I203" s="84">
        <v>-5.8720573289470996</v>
      </c>
      <c r="J203" s="84">
        <v>-5.88936568951853</v>
      </c>
      <c r="K203" s="84">
        <v>1.45399495984101E-3</v>
      </c>
      <c r="L203" s="84">
        <v>3.1154648823671798E-3</v>
      </c>
      <c r="M203" s="84">
        <v>4.2761928771314298E-3</v>
      </c>
      <c r="N203" s="84">
        <v>-13.265019458587799</v>
      </c>
      <c r="O203" s="84">
        <v>4.3388307408389502E-3</v>
      </c>
      <c r="P203" s="84">
        <v>-25.651335223901899</v>
      </c>
      <c r="Q203" s="84">
        <v>1.4250661176521699E-3</v>
      </c>
      <c r="R203" s="84">
        <v>-41.9608848854228</v>
      </c>
      <c r="S203" s="84">
        <v>0.138805589857836</v>
      </c>
      <c r="T203" s="84">
        <v>241.895305621414</v>
      </c>
      <c r="U203" s="84">
        <v>0.113675496880891</v>
      </c>
      <c r="V203" s="85">
        <v>44392.554837962962</v>
      </c>
      <c r="W203" s="84">
        <v>2.5</v>
      </c>
      <c r="X203" s="84">
        <v>3.75965059273509E-2</v>
      </c>
      <c r="Y203" s="84">
        <v>3.0193487032163801E-2</v>
      </c>
      <c r="Z203" s="109">
        <f>((((N203/1000)+1)/((SMOW!$Z$4/1000)+1))-1)*1000</f>
        <v>-2.9266499151997527</v>
      </c>
      <c r="AA203" s="109">
        <f>((((P203/1000)+1)/((SMOW!$AA$4/1000)+1))-1)*1000</f>
        <v>-5.5945563109323082</v>
      </c>
      <c r="AB203" s="109">
        <f>Z203*SMOW!$AN$6</f>
        <v>-3.0804746062965633</v>
      </c>
      <c r="AC203" s="109">
        <f>AA203*SMOW!$AN$12</f>
        <v>-5.8819434735968832</v>
      </c>
      <c r="AD203" s="109">
        <f t="shared" ref="AD203" si="476">LN((AB203/1000)+1)*1000</f>
        <v>-3.08522903463769</v>
      </c>
      <c r="AE203" s="109">
        <f t="shared" ref="AE203" si="477">LN((AC203/1000)+1)*1000</f>
        <v>-5.8993102368083914</v>
      </c>
      <c r="AF203" s="51">
        <f>(AD203-SMOW!AN$14*AE203)</f>
        <v>2.9606770397140547E-2</v>
      </c>
      <c r="AG203" s="130">
        <f t="shared" ref="AG203" si="478">AF203*1000</f>
        <v>29.606770397140547</v>
      </c>
      <c r="AH203" s="2">
        <f>AVERAGE(AG202:AG203)</f>
        <v>31.74407307357896</v>
      </c>
      <c r="AI203" s="2">
        <f>STDEV(AG202:AG203)</f>
        <v>3.0226024319155163</v>
      </c>
      <c r="AK203" s="70">
        <v>18</v>
      </c>
      <c r="AL203" s="70">
        <v>0</v>
      </c>
      <c r="AM203" s="70">
        <v>0</v>
      </c>
      <c r="AN203" s="70">
        <v>0</v>
      </c>
    </row>
    <row r="204" spans="1:40" s="84" customFormat="1" x14ac:dyDescent="0.25">
      <c r="A204" s="84">
        <v>3192</v>
      </c>
      <c r="B204" s="84" t="s">
        <v>112</v>
      </c>
      <c r="C204" s="84" t="s">
        <v>63</v>
      </c>
      <c r="D204" s="84" t="s">
        <v>132</v>
      </c>
      <c r="E204" s="84" t="s">
        <v>383</v>
      </c>
      <c r="F204" s="84">
        <v>-4.2186874515331203</v>
      </c>
      <c r="G204" s="84">
        <v>-4.2276115435298101</v>
      </c>
      <c r="H204" s="84">
        <v>4.0559972318702101E-3</v>
      </c>
      <c r="I204" s="84">
        <v>-6.3536363687589796</v>
      </c>
      <c r="J204" s="84">
        <v>-6.3739066640050099</v>
      </c>
      <c r="K204" s="84">
        <v>1.46173906129833E-3</v>
      </c>
      <c r="L204" s="84">
        <v>-0.86218882493516602</v>
      </c>
      <c r="M204" s="84">
        <v>4.05112588398152E-3</v>
      </c>
      <c r="N204" s="84">
        <v>-14.3706695551154</v>
      </c>
      <c r="O204" s="84">
        <v>4.01464637421582E-3</v>
      </c>
      <c r="P204" s="84">
        <v>-26.1233327146515</v>
      </c>
      <c r="Q204" s="84">
        <v>1.43265614162405E-3</v>
      </c>
      <c r="R204" s="84">
        <v>-44.262150244465502</v>
      </c>
      <c r="S204" s="84">
        <v>0.157953196065726</v>
      </c>
      <c r="T204" s="84">
        <v>205.43455097090001</v>
      </c>
      <c r="U204" s="84">
        <v>9.6910167403908801E-2</v>
      </c>
      <c r="V204" s="85">
        <v>44392.634305555555</v>
      </c>
      <c r="W204" s="84">
        <v>2.5</v>
      </c>
      <c r="X204" s="84">
        <v>2.20982427939765E-4</v>
      </c>
      <c r="Y204" s="84">
        <v>8.0813593102283204E-4</v>
      </c>
      <c r="Z204" s="109">
        <f>((((N204/1000)+1)/((SMOW!$Z$4/1000)+1))-1)*1000</f>
        <v>-4.0438842967774891</v>
      </c>
      <c r="AA204" s="109">
        <f>((((P204/1000)+1)/((SMOW!$AA$4/1000)+1))-1)*1000</f>
        <v>-6.0762697787870579</v>
      </c>
      <c r="AB204" s="109">
        <f>Z204*SMOW!$AN$6</f>
        <v>-4.2564308161108695</v>
      </c>
      <c r="AC204" s="109">
        <f>AA204*SMOW!$AN$12</f>
        <v>-6.3884021149828323</v>
      </c>
      <c r="AD204" s="109">
        <f t="shared" ref="AD204:AD205" si="479">LN((AB204/1000)+1)*1000</f>
        <v>-4.2655152049698026</v>
      </c>
      <c r="AE204" s="109">
        <f t="shared" ref="AE204:AE205" si="480">LN((AC204/1000)+1)*1000</f>
        <v>-6.4088952814563136</v>
      </c>
      <c r="AF204" s="51">
        <f>(AD204-SMOW!AN$14*AE204)</f>
        <v>-0.88161849636086886</v>
      </c>
      <c r="AG204" s="130">
        <f t="shared" ref="AG204:AG205" si="481">AF204*1000</f>
        <v>-881.6184963608689</v>
      </c>
      <c r="AK204" s="70">
        <v>18</v>
      </c>
      <c r="AL204" s="70">
        <v>0</v>
      </c>
      <c r="AM204" s="70">
        <v>0</v>
      </c>
      <c r="AN204" s="70">
        <v>0</v>
      </c>
    </row>
    <row r="205" spans="1:40" s="84" customFormat="1" x14ac:dyDescent="0.25">
      <c r="A205" s="84">
        <v>3193</v>
      </c>
      <c r="B205" s="84" t="s">
        <v>112</v>
      </c>
      <c r="C205" s="84" t="s">
        <v>63</v>
      </c>
      <c r="D205" s="84" t="s">
        <v>132</v>
      </c>
      <c r="E205" s="84" t="s">
        <v>384</v>
      </c>
      <c r="F205" s="84">
        <v>-4.2981689814475699</v>
      </c>
      <c r="G205" s="84">
        <v>-4.3074330687356097</v>
      </c>
      <c r="H205" s="84">
        <v>4.5370547134323596E-3</v>
      </c>
      <c r="I205" s="84">
        <v>-6.3152929713864996</v>
      </c>
      <c r="J205" s="84">
        <v>-6.33531883368493</v>
      </c>
      <c r="K205" s="84">
        <v>1.4671041245729701E-3</v>
      </c>
      <c r="L205" s="84">
        <v>-0.96238472454996105</v>
      </c>
      <c r="M205" s="84">
        <v>4.6239607990293799E-3</v>
      </c>
      <c r="N205" s="84">
        <v>-14.449340771501101</v>
      </c>
      <c r="O205" s="84">
        <v>4.4907994788012601E-3</v>
      </c>
      <c r="P205" s="84">
        <v>-26.085752201692099</v>
      </c>
      <c r="Q205" s="84">
        <v>1.4379144610139E-3</v>
      </c>
      <c r="R205" s="84">
        <v>-43.874070385919303</v>
      </c>
      <c r="S205" s="84">
        <v>0.16572708341280801</v>
      </c>
      <c r="T205" s="84">
        <v>249.204577963937</v>
      </c>
      <c r="U205" s="84">
        <v>0.102017103814905</v>
      </c>
      <c r="V205" s="85">
        <v>44392.713761574072</v>
      </c>
      <c r="W205" s="84">
        <v>2.5</v>
      </c>
      <c r="X205" s="84">
        <v>1.02913841445834E-2</v>
      </c>
      <c r="Y205" s="84">
        <v>6.6666946183516198E-3</v>
      </c>
      <c r="Z205" s="109">
        <f>((((N205/1000)+1)/((SMOW!$Z$4/1000)+1))-1)*1000</f>
        <v>-4.1233797791753179</v>
      </c>
      <c r="AA205" s="109">
        <f>((((P205/1000)+1)/((SMOW!$AA$4/1000)+1))-1)*1000</f>
        <v>-6.0379156782330856</v>
      </c>
      <c r="AB205" s="109">
        <f>Z205*SMOW!$AN$6</f>
        <v>-4.3401045802908582</v>
      </c>
      <c r="AC205" s="109">
        <f>AA205*SMOW!$AN$12</f>
        <v>-6.3480777998984932</v>
      </c>
      <c r="AD205" s="109">
        <f t="shared" si="479"/>
        <v>-4.34955017399197</v>
      </c>
      <c r="AE205" s="109">
        <f t="shared" si="480"/>
        <v>-6.3683125256393298</v>
      </c>
      <c r="AF205" s="51">
        <f>(AD205-SMOW!AN$14*AE205)</f>
        <v>-0.98708116045440386</v>
      </c>
      <c r="AG205" s="130">
        <f t="shared" si="481"/>
        <v>-987.08116045440386</v>
      </c>
      <c r="AK205" s="70">
        <v>18</v>
      </c>
      <c r="AL205" s="70">
        <v>0</v>
      </c>
      <c r="AM205" s="70">
        <v>0</v>
      </c>
      <c r="AN205" s="70">
        <v>0</v>
      </c>
    </row>
    <row r="206" spans="1:40" s="84" customFormat="1" x14ac:dyDescent="0.25">
      <c r="A206" s="84">
        <v>3194</v>
      </c>
      <c r="B206" s="84" t="s">
        <v>162</v>
      </c>
      <c r="C206" s="84" t="s">
        <v>380</v>
      </c>
      <c r="D206" s="84" t="s">
        <v>381</v>
      </c>
      <c r="E206" s="84" t="s">
        <v>385</v>
      </c>
      <c r="F206" s="84">
        <v>4.3265392964659304</v>
      </c>
      <c r="G206" s="84">
        <v>4.31720652262731</v>
      </c>
      <c r="H206" s="84">
        <v>3.3074336675324202E-3</v>
      </c>
      <c r="I206" s="84">
        <v>8.7209546204505894</v>
      </c>
      <c r="J206" s="84">
        <v>8.6831467107483107</v>
      </c>
      <c r="K206" s="84">
        <v>1.44035008049172E-3</v>
      </c>
      <c r="L206" s="84">
        <v>-0.267494940647799</v>
      </c>
      <c r="M206" s="84">
        <v>3.4033752397305602E-3</v>
      </c>
      <c r="N206" s="84">
        <v>-5.9125613219182798</v>
      </c>
      <c r="O206" s="84">
        <v>3.2737144091191999E-3</v>
      </c>
      <c r="P206" s="84">
        <v>-11.348667430706101</v>
      </c>
      <c r="Q206" s="84">
        <v>1.41169271830993E-3</v>
      </c>
      <c r="R206" s="84">
        <v>-21.508397251729999</v>
      </c>
      <c r="S206" s="84">
        <v>0.116839598296993</v>
      </c>
      <c r="T206" s="84">
        <v>162.36006820331099</v>
      </c>
      <c r="U206" s="84">
        <v>0.100952084593689</v>
      </c>
      <c r="V206" s="85">
        <v>44392.848900462966</v>
      </c>
      <c r="W206" s="84">
        <v>2.5</v>
      </c>
      <c r="X206" s="84">
        <v>9.3818899387990307E-3</v>
      </c>
      <c r="Y206" s="84">
        <v>1.1353119633390699E-2</v>
      </c>
      <c r="Z206" s="109">
        <f>((((N206/1000)+1)/((SMOW!$Z$4/1000)+1))-1)*1000</f>
        <v>4.5028425121032001</v>
      </c>
      <c r="AA206" s="109">
        <f>((((P206/1000)+1)/((SMOW!$AA$4/1000)+1))-1)*1000</f>
        <v>9.0025291339361768</v>
      </c>
      <c r="AB206" s="109">
        <f>Z206*SMOW!$AN$6</f>
        <v>4.7395118707731747</v>
      </c>
      <c r="AC206" s="109">
        <f>AA206*SMOW!$AN$12</f>
        <v>9.4649806959217848</v>
      </c>
      <c r="AD206" s="109">
        <f t="shared" ref="AD206" si="482">LN((AB206/1000)+1)*1000</f>
        <v>4.7283157465587173</v>
      </c>
      <c r="AE206" s="109">
        <f t="shared" ref="AE206" si="483">LN((AC206/1000)+1)*1000</f>
        <v>9.4204684176121898</v>
      </c>
      <c r="AF206" s="51">
        <f>(AD206-SMOW!AN$14*AE206)</f>
        <v>-0.24569157794051932</v>
      </c>
      <c r="AG206" s="130">
        <f t="shared" ref="AG206" si="484">AF206*1000</f>
        <v>-245.69157794051932</v>
      </c>
      <c r="AJ206" s="84" t="s">
        <v>394</v>
      </c>
      <c r="AK206" s="70">
        <v>18</v>
      </c>
      <c r="AL206" s="70">
        <v>0</v>
      </c>
      <c r="AM206" s="70">
        <v>0</v>
      </c>
      <c r="AN206" s="70">
        <v>1</v>
      </c>
    </row>
    <row r="207" spans="1:40" s="84" customFormat="1" x14ac:dyDescent="0.25">
      <c r="A207" s="84">
        <v>3195</v>
      </c>
      <c r="B207" s="84" t="s">
        <v>162</v>
      </c>
      <c r="C207" s="84" t="s">
        <v>380</v>
      </c>
      <c r="D207" s="84" t="s">
        <v>381</v>
      </c>
      <c r="E207" s="84" t="s">
        <v>386</v>
      </c>
      <c r="F207" s="84">
        <v>3.1658772084632099</v>
      </c>
      <c r="G207" s="84">
        <v>3.1608759587164399</v>
      </c>
      <c r="H207" s="84">
        <v>4.7364000141266798E-3</v>
      </c>
      <c r="I207" s="84">
        <v>6.4826538305340602</v>
      </c>
      <c r="J207" s="84">
        <v>6.46173171243385</v>
      </c>
      <c r="K207" s="84">
        <v>2.2107764994117999E-3</v>
      </c>
      <c r="L207" s="84">
        <v>-0.25091838544863199</v>
      </c>
      <c r="M207" s="84">
        <v>4.5766391753490803E-3</v>
      </c>
      <c r="N207" s="84">
        <v>-7.0613904696988596</v>
      </c>
      <c r="O207" s="84">
        <v>4.6881124558293E-3</v>
      </c>
      <c r="P207" s="84">
        <v>-13.5424347441595</v>
      </c>
      <c r="Q207" s="84">
        <v>2.1667906492313402E-3</v>
      </c>
      <c r="R207" s="84">
        <v>-25.560255559255399</v>
      </c>
      <c r="S207" s="84">
        <v>0.14257035891546499</v>
      </c>
      <c r="T207" s="84">
        <v>268.95407422581201</v>
      </c>
      <c r="U207" s="84">
        <v>0.133501109740393</v>
      </c>
      <c r="V207" s="85">
        <v>44393.593402777777</v>
      </c>
      <c r="W207" s="84">
        <v>2.5</v>
      </c>
      <c r="X207" s="84">
        <v>6.5639341842364293E-2</v>
      </c>
      <c r="Y207" s="84">
        <v>8.1501491997047801E-2</v>
      </c>
      <c r="Z207" s="109">
        <f>((((N207/1000)+1)/((SMOW!$Z$4/1000)+1))-1)*1000</f>
        <v>3.3419766771611847</v>
      </c>
      <c r="AA207" s="109">
        <f>((((P207/1000)+1)/((SMOW!$AA$4/1000)+1))-1)*1000</f>
        <v>6.763603544412744</v>
      </c>
      <c r="AB207" s="109">
        <f>Z207*SMOW!$AN$6</f>
        <v>3.5176309388298468</v>
      </c>
      <c r="AC207" s="109">
        <f>AA207*SMOW!$AN$12</f>
        <v>7.1110435779000323</v>
      </c>
      <c r="AD207" s="109">
        <f t="shared" ref="AD207" si="485">LN((AB207/1000)+1)*1000</f>
        <v>3.5114585456845226</v>
      </c>
      <c r="AE207" s="109">
        <f t="shared" ref="AE207" si="486">LN((AC207/1000)+1)*1000</f>
        <v>7.0858793331177612</v>
      </c>
      <c r="AF207" s="51">
        <f>(AD207-SMOW!AN$14*AE207)</f>
        <v>-0.22988574220165559</v>
      </c>
      <c r="AG207" s="130">
        <f t="shared" ref="AG207" si="487">AF207*1000</f>
        <v>-229.88574220165557</v>
      </c>
      <c r="AJ207" s="84" t="s">
        <v>394</v>
      </c>
      <c r="AK207" s="70">
        <v>18</v>
      </c>
      <c r="AL207" s="70">
        <v>0</v>
      </c>
      <c r="AM207" s="70">
        <v>0</v>
      </c>
      <c r="AN207" s="70">
        <v>1</v>
      </c>
    </row>
    <row r="208" spans="1:40" s="84" customFormat="1" x14ac:dyDescent="0.25">
      <c r="A208" s="84">
        <v>3196</v>
      </c>
      <c r="B208" s="84" t="s">
        <v>162</v>
      </c>
      <c r="C208" s="84" t="s">
        <v>380</v>
      </c>
      <c r="D208" s="84" t="s">
        <v>381</v>
      </c>
      <c r="E208" s="84" t="s">
        <v>387</v>
      </c>
      <c r="F208" s="84">
        <v>0.97727653886180998</v>
      </c>
      <c r="G208" s="84">
        <v>0.97679901506056699</v>
      </c>
      <c r="H208" s="84">
        <v>3.9260301496406901E-3</v>
      </c>
      <c r="I208" s="84">
        <v>2.26594204788507</v>
      </c>
      <c r="J208" s="84">
        <v>2.2633786371769098</v>
      </c>
      <c r="K208" s="84">
        <v>1.3542606450991099E-3</v>
      </c>
      <c r="L208" s="84">
        <v>-0.21826490536884299</v>
      </c>
      <c r="M208" s="84">
        <v>3.9253080586358997E-3</v>
      </c>
      <c r="N208" s="84">
        <v>-9.2276783738871409</v>
      </c>
      <c r="O208" s="84">
        <v>3.8860043052965699E-3</v>
      </c>
      <c r="P208" s="84">
        <v>-17.675250369611799</v>
      </c>
      <c r="Q208" s="84">
        <v>1.32731612770689E-3</v>
      </c>
      <c r="R208" s="84">
        <v>-30.952683493970699</v>
      </c>
      <c r="S208" s="84">
        <v>0.13214791618580701</v>
      </c>
      <c r="T208" s="84">
        <v>429.73730951013601</v>
      </c>
      <c r="U208" s="84">
        <v>0.111753163669988</v>
      </c>
      <c r="V208" s="85">
        <v>44393.684791666667</v>
      </c>
      <c r="W208" s="84">
        <v>2.5</v>
      </c>
      <c r="X208" s="84">
        <v>5.9602937293215599E-2</v>
      </c>
      <c r="Y208" s="84">
        <v>5.4493679821297998E-2</v>
      </c>
      <c r="Z208" s="109">
        <f>((((N208/1000)+1)/((SMOW!$Z$4/1000)+1))-1)*1000</f>
        <v>1.1529918124590921</v>
      </c>
      <c r="AA208" s="109">
        <f>((((P208/1000)+1)/((SMOW!$AA$4/1000)+1))-1)*1000</f>
        <v>2.5457147082255105</v>
      </c>
      <c r="AB208" s="109">
        <f>Z208*SMOW!$AN$6</f>
        <v>1.2135930509152353</v>
      </c>
      <c r="AC208" s="109">
        <f>AA208*SMOW!$AN$12</f>
        <v>2.676485708871402</v>
      </c>
      <c r="AD208" s="109">
        <f t="shared" ref="AD208" si="488">LN((AB208/1000)+1)*1000</f>
        <v>1.2128572421233497</v>
      </c>
      <c r="AE208" s="109">
        <f t="shared" ref="AE208" si="489">LN((AC208/1000)+1)*1000</f>
        <v>2.6729102992641485</v>
      </c>
      <c r="AF208" s="51">
        <f>(AD208-SMOW!AN$14*AE208)</f>
        <v>-0.19843939588812076</v>
      </c>
      <c r="AG208" s="130">
        <f t="shared" ref="AG208" si="490">AF208*1000</f>
        <v>-198.43939588812077</v>
      </c>
      <c r="AJ208" s="84" t="s">
        <v>394</v>
      </c>
      <c r="AK208" s="70">
        <v>18</v>
      </c>
      <c r="AL208" s="70">
        <v>0</v>
      </c>
      <c r="AM208" s="70">
        <v>0</v>
      </c>
      <c r="AN208" s="70">
        <v>1</v>
      </c>
    </row>
    <row r="209" spans="1:40" s="27" customFormat="1" x14ac:dyDescent="0.25">
      <c r="A209" s="121"/>
      <c r="B209" s="121"/>
      <c r="C209" s="122"/>
      <c r="D209" s="26"/>
      <c r="E209" s="134" t="s">
        <v>393</v>
      </c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5"/>
      <c r="X209" s="124"/>
      <c r="Y209" s="124"/>
      <c r="Z209" s="128"/>
      <c r="AA209" s="128"/>
      <c r="AB209" s="128"/>
      <c r="AC209" s="128"/>
      <c r="AD209" s="128"/>
      <c r="AE209" s="128"/>
      <c r="AF209" s="124"/>
      <c r="AG209" s="129"/>
      <c r="AH209" s="126"/>
      <c r="AI209" s="126"/>
      <c r="AJ209" s="127"/>
    </row>
    <row r="210" spans="1:40" s="84" customFormat="1" x14ac:dyDescent="0.25">
      <c r="A210" s="84">
        <v>3202</v>
      </c>
      <c r="B210" s="84" t="s">
        <v>162</v>
      </c>
      <c r="C210" s="84" t="s">
        <v>64</v>
      </c>
      <c r="D210" s="84" t="s">
        <v>50</v>
      </c>
      <c r="E210" s="84" t="s">
        <v>388</v>
      </c>
      <c r="F210" s="84">
        <v>10.0574940069994</v>
      </c>
      <c r="G210" s="84">
        <v>10.007253568884501</v>
      </c>
      <c r="H210" s="84">
        <v>4.7073348995829599E-3</v>
      </c>
      <c r="I210" s="84">
        <v>19.516060958195101</v>
      </c>
      <c r="J210" s="84">
        <v>19.328064625957801</v>
      </c>
      <c r="K210" s="84">
        <v>1.4998569076245399E-3</v>
      </c>
      <c r="L210" s="84">
        <v>-0.19796455362122201</v>
      </c>
      <c r="M210" s="84">
        <v>4.7221999903771898E-3</v>
      </c>
      <c r="N210" s="84">
        <v>-0.240033646442184</v>
      </c>
      <c r="O210" s="84">
        <v>4.6593436598872601E-3</v>
      </c>
      <c r="P210" s="84">
        <v>-0.76834170518952605</v>
      </c>
      <c r="Q210" s="84">
        <v>1.4700155911266501E-3</v>
      </c>
      <c r="R210" s="84">
        <v>-8.0464187615763301</v>
      </c>
      <c r="S210" s="84">
        <v>0.16834843571531699</v>
      </c>
      <c r="T210" s="84">
        <v>324.66794150288302</v>
      </c>
      <c r="U210" s="84">
        <v>0.143235722248332</v>
      </c>
      <c r="V210" s="85">
        <v>44396.639918981484</v>
      </c>
      <c r="W210" s="84">
        <v>2.5</v>
      </c>
      <c r="X210" s="105">
        <v>5.0327720790332302E-5</v>
      </c>
      <c r="Y210" s="84">
        <v>6.3439286217287596E-4</v>
      </c>
      <c r="Z210" s="109">
        <f>((((N210/1000)+1)/((SMOW!$Z$4/1000)+1))-1)*1000</f>
        <v>10.234803255739111</v>
      </c>
      <c r="AA210" s="109">
        <f>((((P210/1000)+1)/((SMOW!$AA$4/1000)+1))-1)*1000</f>
        <v>19.800648819228606</v>
      </c>
      <c r="AB210" s="109">
        <f>Z210*SMOW!$AN$6</f>
        <v>10.772744415381789</v>
      </c>
      <c r="AC210" s="109">
        <f>AA210*SMOW!$AN$12</f>
        <v>20.817789762462311</v>
      </c>
      <c r="AD210" s="109">
        <f t="shared" ref="AD210" si="491">LN((AB210/1000)+1)*1000</f>
        <v>10.715131798928576</v>
      </c>
      <c r="AE210" s="109">
        <f t="shared" ref="AE210" si="492">LN((AC210/1000)+1)*1000</f>
        <v>20.604060731674686</v>
      </c>
      <c r="AF210" s="51">
        <f>(AD210-SMOW!AN$14*AE210)</f>
        <v>-0.16381226739565768</v>
      </c>
      <c r="AG210" s="130">
        <f t="shared" ref="AG210" si="493">AF210*1000</f>
        <v>-163.81226739565767</v>
      </c>
      <c r="AJ210" s="84" t="s">
        <v>392</v>
      </c>
      <c r="AK210" s="70">
        <v>18</v>
      </c>
      <c r="AL210" s="70">
        <v>0</v>
      </c>
      <c r="AM210" s="70">
        <v>0</v>
      </c>
      <c r="AN210" s="70">
        <v>1</v>
      </c>
    </row>
    <row r="211" spans="1:40" s="84" customFormat="1" x14ac:dyDescent="0.25">
      <c r="A211" s="84">
        <v>3203</v>
      </c>
      <c r="B211" s="84" t="s">
        <v>162</v>
      </c>
      <c r="C211" s="84" t="s">
        <v>64</v>
      </c>
      <c r="D211" s="84" t="s">
        <v>50</v>
      </c>
      <c r="E211" s="84" t="s">
        <v>390</v>
      </c>
      <c r="F211" s="84">
        <v>10.580234431648799</v>
      </c>
      <c r="G211" s="84">
        <v>10.5246550878928</v>
      </c>
      <c r="H211" s="84">
        <v>4.2545083042020097E-3</v>
      </c>
      <c r="I211" s="84">
        <v>20.4934714872557</v>
      </c>
      <c r="J211" s="84">
        <v>20.286305814730799</v>
      </c>
      <c r="K211" s="84">
        <v>1.8751648273833E-3</v>
      </c>
      <c r="L211" s="84">
        <v>-0.18651438228512601</v>
      </c>
      <c r="M211" s="84">
        <v>3.8552023089345202E-3</v>
      </c>
      <c r="N211" s="84">
        <v>0.27737744397590702</v>
      </c>
      <c r="O211" s="84">
        <v>4.21113362783562E-3</v>
      </c>
      <c r="P211" s="84">
        <v>0.18962215745927399</v>
      </c>
      <c r="Q211" s="84">
        <v>1.83785634360614E-3</v>
      </c>
      <c r="R211" s="84">
        <v>-3.12816896834003</v>
      </c>
      <c r="S211" s="84">
        <v>0.133611746988678</v>
      </c>
      <c r="T211" s="84">
        <v>341.86905814803299</v>
      </c>
      <c r="U211" s="84">
        <v>9.3510560050061101E-2</v>
      </c>
      <c r="V211" s="85">
        <v>44396.759363425925</v>
      </c>
      <c r="W211" s="84">
        <v>2.5</v>
      </c>
      <c r="X211" s="84">
        <v>3.9623630067994603E-2</v>
      </c>
      <c r="Y211" s="84">
        <v>4.2539921288747097E-2</v>
      </c>
      <c r="Z211" s="109">
        <f>((((N211/1000)+1)/((SMOW!$Z$4/1000)+1))-1)*1000</f>
        <v>10.757635444186731</v>
      </c>
      <c r="AA211" s="109">
        <f>((((P211/1000)+1)/((SMOW!$AA$4/1000)+1))-1)*1000</f>
        <v>20.77833218280589</v>
      </c>
      <c r="AB211" s="109">
        <f>Z211*SMOW!$AN$6</f>
        <v>11.323056658572456</v>
      </c>
      <c r="AC211" s="109">
        <f>AA211*SMOW!$AN$12</f>
        <v>21.845695812563243</v>
      </c>
      <c r="AD211" s="109">
        <f t="shared" ref="AD211" si="494">LN((AB211/1000)+1)*1000</f>
        <v>11.259430695632442</v>
      </c>
      <c r="AE211" s="109">
        <f t="shared" ref="AE211" si="495">LN((AC211/1000)+1)*1000</f>
        <v>21.610497811619496</v>
      </c>
      <c r="AF211" s="51">
        <f>(AD211-SMOW!AN$14*AE211)</f>
        <v>-0.15091214890265192</v>
      </c>
      <c r="AG211" s="130">
        <f t="shared" ref="AG211" si="496">AF211*1000</f>
        <v>-150.91214890265192</v>
      </c>
      <c r="AJ211" s="84" t="s">
        <v>392</v>
      </c>
      <c r="AK211" s="70">
        <v>18</v>
      </c>
      <c r="AL211" s="70">
        <v>0</v>
      </c>
      <c r="AM211" s="70">
        <v>0</v>
      </c>
      <c r="AN211" s="70">
        <v>1</v>
      </c>
    </row>
    <row r="212" spans="1:40" s="84" customFormat="1" x14ac:dyDescent="0.25">
      <c r="A212" s="84">
        <v>3204</v>
      </c>
      <c r="B212" s="84" t="s">
        <v>162</v>
      </c>
      <c r="C212" s="84" t="s">
        <v>64</v>
      </c>
      <c r="D212" s="84" t="s">
        <v>50</v>
      </c>
      <c r="E212" s="84" t="s">
        <v>391</v>
      </c>
      <c r="F212" s="84">
        <v>11.293777736961699</v>
      </c>
      <c r="G212" s="84">
        <v>11.230478819821499</v>
      </c>
      <c r="H212" s="84">
        <v>4.2852338757919098E-3</v>
      </c>
      <c r="I212" s="84">
        <v>21.820772449106201</v>
      </c>
      <c r="J212" s="84">
        <v>21.586106949965899</v>
      </c>
      <c r="K212" s="84">
        <v>1.2451716607989199E-3</v>
      </c>
      <c r="L212" s="84">
        <v>-0.166985649760483</v>
      </c>
      <c r="M212" s="84">
        <v>4.1124444309032998E-3</v>
      </c>
      <c r="N212" s="84">
        <v>0.98364618129436798</v>
      </c>
      <c r="O212" s="84">
        <v>4.2415459524832999E-3</v>
      </c>
      <c r="P212" s="84">
        <v>1.4905149947134999</v>
      </c>
      <c r="Q212" s="84">
        <v>1.22039758972894E-3</v>
      </c>
      <c r="R212" s="84">
        <v>-1.2359037229302099</v>
      </c>
      <c r="S212" s="84">
        <v>0.1210743642186</v>
      </c>
      <c r="T212" s="84">
        <v>266.73736060712099</v>
      </c>
      <c r="U212" s="84">
        <v>6.7110400493982994E-2</v>
      </c>
      <c r="V212" s="85">
        <v>44396.875810185185</v>
      </c>
      <c r="W212" s="84">
        <v>2.5</v>
      </c>
      <c r="X212" s="84">
        <v>1.46939132266347E-2</v>
      </c>
      <c r="Y212" s="84">
        <v>1.7060465278062101E-2</v>
      </c>
      <c r="Z212" s="109">
        <f>((((N212/1000)+1)/((SMOW!$Z$4/1000)+1))-1)*1000</f>
        <v>11.471304007544925</v>
      </c>
      <c r="AA212" s="109">
        <f>((((P212/1000)+1)/((SMOW!$AA$4/1000)+1))-1)*1000</f>
        <v>22.106003647639263</v>
      </c>
      <c r="AB212" s="109">
        <f>Z212*SMOW!$AN$6</f>
        <v>12.074235634684131</v>
      </c>
      <c r="AC212" s="109">
        <f>AA212*SMOW!$AN$12</f>
        <v>23.241568527687647</v>
      </c>
      <c r="AD212" s="109">
        <f t="shared" ref="AD212" si="497">LN((AB212/1000)+1)*1000</f>
        <v>12.001923545141432</v>
      </c>
      <c r="AE212" s="109">
        <f t="shared" ref="AE212" si="498">LN((AC212/1000)+1)*1000</f>
        <v>22.975596461668026</v>
      </c>
      <c r="AF212" s="51">
        <f>(AD212-SMOW!AN$14*AE212)</f>
        <v>-0.12919138661928642</v>
      </c>
      <c r="AG212" s="130">
        <f t="shared" ref="AG212" si="499">AF212*1000</f>
        <v>-129.19138661928642</v>
      </c>
      <c r="AK212" s="70">
        <v>18</v>
      </c>
      <c r="AL212" s="70">
        <v>0</v>
      </c>
      <c r="AM212" s="70">
        <v>0</v>
      </c>
      <c r="AN212" s="70">
        <v>0</v>
      </c>
    </row>
    <row r="213" spans="1:40" s="84" customFormat="1" x14ac:dyDescent="0.25">
      <c r="A213" s="84">
        <v>3205</v>
      </c>
      <c r="B213" s="84" t="s">
        <v>202</v>
      </c>
      <c r="C213" s="84" t="s">
        <v>64</v>
      </c>
      <c r="D213" s="84" t="s">
        <v>50</v>
      </c>
      <c r="E213" s="84" t="s">
        <v>395</v>
      </c>
      <c r="F213" s="84">
        <v>10.447444975205601</v>
      </c>
      <c r="G213" s="84">
        <v>10.393247100258201</v>
      </c>
      <c r="H213" s="84">
        <v>5.00143847030236E-3</v>
      </c>
      <c r="I213" s="84">
        <v>20.1773178482688</v>
      </c>
      <c r="J213" s="84">
        <v>19.9764531833425</v>
      </c>
      <c r="K213" s="84">
        <v>1.3058770410110301E-3</v>
      </c>
      <c r="L213" s="84">
        <v>-0.15432018054659499</v>
      </c>
      <c r="M213" s="84">
        <v>4.8255316114631302E-3</v>
      </c>
      <c r="N213" s="84">
        <v>0.14594177492388599</v>
      </c>
      <c r="O213" s="84">
        <v>4.9504488471773696E-3</v>
      </c>
      <c r="P213" s="84">
        <v>-0.12024125426949001</v>
      </c>
      <c r="Q213" s="84">
        <v>1.2798951690792099E-3</v>
      </c>
      <c r="R213" s="84">
        <v>-4.2977273760255201</v>
      </c>
      <c r="S213" s="84">
        <v>0.160153046901062</v>
      </c>
      <c r="T213" s="84">
        <v>308.88803602728098</v>
      </c>
      <c r="U213" s="84">
        <v>0.125906265748017</v>
      </c>
      <c r="V213" s="85">
        <v>44397.626909722225</v>
      </c>
      <c r="W213" s="84">
        <v>2.5</v>
      </c>
      <c r="X213" s="84">
        <v>3.84951784965301E-2</v>
      </c>
      <c r="Y213" s="84">
        <v>3.51282531764643E-2</v>
      </c>
      <c r="Z213" s="109">
        <f>((((N213/1000)+1)/((SMOW!$Z$4/1000)+1))-1)*1000</f>
        <v>10.624822677388401</v>
      </c>
      <c r="AA213" s="109">
        <f>((((P213/1000)+1)/((SMOW!$AA$4/1000)+1))-1)*1000</f>
        <v>20.462090292646451</v>
      </c>
      <c r="AB213" s="109">
        <f>Z213*SMOW!$AN$6</f>
        <v>11.183263254042105</v>
      </c>
      <c r="AC213" s="109">
        <f>AA213*SMOW!$AN$12</f>
        <v>21.513208870164181</v>
      </c>
      <c r="AD213" s="109">
        <f t="shared" ref="AD213" si="500">LN((AB213/1000)+1)*1000</f>
        <v>11.121192902873343</v>
      </c>
      <c r="AE213" s="109">
        <f t="shared" ref="AE213" si="501">LN((AC213/1000)+1)*1000</f>
        <v>21.285066048681056</v>
      </c>
      <c r="AF213" s="51">
        <f>(AD213-SMOW!AN$14*AE213)</f>
        <v>-0.11732197083025575</v>
      </c>
      <c r="AG213" s="130">
        <f t="shared" ref="AG213" si="502">AF213*1000</f>
        <v>-117.32197083025575</v>
      </c>
      <c r="AK213" s="70">
        <v>18</v>
      </c>
      <c r="AL213" s="70">
        <v>0</v>
      </c>
      <c r="AM213" s="70">
        <v>0</v>
      </c>
      <c r="AN213" s="70">
        <v>0</v>
      </c>
    </row>
    <row r="214" spans="1:40" s="84" customFormat="1" x14ac:dyDescent="0.25">
      <c r="A214" s="84">
        <v>3206</v>
      </c>
      <c r="B214" s="84" t="s">
        <v>202</v>
      </c>
      <c r="C214" s="84" t="s">
        <v>64</v>
      </c>
      <c r="D214" s="84" t="s">
        <v>50</v>
      </c>
      <c r="E214" s="84" t="s">
        <v>396</v>
      </c>
      <c r="F214" s="84">
        <v>10.985372302934699</v>
      </c>
      <c r="G214" s="84">
        <v>10.9254711510922</v>
      </c>
      <c r="H214" s="84">
        <v>3.5892407730088202E-3</v>
      </c>
      <c r="I214" s="84">
        <v>21.200198996055999</v>
      </c>
      <c r="J214" s="84">
        <v>20.978601220113902</v>
      </c>
      <c r="K214" s="84">
        <v>1.28274232834047E-3</v>
      </c>
      <c r="L214" s="84">
        <v>-0.151230293127878</v>
      </c>
      <c r="M214" s="84">
        <v>3.4136206977752898E-3</v>
      </c>
      <c r="N214" s="84">
        <v>0.67476303801725601</v>
      </c>
      <c r="O214" s="84">
        <v>5.0108288499439201E-3</v>
      </c>
      <c r="P214" s="84">
        <v>0.87611922655329599</v>
      </c>
      <c r="Q214" s="84">
        <v>6.2898319863369297E-3</v>
      </c>
      <c r="R214" s="84">
        <v>-0.69705768214335995</v>
      </c>
      <c r="S214" s="84">
        <v>0.16356298921670301</v>
      </c>
      <c r="T214" s="84">
        <v>261.93448148560498</v>
      </c>
      <c r="U214" s="84">
        <v>8.2955440105247996E-2</v>
      </c>
      <c r="V214" s="85">
        <v>44397.740347222221</v>
      </c>
      <c r="W214" s="84">
        <v>2.5</v>
      </c>
      <c r="X214" s="84">
        <v>7.5760421705232898E-3</v>
      </c>
      <c r="Y214" s="84">
        <v>1.0351282531764601</v>
      </c>
      <c r="Z214" s="109">
        <f>((((N214/1000)+1)/((SMOW!$Z$4/1000)+1))-1)*1000</f>
        <v>11.159184586904569</v>
      </c>
      <c r="AA214" s="109">
        <f>((((P214/1000)+1)/((SMOW!$AA$4/1000)+1))-1)*1000</f>
        <v>21.478960661360567</v>
      </c>
      <c r="AB214" s="109">
        <f>Z214*SMOW!$AN$6</f>
        <v>11.745711220328618</v>
      </c>
      <c r="AC214" s="109">
        <f>AA214*SMOW!$AN$12</f>
        <v>22.582314925467308</v>
      </c>
      <c r="AD214" s="109">
        <f t="shared" ref="AD214" si="503">LN((AB214/1000)+1)*1000</f>
        <v>11.677265793100062</v>
      </c>
      <c r="AE214" s="109">
        <f t="shared" ref="AE214" si="504">LN((AC214/1000)+1)*1000</f>
        <v>22.331109289168396</v>
      </c>
      <c r="AF214" s="51">
        <f>(AD214-SMOW!AN$14*AE214)</f>
        <v>-0.11355991158085033</v>
      </c>
      <c r="AG214" s="130">
        <f t="shared" ref="AG214" si="505">AF214*1000</f>
        <v>-113.55991158085033</v>
      </c>
      <c r="AH214" s="2">
        <f>AVERAGE(AG212:AG214)</f>
        <v>-120.02442301013083</v>
      </c>
      <c r="AI214" s="2">
        <f>STDEV(AG212:AG214)</f>
        <v>8.1586266496081521</v>
      </c>
      <c r="AK214" s="70">
        <v>18</v>
      </c>
      <c r="AL214" s="70">
        <v>0</v>
      </c>
      <c r="AM214" s="70">
        <v>0</v>
      </c>
      <c r="AN214" s="70">
        <v>0</v>
      </c>
    </row>
    <row r="215" spans="1:40" s="84" customFormat="1" x14ac:dyDescent="0.25">
      <c r="A215" s="84">
        <v>3207</v>
      </c>
      <c r="B215" s="84" t="s">
        <v>162</v>
      </c>
      <c r="C215" s="84" t="s">
        <v>64</v>
      </c>
      <c r="D215" s="84" t="s">
        <v>100</v>
      </c>
      <c r="E215" s="84" t="s">
        <v>397</v>
      </c>
      <c r="F215" s="84">
        <v>15.259966840673901</v>
      </c>
      <c r="G215" s="84">
        <v>15.1447044725801</v>
      </c>
      <c r="H215" s="84">
        <v>3.19363076042712E-3</v>
      </c>
      <c r="I215" s="84">
        <v>29.5042953549214</v>
      </c>
      <c r="J215" s="84">
        <v>29.077419705358398</v>
      </c>
      <c r="K215" s="84">
        <v>1.5555032977817001E-3</v>
      </c>
      <c r="L215" s="84">
        <v>-0.20817313184917399</v>
      </c>
      <c r="M215" s="84">
        <v>3.05428597883908E-3</v>
      </c>
      <c r="N215" s="84">
        <v>4.9094000204631696</v>
      </c>
      <c r="O215" s="84">
        <v>3.1610717216926198E-3</v>
      </c>
      <c r="P215" s="84">
        <v>9.0211656913862495</v>
      </c>
      <c r="Q215" s="84">
        <v>1.52455483463809E-3</v>
      </c>
      <c r="R215" s="84">
        <v>9.6971777244432396</v>
      </c>
      <c r="S215" s="84">
        <v>0.14972194127716601</v>
      </c>
      <c r="T215" s="84">
        <v>385.66949269168998</v>
      </c>
      <c r="U215" s="84">
        <v>0.12555633974685901</v>
      </c>
      <c r="V215" s="85">
        <v>44398.548738425925</v>
      </c>
      <c r="W215" s="84">
        <v>2.5</v>
      </c>
      <c r="X215" s="84">
        <v>8.8154084159149E-3</v>
      </c>
      <c r="Y215" s="84">
        <v>9.5421578793790703E-3</v>
      </c>
      <c r="Z215" s="109">
        <f>((((N215/1000)+1)/((SMOW!$Z$4/1000)+1))-1)*1000</f>
        <v>15.438189350841958</v>
      </c>
      <c r="AA215" s="109">
        <f>((((P215/1000)+1)/((SMOW!$AA$4/1000)+1))-1)*1000</f>
        <v>29.791671333152301</v>
      </c>
      <c r="AB215" s="109">
        <f>Z215*SMOW!$AN$6</f>
        <v>16.249620433068017</v>
      </c>
      <c r="AC215" s="109">
        <f>AA215*SMOW!$AN$12</f>
        <v>31.322041825400223</v>
      </c>
      <c r="AD215" s="109">
        <f t="shared" ref="AD215" si="506">LN((AB215/1000)+1)*1000</f>
        <v>16.119008382217469</v>
      </c>
      <c r="AE215" s="109">
        <f t="shared" ref="AE215" si="507">LN((AC215/1000)+1)*1000</f>
        <v>30.841514966527697</v>
      </c>
      <c r="AF215" s="51">
        <f>(AD215-SMOW!AN$14*AE215)</f>
        <v>-0.16531152010915662</v>
      </c>
      <c r="AG215" s="130">
        <f t="shared" ref="AG215" si="508">AF215*1000</f>
        <v>-165.31152010915662</v>
      </c>
      <c r="AK215" s="70">
        <v>18</v>
      </c>
      <c r="AL215" s="70">
        <v>0</v>
      </c>
      <c r="AM215" s="70">
        <v>0</v>
      </c>
      <c r="AN215" s="70">
        <v>0</v>
      </c>
    </row>
    <row r="216" spans="1:40" s="84" customFormat="1" x14ac:dyDescent="0.25">
      <c r="A216" s="84">
        <v>3208</v>
      </c>
      <c r="B216" s="84" t="s">
        <v>162</v>
      </c>
      <c r="C216" s="84" t="s">
        <v>64</v>
      </c>
      <c r="D216" s="84" t="s">
        <v>100</v>
      </c>
      <c r="E216" s="84" t="s">
        <v>398</v>
      </c>
      <c r="F216" s="84">
        <v>16.698625253541302</v>
      </c>
      <c r="G216" s="84">
        <v>16.560735928239101</v>
      </c>
      <c r="H216" s="84">
        <v>3.2926877436092799E-3</v>
      </c>
      <c r="I216" s="84">
        <v>32.247353509172797</v>
      </c>
      <c r="J216" s="84">
        <v>31.738321936564599</v>
      </c>
      <c r="K216" s="84">
        <v>1.40630131526493E-3</v>
      </c>
      <c r="L216" s="84">
        <v>-0.19709805426697299</v>
      </c>
      <c r="M216" s="84">
        <v>3.32378522948229E-3</v>
      </c>
      <c r="N216" s="84">
        <v>6.33339132291536</v>
      </c>
      <c r="O216" s="84">
        <v>3.25911881976616E-3</v>
      </c>
      <c r="P216" s="84">
        <v>11.709647661641499</v>
      </c>
      <c r="Q216" s="84">
        <v>1.3783213910260801E-3</v>
      </c>
      <c r="R216" s="84">
        <v>14.9453959816636</v>
      </c>
      <c r="S216" s="84">
        <v>0.134085723395132</v>
      </c>
      <c r="T216" s="84">
        <v>346.97215452784599</v>
      </c>
      <c r="U216" s="84">
        <v>9.5682240720687206E-2</v>
      </c>
      <c r="V216" s="85">
        <v>44398.664120370369</v>
      </c>
      <c r="W216" s="84">
        <v>2.5</v>
      </c>
      <c r="X216" s="84">
        <v>7.1931546804111096E-3</v>
      </c>
      <c r="Y216" s="84">
        <v>8.6603133242449393E-3</v>
      </c>
      <c r="Z216" s="109">
        <f>((((N216/1000)+1)/((SMOW!$Z$4/1000)+1))-1)*1000</f>
        <v>16.877100311157189</v>
      </c>
      <c r="AA216" s="109">
        <f>((((P216/1000)+1)/((SMOW!$AA$4/1000)+1))-1)*1000</f>
        <v>32.535495185054273</v>
      </c>
      <c r="AB216" s="109">
        <f>Z216*SMOW!$AN$6</f>
        <v>17.764160539471668</v>
      </c>
      <c r="AC216" s="109">
        <f>AA216*SMOW!$AN$12</f>
        <v>34.206813360697318</v>
      </c>
      <c r="AD216" s="109">
        <f t="shared" ref="AD216:AD218" si="509">LN((AB216/1000)+1)*1000</f>
        <v>17.608221877699545</v>
      </c>
      <c r="AE216" s="109">
        <f t="shared" ref="AE216:AE218" si="510">LN((AC216/1000)+1)*1000</f>
        <v>33.634769007690629</v>
      </c>
      <c r="AF216" s="51">
        <f>(AD216-SMOW!AN$14*AE216)</f>
        <v>-0.15093615836110885</v>
      </c>
      <c r="AG216" s="130">
        <f t="shared" ref="AG216:AG218" si="511">AF216*1000</f>
        <v>-150.93615836110885</v>
      </c>
      <c r="AK216" s="70">
        <v>18</v>
      </c>
      <c r="AL216" s="70">
        <v>0</v>
      </c>
      <c r="AM216" s="70">
        <v>0</v>
      </c>
      <c r="AN216" s="70">
        <v>0</v>
      </c>
    </row>
    <row r="217" spans="1:40" s="84" customFormat="1" x14ac:dyDescent="0.25">
      <c r="A217" s="84">
        <v>3209</v>
      </c>
      <c r="B217" s="84" t="s">
        <v>162</v>
      </c>
      <c r="C217" s="84" t="s">
        <v>64</v>
      </c>
      <c r="D217" s="84" t="s">
        <v>114</v>
      </c>
      <c r="E217" s="84" t="s">
        <v>399</v>
      </c>
      <c r="F217" s="84">
        <v>17.252050368290998</v>
      </c>
      <c r="G217" s="84">
        <v>17.104923198739002</v>
      </c>
      <c r="H217" s="84">
        <v>4.0833931155267403E-3</v>
      </c>
      <c r="I217" s="84">
        <v>33.321507543330597</v>
      </c>
      <c r="J217" s="84">
        <v>32.77837842097</v>
      </c>
      <c r="K217" s="84">
        <v>1.1677954888503199E-3</v>
      </c>
      <c r="L217" s="84">
        <v>-0.20206060753313801</v>
      </c>
      <c r="M217" s="84">
        <v>3.9414919089246396E-3</v>
      </c>
      <c r="N217" s="84">
        <v>6.8811742732762697</v>
      </c>
      <c r="O217" s="84">
        <v>4.0417629570682198E-3</v>
      </c>
      <c r="P217" s="84">
        <v>12.762430210066301</v>
      </c>
      <c r="Q217" s="84">
        <v>1.1445609025276999E-3</v>
      </c>
      <c r="R217" s="84">
        <v>16.719335400358499</v>
      </c>
      <c r="S217" s="84">
        <v>0.15721464900080501</v>
      </c>
      <c r="T217" s="84">
        <v>319.77675600398101</v>
      </c>
      <c r="U217" s="84">
        <v>0.100283526859785</v>
      </c>
      <c r="V217" s="85">
        <v>44398.805671296293</v>
      </c>
      <c r="W217" s="84">
        <v>2.5</v>
      </c>
      <c r="X217" s="84">
        <v>0.42849033215031002</v>
      </c>
      <c r="Y217" s="84">
        <v>0.47628292109578901</v>
      </c>
      <c r="Z217" s="109">
        <f>((((N217/1000)+1)/((SMOW!$Z$4/1000)+1))-1)*1000</f>
        <v>17.430622576209529</v>
      </c>
      <c r="AA217" s="109">
        <f>((((P217/1000)+1)/((SMOW!$AA$4/1000)+1))-1)*1000</f>
        <v>33.609949058725164</v>
      </c>
      <c r="AB217" s="109">
        <f>Z217*SMOW!$AN$6</f>
        <v>18.3467759293951</v>
      </c>
      <c r="AC217" s="109">
        <f>AA217*SMOW!$AN$12</f>
        <v>35.336460932135601</v>
      </c>
      <c r="AD217" s="109">
        <f t="shared" si="509"/>
        <v>18.180504453652752</v>
      </c>
      <c r="AE217" s="109">
        <f t="shared" si="510"/>
        <v>34.726456915512095</v>
      </c>
      <c r="AF217" s="51">
        <f>(AD217-SMOW!AN$14*AE217)</f>
        <v>-0.1550647977376336</v>
      </c>
      <c r="AG217" s="130">
        <f t="shared" si="511"/>
        <v>-155.0647977376336</v>
      </c>
      <c r="AK217" s="70">
        <v>18</v>
      </c>
      <c r="AL217" s="70">
        <v>0</v>
      </c>
      <c r="AM217" s="70">
        <v>0</v>
      </c>
      <c r="AN217" s="70">
        <v>0</v>
      </c>
    </row>
    <row r="218" spans="1:40" s="84" customFormat="1" x14ac:dyDescent="0.25">
      <c r="A218" s="84">
        <v>3210</v>
      </c>
      <c r="B218" s="84" t="s">
        <v>162</v>
      </c>
      <c r="C218" s="84" t="s">
        <v>380</v>
      </c>
      <c r="E218" s="84" t="s">
        <v>400</v>
      </c>
      <c r="F218" s="84">
        <v>8.8066540394570403</v>
      </c>
      <c r="G218" s="84">
        <v>8.7681013312337193</v>
      </c>
      <c r="H218" s="84">
        <v>4.0241440641069597E-3</v>
      </c>
      <c r="I218" s="84">
        <v>16.999425983686599</v>
      </c>
      <c r="J218" s="84">
        <v>16.856552609283099</v>
      </c>
      <c r="K218" s="84">
        <v>1.3785037120919599E-3</v>
      </c>
      <c r="L218" s="84">
        <v>-0.132158446467742</v>
      </c>
      <c r="M218" s="84">
        <v>3.9684140948257601E-3</v>
      </c>
      <c r="N218" s="84">
        <v>-1.4781213110392299</v>
      </c>
      <c r="O218" s="84">
        <v>3.9831179492296198E-3</v>
      </c>
      <c r="P218" s="84">
        <v>-3.2349054359633298</v>
      </c>
      <c r="Q218" s="84">
        <v>1.3510768519955901E-3</v>
      </c>
      <c r="R218" s="84">
        <v>-7.0693418104337002</v>
      </c>
      <c r="S218" s="84">
        <v>0.1412704823026</v>
      </c>
      <c r="T218" s="84">
        <v>255.83236765322999</v>
      </c>
      <c r="U218" s="84">
        <v>8.2663270162702501E-2</v>
      </c>
      <c r="V218" s="85">
        <v>44398.916412037041</v>
      </c>
      <c r="W218" s="84">
        <v>2.5</v>
      </c>
      <c r="X218" s="84">
        <v>8.3086785756498596E-2</v>
      </c>
      <c r="Y218" s="84">
        <v>7.8596216846402001E-2</v>
      </c>
      <c r="Z218" s="109">
        <f>((((N218/1000)+1)/((SMOW!$Z$4/1000)+1))-1)*1000</f>
        <v>8.9837437110971141</v>
      </c>
      <c r="AA218" s="109">
        <f>((((P218/1000)+1)/((SMOW!$AA$4/1000)+1))-1)*1000</f>
        <v>17.28331135086858</v>
      </c>
      <c r="AB218" s="109">
        <f>Z218*SMOW!$AN$6</f>
        <v>9.4559291932333025</v>
      </c>
      <c r="AC218" s="109">
        <f>AA218*SMOW!$AN$12</f>
        <v>18.171139005917571</v>
      </c>
      <c r="AD218" s="109">
        <f t="shared" si="509"/>
        <v>9.4115017437378352</v>
      </c>
      <c r="AE218" s="109">
        <f t="shared" si="510"/>
        <v>18.008016971342936</v>
      </c>
      <c r="AF218" s="51">
        <f>(AD218-SMOW!AN$14*AE218)</f>
        <v>-9.673121713123578E-2</v>
      </c>
      <c r="AG218" s="130">
        <f t="shared" si="511"/>
        <v>-96.73121713123578</v>
      </c>
      <c r="AJ218" s="84" t="s">
        <v>404</v>
      </c>
      <c r="AK218" s="70">
        <v>18</v>
      </c>
      <c r="AL218" s="70">
        <v>0</v>
      </c>
      <c r="AM218" s="70">
        <v>0</v>
      </c>
      <c r="AN218" s="70">
        <v>1</v>
      </c>
    </row>
    <row r="219" spans="1:40" s="84" customFormat="1" x14ac:dyDescent="0.25">
      <c r="A219" s="84">
        <v>3211</v>
      </c>
      <c r="B219" s="84" t="s">
        <v>134</v>
      </c>
      <c r="C219" s="84" t="s">
        <v>380</v>
      </c>
      <c r="E219" s="84" t="s">
        <v>401</v>
      </c>
      <c r="F219" s="84">
        <v>7.7410535824554296</v>
      </c>
      <c r="G219" s="84">
        <v>7.7112450706604703</v>
      </c>
      <c r="H219" s="84">
        <v>3.8798950506780299E-3</v>
      </c>
      <c r="I219" s="84">
        <v>14.916351028760801</v>
      </c>
      <c r="J219" s="84">
        <v>14.8061962751402</v>
      </c>
      <c r="K219" s="84">
        <v>1.5061477597043101E-3</v>
      </c>
      <c r="L219" s="84">
        <v>-0.106426562613577</v>
      </c>
      <c r="M219" s="84">
        <v>3.8614599881789898E-3</v>
      </c>
      <c r="N219" s="84">
        <v>-2.53285798034696</v>
      </c>
      <c r="O219" s="84">
        <v>3.84033955327959E-3</v>
      </c>
      <c r="P219" s="84">
        <v>-5.2765353045566297</v>
      </c>
      <c r="Q219" s="84">
        <v>1.4761812797218199E-3</v>
      </c>
      <c r="R219" s="84">
        <v>-10.185850336854701</v>
      </c>
      <c r="S219" s="84">
        <v>0.154546018144221</v>
      </c>
      <c r="T219" s="84">
        <v>282.813086982703</v>
      </c>
      <c r="U219" s="84">
        <v>8.6772364919743106E-2</v>
      </c>
      <c r="V219" s="85">
        <v>44399.471284722225</v>
      </c>
      <c r="W219" s="84">
        <v>2.5</v>
      </c>
      <c r="X219" s="84">
        <v>2.8901194774982701E-3</v>
      </c>
      <c r="Y219" s="84">
        <v>1.79254524217865E-3</v>
      </c>
      <c r="Z219" s="109">
        <f>((((N219/1000)+1)/((SMOW!$Z$4/1000)+1))-1)*1000</f>
        <v>7.9179561946285393</v>
      </c>
      <c r="AA219" s="109">
        <f>((((P219/1000)+1)/((SMOW!$AA$4/1000)+1))-1)*1000</f>
        <v>15.199654926097983</v>
      </c>
      <c r="AB219" s="109">
        <f>Z219*SMOW!$AN$6</f>
        <v>8.3341238952582479</v>
      </c>
      <c r="AC219" s="109">
        <f>AA219*SMOW!$AN$12</f>
        <v>15.980447085461195</v>
      </c>
      <c r="AD219" s="109">
        <f t="shared" ref="AD219" si="512">LN((AB219/1000)+1)*1000</f>
        <v>8.2995868427431212</v>
      </c>
      <c r="AE219" s="109">
        <f t="shared" ref="AE219" si="513">LN((AC219/1000)+1)*1000</f>
        <v>15.854103976478063</v>
      </c>
      <c r="AF219" s="51">
        <f>(AD219-SMOW!AN$14*AE219)</f>
        <v>-7.138005683729709E-2</v>
      </c>
      <c r="AG219" s="130">
        <f t="shared" ref="AG219" si="514">AF219*1000</f>
        <v>-71.38005683729709</v>
      </c>
      <c r="AJ219" s="84" t="s">
        <v>404</v>
      </c>
      <c r="AK219" s="70">
        <v>18</v>
      </c>
      <c r="AL219" s="70">
        <v>0</v>
      </c>
      <c r="AM219" s="70">
        <v>0</v>
      </c>
      <c r="AN219" s="70">
        <v>1</v>
      </c>
    </row>
    <row r="220" spans="1:40" s="84" customFormat="1" x14ac:dyDescent="0.25">
      <c r="A220" s="84">
        <v>3212</v>
      </c>
      <c r="B220" s="84" t="s">
        <v>134</v>
      </c>
      <c r="C220" s="84" t="s">
        <v>380</v>
      </c>
      <c r="E220" s="84" t="s">
        <v>412</v>
      </c>
      <c r="F220" s="84">
        <v>7.78045781743785</v>
      </c>
      <c r="G220" s="84">
        <v>7.7503458990711804</v>
      </c>
      <c r="H220" s="84">
        <v>3.5648891491561899E-3</v>
      </c>
      <c r="I220" s="84">
        <v>14.9677434058444</v>
      </c>
      <c r="J220" s="84">
        <v>14.856832051922201</v>
      </c>
      <c r="K220" s="84">
        <v>1.4738250380742399E-3</v>
      </c>
      <c r="L220" s="84">
        <v>-9.4061424343754196E-2</v>
      </c>
      <c r="M220" s="84">
        <v>3.3998285103574001E-3</v>
      </c>
      <c r="N220" s="84">
        <v>-2.49385547120868</v>
      </c>
      <c r="O220" s="84">
        <v>3.52854513427248E-3</v>
      </c>
      <c r="P220" s="84">
        <v>-5.2261654358086496</v>
      </c>
      <c r="Q220" s="84">
        <v>1.4445016544893899E-3</v>
      </c>
      <c r="R220" s="84">
        <v>-10.012553184935401</v>
      </c>
      <c r="S220" s="84">
        <v>0.13458069204312201</v>
      </c>
      <c r="T220" s="84">
        <v>263.54590229661301</v>
      </c>
      <c r="U220" s="84">
        <v>7.3751885723958799E-2</v>
      </c>
      <c r="V220" s="85">
        <v>44399.561643518522</v>
      </c>
      <c r="W220" s="84">
        <v>2.5</v>
      </c>
      <c r="X220" s="84">
        <v>1.9417258882064602E-2</v>
      </c>
      <c r="Y220" s="84">
        <v>2.3020082903857601E-2</v>
      </c>
      <c r="Z220" s="109">
        <f>((((N220/1000)+1)/((SMOW!$Z$4/1000)+1))-1)*1000</f>
        <v>7.9573673467767669</v>
      </c>
      <c r="AA220" s="109">
        <f>((((P220/1000)+1)/((SMOW!$AA$4/1000)+1))-1)*1000</f>
        <v>15.251061648857034</v>
      </c>
      <c r="AB220" s="109">
        <f>Z220*SMOW!$AN$6</f>
        <v>8.375606497180323</v>
      </c>
      <c r="AC220" s="109">
        <f>AA220*SMOW!$AN$12</f>
        <v>16.034494523832805</v>
      </c>
      <c r="AD220" s="109">
        <f t="shared" ref="AD220" si="515">LN((AB220/1000)+1)*1000</f>
        <v>8.3407257347736721</v>
      </c>
      <c r="AE220" s="109">
        <f t="shared" ref="AE220" si="516">LN((AC220/1000)+1)*1000</f>
        <v>15.907299882942823</v>
      </c>
      <c r="AF220" s="51">
        <f>(AD220-SMOW!AN$14*AE220)</f>
        <v>-5.8328603420138236E-2</v>
      </c>
      <c r="AG220" s="130">
        <f t="shared" ref="AG220" si="517">AF220*1000</f>
        <v>-58.328603420138236</v>
      </c>
      <c r="AK220" s="70">
        <v>18</v>
      </c>
      <c r="AL220" s="70">
        <v>0</v>
      </c>
      <c r="AM220" s="70">
        <v>0</v>
      </c>
      <c r="AN220" s="70">
        <v>0</v>
      </c>
    </row>
    <row r="221" spans="1:40" s="84" customFormat="1" x14ac:dyDescent="0.25">
      <c r="A221" s="84">
        <v>3213</v>
      </c>
      <c r="B221" s="84" t="s">
        <v>134</v>
      </c>
      <c r="C221" s="84" t="s">
        <v>380</v>
      </c>
      <c r="E221" s="84" t="s">
        <v>402</v>
      </c>
      <c r="F221" s="84">
        <v>7.6266568020000003</v>
      </c>
      <c r="G221" s="84">
        <v>7.5977206390000003</v>
      </c>
      <c r="H221" s="84">
        <v>3.5750199999999999E-3</v>
      </c>
      <c r="I221" s="84">
        <v>14.66253163</v>
      </c>
      <c r="J221" s="84">
        <v>14.55607603</v>
      </c>
      <c r="K221" s="84">
        <v>1.2088870000000001E-3</v>
      </c>
      <c r="L221" s="84">
        <v>-8.7887504000000005E-2</v>
      </c>
      <c r="M221" s="84">
        <v>3.6732510000000002E-3</v>
      </c>
      <c r="N221" s="84">
        <v>-2.646088486</v>
      </c>
      <c r="O221" s="84">
        <v>3.5385730000000002E-3</v>
      </c>
      <c r="P221" s="84">
        <v>-5.525304684</v>
      </c>
      <c r="Q221" s="84">
        <v>1.184835E-3</v>
      </c>
      <c r="R221" s="84">
        <v>-9.8709725769999999</v>
      </c>
      <c r="S221" s="84">
        <v>0.12825735999999999</v>
      </c>
      <c r="T221" s="84">
        <v>310.86921489999997</v>
      </c>
      <c r="U221" s="84">
        <v>7.0803283999999994E-2</v>
      </c>
      <c r="V221" s="85">
        <v>44399.806250000001</v>
      </c>
      <c r="W221" s="84">
        <v>2.5</v>
      </c>
      <c r="X221" s="84">
        <v>0.12886988899999999</v>
      </c>
      <c r="Y221" s="84">
        <v>0.12591643799999999</v>
      </c>
      <c r="Z221" s="109">
        <f>((((N221/1000)+1)/((SMOW!$Z$4/1000)+1))-1)*1000</f>
        <v>7.8035393331310487</v>
      </c>
      <c r="AA221" s="109">
        <f>((((P221/1000)+1)/((SMOW!$AA$4/1000)+1))-1)*1000</f>
        <v>14.945764677068318</v>
      </c>
      <c r="AB221" s="109">
        <f>Z221*SMOW!$AN$6</f>
        <v>8.2136932846325443</v>
      </c>
      <c r="AC221" s="109">
        <f>AA221*SMOW!$AN$12</f>
        <v>15.71351473009787</v>
      </c>
      <c r="AD221" s="109">
        <f t="shared" ref="AD221:AD223" si="518">LN((AB221/1000)+1)*1000</f>
        <v>8.1801444871065279</v>
      </c>
      <c r="AE221" s="109">
        <f t="shared" ref="AE221:AE223" si="519">LN((AC221/1000)+1)*1000</f>
        <v>15.591335703385779</v>
      </c>
      <c r="AF221" s="51">
        <f>(AD221-SMOW!AN$14*AE221)</f>
        <v>-5.2080764281162928E-2</v>
      </c>
      <c r="AG221" s="130">
        <f t="shared" ref="AG221:AG223" si="520">AF221*1000</f>
        <v>-52.080764281162928</v>
      </c>
      <c r="AK221" s="70">
        <v>18</v>
      </c>
      <c r="AL221" s="70">
        <v>0</v>
      </c>
      <c r="AM221" s="70">
        <v>0</v>
      </c>
      <c r="AN221" s="70">
        <v>0</v>
      </c>
    </row>
    <row r="222" spans="1:40" s="84" customFormat="1" x14ac:dyDescent="0.25">
      <c r="A222" s="84">
        <v>3214</v>
      </c>
      <c r="B222" s="84" t="s">
        <v>134</v>
      </c>
      <c r="C222" s="84" t="s">
        <v>380</v>
      </c>
      <c r="E222" s="84" t="s">
        <v>403</v>
      </c>
      <c r="F222" s="84">
        <v>7.1707459858081499</v>
      </c>
      <c r="G222" s="84">
        <v>7.1451580972160498</v>
      </c>
      <c r="H222" s="84">
        <v>4.1931630747593304E-3</v>
      </c>
      <c r="I222" s="84">
        <v>13.7749214167847</v>
      </c>
      <c r="J222" s="84">
        <v>13.680909484657001</v>
      </c>
      <c r="K222" s="84">
        <v>1.71436195611349E-3</v>
      </c>
      <c r="L222" s="84">
        <v>-7.83621106828567E-2</v>
      </c>
      <c r="M222" s="84">
        <v>4.3635643307546696E-3</v>
      </c>
      <c r="N222" s="84">
        <v>-3.0973512958446299</v>
      </c>
      <c r="O222" s="84">
        <v>4.1504138124884103E-3</v>
      </c>
      <c r="P222" s="84">
        <v>-6.39525490857124</v>
      </c>
      <c r="Q222" s="84">
        <v>1.68025282379116E-3</v>
      </c>
      <c r="R222" s="84">
        <v>-11.2911023834563</v>
      </c>
      <c r="S222" s="84">
        <v>0.143677116777569</v>
      </c>
      <c r="T222" s="84">
        <v>353.98655405098901</v>
      </c>
      <c r="U222" s="84">
        <v>0.1084074585205</v>
      </c>
      <c r="V222" s="85">
        <v>44399.888020833336</v>
      </c>
      <c r="W222" s="84">
        <v>2.5</v>
      </c>
      <c r="X222" s="105">
        <v>3.40763952649385E-5</v>
      </c>
      <c r="Y222" s="84">
        <v>7.1727352656231398E-4</v>
      </c>
      <c r="Z222" s="109">
        <f>((((N222/1000)+1)/((SMOW!$Z$4/1000)+1))-1)*1000</f>
        <v>7.3475484840648253</v>
      </c>
      <c r="AA222" s="109">
        <f>((((P222/1000)+1)/((SMOW!$AA$4/1000)+1))-1)*1000</f>
        <v>14.057906695294387</v>
      </c>
      <c r="AB222" s="109">
        <f>Z222*SMOW!$AN$6</f>
        <v>7.7337355609714837</v>
      </c>
      <c r="AC222" s="109">
        <f>AA222*SMOW!$AN$12</f>
        <v>14.780048308252917</v>
      </c>
      <c r="AD222" s="109">
        <f t="shared" si="518"/>
        <v>7.7039835259009353</v>
      </c>
      <c r="AE222" s="109">
        <f t="shared" si="519"/>
        <v>14.671887836523609</v>
      </c>
      <c r="AF222" s="51">
        <f>(AD222-SMOW!AN$14*AE222)</f>
        <v>-4.2773251783530419E-2</v>
      </c>
      <c r="AG222" s="130">
        <f t="shared" si="520"/>
        <v>-42.773251783530419</v>
      </c>
      <c r="AH222" s="2">
        <f>AVERAGE(AG220:AG222)</f>
        <v>-51.060873161610523</v>
      </c>
      <c r="AI222" s="2">
        <f>STDEV(AG220:AG222)</f>
        <v>7.8276672487041923</v>
      </c>
      <c r="AK222" s="70">
        <v>18</v>
      </c>
      <c r="AL222" s="70">
        <v>0</v>
      </c>
      <c r="AM222" s="70">
        <v>0</v>
      </c>
      <c r="AN222" s="70">
        <v>0</v>
      </c>
    </row>
    <row r="223" spans="1:40" s="84" customFormat="1" x14ac:dyDescent="0.25">
      <c r="A223" s="84">
        <v>3215</v>
      </c>
      <c r="B223" s="84" t="s">
        <v>134</v>
      </c>
      <c r="C223" s="84" t="s">
        <v>380</v>
      </c>
      <c r="E223" s="84" t="s">
        <v>405</v>
      </c>
      <c r="F223" s="84">
        <v>4.1962506623923499</v>
      </c>
      <c r="G223" s="84">
        <v>4.1874705283252203</v>
      </c>
      <c r="H223" s="84">
        <v>4.6986449248664101E-3</v>
      </c>
      <c r="I223" s="84">
        <v>8.3140017120193193</v>
      </c>
      <c r="J223" s="84">
        <v>8.2796307368508497</v>
      </c>
      <c r="K223" s="84">
        <v>1.4115154092472001E-3</v>
      </c>
      <c r="L223" s="84">
        <v>-0.18417450073202901</v>
      </c>
      <c r="M223" s="84">
        <v>4.7310250982284096E-3</v>
      </c>
      <c r="N223" s="84">
        <v>-6.0415216644636498</v>
      </c>
      <c r="O223" s="84">
        <v>4.6507422793902404E-3</v>
      </c>
      <c r="P223" s="84">
        <v>-11.747523559718401</v>
      </c>
      <c r="Q223" s="84">
        <v>1.38343174482711E-3</v>
      </c>
      <c r="R223" s="84">
        <v>-19.300808060580099</v>
      </c>
      <c r="S223" s="84">
        <v>0.144127395555677</v>
      </c>
      <c r="T223" s="84">
        <v>423.27324206091799</v>
      </c>
      <c r="U223" s="84">
        <v>0.153780538840599</v>
      </c>
      <c r="V223" s="85">
        <v>44399.970335648148</v>
      </c>
      <c r="W223" s="84">
        <v>2.5</v>
      </c>
      <c r="X223" s="84">
        <v>2.8663369669520801E-2</v>
      </c>
      <c r="Y223" s="84">
        <v>3.3726167461785E-2</v>
      </c>
      <c r="Z223" s="109">
        <f>((((N223/1000)+1)/((SMOW!$Z$4/1000)+1))-1)*1000</f>
        <v>4.3725310066782264</v>
      </c>
      <c r="AA223" s="109">
        <f>((((P223/1000)+1)/((SMOW!$AA$4/1000)+1))-1)*1000</f>
        <v>8.5954626286111058</v>
      </c>
      <c r="AB223" s="109">
        <f>Z223*SMOW!$AN$6</f>
        <v>4.6023511938896497</v>
      </c>
      <c r="AC223" s="109">
        <f>AA223*SMOW!$AN$12</f>
        <v>9.0370035622145224</v>
      </c>
      <c r="AD223" s="109">
        <f t="shared" si="518"/>
        <v>4.5917927589897936</v>
      </c>
      <c r="AE223" s="109">
        <f t="shared" si="519"/>
        <v>8.9964141997236293</v>
      </c>
      <c r="AF223" s="51">
        <f>(AD223-SMOW!AN$14*AE223)</f>
        <v>-0.15831393846428288</v>
      </c>
      <c r="AG223" s="130">
        <f t="shared" si="520"/>
        <v>-158.31393846428287</v>
      </c>
      <c r="AK223" s="70">
        <v>18</v>
      </c>
      <c r="AL223" s="70">
        <v>0</v>
      </c>
      <c r="AM223" s="70">
        <v>0</v>
      </c>
      <c r="AN223" s="70">
        <v>0</v>
      </c>
    </row>
    <row r="224" spans="1:40" s="84" customFormat="1" x14ac:dyDescent="0.25">
      <c r="A224" s="84">
        <v>3216</v>
      </c>
      <c r="B224" s="84" t="s">
        <v>162</v>
      </c>
      <c r="C224" s="84" t="s">
        <v>380</v>
      </c>
      <c r="E224" s="84" t="s">
        <v>407</v>
      </c>
      <c r="F224" s="84">
        <v>1.13166211131086</v>
      </c>
      <c r="G224" s="84">
        <v>1.1310219910198001</v>
      </c>
      <c r="H224" s="84">
        <v>3.7486676948555002E-3</v>
      </c>
      <c r="I224" s="84">
        <v>2.48238786143484</v>
      </c>
      <c r="J224" s="84">
        <v>2.4793116502616002</v>
      </c>
      <c r="K224" s="84">
        <v>3.0115505885529698E-3</v>
      </c>
      <c r="L224" s="84">
        <v>-0.178054560318327</v>
      </c>
      <c r="M224" s="84">
        <v>3.5585162604101599E-3</v>
      </c>
      <c r="N224" s="84">
        <v>-9.0748667610502896</v>
      </c>
      <c r="O224" s="84">
        <v>3.7104500592467799E-3</v>
      </c>
      <c r="P224" s="84">
        <v>-17.463110985558298</v>
      </c>
      <c r="Q224" s="84">
        <v>2.9516324498232598E-3</v>
      </c>
      <c r="R224" s="84">
        <v>-28.5309681366512</v>
      </c>
      <c r="S224" s="84">
        <v>0.13563983077070199</v>
      </c>
      <c r="T224" s="84">
        <v>499.05895032723902</v>
      </c>
      <c r="U224" s="84">
        <v>0.17223431514059701</v>
      </c>
      <c r="V224" s="85">
        <v>44400.52820601852</v>
      </c>
      <c r="W224" s="84">
        <v>2.5</v>
      </c>
      <c r="X224" s="84">
        <v>5.7511424348093199E-2</v>
      </c>
      <c r="Y224" s="84">
        <v>5.5438612984521699E-2</v>
      </c>
      <c r="Z224" s="109">
        <f>((((N224/1000)+1)/((SMOW!$Z$4/1000)+1))-1)*1000</f>
        <v>1.3074044863257139</v>
      </c>
      <c r="AA224" s="109">
        <f>((((P224/1000)+1)/((SMOW!$AA$4/1000)+1))-1)*1000</f>
        <v>2.7622209404911668</v>
      </c>
      <c r="AB224" s="109">
        <f>Z224*SMOW!$AN$6</f>
        <v>1.3761216534194458</v>
      </c>
      <c r="AC224" s="109">
        <f>AA224*SMOW!$AN$12</f>
        <v>2.9041136652438366</v>
      </c>
      <c r="AD224" s="109">
        <f t="shared" ref="AD224:AD225" si="521">LN((AB224/1000)+1)*1000</f>
        <v>1.3751756657801426</v>
      </c>
      <c r="AE224" s="109">
        <f t="shared" ref="AE224:AE225" si="522">LN((AC224/1000)+1)*1000</f>
        <v>2.8999048737239095</v>
      </c>
      <c r="AF224" s="51">
        <f>(AD224-SMOW!AN$14*AE224)</f>
        <v>-0.15597410754608165</v>
      </c>
      <c r="AG224" s="130">
        <f t="shared" ref="AG224:AG225" si="523">AF224*1000</f>
        <v>-155.97410754608165</v>
      </c>
      <c r="AJ224" s="84" t="s">
        <v>406</v>
      </c>
      <c r="AK224" s="70">
        <v>18</v>
      </c>
      <c r="AL224" s="70">
        <v>0</v>
      </c>
      <c r="AM224" s="70">
        <v>0</v>
      </c>
      <c r="AN224" s="70">
        <v>1</v>
      </c>
    </row>
    <row r="225" spans="1:40" s="84" customFormat="1" x14ac:dyDescent="0.25">
      <c r="A225" s="84">
        <v>3217</v>
      </c>
      <c r="B225" s="84" t="s">
        <v>162</v>
      </c>
      <c r="C225" s="84" t="s">
        <v>64</v>
      </c>
      <c r="D225" s="84" t="s">
        <v>50</v>
      </c>
      <c r="E225" s="84" t="s">
        <v>408</v>
      </c>
      <c r="F225" s="84">
        <v>8.9879049325118601</v>
      </c>
      <c r="G225" s="84">
        <v>8.9477535910609802</v>
      </c>
      <c r="H225" s="84">
        <v>5.2389532494277304E-3</v>
      </c>
      <c r="I225" s="84">
        <v>17.474856685592201</v>
      </c>
      <c r="J225" s="84">
        <v>17.323927110060101</v>
      </c>
      <c r="K225" s="84">
        <v>1.54777138457689E-3</v>
      </c>
      <c r="L225" s="84">
        <v>-0.19927992305076001</v>
      </c>
      <c r="M225" s="84">
        <v>5.2002707950048396E-3</v>
      </c>
      <c r="N225" s="84">
        <v>-1.2987182693142001</v>
      </c>
      <c r="O225" s="84">
        <v>5.1855421651273003E-3</v>
      </c>
      <c r="P225" s="84">
        <v>-2.76893395511892</v>
      </c>
      <c r="Q225" s="84">
        <v>1.5169767564213799E-3</v>
      </c>
      <c r="R225" s="84">
        <v>-8.2478132991575102</v>
      </c>
      <c r="S225" s="84">
        <v>0.161160075569246</v>
      </c>
      <c r="T225" s="84">
        <v>536.97093783771095</v>
      </c>
      <c r="U225" s="84">
        <v>9.4613735934718002E-2</v>
      </c>
      <c r="V225" s="85">
        <v>44400.662754629629</v>
      </c>
      <c r="W225" s="84">
        <v>2.5</v>
      </c>
      <c r="X225" s="84">
        <v>1.28851507600675E-2</v>
      </c>
      <c r="Y225" s="84">
        <v>1.01000265751534E-2</v>
      </c>
      <c r="Z225" s="109">
        <f>((((N225/1000)+1)/((SMOW!$Z$4/1000)+1))-1)*1000</f>
        <v>9.1650264216076582</v>
      </c>
      <c r="AA225" s="109">
        <f>((((P225/1000)+1)/((SMOW!$AA$4/1000)+1))-1)*1000</f>
        <v>17.758874764569164</v>
      </c>
      <c r="AB225" s="109">
        <f>Z225*SMOW!$AN$6</f>
        <v>9.6467401212462711</v>
      </c>
      <c r="AC225" s="109">
        <f>AA225*SMOW!$AN$12</f>
        <v>18.671131670578312</v>
      </c>
      <c r="AD225" s="109">
        <f t="shared" si="521"/>
        <v>9.6005074158920998</v>
      </c>
      <c r="AE225" s="109">
        <f t="shared" si="522"/>
        <v>18.498965811026491</v>
      </c>
      <c r="AF225" s="51">
        <f>(AD225-SMOW!AN$14*AE225)</f>
        <v>-0.16694653232988799</v>
      </c>
      <c r="AG225" s="130">
        <f t="shared" si="523"/>
        <v>-166.94653232988799</v>
      </c>
      <c r="AK225" s="70">
        <v>18</v>
      </c>
      <c r="AL225" s="70">
        <v>0</v>
      </c>
      <c r="AM225" s="70">
        <v>0</v>
      </c>
      <c r="AN225" s="70">
        <v>1</v>
      </c>
    </row>
    <row r="226" spans="1:40" s="27" customFormat="1" x14ac:dyDescent="0.25">
      <c r="A226" s="121"/>
      <c r="B226" s="121"/>
      <c r="C226" s="122"/>
      <c r="D226" s="26"/>
      <c r="E226" s="134" t="s">
        <v>393</v>
      </c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5"/>
      <c r="X226" s="124"/>
      <c r="Y226" s="124"/>
      <c r="Z226" s="128"/>
      <c r="AA226" s="128"/>
      <c r="AB226" s="128"/>
      <c r="AC226" s="128"/>
      <c r="AD226" s="128"/>
      <c r="AE226" s="128"/>
      <c r="AF226" s="124"/>
      <c r="AG226" s="129"/>
      <c r="AH226" s="126"/>
      <c r="AI226" s="126"/>
      <c r="AJ226" s="127"/>
    </row>
    <row r="227" spans="1:40" s="84" customFormat="1" x14ac:dyDescent="0.25">
      <c r="A227" s="84">
        <v>3218</v>
      </c>
      <c r="B227" s="84" t="s">
        <v>127</v>
      </c>
      <c r="C227" s="84" t="s">
        <v>64</v>
      </c>
      <c r="D227" s="84" t="s">
        <v>50</v>
      </c>
      <c r="E227" s="84" t="s">
        <v>409</v>
      </c>
      <c r="F227" s="84">
        <v>9.4886744492783208</v>
      </c>
      <c r="G227" s="84">
        <v>9.4439393443763606</v>
      </c>
      <c r="H227" s="84">
        <v>4.5315617990820201E-3</v>
      </c>
      <c r="I227" s="84">
        <v>18.491034685402401</v>
      </c>
      <c r="J227" s="84">
        <v>18.322154139274598</v>
      </c>
      <c r="K227" s="84">
        <v>1.41773733308697E-3</v>
      </c>
      <c r="L227" s="84">
        <v>-0.23015804116064401</v>
      </c>
      <c r="M227" s="84">
        <v>4.5413887794223699E-3</v>
      </c>
      <c r="N227" s="84">
        <v>-0.80305409355801405</v>
      </c>
      <c r="O227" s="84">
        <v>4.48536256466387E-3</v>
      </c>
      <c r="P227" s="84">
        <v>-1.77297394354366</v>
      </c>
      <c r="Q227" s="84">
        <v>1.3895298765915301E-3</v>
      </c>
      <c r="R227" s="84">
        <v>-7.04708091601431</v>
      </c>
      <c r="S227" s="84">
        <v>0.12404354590983201</v>
      </c>
      <c r="T227" s="84">
        <v>234.614330660148</v>
      </c>
      <c r="U227" s="84">
        <v>8.5680369732154593E-2</v>
      </c>
      <c r="V227" s="85">
        <v>44400.865069444444</v>
      </c>
      <c r="W227" s="84">
        <v>2.5</v>
      </c>
      <c r="X227" s="84">
        <v>6.6831963966629496E-3</v>
      </c>
      <c r="Y227" s="84">
        <v>3.7865620120317201E-3</v>
      </c>
      <c r="Z227" s="109">
        <f>((((N227/1000)+1)/((SMOW!$Z$4/1000)+1))-1)*1000</f>
        <v>9.6658838453174134</v>
      </c>
      <c r="AA227" s="109">
        <f>((((P227/1000)+1)/((SMOW!$AA$4/1000)+1))-1)*1000</f>
        <v>18.775336420453481</v>
      </c>
      <c r="AB227" s="109">
        <f>Z227*SMOW!$AN$6</f>
        <v>10.173922606278039</v>
      </c>
      <c r="AC227" s="109">
        <f>AA227*SMOW!$AN$12</f>
        <v>19.739808017853097</v>
      </c>
      <c r="AD227" s="109">
        <f t="shared" ref="AD227" si="524">LN((AB227/1000)+1)*1000</f>
        <v>10.122516628621863</v>
      </c>
      <c r="AE227" s="109">
        <f t="shared" ref="AE227" si="525">LN((AC227/1000)+1)*1000</f>
        <v>19.547504576570592</v>
      </c>
      <c r="AF227" s="51">
        <f>(AD227-SMOW!AN$14*AE227)</f>
        <v>-0.19856578780741074</v>
      </c>
      <c r="AG227" s="130">
        <f t="shared" ref="AG227" si="526">AF227*1000</f>
        <v>-198.56578780741074</v>
      </c>
      <c r="AK227" s="70">
        <v>18</v>
      </c>
      <c r="AL227" s="70">
        <v>0</v>
      </c>
      <c r="AM227" s="70">
        <v>0</v>
      </c>
      <c r="AN227" s="70">
        <v>1</v>
      </c>
    </row>
    <row r="228" spans="1:40" s="84" customFormat="1" x14ac:dyDescent="0.25">
      <c r="A228" s="84">
        <v>3219</v>
      </c>
      <c r="B228" s="84" t="s">
        <v>162</v>
      </c>
      <c r="C228" s="84" t="s">
        <v>64</v>
      </c>
      <c r="D228" s="84" t="s">
        <v>50</v>
      </c>
      <c r="E228" s="84" t="s">
        <v>410</v>
      </c>
      <c r="F228" s="84">
        <v>10.066241107908001</v>
      </c>
      <c r="G228" s="84">
        <v>10.015913712107</v>
      </c>
      <c r="H228" s="84">
        <v>3.5860911171371E-3</v>
      </c>
      <c r="I228" s="84">
        <v>19.4779810957146</v>
      </c>
      <c r="J228" s="84">
        <v>19.290713022418199</v>
      </c>
      <c r="K228" s="84">
        <v>1.2330136050912599E-3</v>
      </c>
      <c r="L228" s="84">
        <v>-0.16958276372977599</v>
      </c>
      <c r="M228" s="84">
        <v>3.7995059037837101E-3</v>
      </c>
      <c r="N228" s="84">
        <v>-0.23137572215377</v>
      </c>
      <c r="O228" s="84">
        <v>3.5495309483680598E-3</v>
      </c>
      <c r="P228" s="84">
        <v>-0.805663926575934</v>
      </c>
      <c r="Q228" s="84">
        <v>1.2084814320211801E-3</v>
      </c>
      <c r="R228" s="84">
        <v>-6.0154231040524202</v>
      </c>
      <c r="S228" s="84">
        <v>0.156907450394461</v>
      </c>
      <c r="T228" s="84">
        <v>297.946604667977</v>
      </c>
      <c r="U228" s="84">
        <v>9.4396684502646405E-2</v>
      </c>
      <c r="V228" s="85">
        <v>44401.85328703704</v>
      </c>
      <c r="W228" s="84">
        <v>2.5</v>
      </c>
      <c r="X228" s="84">
        <v>1.8990974809934402E-2</v>
      </c>
      <c r="Y228" s="84">
        <v>1.65325504759966E-2</v>
      </c>
      <c r="Z228" s="109">
        <f>((((N228/1000)+1)/((SMOW!$Z$4/1000)+1))-1)*1000</f>
        <v>10.243551892146208</v>
      </c>
      <c r="AA228" s="109">
        <f>((((P228/1000)+1)/((SMOW!$AA$4/1000)+1))-1)*1000</f>
        <v>19.762558327129696</v>
      </c>
      <c r="AB228" s="109">
        <f>Z228*SMOW!$AN$6</f>
        <v>10.781952880033408</v>
      </c>
      <c r="AC228" s="109">
        <f>AA228*SMOW!$AN$12</f>
        <v>20.777742597154589</v>
      </c>
      <c r="AD228" s="109">
        <f t="shared" ref="AD228" si="527">LN((AB228/1000)+1)*1000</f>
        <v>10.724242078916618</v>
      </c>
      <c r="AE228" s="109">
        <f t="shared" ref="AE228" si="528">LN((AC228/1000)+1)*1000</f>
        <v>20.564829488582408</v>
      </c>
      <c r="AF228" s="51">
        <f>(AD228-SMOW!AN$14*AE228)</f>
        <v>-0.13398789105489506</v>
      </c>
      <c r="AG228" s="130">
        <f t="shared" ref="AG228" si="529">AF228*1000</f>
        <v>-133.98789105489504</v>
      </c>
      <c r="AK228" s="70">
        <v>18</v>
      </c>
      <c r="AL228" s="70">
        <v>0</v>
      </c>
      <c r="AM228" s="70">
        <v>0</v>
      </c>
      <c r="AN228" s="70">
        <v>0</v>
      </c>
    </row>
    <row r="229" spans="1:40" s="84" customFormat="1" x14ac:dyDescent="0.25">
      <c r="A229" s="84">
        <v>3220</v>
      </c>
      <c r="B229" s="84" t="s">
        <v>162</v>
      </c>
      <c r="C229" s="84" t="s">
        <v>64</v>
      </c>
      <c r="D229" s="84" t="s">
        <v>50</v>
      </c>
      <c r="E229" s="84" t="s">
        <v>411</v>
      </c>
      <c r="F229" s="84">
        <v>9.9346211213167006</v>
      </c>
      <c r="G229" s="84">
        <v>9.8855969708379092</v>
      </c>
      <c r="H229" s="84">
        <v>3.4237030353057602E-3</v>
      </c>
      <c r="I229" s="84">
        <v>19.223766770649899</v>
      </c>
      <c r="J229" s="84">
        <v>19.041324542512999</v>
      </c>
      <c r="K229" s="84">
        <v>1.8800706730030101E-3</v>
      </c>
      <c r="L229" s="84">
        <v>-0.168222387608957</v>
      </c>
      <c r="M229" s="84">
        <v>3.5251395885983802E-3</v>
      </c>
      <c r="N229" s="84">
        <v>-0.36165384408916601</v>
      </c>
      <c r="O229" s="84">
        <v>3.3887984116693602E-3</v>
      </c>
      <c r="P229" s="84">
        <v>-1.05482037572288</v>
      </c>
      <c r="Q229" s="84">
        <v>1.84266458198603E-3</v>
      </c>
      <c r="R229" s="84">
        <v>-7.3404339381585597</v>
      </c>
      <c r="S229" s="84">
        <v>0.145184012996842</v>
      </c>
      <c r="T229" s="84">
        <v>304.04664810940199</v>
      </c>
      <c r="U229" s="84">
        <v>0.101453646811796</v>
      </c>
      <c r="V229" s="85">
        <v>44403.557152777779</v>
      </c>
      <c r="W229" s="84">
        <v>2.5</v>
      </c>
      <c r="X229" s="84">
        <v>8.5652310412750992E-3</v>
      </c>
      <c r="Y229" s="84">
        <v>1.03621343322028E-2</v>
      </c>
      <c r="Z229" s="109">
        <f>((((N229/1000)+1)/((SMOW!$Z$4/1000)+1))-1)*1000</f>
        <v>10.111908800493064</v>
      </c>
      <c r="AA229" s="109">
        <f>((((P229/1000)+1)/((SMOW!$AA$4/1000)+1))-1)*1000</f>
        <v>19.508273040641512</v>
      </c>
      <c r="AB229" s="109">
        <f>Z229*SMOW!$AN$6</f>
        <v>10.643390628762504</v>
      </c>
      <c r="AC229" s="109">
        <f>AA229*SMOW!$AN$12</f>
        <v>20.510394911625326</v>
      </c>
      <c r="AD229" s="109">
        <f t="shared" ref="AD229" si="530">LN((AB229/1000)+1)*1000</f>
        <v>10.587148466300116</v>
      </c>
      <c r="AE229" s="109">
        <f t="shared" ref="AE229" si="531">LN((AC229/1000)+1)*1000</f>
        <v>20.302889312528727</v>
      </c>
      <c r="AF229" s="51">
        <f>(AD229-SMOW!AN$14*AE229)</f>
        <v>-0.13277709071505228</v>
      </c>
      <c r="AG229" s="130">
        <f t="shared" ref="AG229" si="532">AF229*1000</f>
        <v>-132.77709071505228</v>
      </c>
      <c r="AH229" s="2">
        <f>AVERAGE(AG228:AG229)</f>
        <v>-133.38249088497366</v>
      </c>
      <c r="AI229" s="2">
        <f>STDEV(AG228:AG229)</f>
        <v>0.85616513096579383</v>
      </c>
      <c r="AK229" s="70">
        <v>18</v>
      </c>
      <c r="AL229" s="70">
        <v>0</v>
      </c>
      <c r="AM229" s="70">
        <v>0</v>
      </c>
      <c r="AN229" s="70">
        <v>0</v>
      </c>
    </row>
    <row r="230" spans="1:40" s="84" customFormat="1" x14ac:dyDescent="0.25">
      <c r="A230" s="84">
        <v>3221</v>
      </c>
      <c r="B230" s="84" t="s">
        <v>127</v>
      </c>
      <c r="C230" s="84" t="s">
        <v>48</v>
      </c>
      <c r="D230" s="84" t="s">
        <v>322</v>
      </c>
      <c r="E230" s="84" t="s">
        <v>419</v>
      </c>
      <c r="F230" s="84">
        <v>11.1791916437456</v>
      </c>
      <c r="G230" s="84">
        <v>11.117166041755</v>
      </c>
      <c r="H230" s="84">
        <v>3.7836287174806498E-3</v>
      </c>
      <c r="I230" s="84">
        <v>21.592580667549601</v>
      </c>
      <c r="J230" s="84">
        <v>21.3627632164944</v>
      </c>
      <c r="K230" s="84">
        <v>1.2688600877117601E-3</v>
      </c>
      <c r="L230" s="84">
        <v>-0.16237293655406199</v>
      </c>
      <c r="M230" s="84">
        <v>3.50011552657074E-3</v>
      </c>
      <c r="N230" s="84">
        <v>0.87022829233461296</v>
      </c>
      <c r="O230" s="84">
        <v>3.7450546545369501E-3</v>
      </c>
      <c r="P230" s="84">
        <v>1.2668633417128199</v>
      </c>
      <c r="Q230" s="84">
        <v>1.2436147091160301E-3</v>
      </c>
      <c r="R230" s="84">
        <v>-3.4470991460896201</v>
      </c>
      <c r="S230" s="84">
        <v>0.156160806939734</v>
      </c>
      <c r="T230" s="84">
        <v>412.15743660681602</v>
      </c>
      <c r="U230" s="84">
        <v>0.104668250708117</v>
      </c>
      <c r="V230" s="85">
        <v>44403.858541666668</v>
      </c>
      <c r="W230" s="84">
        <v>2.5</v>
      </c>
      <c r="X230" s="84">
        <v>1.37990214519622E-2</v>
      </c>
      <c r="Y230" s="84">
        <v>1.6599963512954698E-2</v>
      </c>
      <c r="Z230" s="109">
        <f>((((N230/1000)+1)/((SMOW!$Z$4/1000)+1))-1)*1000</f>
        <v>11.356697799459692</v>
      </c>
      <c r="AA230" s="109">
        <f>((((P230/1000)+1)/((SMOW!$AA$4/1000)+1))-1)*1000</f>
        <v>21.877748168595666</v>
      </c>
      <c r="AB230" s="109">
        <f>Z230*SMOW!$AN$6</f>
        <v>11.953605725415873</v>
      </c>
      <c r="AC230" s="109">
        <f>AA230*SMOW!$AN$12</f>
        <v>23.001587776640481</v>
      </c>
      <c r="AD230" s="109">
        <f t="shared" ref="AD230" si="533">LN((AB230/1000)+1)*1000</f>
        <v>11.882725669552954</v>
      </c>
      <c r="AE230" s="109">
        <f t="shared" ref="AE230" si="534">LN((AC230/1000)+1)*1000</f>
        <v>22.741039047112444</v>
      </c>
      <c r="AF230" s="51">
        <f>(AD230-SMOW!AN$14*AE230)</f>
        <v>-0.12454294732241777</v>
      </c>
      <c r="AG230" s="130">
        <f t="shared" ref="AG230" si="535">AF230*1000</f>
        <v>-124.54294732241777</v>
      </c>
      <c r="AK230" s="70">
        <v>18</v>
      </c>
      <c r="AL230" s="70">
        <v>0</v>
      </c>
      <c r="AM230" s="70">
        <v>0</v>
      </c>
      <c r="AN230" s="70">
        <v>0</v>
      </c>
    </row>
    <row r="231" spans="1:40" s="84" customFormat="1" x14ac:dyDescent="0.25">
      <c r="A231" s="84">
        <v>3222</v>
      </c>
      <c r="B231" s="84" t="s">
        <v>127</v>
      </c>
      <c r="C231" s="84" t="s">
        <v>48</v>
      </c>
      <c r="D231" s="84" t="s">
        <v>322</v>
      </c>
      <c r="E231" s="84" t="s">
        <v>418</v>
      </c>
      <c r="F231" s="84">
        <v>11.9851333798656</v>
      </c>
      <c r="G231" s="84">
        <v>11.9138801866335</v>
      </c>
      <c r="H231" s="84">
        <v>3.5103665560083899E-3</v>
      </c>
      <c r="I231" s="84">
        <v>23.122619635716301</v>
      </c>
      <c r="J231" s="84">
        <v>22.859342538558799</v>
      </c>
      <c r="K231" s="84">
        <v>1.45563691485512E-3</v>
      </c>
      <c r="L231" s="84">
        <v>-0.155852673725527</v>
      </c>
      <c r="M231" s="84">
        <v>3.4157183381860801E-3</v>
      </c>
      <c r="N231" s="84">
        <v>1.6679534592355301</v>
      </c>
      <c r="O231" s="84">
        <v>3.4745783985029501E-3</v>
      </c>
      <c r="P231" s="84">
        <v>2.7664604878137</v>
      </c>
      <c r="Q231" s="84">
        <v>1.4266754041510801E-3</v>
      </c>
      <c r="R231" s="84">
        <v>-1.17048121901865</v>
      </c>
      <c r="S231" s="84">
        <v>0.154373340829388</v>
      </c>
      <c r="T231" s="84">
        <v>360.996905632633</v>
      </c>
      <c r="U231" s="84">
        <v>6.0118962727928001E-2</v>
      </c>
      <c r="V231" s="85">
        <v>44403.97111111111</v>
      </c>
      <c r="W231" s="84">
        <v>2.5</v>
      </c>
      <c r="X231" s="84">
        <v>5.5912691530515196E-3</v>
      </c>
      <c r="Y231" s="84">
        <v>6.4813172993181097E-3</v>
      </c>
      <c r="Z231" s="109">
        <f>((((N231/1000)+1)/((SMOW!$Z$4/1000)+1))-1)*1000</f>
        <v>12.162781013589363</v>
      </c>
      <c r="AA231" s="109">
        <f>((((P231/1000)+1)/((SMOW!$AA$4/1000)+1))-1)*1000</f>
        <v>23.408214232061741</v>
      </c>
      <c r="AB231" s="109">
        <f>Z231*SMOW!$AN$6</f>
        <v>12.802056665445331</v>
      </c>
      <c r="AC231" s="109">
        <f>AA231*SMOW!$AN$12</f>
        <v>24.610672460617078</v>
      </c>
      <c r="AD231" s="109">
        <f t="shared" ref="AD231" si="536">LN((AB231/1000)+1)*1000</f>
        <v>12.720803078546039</v>
      </c>
      <c r="AE231" s="109">
        <f t="shared" ref="AE231" si="537">LN((AC231/1000)+1)*1000</f>
        <v>24.312708690282854</v>
      </c>
      <c r="AF231" s="51">
        <f>(AD231-SMOW!AN$14*AE231)</f>
        <v>-0.11630710992330862</v>
      </c>
      <c r="AG231" s="130">
        <f t="shared" ref="AG231" si="538">AF231*1000</f>
        <v>-116.30710992330862</v>
      </c>
      <c r="AH231" s="2">
        <f>AVERAGE(AG230:AG231)</f>
        <v>-120.42502862286319</v>
      </c>
      <c r="AI231" s="2">
        <f>STDEV(AG230:AG231)</f>
        <v>5.8236164736598637</v>
      </c>
      <c r="AK231" s="70">
        <v>18</v>
      </c>
      <c r="AL231" s="70">
        <v>0</v>
      </c>
      <c r="AM231" s="70">
        <v>0</v>
      </c>
      <c r="AN231" s="70">
        <v>0</v>
      </c>
    </row>
    <row r="232" spans="1:40" s="84" customFormat="1" x14ac:dyDescent="0.25">
      <c r="A232" s="84">
        <v>3223</v>
      </c>
      <c r="B232" s="84" t="s">
        <v>413</v>
      </c>
      <c r="C232" s="84" t="s">
        <v>64</v>
      </c>
      <c r="D232" s="84" t="s">
        <v>100</v>
      </c>
      <c r="E232" s="84" t="s">
        <v>417</v>
      </c>
      <c r="F232" s="84">
        <v>15.7640709402688</v>
      </c>
      <c r="G232" s="84">
        <v>15.641108057965999</v>
      </c>
      <c r="H232" s="84">
        <v>5.0975174636919201E-3</v>
      </c>
      <c r="I232" s="84">
        <v>30.468653549903799</v>
      </c>
      <c r="J232" s="84">
        <v>30.013702144788599</v>
      </c>
      <c r="K232" s="84">
        <v>1.8163555777684799E-3</v>
      </c>
      <c r="L232" s="84">
        <v>-0.20612667448237301</v>
      </c>
      <c r="M232" s="84">
        <v>5.2001432023173104E-3</v>
      </c>
      <c r="N232" s="84">
        <v>5.4083647830038597</v>
      </c>
      <c r="O232" s="84">
        <v>5.0455483160361803E-3</v>
      </c>
      <c r="P232" s="84">
        <v>9.9663369106182493</v>
      </c>
      <c r="Q232" s="84">
        <v>1.7802171692324301E-3</v>
      </c>
      <c r="R232" s="84">
        <v>8.7197340626647897</v>
      </c>
      <c r="S232" s="84">
        <v>0.156427156353728</v>
      </c>
      <c r="T232" s="84">
        <v>328.73382048686199</v>
      </c>
      <c r="U232" s="84">
        <v>8.4990542564660307E-2</v>
      </c>
      <c r="V232" s="85">
        <v>44404.611689814818</v>
      </c>
      <c r="W232" s="84">
        <v>2.5</v>
      </c>
      <c r="X232" s="84">
        <v>4.0766767422515997E-2</v>
      </c>
      <c r="Y232" s="84">
        <v>4.6280701754232198E-2</v>
      </c>
      <c r="Z232" s="109">
        <f>((((N232/1000)+1)/((SMOW!$Z$4/1000)+1))-1)*1000</f>
        <v>15.94238194274511</v>
      </c>
      <c r="AA232" s="109">
        <f>((((P232/1000)+1)/((SMOW!$AA$4/1000)+1))-1)*1000</f>
        <v>30.756298719220922</v>
      </c>
      <c r="AB232" s="109">
        <f>Z232*SMOW!$AN$6</f>
        <v>16.78031338270101</v>
      </c>
      <c r="AC232" s="109">
        <f>AA232*SMOW!$AN$12</f>
        <v>32.336221224551473</v>
      </c>
      <c r="AD232" s="109">
        <f t="shared" ref="AD232" si="539">LN((AB232/1000)+1)*1000</f>
        <v>16.641079358999008</v>
      </c>
      <c r="AE232" s="109">
        <f t="shared" ref="AE232" si="540">LN((AC232/1000)+1)*1000</f>
        <v>31.824409759680762</v>
      </c>
      <c r="AF232" s="51">
        <f>(AD232-SMOW!AN$14*AE232)</f>
        <v>-0.1622089941124365</v>
      </c>
      <c r="AG232" s="130">
        <f t="shared" ref="AG232" si="541">AF232*1000</f>
        <v>-162.2089941124365</v>
      </c>
      <c r="AK232" s="70">
        <v>18</v>
      </c>
      <c r="AL232" s="70">
        <v>0</v>
      </c>
      <c r="AM232" s="70">
        <v>0</v>
      </c>
      <c r="AN232" s="70">
        <v>0</v>
      </c>
    </row>
    <row r="233" spans="1:40" s="84" customFormat="1" x14ac:dyDescent="0.25">
      <c r="A233" s="84">
        <v>3224</v>
      </c>
      <c r="B233" s="84" t="s">
        <v>162</v>
      </c>
      <c r="C233" s="84" t="s">
        <v>64</v>
      </c>
      <c r="D233" s="84" t="s">
        <v>100</v>
      </c>
      <c r="E233" s="84" t="s">
        <v>416</v>
      </c>
      <c r="F233" s="84">
        <v>17.2222313969515</v>
      </c>
      <c r="G233" s="84">
        <v>17.075609641974602</v>
      </c>
      <c r="H233" s="84">
        <v>2.98286457849197E-3</v>
      </c>
      <c r="I233" s="84">
        <v>33.255624798561698</v>
      </c>
      <c r="J233" s="84">
        <v>32.7146181512068</v>
      </c>
      <c r="K233" s="84">
        <v>1.40670225372651E-3</v>
      </c>
      <c r="L233" s="84">
        <v>-0.19770874186256501</v>
      </c>
      <c r="M233" s="84">
        <v>3.1243368375733502E-3</v>
      </c>
      <c r="N233" s="84">
        <v>6.8516593060986599</v>
      </c>
      <c r="O233" s="84">
        <v>2.9524542992067598E-3</v>
      </c>
      <c r="P233" s="84">
        <v>12.6978582755677</v>
      </c>
      <c r="Q233" s="84">
        <v>1.3787143523725199E-3</v>
      </c>
      <c r="R233" s="84">
        <v>13.170132420551001</v>
      </c>
      <c r="S233" s="84">
        <v>0.15149713990934599</v>
      </c>
      <c r="T233" s="84">
        <v>258.20645993311399</v>
      </c>
      <c r="U233" s="84">
        <v>6.3749411100061201E-2</v>
      </c>
      <c r="V233" s="85">
        <v>44404.732395833336</v>
      </c>
      <c r="W233" s="84">
        <v>2.5</v>
      </c>
      <c r="X233" s="84">
        <v>9.7292926190865805E-4</v>
      </c>
      <c r="Y233" s="84">
        <v>1.5407597110428299E-3</v>
      </c>
      <c r="Z233" s="109">
        <f>((((N233/1000)+1)/((SMOW!$Z$4/1000)+1))-1)*1000</f>
        <v>17.400798370337036</v>
      </c>
      <c r="AA233" s="109">
        <f>((((P233/1000)+1)/((SMOW!$AA$4/1000)+1))-1)*1000</f>
        <v>33.544047923437013</v>
      </c>
      <c r="AB233" s="109">
        <f>Z233*SMOW!$AN$6</f>
        <v>18.315384163551833</v>
      </c>
      <c r="AC233" s="109">
        <f>AA233*SMOW!$AN$12</f>
        <v>35.267174516722584</v>
      </c>
      <c r="AD233" s="109">
        <f t="shared" ref="AD233" si="542">LN((AB233/1000)+1)*1000</f>
        <v>18.149677774136823</v>
      </c>
      <c r="AE233" s="109">
        <f t="shared" ref="AE233" si="543">LN((AC233/1000)+1)*1000</f>
        <v>34.659533034714521</v>
      </c>
      <c r="AF233" s="51">
        <f>(AD233-SMOW!AN$14*AE233)</f>
        <v>-0.15055566819244603</v>
      </c>
      <c r="AG233" s="130">
        <f t="shared" ref="AG233" si="544">AF233*1000</f>
        <v>-150.55566819244603</v>
      </c>
      <c r="AH233" s="2">
        <f>AVERAGE(AG232:AG233)</f>
        <v>-156.38233115244128</v>
      </c>
      <c r="AI233" s="2">
        <f>STDEV(AG232:AG233)</f>
        <v>8.2401457814022212</v>
      </c>
      <c r="AK233" s="70">
        <v>18</v>
      </c>
      <c r="AL233" s="70">
        <v>0</v>
      </c>
      <c r="AM233" s="70">
        <v>0</v>
      </c>
      <c r="AN233" s="70">
        <v>0</v>
      </c>
    </row>
    <row r="234" spans="1:40" x14ac:dyDescent="0.25">
      <c r="A234" s="84">
        <v>3225</v>
      </c>
      <c r="B234" s="84" t="s">
        <v>127</v>
      </c>
      <c r="C234" s="84" t="s">
        <v>48</v>
      </c>
      <c r="D234" s="84" t="s">
        <v>322</v>
      </c>
      <c r="E234" s="84" t="s">
        <v>414</v>
      </c>
      <c r="F234" s="84">
        <v>17.284975861198099</v>
      </c>
      <c r="G234" s="84">
        <v>17.137289618702699</v>
      </c>
      <c r="H234" s="84">
        <v>4.8787323160826498E-3</v>
      </c>
      <c r="I234" s="84">
        <v>33.3735049765654</v>
      </c>
      <c r="J234" s="84">
        <v>32.828697806437397</v>
      </c>
      <c r="K234" s="84">
        <v>1.5642622004128201E-3</v>
      </c>
      <c r="L234" s="84">
        <v>-0.196262823096268</v>
      </c>
      <c r="M234" s="84">
        <v>4.5618276174874597E-3</v>
      </c>
      <c r="N234" s="84">
        <v>6.91376409106023</v>
      </c>
      <c r="O234" s="84">
        <v>4.8289936811678601E-3</v>
      </c>
      <c r="P234" s="84">
        <v>12.813393096702301</v>
      </c>
      <c r="Q234" s="84">
        <v>1.5331394691855201E-3</v>
      </c>
      <c r="R234" s="84">
        <v>13.401770305069199</v>
      </c>
      <c r="S234" s="84">
        <v>0.148099767070867</v>
      </c>
      <c r="T234" s="84">
        <v>367.470097821504</v>
      </c>
      <c r="U234" s="84">
        <v>0.104768375568801</v>
      </c>
      <c r="V234" s="85">
        <v>44404.849212962959</v>
      </c>
      <c r="W234" s="84">
        <v>2.5</v>
      </c>
      <c r="X234" s="84">
        <v>2.35775381704952E-2</v>
      </c>
      <c r="Y234" s="84">
        <v>2.5880205920786301E-2</v>
      </c>
      <c r="Z234" s="109">
        <f>((((N234/1000)+1)/((SMOW!$Z$4/1000)+1))-1)*1000</f>
        <v>17.46355384898024</v>
      </c>
      <c r="AA234" s="109">
        <f>((((P234/1000)+1)/((SMOW!$AA$4/1000)+1))-1)*1000</f>
        <v>33.661961006530738</v>
      </c>
      <c r="AB234" s="109">
        <f>Z234*SMOW!$AN$6</f>
        <v>18.381438069542561</v>
      </c>
      <c r="AC234" s="109">
        <f>AA234*SMOW!$AN$12</f>
        <v>35.391144685402367</v>
      </c>
      <c r="AD234" s="109">
        <f t="shared" ref="AD234" si="545">LN((AB234/1000)+1)*1000</f>
        <v>18.214541533232218</v>
      </c>
      <c r="AE234" s="109">
        <f t="shared" ref="AE234" si="546">LN((AC234/1000)+1)*1000</f>
        <v>34.779272894910868</v>
      </c>
      <c r="AF234" s="51">
        <f>(AD234-SMOW!AN$14*AE234)</f>
        <v>-0.14891455528072228</v>
      </c>
      <c r="AG234" s="130">
        <f t="shared" ref="AG234" si="547">AF234*1000</f>
        <v>-148.91455528072228</v>
      </c>
      <c r="AK234" s="70">
        <v>18</v>
      </c>
      <c r="AL234" s="70">
        <v>0</v>
      </c>
      <c r="AM234" s="70">
        <v>0</v>
      </c>
      <c r="AN234" s="70">
        <v>0</v>
      </c>
    </row>
    <row r="235" spans="1:40" x14ac:dyDescent="0.25">
      <c r="A235" s="139">
        <v>3226</v>
      </c>
      <c r="B235" s="84" t="s">
        <v>127</v>
      </c>
      <c r="C235" s="84" t="s">
        <v>48</v>
      </c>
      <c r="D235" s="84" t="s">
        <v>322</v>
      </c>
      <c r="E235" s="113" t="s">
        <v>415</v>
      </c>
      <c r="F235" s="51">
        <v>18.209094480000001</v>
      </c>
      <c r="G235" s="51">
        <v>18.0452941</v>
      </c>
      <c r="H235" s="51">
        <v>3.7732659999999999E-3</v>
      </c>
      <c r="I235" s="51">
        <v>35.168913369999999</v>
      </c>
      <c r="J235" s="51">
        <v>34.564614689999999</v>
      </c>
      <c r="K235" s="51">
        <v>1.3432780000000001E-3</v>
      </c>
      <c r="L235" s="51">
        <v>-0.20482246000000001</v>
      </c>
      <c r="M235" s="51">
        <v>3.7294300000000002E-3</v>
      </c>
      <c r="N235" s="51">
        <v>7.8284613260000002</v>
      </c>
      <c r="O235" s="51">
        <v>3.7347980000000001E-3</v>
      </c>
      <c r="P235" s="51">
        <v>14.57307984</v>
      </c>
      <c r="Q235" s="51">
        <v>1.3165519999999999E-3</v>
      </c>
      <c r="R235" s="51">
        <v>15.96517182</v>
      </c>
      <c r="S235" s="51">
        <v>0.16899681999999999</v>
      </c>
      <c r="T235" s="51">
        <v>380.74272860000002</v>
      </c>
      <c r="U235" s="51">
        <v>8.5122795000000001E-2</v>
      </c>
      <c r="V235" s="85">
        <v>44404.959722222222</v>
      </c>
      <c r="W235" s="112">
        <v>2.5</v>
      </c>
      <c r="X235" s="51">
        <v>4.5578325000000003E-2</v>
      </c>
      <c r="Y235" s="51">
        <v>4.8670677000000002E-2</v>
      </c>
      <c r="Z235" s="109">
        <f>((((N235/1000)+1)/((SMOW!$Z$4/1000)+1))-1)*1000</f>
        <v>18.387834688658565</v>
      </c>
      <c r="AA235" s="109">
        <f>((((P235/1000)+1)/((SMOW!$AA$4/1000)+1))-1)*1000</f>
        <v>35.457870561273808</v>
      </c>
      <c r="AB235" s="109">
        <f>Z235*SMOW!$AN$6</f>
        <v>19.354299101170668</v>
      </c>
      <c r="AC235" s="109">
        <f>AA235*SMOW!$AN$12</f>
        <v>37.279308446315689</v>
      </c>
      <c r="AD235" s="109">
        <f t="shared" ref="AD235" si="548">LN((AB235/1000)+1)*1000</f>
        <v>19.169386744804385</v>
      </c>
      <c r="AE235" s="109">
        <f t="shared" ref="AE235" si="549">LN((AC235/1000)+1)*1000</f>
        <v>36.601235745185853</v>
      </c>
      <c r="AF235" s="51">
        <f>(AD235-SMOW!AN$14*AE235)</f>
        <v>-0.15606572865374702</v>
      </c>
      <c r="AG235" s="130">
        <f t="shared" ref="AG235:AG240" si="550">AF235*1000</f>
        <v>-156.06572865374702</v>
      </c>
      <c r="AH235" s="2">
        <f>AVERAGE(AG234:AG235)</f>
        <v>-152.49014196723465</v>
      </c>
      <c r="AI235" s="2">
        <f>STDEV(AG234:AG235)</f>
        <v>5.0566431855064646</v>
      </c>
      <c r="AK235" s="70">
        <v>18</v>
      </c>
      <c r="AL235" s="70">
        <v>0</v>
      </c>
      <c r="AM235" s="70">
        <v>0</v>
      </c>
      <c r="AN235" s="70">
        <v>0</v>
      </c>
    </row>
    <row r="236" spans="1:40" s="84" customFormat="1" x14ac:dyDescent="0.25">
      <c r="A236" s="84">
        <v>3227</v>
      </c>
      <c r="B236" s="84" t="s">
        <v>202</v>
      </c>
      <c r="C236" s="84" t="s">
        <v>48</v>
      </c>
      <c r="D236" s="84" t="s">
        <v>322</v>
      </c>
      <c r="E236" s="84" t="s">
        <v>420</v>
      </c>
      <c r="F236" s="84">
        <v>16.890425034815301</v>
      </c>
      <c r="G236" s="84">
        <v>16.749367741524502</v>
      </c>
      <c r="H236" s="84">
        <v>3.1872815485851701E-3</v>
      </c>
      <c r="I236" s="84">
        <v>32.658229576954298</v>
      </c>
      <c r="J236" s="84">
        <v>32.136283037369601</v>
      </c>
      <c r="K236" s="84">
        <v>1.79927451059896E-3</v>
      </c>
      <c r="L236" s="84">
        <v>-0.21858970220662099</v>
      </c>
      <c r="M236" s="84">
        <v>3.1168113608175002E-3</v>
      </c>
      <c r="N236" s="84">
        <v>6.5232357070328799</v>
      </c>
      <c r="O236" s="84">
        <v>3.1547872400127801E-3</v>
      </c>
      <c r="P236" s="84">
        <v>12.112348894398</v>
      </c>
      <c r="Q236" s="84">
        <v>1.76347594883652E-3</v>
      </c>
      <c r="R236" s="84">
        <v>15.767095724422299</v>
      </c>
      <c r="S236" s="84">
        <v>0.13641515448851099</v>
      </c>
      <c r="T236" s="84">
        <v>500.91081703302899</v>
      </c>
      <c r="U236" s="84">
        <v>0.20274009405693699</v>
      </c>
      <c r="V236" s="85">
        <v>44405.531319444446</v>
      </c>
      <c r="W236" s="84">
        <v>2.5</v>
      </c>
      <c r="X236" s="84">
        <v>4.0542160165333303E-2</v>
      </c>
      <c r="Y236" s="84">
        <v>4.4161381432298898E-2</v>
      </c>
      <c r="Z236" s="109">
        <f>((((N236/1000)+1)/((SMOW!$Z$4/1000)+1))-1)*1000</f>
        <v>17.068933761678061</v>
      </c>
      <c r="AA236" s="109">
        <f>((((P236/1000)+1)/((SMOW!$AA$4/1000)+1))-1)*1000</f>
        <v>32.946485944840951</v>
      </c>
      <c r="AB236" s="109">
        <f>Z236*SMOW!$AN$6</f>
        <v>17.966076754287357</v>
      </c>
      <c r="AC236" s="109">
        <f>AA236*SMOW!$AN$12</f>
        <v>34.638916334173878</v>
      </c>
      <c r="AD236" s="109">
        <f t="shared" ref="AD236" si="551">LN((AB236/1000)+1)*1000</f>
        <v>17.806594149014092</v>
      </c>
      <c r="AE236" s="109">
        <f t="shared" ref="AE236" si="552">LN((AC236/1000)+1)*1000</f>
        <v>34.05249273987377</v>
      </c>
      <c r="AF236" s="51">
        <f>(AD236-SMOW!AN$14*AE236)</f>
        <v>-0.17312201763925827</v>
      </c>
      <c r="AG236" s="130">
        <f t="shared" si="550"/>
        <v>-173.12201763925827</v>
      </c>
      <c r="AK236" s="70">
        <v>18</v>
      </c>
      <c r="AL236" s="70">
        <v>0</v>
      </c>
      <c r="AM236" s="70">
        <v>0</v>
      </c>
      <c r="AN236" s="70">
        <v>0</v>
      </c>
    </row>
    <row r="237" spans="1:40" s="84" customFormat="1" x14ac:dyDescent="0.25">
      <c r="A237" s="84">
        <v>3228</v>
      </c>
      <c r="B237" s="84" t="s">
        <v>202</v>
      </c>
      <c r="C237" s="84" t="s">
        <v>48</v>
      </c>
      <c r="D237" s="84" t="s">
        <v>322</v>
      </c>
      <c r="E237" s="84" t="s">
        <v>421</v>
      </c>
      <c r="F237" s="84">
        <v>16.709465932058698</v>
      </c>
      <c r="G237" s="84">
        <v>16.571398395949998</v>
      </c>
      <c r="H237" s="84">
        <v>4.0358893250049196E-3</v>
      </c>
      <c r="I237" s="84">
        <v>32.332255657584902</v>
      </c>
      <c r="J237" s="84">
        <v>31.820568368389299</v>
      </c>
      <c r="K237" s="84">
        <v>1.31747376544777E-3</v>
      </c>
      <c r="L237" s="84">
        <v>-0.22986170255958499</v>
      </c>
      <c r="M237" s="84">
        <v>3.9832988696994797E-3</v>
      </c>
      <c r="N237" s="84">
        <v>6.3441214808063702</v>
      </c>
      <c r="O237" s="84">
        <v>3.99474346729322E-3</v>
      </c>
      <c r="P237" s="84">
        <v>11.7928605876555</v>
      </c>
      <c r="Q237" s="84">
        <v>1.2912611638215301E-3</v>
      </c>
      <c r="R237" s="84">
        <v>14.368673752125099</v>
      </c>
      <c r="S237" s="84">
        <v>0.118860583256836</v>
      </c>
      <c r="T237" s="84">
        <v>436.77359444855102</v>
      </c>
      <c r="U237" s="84">
        <v>0.15362308542526101</v>
      </c>
      <c r="V237" s="85">
        <v>44405.644513888888</v>
      </c>
      <c r="W237" s="84">
        <v>2.5</v>
      </c>
      <c r="X237" s="84">
        <v>4.6459170926169604E-3</v>
      </c>
      <c r="Y237" s="84">
        <v>5.8183550168009303E-3</v>
      </c>
      <c r="Z237" s="109">
        <f>((((N237/1000)+1)/((SMOW!$Z$4/1000)+1))-1)*1000</f>
        <v>16.887942892687803</v>
      </c>
      <c r="AA237" s="109">
        <f>((((P237/1000)+1)/((SMOW!$AA$4/1000)+1))-1)*1000</f>
        <v>32.620421033064503</v>
      </c>
      <c r="AB237" s="109">
        <f>Z237*SMOW!$AN$6</f>
        <v>17.775573006982146</v>
      </c>
      <c r="AC237" s="109">
        <f>AA237*SMOW!$AN$12</f>
        <v>34.296101770658865</v>
      </c>
      <c r="AD237" s="109">
        <f t="shared" ref="AD237" si="553">LN((AB237/1000)+1)*1000</f>
        <v>17.61943508795785</v>
      </c>
      <c r="AE237" s="109">
        <f t="shared" ref="AE237" si="554">LN((AC237/1000)+1)*1000</f>
        <v>33.721100440306721</v>
      </c>
      <c r="AF237" s="51">
        <f>(AD237-SMOW!AN$14*AE237)</f>
        <v>-0.18530594452409943</v>
      </c>
      <c r="AG237" s="130">
        <f t="shared" si="550"/>
        <v>-185.30594452409943</v>
      </c>
      <c r="AH237" s="2">
        <f>AVERAGE(AG236:AG237)</f>
        <v>-179.21398108167887</v>
      </c>
      <c r="AI237" s="2">
        <f>STDEV(AG236:AG237)</f>
        <v>8.6153373217522695</v>
      </c>
      <c r="AK237" s="70">
        <v>18</v>
      </c>
      <c r="AL237" s="70">
        <v>0</v>
      </c>
      <c r="AM237" s="70">
        <v>0</v>
      </c>
      <c r="AN237" s="70">
        <v>0</v>
      </c>
    </row>
    <row r="238" spans="1:40" s="84" customFormat="1" x14ac:dyDescent="0.25">
      <c r="A238" s="84">
        <v>3229</v>
      </c>
      <c r="B238" s="84" t="s">
        <v>127</v>
      </c>
      <c r="C238" s="84" t="s">
        <v>48</v>
      </c>
      <c r="D238" s="84" t="s">
        <v>322</v>
      </c>
      <c r="E238" s="84" t="s">
        <v>422</v>
      </c>
      <c r="F238" s="84">
        <v>15.285287094780999</v>
      </c>
      <c r="G238" s="84">
        <v>15.1696435575066</v>
      </c>
      <c r="H238" s="84">
        <v>4.9978229025359399E-3</v>
      </c>
      <c r="I238" s="84">
        <v>29.565542827319401</v>
      </c>
      <c r="J238" s="84">
        <v>29.136910137276701</v>
      </c>
      <c r="K238" s="84">
        <v>1.47554314349146E-3</v>
      </c>
      <c r="L238" s="84">
        <v>-0.21464499497549799</v>
      </c>
      <c r="M238" s="84">
        <v>5.0407028827931504E-3</v>
      </c>
      <c r="N238" s="84">
        <v>4.9344621347926996</v>
      </c>
      <c r="O238" s="84">
        <v>4.9468701400929502E-3</v>
      </c>
      <c r="P238" s="84">
        <v>9.0811945773982394</v>
      </c>
      <c r="Q238" s="84">
        <v>1.4461855762916301E-3</v>
      </c>
      <c r="R238" s="84">
        <v>10.812156796800799</v>
      </c>
      <c r="S238" s="84">
        <v>0.15472451827825601</v>
      </c>
      <c r="T238" s="84">
        <v>487.82781605394001</v>
      </c>
      <c r="U238" s="84">
        <v>7.3674953049794406E-2</v>
      </c>
      <c r="V238" s="85">
        <v>44405.894791666666</v>
      </c>
      <c r="W238" s="84">
        <v>2.5</v>
      </c>
      <c r="X238" s="84">
        <v>2.0095447602046701E-4</v>
      </c>
      <c r="Y238" s="84">
        <v>4.9320687703717904E-4</v>
      </c>
      <c r="Z238" s="109">
        <f>((((N238/1000)+1)/((SMOW!$Z$4/1000)+1))-1)*1000</f>
        <v>15.463514049760541</v>
      </c>
      <c r="AA238" s="109">
        <f>((((P238/1000)+1)/((SMOW!$AA$4/1000)+1))-1)*1000</f>
        <v>29.852935902178636</v>
      </c>
      <c r="AB238" s="109">
        <f>Z238*SMOW!$AN$6</f>
        <v>16.27627619791561</v>
      </c>
      <c r="AC238" s="109">
        <f>AA238*SMOW!$AN$12</f>
        <v>31.386453498448006</v>
      </c>
      <c r="AD238" s="109">
        <f t="shared" ref="AD238" si="555">LN((AB238/1000)+1)*1000</f>
        <v>16.145237582931053</v>
      </c>
      <c r="AE238" s="109">
        <f t="shared" ref="AE238" si="556">LN((AC238/1000)+1)*1000</f>
        <v>30.903968457376912</v>
      </c>
      <c r="AF238" s="51">
        <f>(AD238-SMOW!AN$14*AE238)</f>
        <v>-0.17205776256395922</v>
      </c>
      <c r="AG238" s="130">
        <f t="shared" si="550"/>
        <v>-172.05776256395922</v>
      </c>
      <c r="AH238" s="2"/>
      <c r="AI238" s="2"/>
      <c r="AK238" s="70">
        <v>18</v>
      </c>
      <c r="AL238" s="70">
        <v>0</v>
      </c>
      <c r="AM238" s="70">
        <v>0</v>
      </c>
      <c r="AN238" s="70">
        <v>0</v>
      </c>
    </row>
    <row r="239" spans="1:40" s="84" customFormat="1" x14ac:dyDescent="0.25">
      <c r="A239" s="84">
        <v>3230</v>
      </c>
      <c r="B239" s="84" t="s">
        <v>162</v>
      </c>
      <c r="C239" s="84" t="s">
        <v>48</v>
      </c>
      <c r="D239" s="84" t="s">
        <v>322</v>
      </c>
      <c r="E239" s="84" t="s">
        <v>423</v>
      </c>
      <c r="F239" s="84">
        <v>14.589298398214099</v>
      </c>
      <c r="G239" s="84">
        <v>14.4838981483709</v>
      </c>
      <c r="H239" s="84">
        <v>4.2348572156102101E-3</v>
      </c>
      <c r="I239" s="84">
        <v>28.197940565681701</v>
      </c>
      <c r="J239" s="84">
        <v>27.8076974638489</v>
      </c>
      <c r="K239" s="84">
        <v>3.47171340344397E-3</v>
      </c>
      <c r="L239" s="84">
        <v>-0.19856611254130099</v>
      </c>
      <c r="M239" s="84">
        <v>4.0327709464024796E-3</v>
      </c>
      <c r="N239" s="84">
        <v>4.2455690371316601</v>
      </c>
      <c r="O239" s="84">
        <v>4.1916828819231399E-3</v>
      </c>
      <c r="P239" s="84">
        <v>7.7408022794096896</v>
      </c>
      <c r="Q239" s="84">
        <v>3.4026398151977698E-3</v>
      </c>
      <c r="R239" s="84">
        <v>10.1587739999293</v>
      </c>
      <c r="S239" s="84">
        <v>0.17181800852046</v>
      </c>
      <c r="T239" s="84">
        <v>534.00091984594201</v>
      </c>
      <c r="U239" s="84">
        <v>0.34395050576596498</v>
      </c>
      <c r="V239" s="85">
        <v>44406.572430555556</v>
      </c>
      <c r="W239" s="84">
        <v>2.5</v>
      </c>
      <c r="X239" s="84">
        <v>2.5538862830579601E-2</v>
      </c>
      <c r="Y239" s="84">
        <v>2.5402482176725701E-2</v>
      </c>
      <c r="Z239" s="109">
        <f>((((N239/1000)+1)/((SMOW!$Z$4/1000)+1))-1)*1000</f>
        <v>14.767403176749738</v>
      </c>
      <c r="AA239" s="109">
        <f>((((P239/1000)+1)/((SMOW!$AA$4/1000)+1))-1)*1000</f>
        <v>28.484951887847167</v>
      </c>
      <c r="AB239" s="109">
        <f>Z239*SMOW!$AN$6</f>
        <v>15.543577744185333</v>
      </c>
      <c r="AC239" s="109">
        <f>AA239*SMOW!$AN$12</f>
        <v>29.948197415591462</v>
      </c>
      <c r="AD239" s="109">
        <f t="shared" ref="AD239" si="557">LN((AB239/1000)+1)*1000</f>
        <v>15.42401371648535</v>
      </c>
      <c r="AE239" s="109">
        <f t="shared" ref="AE239" si="558">LN((AC239/1000)+1)*1000</f>
        <v>29.50850720549991</v>
      </c>
      <c r="AF239" s="51">
        <f>(AD239-SMOW!AN$14*AE239)</f>
        <v>-0.15647808801860386</v>
      </c>
      <c r="AG239" s="130">
        <f t="shared" si="550"/>
        <v>-156.47808801860384</v>
      </c>
      <c r="AK239" s="70">
        <v>18</v>
      </c>
      <c r="AL239" s="70">
        <v>0</v>
      </c>
      <c r="AM239" s="70">
        <v>0</v>
      </c>
      <c r="AN239" s="70">
        <v>0</v>
      </c>
    </row>
    <row r="240" spans="1:40" s="84" customFormat="1" x14ac:dyDescent="0.25">
      <c r="A240" s="84">
        <v>3231</v>
      </c>
      <c r="B240" s="84" t="s">
        <v>162</v>
      </c>
      <c r="C240" s="84" t="s">
        <v>48</v>
      </c>
      <c r="D240" s="84" t="s">
        <v>322</v>
      </c>
      <c r="E240" s="84" t="s">
        <v>424</v>
      </c>
      <c r="F240" s="84">
        <v>15.252332101366401</v>
      </c>
      <c r="G240" s="84">
        <v>15.137184188736899</v>
      </c>
      <c r="H240" s="84">
        <v>4.9520138365133203E-3</v>
      </c>
      <c r="I240" s="84">
        <v>29.464746431367399</v>
      </c>
      <c r="J240" s="84">
        <v>29.039003477593202</v>
      </c>
      <c r="K240" s="84">
        <v>1.3418262471333201E-3</v>
      </c>
      <c r="L240" s="84">
        <v>-0.19540964743224101</v>
      </c>
      <c r="M240" s="84">
        <v>4.9457539616337099E-3</v>
      </c>
      <c r="N240" s="84">
        <v>4.9018431172586796</v>
      </c>
      <c r="O240" s="84">
        <v>4.90152809711437E-3</v>
      </c>
      <c r="P240" s="84">
        <v>8.9824036375256497</v>
      </c>
      <c r="Q240" s="84">
        <v>1.3151291258794401E-3</v>
      </c>
      <c r="R240" s="84">
        <v>13.043945404698601</v>
      </c>
      <c r="S240" s="84">
        <v>0.20291207860256599</v>
      </c>
      <c r="T240" s="84">
        <v>505.74297647138201</v>
      </c>
      <c r="U240" s="84">
        <v>0.60771570712867795</v>
      </c>
      <c r="V240" s="85">
        <v>44406.748472222222</v>
      </c>
      <c r="W240" s="84">
        <v>2.5</v>
      </c>
      <c r="X240" s="84">
        <v>2.1528151574411701E-3</v>
      </c>
      <c r="Y240" s="84">
        <v>3.6386061051377401E-3</v>
      </c>
      <c r="Z240" s="109">
        <f>((((N240/1000)+1)/((SMOW!$Z$4/1000)+1))-1)*1000</f>
        <v>15.430553271303937</v>
      </c>
      <c r="AA240" s="109">
        <f>((((P240/1000)+1)/((SMOW!$AA$4/1000)+1))-1)*1000</f>
        <v>29.752111369905965</v>
      </c>
      <c r="AB240" s="109">
        <f>Z240*SMOW!$AN$6</f>
        <v>16.241583001263699</v>
      </c>
      <c r="AC240" s="109">
        <f>AA240*SMOW!$AN$12</f>
        <v>31.28044970357676</v>
      </c>
      <c r="AD240" s="109">
        <f t="shared" ref="AD240" si="559">LN((AB240/1000)+1)*1000</f>
        <v>16.111099436003297</v>
      </c>
      <c r="AE240" s="109">
        <f t="shared" ref="AE240" si="560">LN((AC240/1000)+1)*1000</f>
        <v>30.801185216127429</v>
      </c>
      <c r="AF240" s="51">
        <f>(AD240-SMOW!AN$14*AE240)</f>
        <v>-0.15192635811198585</v>
      </c>
      <c r="AG240" s="130">
        <f t="shared" si="550"/>
        <v>-151.92635811198585</v>
      </c>
      <c r="AK240" s="70">
        <v>18</v>
      </c>
      <c r="AL240" s="70">
        <v>0</v>
      </c>
      <c r="AM240" s="70">
        <v>0</v>
      </c>
      <c r="AN240" s="70">
        <v>0</v>
      </c>
    </row>
    <row r="241" spans="3:4" x14ac:dyDescent="0.25">
      <c r="C241" s="84"/>
      <c r="D241" s="84"/>
    </row>
    <row r="242" spans="3:4" x14ac:dyDescent="0.25">
      <c r="C242" s="84"/>
      <c r="D242" s="84"/>
    </row>
    <row r="243" spans="3:4" x14ac:dyDescent="0.25">
      <c r="C243" s="84"/>
      <c r="D243" s="84"/>
    </row>
    <row r="244" spans="3:4" x14ac:dyDescent="0.25">
      <c r="C244" s="84"/>
      <c r="D244" s="84"/>
    </row>
    <row r="245" spans="3:4" x14ac:dyDescent="0.25">
      <c r="C245" s="84"/>
      <c r="D245" s="84"/>
    </row>
    <row r="246" spans="3:4" x14ac:dyDescent="0.25">
      <c r="C246" s="84"/>
      <c r="D246" s="84"/>
    </row>
    <row r="247" spans="3:4" x14ac:dyDescent="0.25">
      <c r="C247" s="84"/>
      <c r="D247" s="84"/>
    </row>
    <row r="248" spans="3:4" x14ac:dyDescent="0.25">
      <c r="C248" s="84"/>
      <c r="D248" s="84"/>
    </row>
    <row r="249" spans="3:4" x14ac:dyDescent="0.25">
      <c r="C249" s="84"/>
      <c r="D249" s="84"/>
    </row>
    <row r="250" spans="3:4" x14ac:dyDescent="0.25">
      <c r="C250" s="84"/>
      <c r="D250" s="84"/>
    </row>
    <row r="251" spans="3:4" x14ac:dyDescent="0.25">
      <c r="C251" s="84"/>
      <c r="D251" s="84"/>
    </row>
    <row r="252" spans="3:4" x14ac:dyDescent="0.25">
      <c r="C252" s="84"/>
      <c r="D252" s="84"/>
    </row>
    <row r="253" spans="3:4" x14ac:dyDescent="0.25">
      <c r="C253" s="84"/>
      <c r="D253" s="84"/>
    </row>
    <row r="254" spans="3:4" x14ac:dyDescent="0.25">
      <c r="C254" s="84"/>
      <c r="D254" s="84"/>
    </row>
    <row r="255" spans="3:4" x14ac:dyDescent="0.25">
      <c r="C255" s="84"/>
      <c r="D255" s="84"/>
    </row>
    <row r="256" spans="3:4" x14ac:dyDescent="0.25">
      <c r="C256" s="84"/>
      <c r="D256" s="84"/>
    </row>
    <row r="257" spans="3:4" x14ac:dyDescent="0.25">
      <c r="C257" s="84"/>
      <c r="D257" s="84"/>
    </row>
    <row r="258" spans="3:4" x14ac:dyDescent="0.25">
      <c r="C258" s="84"/>
      <c r="D258" s="84"/>
    </row>
    <row r="259" spans="3:4" x14ac:dyDescent="0.25">
      <c r="C259" s="84"/>
      <c r="D259" s="84"/>
    </row>
    <row r="260" spans="3:4" x14ac:dyDescent="0.25">
      <c r="C260" s="84"/>
      <c r="D260" s="84"/>
    </row>
    <row r="261" spans="3:4" x14ac:dyDescent="0.25">
      <c r="C261" s="84"/>
      <c r="D261" s="84"/>
    </row>
    <row r="262" spans="3:4" x14ac:dyDescent="0.25">
      <c r="C262" s="84"/>
      <c r="D262" s="84"/>
    </row>
    <row r="263" spans="3:4" x14ac:dyDescent="0.25">
      <c r="C263" s="84"/>
      <c r="D263" s="84"/>
    </row>
    <row r="264" spans="3:4" x14ac:dyDescent="0.25">
      <c r="C264" s="84"/>
      <c r="D264" s="84"/>
    </row>
    <row r="265" spans="3:4" x14ac:dyDescent="0.25">
      <c r="C265" s="84"/>
      <c r="D265" s="84"/>
    </row>
    <row r="266" spans="3:4" x14ac:dyDescent="0.25">
      <c r="C266" s="84"/>
      <c r="D266" s="84"/>
    </row>
    <row r="267" spans="3:4" x14ac:dyDescent="0.25">
      <c r="C267" s="84"/>
      <c r="D267" s="84"/>
    </row>
    <row r="268" spans="3:4" x14ac:dyDescent="0.25">
      <c r="C268" s="84"/>
      <c r="D268" s="84"/>
    </row>
    <row r="269" spans="3:4" x14ac:dyDescent="0.25">
      <c r="C269" s="84"/>
      <c r="D269" s="84"/>
    </row>
    <row r="270" spans="3:4" x14ac:dyDescent="0.25">
      <c r="C270" s="84"/>
      <c r="D270" s="84"/>
    </row>
    <row r="271" spans="3:4" x14ac:dyDescent="0.25">
      <c r="C271" s="84"/>
      <c r="D271" s="84"/>
    </row>
    <row r="272" spans="3:4" x14ac:dyDescent="0.25">
      <c r="C272" s="84"/>
      <c r="D272" s="84"/>
    </row>
    <row r="273" spans="3:4" x14ac:dyDescent="0.25">
      <c r="C273" s="84"/>
      <c r="D273" s="84"/>
    </row>
    <row r="274" spans="3:4" x14ac:dyDescent="0.25">
      <c r="C274" s="84"/>
      <c r="D274" s="84"/>
    </row>
    <row r="275" spans="3:4" x14ac:dyDescent="0.25">
      <c r="C275" s="84"/>
      <c r="D275" s="84"/>
    </row>
    <row r="276" spans="3:4" x14ac:dyDescent="0.25">
      <c r="C276" s="84"/>
      <c r="D276" s="84"/>
    </row>
    <row r="277" spans="3:4" x14ac:dyDescent="0.25">
      <c r="C277" s="84"/>
      <c r="D277" s="84"/>
    </row>
    <row r="278" spans="3:4" x14ac:dyDescent="0.25">
      <c r="C278" s="84"/>
      <c r="D278" s="84"/>
    </row>
    <row r="279" spans="3:4" x14ac:dyDescent="0.25">
      <c r="C279" s="84"/>
      <c r="D279" s="84"/>
    </row>
    <row r="280" spans="3:4" x14ac:dyDescent="0.25">
      <c r="C280" s="84"/>
      <c r="D280" s="84"/>
    </row>
    <row r="281" spans="3:4" x14ac:dyDescent="0.25">
      <c r="C281" s="84"/>
      <c r="D281" s="84"/>
    </row>
    <row r="282" spans="3:4" x14ac:dyDescent="0.25">
      <c r="C282" s="84"/>
      <c r="D282" s="84"/>
    </row>
    <row r="283" spans="3:4" x14ac:dyDescent="0.25">
      <c r="C283" s="84"/>
      <c r="D283" s="84"/>
    </row>
    <row r="284" spans="3:4" x14ac:dyDescent="0.25">
      <c r="C284" s="84"/>
      <c r="D284" s="84"/>
    </row>
    <row r="285" spans="3:4" x14ac:dyDescent="0.25">
      <c r="C285" s="84"/>
      <c r="D285" s="84"/>
    </row>
    <row r="286" spans="3:4" x14ac:dyDescent="0.25">
      <c r="C286" s="84"/>
      <c r="D286" s="84"/>
    </row>
    <row r="287" spans="3:4" x14ac:dyDescent="0.25">
      <c r="C287" s="84"/>
      <c r="D287" s="84"/>
    </row>
    <row r="288" spans="3:4" x14ac:dyDescent="0.25">
      <c r="C288" s="114"/>
      <c r="D288" s="84"/>
    </row>
    <row r="289" spans="3:4" x14ac:dyDescent="0.25">
      <c r="C289" s="114"/>
      <c r="D289" s="84"/>
    </row>
    <row r="290" spans="3:4" x14ac:dyDescent="0.25">
      <c r="C290" s="114"/>
      <c r="D290" s="84"/>
    </row>
    <row r="291" spans="3:4" x14ac:dyDescent="0.25">
      <c r="C291" s="114"/>
      <c r="D291" s="84"/>
    </row>
    <row r="292" spans="3:4" x14ac:dyDescent="0.25">
      <c r="C292" s="114"/>
      <c r="D292" s="84"/>
    </row>
    <row r="293" spans="3:4" x14ac:dyDescent="0.25">
      <c r="C293" s="114"/>
      <c r="D293" s="84"/>
    </row>
    <row r="294" spans="3:4" x14ac:dyDescent="0.25">
      <c r="C294" s="114"/>
      <c r="D294" s="84"/>
    </row>
    <row r="295" spans="3:4" x14ac:dyDescent="0.25">
      <c r="C295" s="114"/>
      <c r="D295" s="84"/>
    </row>
    <row r="296" spans="3:4" x14ac:dyDescent="0.25">
      <c r="C296" s="114"/>
      <c r="D296" s="84"/>
    </row>
    <row r="297" spans="3:4" x14ac:dyDescent="0.25">
      <c r="C297" s="114"/>
      <c r="D297" s="84"/>
    </row>
    <row r="298" spans="3:4" x14ac:dyDescent="0.25">
      <c r="C298" s="114"/>
      <c r="D298" s="84"/>
    </row>
    <row r="299" spans="3:4" x14ac:dyDescent="0.25">
      <c r="C299" s="114"/>
      <c r="D299" s="84"/>
    </row>
    <row r="300" spans="3:4" x14ac:dyDescent="0.25">
      <c r="C300" s="114"/>
      <c r="D300" s="84"/>
    </row>
    <row r="301" spans="3:4" x14ac:dyDescent="0.25">
      <c r="C301" s="114"/>
      <c r="D301" s="84"/>
    </row>
    <row r="302" spans="3:4" x14ac:dyDescent="0.25">
      <c r="C302" s="114"/>
      <c r="D302" s="84"/>
    </row>
    <row r="303" spans="3:4" x14ac:dyDescent="0.25">
      <c r="C303" s="114"/>
      <c r="D303" s="84"/>
    </row>
    <row r="304" spans="3:4" x14ac:dyDescent="0.25">
      <c r="C304" s="114"/>
      <c r="D304" s="84"/>
    </row>
    <row r="305" spans="3:4" x14ac:dyDescent="0.25">
      <c r="C305" s="114"/>
      <c r="D305" s="84"/>
    </row>
    <row r="306" spans="3:4" x14ac:dyDescent="0.25">
      <c r="C306" s="114"/>
      <c r="D306" s="84"/>
    </row>
    <row r="307" spans="3:4" x14ac:dyDescent="0.25">
      <c r="C307" s="114"/>
      <c r="D307" s="84"/>
    </row>
    <row r="308" spans="3:4" x14ac:dyDescent="0.25">
      <c r="C308" s="114"/>
      <c r="D308" s="84"/>
    </row>
    <row r="309" spans="3:4" x14ac:dyDescent="0.25">
      <c r="C309" s="114"/>
      <c r="D309" s="84"/>
    </row>
    <row r="310" spans="3:4" x14ac:dyDescent="0.25">
      <c r="C310" s="114"/>
      <c r="D310" s="84"/>
    </row>
    <row r="311" spans="3:4" x14ac:dyDescent="0.25">
      <c r="C311" s="114"/>
      <c r="D311" s="84"/>
    </row>
    <row r="312" spans="3:4" x14ac:dyDescent="0.25">
      <c r="C312" s="114"/>
      <c r="D312" s="84"/>
    </row>
    <row r="313" spans="3:4" x14ac:dyDescent="0.25">
      <c r="C313" s="114"/>
      <c r="D313" s="84"/>
    </row>
    <row r="314" spans="3:4" x14ac:dyDescent="0.25">
      <c r="C314" s="114"/>
      <c r="D314" s="84"/>
    </row>
    <row r="315" spans="3:4" x14ac:dyDescent="0.25">
      <c r="C315" s="114"/>
      <c r="D315" s="84"/>
    </row>
    <row r="316" spans="3:4" x14ac:dyDescent="0.25">
      <c r="C316" s="114"/>
      <c r="D316" s="84"/>
    </row>
    <row r="317" spans="3:4" x14ac:dyDescent="0.25">
      <c r="C317" s="114"/>
      <c r="D317" s="84"/>
    </row>
    <row r="318" spans="3:4" x14ac:dyDescent="0.25">
      <c r="C318" s="114"/>
      <c r="D318" s="84"/>
    </row>
    <row r="319" spans="3:4" x14ac:dyDescent="0.25">
      <c r="C319" s="114"/>
      <c r="D319" s="84"/>
    </row>
    <row r="320" spans="3:4" x14ac:dyDescent="0.25">
      <c r="C320" s="114"/>
      <c r="D320" s="84"/>
    </row>
    <row r="321" spans="3:4" x14ac:dyDescent="0.25">
      <c r="C321" s="114"/>
      <c r="D321" s="84"/>
    </row>
    <row r="322" spans="3:4" x14ac:dyDescent="0.25">
      <c r="C322" s="114"/>
      <c r="D322" s="84"/>
    </row>
    <row r="323" spans="3:4" x14ac:dyDescent="0.25">
      <c r="C323" s="114"/>
      <c r="D323" s="84"/>
    </row>
    <row r="324" spans="3:4" x14ac:dyDescent="0.25">
      <c r="C324" s="114"/>
      <c r="D324" s="84"/>
    </row>
    <row r="325" spans="3:4" x14ac:dyDescent="0.25">
      <c r="C325" s="114"/>
      <c r="D325" s="84"/>
    </row>
    <row r="326" spans="3:4" x14ac:dyDescent="0.25">
      <c r="C326" s="114"/>
      <c r="D326" s="84"/>
    </row>
    <row r="327" spans="3:4" x14ac:dyDescent="0.25">
      <c r="C327" s="114"/>
      <c r="D327" s="84"/>
    </row>
    <row r="328" spans="3:4" x14ac:dyDescent="0.25">
      <c r="C328" s="114"/>
      <c r="D328" s="84"/>
    </row>
    <row r="329" spans="3:4" x14ac:dyDescent="0.25">
      <c r="C329" s="114"/>
      <c r="D329" s="84"/>
    </row>
    <row r="330" spans="3:4" x14ac:dyDescent="0.25">
      <c r="C330" s="114"/>
      <c r="D330" s="84"/>
    </row>
    <row r="331" spans="3:4" x14ac:dyDescent="0.25">
      <c r="C331" s="114"/>
      <c r="D331" s="84"/>
    </row>
    <row r="332" spans="3:4" x14ac:dyDescent="0.25">
      <c r="C332" s="114"/>
      <c r="D332" s="84"/>
    </row>
    <row r="333" spans="3:4" x14ac:dyDescent="0.25">
      <c r="C333" s="114"/>
      <c r="D333" s="84"/>
    </row>
    <row r="334" spans="3:4" x14ac:dyDescent="0.25">
      <c r="C334" s="114"/>
      <c r="D334" s="84"/>
    </row>
    <row r="335" spans="3:4" x14ac:dyDescent="0.25">
      <c r="C335" s="114"/>
      <c r="D335" s="84"/>
    </row>
    <row r="336" spans="3:4" x14ac:dyDescent="0.25">
      <c r="C336" s="114"/>
      <c r="D336" s="84"/>
    </row>
    <row r="337" spans="3:4" x14ac:dyDescent="0.25">
      <c r="C337" s="114"/>
      <c r="D337" s="84"/>
    </row>
    <row r="338" spans="3:4" x14ac:dyDescent="0.25">
      <c r="C338" s="114"/>
      <c r="D338" s="84"/>
    </row>
    <row r="339" spans="3:4" x14ac:dyDescent="0.25">
      <c r="C339" s="114"/>
      <c r="D339" s="84"/>
    </row>
    <row r="340" spans="3:4" x14ac:dyDescent="0.25">
      <c r="C340" s="114"/>
      <c r="D340" s="84"/>
    </row>
    <row r="341" spans="3:4" x14ac:dyDescent="0.25">
      <c r="C341" s="114"/>
      <c r="D341" s="84"/>
    </row>
    <row r="342" spans="3:4" x14ac:dyDescent="0.25">
      <c r="C342" s="114"/>
      <c r="D342" s="84"/>
    </row>
    <row r="343" spans="3:4" x14ac:dyDescent="0.25">
      <c r="C343" s="114"/>
      <c r="D343" s="84"/>
    </row>
    <row r="344" spans="3:4" x14ac:dyDescent="0.25">
      <c r="C344" s="114"/>
      <c r="D344" s="84"/>
    </row>
    <row r="345" spans="3:4" x14ac:dyDescent="0.25">
      <c r="C345" s="114"/>
      <c r="D345" s="84"/>
    </row>
    <row r="346" spans="3:4" x14ac:dyDescent="0.25">
      <c r="C346" s="114"/>
      <c r="D346" s="84"/>
    </row>
    <row r="347" spans="3:4" x14ac:dyDescent="0.25">
      <c r="C347" s="114"/>
      <c r="D347" s="84"/>
    </row>
    <row r="348" spans="3:4" x14ac:dyDescent="0.25">
      <c r="C348" s="114"/>
      <c r="D348" s="84"/>
    </row>
    <row r="349" spans="3:4" x14ac:dyDescent="0.25">
      <c r="C349" s="114"/>
      <c r="D349" s="84"/>
    </row>
    <row r="350" spans="3:4" x14ac:dyDescent="0.25">
      <c r="C350" s="114"/>
      <c r="D350" s="84"/>
    </row>
    <row r="351" spans="3:4" x14ac:dyDescent="0.25">
      <c r="C351" s="114"/>
      <c r="D351" s="84"/>
    </row>
    <row r="352" spans="3:4" x14ac:dyDescent="0.25">
      <c r="C352" s="114"/>
      <c r="D352" s="84"/>
    </row>
    <row r="353" spans="3:4" x14ac:dyDescent="0.25">
      <c r="C353" s="114"/>
      <c r="D353" s="84"/>
    </row>
    <row r="354" spans="3:4" x14ac:dyDescent="0.25">
      <c r="C354" s="114"/>
      <c r="D354" s="84"/>
    </row>
    <row r="355" spans="3:4" x14ac:dyDescent="0.25">
      <c r="C355" s="114"/>
      <c r="D355" s="84"/>
    </row>
    <row r="356" spans="3:4" x14ac:dyDescent="0.25">
      <c r="C356" s="114"/>
      <c r="D356" s="84"/>
    </row>
  </sheetData>
  <dataValidations count="2">
    <dataValidation type="list" allowBlank="1" showInputMessage="1" showErrorMessage="1" sqref="C3:C53 C58:C94 C96:C356">
      <formula1>Type</formula1>
    </dataValidation>
    <dataValidation type="list" allowBlank="1" showInputMessage="1" showErrorMessage="1" sqref="D2:D43 D58:D59 D64:D94 D96:D356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opLeftCell="A13" workbookViewId="0">
      <selection activeCell="A28" sqref="A28:XFD31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0" t="s">
        <v>25</v>
      </c>
      <c r="AA1" s="140"/>
      <c r="AB1" s="141" t="s">
        <v>26</v>
      </c>
      <c r="AC1" s="141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$Z$46</f>
        <v>2.960594732333751E-14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AVERAGE(N17:N42)</f>
        <v>-10.368715142681081</v>
      </c>
      <c r="AA4" s="6">
        <f>AVERAGE(P17:P42)</f>
        <v>-20.169618982135198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SLAP!Z28</f>
        <v>-28.215635472318144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1.0525599902803242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AA46</f>
        <v>7.4014868308343775E-15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SLAP!AA28</f>
        <v>-52.788313361139735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1.0513690714137585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84" customFormat="1" x14ac:dyDescent="0.25">
      <c r="A17" s="84">
        <v>2982</v>
      </c>
      <c r="B17" s="84" t="s">
        <v>112</v>
      </c>
      <c r="C17" s="114" t="s">
        <v>62</v>
      </c>
      <c r="D17" s="48" t="s">
        <v>22</v>
      </c>
      <c r="E17" s="84" t="s">
        <v>147</v>
      </c>
      <c r="F17" s="84">
        <v>7.1720766344030004E-2</v>
      </c>
      <c r="G17" s="84">
        <v>7.1717925960873494E-2</v>
      </c>
      <c r="H17" s="84">
        <v>3.7114312072938499E-3</v>
      </c>
      <c r="I17" s="84">
        <v>0.197558467104647</v>
      </c>
      <c r="J17" s="84">
        <v>0.19753890330867399</v>
      </c>
      <c r="K17" s="84">
        <v>1.6284674838951501E-3</v>
      </c>
      <c r="L17" s="84">
        <v>-3.2582614986106401E-2</v>
      </c>
      <c r="M17" s="84">
        <v>3.6910109121603301E-3</v>
      </c>
      <c r="N17" s="84">
        <v>-10.1240020129228</v>
      </c>
      <c r="O17" s="84">
        <v>3.6735931973591002E-3</v>
      </c>
      <c r="P17" s="84">
        <v>-19.702481165241</v>
      </c>
      <c r="Q17" s="84">
        <v>1.5960673173530001E-3</v>
      </c>
      <c r="R17" s="84">
        <v>-31.127091117951998</v>
      </c>
      <c r="S17" s="84">
        <v>0.15046144877926201</v>
      </c>
      <c r="T17" s="84">
        <v>543.13976118394601</v>
      </c>
      <c r="U17" s="84">
        <v>8.89816178357416E-2</v>
      </c>
      <c r="V17" s="85">
        <v>44329.726157407407</v>
      </c>
      <c r="W17" s="84">
        <v>2.4</v>
      </c>
      <c r="X17" s="84">
        <v>6.0167004058123197E-2</v>
      </c>
      <c r="Y17" s="84">
        <v>6.5286877983813496E-2</v>
      </c>
      <c r="Z17" s="109">
        <f>((((N17/1000)+1)/((SMOW!$Z$4/1000)+1))-1)*1000</f>
        <v>0.24727707531346788</v>
      </c>
      <c r="AA17" s="109">
        <f>((((P17/1000)+1)/((SMOW!$AA$4/1000)+1))-1)*1000</f>
        <v>0.47675375855260604</v>
      </c>
      <c r="AB17" s="109">
        <f>Z17*SMOW!$AN$6</f>
        <v>0.26027395598849073</v>
      </c>
      <c r="AC17" s="109">
        <f>AA17*SMOW!$AN$12</f>
        <v>0.50124415642247266</v>
      </c>
      <c r="AD17" s="109">
        <f t="shared" ref="AD17:AE31" si="0">LN((AB17/1000)+1)*1000</f>
        <v>0.26024009059846376</v>
      </c>
      <c r="AE17" s="109">
        <f>LN((AC17/1000)+1)*1000</f>
        <v>0.50111857553302963</v>
      </c>
      <c r="AF17" s="51">
        <f>(AD17-SMOW!AN$14*AE17)</f>
        <v>-4.3505172829759187E-3</v>
      </c>
      <c r="AG17" s="55">
        <f t="shared" ref="AG17:AG31" si="1">AF17*1000</f>
        <v>-4.3505172829759182</v>
      </c>
    </row>
    <row r="18" spans="1:40" s="84" customFormat="1" x14ac:dyDescent="0.25">
      <c r="A18" s="84">
        <v>2983</v>
      </c>
      <c r="B18" s="84" t="s">
        <v>112</v>
      </c>
      <c r="C18" s="114" t="s">
        <v>62</v>
      </c>
      <c r="D18" s="48" t="s">
        <v>22</v>
      </c>
      <c r="E18" s="84" t="s">
        <v>146</v>
      </c>
      <c r="F18" s="84">
        <v>0.11400535056658199</v>
      </c>
      <c r="G18" s="84">
        <v>0.113998444399997</v>
      </c>
      <c r="H18" s="84">
        <v>4.5749565630999398E-3</v>
      </c>
      <c r="I18" s="84">
        <v>0.26361482568235101</v>
      </c>
      <c r="J18" s="84">
        <v>0.26358003363670401</v>
      </c>
      <c r="K18" s="84">
        <v>1.62969022803362E-3</v>
      </c>
      <c r="L18" s="84">
        <v>-2.51718133601832E-2</v>
      </c>
      <c r="M18" s="84">
        <v>4.3503595738642398E-3</v>
      </c>
      <c r="N18" s="84">
        <v>-10.0821485196807</v>
      </c>
      <c r="O18" s="84">
        <v>4.5283149194280999E-3</v>
      </c>
      <c r="P18" s="84">
        <v>-19.637739071172799</v>
      </c>
      <c r="Q18" s="84">
        <v>1.59726573363988E-3</v>
      </c>
      <c r="R18" s="84">
        <v>-31.489798773374801</v>
      </c>
      <c r="S18" s="84">
        <v>0.129717011498654</v>
      </c>
      <c r="T18" s="84">
        <v>643.57347398040099</v>
      </c>
      <c r="U18" s="84">
        <v>8.39726953796118E-2</v>
      </c>
      <c r="V18" s="85">
        <v>44329.807546296295</v>
      </c>
      <c r="W18" s="84">
        <v>2.4</v>
      </c>
      <c r="X18" s="84">
        <v>3.1247763267456201E-2</v>
      </c>
      <c r="Y18" s="84">
        <v>2.7971030024565399E-2</v>
      </c>
      <c r="Z18" s="109">
        <f>((((N18/1000)+1)/((SMOW!$Z$4/1000)+1))-1)*1000</f>
        <v>0.28956908232924405</v>
      </c>
      <c r="AA18" s="109">
        <f>((((P18/1000)+1)/((SMOW!$AA$4/1000)+1))-1)*1000</f>
        <v>0.54282855611176295</v>
      </c>
      <c r="AB18" s="109">
        <f>Z18*SMOW!$AN$6</f>
        <v>0.30478883048195154</v>
      </c>
      <c r="AC18" s="109">
        <f>AA18*SMOW!$AN$12</f>
        <v>0.57071315497609554</v>
      </c>
      <c r="AD18" s="109">
        <f t="shared" si="0"/>
        <v>0.3047423918020668</v>
      </c>
      <c r="AE18" s="109">
        <f>LN((AC18/1000)+1)*1000</f>
        <v>0.57055036015999594</v>
      </c>
      <c r="AF18" s="51">
        <f>(AD18-SMOW!AN$14*AE18)</f>
        <v>3.4918016375889427E-3</v>
      </c>
      <c r="AG18" s="55">
        <f t="shared" si="1"/>
        <v>3.4918016375889427</v>
      </c>
    </row>
    <row r="19" spans="1:40" s="84" customFormat="1" x14ac:dyDescent="0.25">
      <c r="A19" s="84">
        <v>2984</v>
      </c>
      <c r="B19" s="84" t="s">
        <v>134</v>
      </c>
      <c r="C19" s="114" t="s">
        <v>62</v>
      </c>
      <c r="D19" s="48" t="s">
        <v>22</v>
      </c>
      <c r="E19" s="84" t="s">
        <v>148</v>
      </c>
      <c r="F19" s="84">
        <v>7.1155742488360194E-2</v>
      </c>
      <c r="G19" s="84">
        <v>7.1152759474983202E-2</v>
      </c>
      <c r="H19" s="84">
        <v>4.8125332789467398E-3</v>
      </c>
      <c r="I19" s="84">
        <v>0.203919966475236</v>
      </c>
      <c r="J19" s="84">
        <v>0.20389907696294901</v>
      </c>
      <c r="K19" s="84">
        <v>2.2724868437105101E-3</v>
      </c>
      <c r="L19" s="84">
        <v>-3.6505953161453601E-2</v>
      </c>
      <c r="M19" s="84">
        <v>4.5817374942728204E-3</v>
      </c>
      <c r="N19" s="84">
        <v>-10.1245612763651</v>
      </c>
      <c r="O19" s="84">
        <v>4.7634695426611601E-3</v>
      </c>
      <c r="P19" s="84">
        <v>-19.696246234955201</v>
      </c>
      <c r="Q19" s="84">
        <v>2.2272731977949801E-3</v>
      </c>
      <c r="R19" s="84">
        <v>-31.997069103163099</v>
      </c>
      <c r="S19" s="84">
        <v>0.15170210741134399</v>
      </c>
      <c r="T19" s="84">
        <v>503.38066479018499</v>
      </c>
      <c r="U19" s="84">
        <v>0.12578368251088501</v>
      </c>
      <c r="V19" s="85">
        <v>44330.404537037037</v>
      </c>
      <c r="W19" s="84">
        <v>2.4</v>
      </c>
      <c r="X19" s="84">
        <v>6.9492243993750499E-3</v>
      </c>
      <c r="Y19" s="84">
        <v>9.0521734253368995E-3</v>
      </c>
      <c r="Z19" s="109">
        <f>((((N19/1000)+1)/((SMOW!$Z$4/1000)+1))-1)*1000</f>
        <v>0.24671195227154996</v>
      </c>
      <c r="AA19" s="109">
        <f>((((P19/1000)+1)/((SMOW!$AA$4/1000)+1))-1)*1000</f>
        <v>0.4831170336729862</v>
      </c>
      <c r="AB19" s="109">
        <f>Z19*SMOW!$AN$6</f>
        <v>0.25967913008498245</v>
      </c>
      <c r="AC19" s="109">
        <f>AA19*SMOW!$AN$12</f>
        <v>0.50793430707693699</v>
      </c>
      <c r="AD19" s="109">
        <f t="shared" si="0"/>
        <v>0.25964541929563167</v>
      </c>
      <c r="AE19" s="109">
        <f>LN((AC19/1000)+1)*1000</f>
        <v>0.50780535211195144</v>
      </c>
      <c r="AF19" s="51">
        <f>(AD19-SMOW!AN$14*AE19)</f>
        <v>-8.4758066194787207E-3</v>
      </c>
      <c r="AG19" s="55">
        <f t="shared" si="1"/>
        <v>-8.4758066194787212</v>
      </c>
    </row>
    <row r="20" spans="1:40" s="84" customFormat="1" x14ac:dyDescent="0.25">
      <c r="A20" s="84">
        <v>2985</v>
      </c>
      <c r="B20" s="84" t="s">
        <v>134</v>
      </c>
      <c r="C20" s="114" t="s">
        <v>62</v>
      </c>
      <c r="D20" s="48" t="s">
        <v>22</v>
      </c>
      <c r="E20" s="84" t="s">
        <v>149</v>
      </c>
      <c r="F20" s="84">
        <v>1.54088819139475E-2</v>
      </c>
      <c r="G20" s="84">
        <v>1.5408445063026299E-2</v>
      </c>
      <c r="H20" s="84">
        <v>4.0391881838682704E-3</v>
      </c>
      <c r="I20" s="84">
        <v>7.9203526389026696E-2</v>
      </c>
      <c r="J20" s="84">
        <v>7.9200350373357001E-2</v>
      </c>
      <c r="K20" s="84">
        <v>1.4248394556500401E-3</v>
      </c>
      <c r="L20" s="84">
        <v>-2.6409339934106098E-2</v>
      </c>
      <c r="M20" s="84">
        <v>4.2513499014801203E-3</v>
      </c>
      <c r="N20" s="84">
        <v>-10.179739798164899</v>
      </c>
      <c r="O20" s="84">
        <v>3.9980086943196E-3</v>
      </c>
      <c r="P20" s="84">
        <v>-19.818481303156901</v>
      </c>
      <c r="Q20" s="84">
        <v>1.3964906945514101E-3</v>
      </c>
      <c r="R20" s="84">
        <v>-32.098690106011098</v>
      </c>
      <c r="S20" s="84">
        <v>0.14206637492790999</v>
      </c>
      <c r="T20" s="84">
        <v>479.107650993238</v>
      </c>
      <c r="U20" s="84">
        <v>7.4764461774860805E-2</v>
      </c>
      <c r="V20" s="85">
        <v>44330.485520833332</v>
      </c>
      <c r="W20" s="84">
        <v>2.4</v>
      </c>
      <c r="X20" s="84">
        <v>5.0692245413495603E-2</v>
      </c>
      <c r="Y20" s="84">
        <v>4.6809825150505698E-2</v>
      </c>
      <c r="Z20" s="109">
        <f>((((N20/1000)+1)/((SMOW!$Z$4/1000)+1))-1)*1000</f>
        <v>0.19095530568580266</v>
      </c>
      <c r="AA20" s="109">
        <f>((((P20/1000)+1)/((SMOW!$AA$4/1000)+1))-1)*1000</f>
        <v>0.35836578022152565</v>
      </c>
      <c r="AB20" s="109">
        <f>Z20*SMOW!$AN$6</f>
        <v>0.20099191469662478</v>
      </c>
      <c r="AC20" s="109">
        <f>AA20*SMOW!$AN$12</f>
        <v>0.37677469757797249</v>
      </c>
      <c r="AD20" s="109">
        <f t="shared" si="0"/>
        <v>0.20097171852782569</v>
      </c>
      <c r="AE20" s="109">
        <f>LN((AC20/1000)+1)*1000</f>
        <v>0.37670373581549021</v>
      </c>
      <c r="AF20" s="51">
        <f>(AD20-SMOW!AN$14*AE20)</f>
        <v>2.0721460172468398E-3</v>
      </c>
      <c r="AG20" s="55">
        <f t="shared" si="1"/>
        <v>2.0721460172468396</v>
      </c>
      <c r="AH20" s="2">
        <f>AVERAGE(AG17:AG20)</f>
        <v>-1.8155940619047144</v>
      </c>
      <c r="AI20" s="2">
        <f>STDEV(AG17:AG20)</f>
        <v>5.5996201979193074</v>
      </c>
    </row>
    <row r="21" spans="1:40" s="84" customFormat="1" x14ac:dyDescent="0.25">
      <c r="A21" s="84">
        <v>3063</v>
      </c>
      <c r="B21" s="84" t="s">
        <v>202</v>
      </c>
      <c r="C21" s="84" t="s">
        <v>62</v>
      </c>
      <c r="D21" s="84" t="s">
        <v>22</v>
      </c>
      <c r="E21" s="84" t="s">
        <v>237</v>
      </c>
      <c r="F21" s="84">
        <v>3.6676816971878398E-2</v>
      </c>
      <c r="G21" s="84">
        <v>3.6675834013565403E-2</v>
      </c>
      <c r="H21" s="84">
        <v>3.9897439880697098E-3</v>
      </c>
      <c r="I21" s="84">
        <v>0.14066010935818199</v>
      </c>
      <c r="J21" s="84">
        <v>0.140650179125241</v>
      </c>
      <c r="K21" s="84">
        <v>1.40581158261053E-3</v>
      </c>
      <c r="L21" s="84">
        <v>-3.7587460564562102E-2</v>
      </c>
      <c r="M21" s="84">
        <v>3.9697942227769198E-3</v>
      </c>
      <c r="N21" s="84">
        <v>-10.158688689526</v>
      </c>
      <c r="O21" s="84">
        <v>3.9490685816767901E-3</v>
      </c>
      <c r="P21" s="84">
        <v>-19.7582474670605</v>
      </c>
      <c r="Q21" s="84">
        <v>1.37784140214614E-3</v>
      </c>
      <c r="R21" s="84">
        <v>-30.673367227056801</v>
      </c>
      <c r="S21" s="84">
        <v>0.13487802830767101</v>
      </c>
      <c r="T21" s="84">
        <v>397.78663511728598</v>
      </c>
      <c r="U21" s="84">
        <v>6.4573216567304498E-2</v>
      </c>
      <c r="V21" s="85">
        <v>44356.728113425925</v>
      </c>
      <c r="W21" s="84">
        <v>2.5</v>
      </c>
      <c r="X21" s="84">
        <v>1.04606049059824E-2</v>
      </c>
      <c r="Y21" s="84">
        <v>8.7172997965009498E-3</v>
      </c>
      <c r="Z21" s="109">
        <f>((((N21/1000)+1)/((SMOW!$Z$4/1000)+1))-1)*1000</f>
        <v>0.21222697419620573</v>
      </c>
      <c r="AA21" s="109">
        <f>((((P21/1000)+1)/((SMOW!$AA$4/1000)+1))-1)*1000</f>
        <v>0.4198395181902459</v>
      </c>
      <c r="AB21" s="109">
        <f>Z21*SMOW!$AN$6</f>
        <v>0.22338162189718092</v>
      </c>
      <c r="AC21" s="109">
        <f>AA21*SMOW!$AN$12</f>
        <v>0.44140628438247859</v>
      </c>
      <c r="AD21" s="109">
        <f t="shared" si="0"/>
        <v>0.22335667593768779</v>
      </c>
      <c r="AE21" s="109">
        <f t="shared" si="0"/>
        <v>0.44130889328685607</v>
      </c>
      <c r="AF21" s="51">
        <f>(AD21-SMOW!AN$14*AE21)</f>
        <v>-9.654419717772228E-3</v>
      </c>
      <c r="AG21" s="55">
        <f t="shared" si="1"/>
        <v>-9.6544197177722282</v>
      </c>
    </row>
    <row r="22" spans="1:40" s="84" customFormat="1" x14ac:dyDescent="0.25">
      <c r="A22" s="84">
        <v>3069</v>
      </c>
      <c r="B22" s="84" t="s">
        <v>112</v>
      </c>
      <c r="C22" s="84" t="s">
        <v>62</v>
      </c>
      <c r="D22" s="84" t="s">
        <v>22</v>
      </c>
      <c r="E22" s="84" t="s">
        <v>247</v>
      </c>
      <c r="F22" s="84">
        <v>-0.31640379062219798</v>
      </c>
      <c r="G22" s="84">
        <v>-0.31645418297605798</v>
      </c>
      <c r="H22" s="84">
        <v>4.1416224142735896E-3</v>
      </c>
      <c r="I22" s="84">
        <v>-0.55606515724890504</v>
      </c>
      <c r="J22" s="84">
        <v>-0.55621987722738297</v>
      </c>
      <c r="K22" s="84">
        <v>1.7523954974768699E-3</v>
      </c>
      <c r="L22" s="84">
        <v>-2.2770087800000401E-2</v>
      </c>
      <c r="M22" s="84">
        <v>4.5767842478037103E-3</v>
      </c>
      <c r="N22" s="84">
        <v>-10.508169643296201</v>
      </c>
      <c r="O22" s="84">
        <v>4.0993986086040697E-3</v>
      </c>
      <c r="P22" s="84">
        <v>-20.441110611828801</v>
      </c>
      <c r="Q22" s="84">
        <v>1.7175296456699799E-3</v>
      </c>
      <c r="R22" s="84">
        <v>-32.851553869274802</v>
      </c>
      <c r="S22" s="84">
        <v>0.13498562883691601</v>
      </c>
      <c r="T22" s="84">
        <v>321.51729586710599</v>
      </c>
      <c r="U22" s="84">
        <v>6.2756954118736705E-2</v>
      </c>
      <c r="V22" s="85">
        <v>44357.703773148147</v>
      </c>
      <c r="W22" s="84">
        <v>2.5</v>
      </c>
      <c r="X22" s="84">
        <v>1.5926101494215901E-3</v>
      </c>
      <c r="Y22" s="84">
        <v>1.1408832394745E-2</v>
      </c>
      <c r="Z22" s="109">
        <f>((((N22/1000)+1)/((SMOW!$Z$4/1000)+1))-1)*1000</f>
        <v>-0.14091561448070777</v>
      </c>
      <c r="AA22" s="109">
        <f>((((P22/1000)+1)/((SMOW!$AA$4/1000)+1))-1)*1000</f>
        <v>-0.27708023240879953</v>
      </c>
      <c r="AB22" s="109">
        <f>Z22*SMOW!$AN$6</f>
        <v>-0.1483221378081597</v>
      </c>
      <c r="AC22" s="109">
        <f>AA22*SMOW!$AN$12</f>
        <v>-0.29131358665474794</v>
      </c>
      <c r="AD22" s="109">
        <f t="shared" si="0"/>
        <v>-0.14833313862420411</v>
      </c>
      <c r="AE22" s="109">
        <f t="shared" si="0"/>
        <v>-0.29135602670012178</v>
      </c>
      <c r="AF22" s="51">
        <f>(AD22-SMOW!AN$14*AE22)</f>
        <v>5.502843473460195E-3</v>
      </c>
      <c r="AG22" s="55">
        <f t="shared" si="1"/>
        <v>5.502843473460195</v>
      </c>
      <c r="AK22" s="98">
        <v>18</v>
      </c>
      <c r="AL22" s="98">
        <v>0</v>
      </c>
      <c r="AM22" s="98">
        <v>0</v>
      </c>
      <c r="AN22" s="98">
        <v>0</v>
      </c>
    </row>
    <row r="23" spans="1:40" s="84" customFormat="1" x14ac:dyDescent="0.25">
      <c r="A23" s="84">
        <v>3070</v>
      </c>
      <c r="B23" s="84" t="s">
        <v>112</v>
      </c>
      <c r="C23" s="84" t="s">
        <v>62</v>
      </c>
      <c r="D23" s="84" t="s">
        <v>22</v>
      </c>
      <c r="E23" s="84" t="s">
        <v>250</v>
      </c>
      <c r="F23" s="84">
        <v>-0.32708493148794798</v>
      </c>
      <c r="G23" s="84">
        <v>-0.32713886489916399</v>
      </c>
      <c r="H23" s="84">
        <v>4.6914534566593804E-3</v>
      </c>
      <c r="I23" s="84">
        <v>-0.55494877856393499</v>
      </c>
      <c r="J23" s="84">
        <v>-0.55510284653298603</v>
      </c>
      <c r="K23" s="84">
        <v>1.17393129175618E-3</v>
      </c>
      <c r="L23" s="84">
        <v>-3.4044561929747398E-2</v>
      </c>
      <c r="M23" s="84">
        <v>4.7097295174844504E-3</v>
      </c>
      <c r="N23" s="84">
        <v>-10.518741890020699</v>
      </c>
      <c r="O23" s="84">
        <v>4.6436241281393497E-3</v>
      </c>
      <c r="P23" s="84">
        <v>-20.4400164447358</v>
      </c>
      <c r="Q23" s="84">
        <v>1.1505746268308701E-3</v>
      </c>
      <c r="R23" s="84">
        <v>-32.563413389580496</v>
      </c>
      <c r="S23" s="84">
        <v>0.14822038797579401</v>
      </c>
      <c r="T23" s="84">
        <v>437.52293093977897</v>
      </c>
      <c r="U23" s="84">
        <v>8.8534188890043594E-2</v>
      </c>
      <c r="V23" s="85">
        <v>44357.780405092592</v>
      </c>
      <c r="W23" s="84">
        <v>2.5</v>
      </c>
      <c r="X23" s="84">
        <v>1.7167854709671099E-3</v>
      </c>
      <c r="Y23" s="84">
        <v>1.05033855408396E-3</v>
      </c>
      <c r="Z23" s="109">
        <f>((((N23/1000)+1)/((SMOW!$Z$4/1000)+1))-1)*1000</f>
        <v>-0.15159863035374421</v>
      </c>
      <c r="AA23" s="109">
        <f>((((P23/1000)+1)/((SMOW!$AA$4/1000)+1))-1)*1000</f>
        <v>-0.27596354209769025</v>
      </c>
      <c r="AB23" s="109">
        <f>Z23*SMOW!$AN$6</f>
        <v>-0.15956665289164748</v>
      </c>
      <c r="AC23" s="109">
        <f>AA23*SMOW!$AN$12</f>
        <v>-0.29013953299930023</v>
      </c>
      <c r="AD23" s="109">
        <f t="shared" si="0"/>
        <v>-0.15957938500441882</v>
      </c>
      <c r="AE23" s="109">
        <f t="shared" si="0"/>
        <v>-0.29018163161676203</v>
      </c>
      <c r="AF23" s="51">
        <f>(AD23-SMOW!AN$14*AE23)</f>
        <v>-6.3634835107684584E-3</v>
      </c>
      <c r="AG23" s="55">
        <f t="shared" si="1"/>
        <v>-6.3634835107684582</v>
      </c>
      <c r="AH23" s="2">
        <f>AVERAGE(AG22:AG23)</f>
        <v>-0.43032001865413161</v>
      </c>
      <c r="AK23" s="98">
        <v>18</v>
      </c>
      <c r="AL23" s="98">
        <v>0</v>
      </c>
      <c r="AM23" s="98">
        <v>0</v>
      </c>
      <c r="AN23" s="98">
        <v>0</v>
      </c>
    </row>
    <row r="24" spans="1:40" s="84" customFormat="1" x14ac:dyDescent="0.25">
      <c r="A24" s="84">
        <v>3075</v>
      </c>
      <c r="B24" s="84" t="s">
        <v>162</v>
      </c>
      <c r="C24" s="84" t="s">
        <v>62</v>
      </c>
      <c r="D24" s="84" t="s">
        <v>22</v>
      </c>
      <c r="E24" s="84" t="s">
        <v>252</v>
      </c>
      <c r="F24" s="84">
        <v>-9.9847586000115202E-2</v>
      </c>
      <c r="G24" s="84">
        <v>-9.9852833709561606E-2</v>
      </c>
      <c r="H24" s="84">
        <v>3.6693970200767701E-3</v>
      </c>
      <c r="I24" s="84">
        <v>-0.15298141179938801</v>
      </c>
      <c r="J24" s="84">
        <v>-0.152993147355382</v>
      </c>
      <c r="K24" s="84">
        <v>1.2948867525594801E-3</v>
      </c>
      <c r="L24" s="84">
        <v>-1.9072451905919701E-2</v>
      </c>
      <c r="M24" s="84">
        <v>3.76585046269082E-3</v>
      </c>
      <c r="N24" s="84">
        <v>-10.293821227358301</v>
      </c>
      <c r="O24" s="84">
        <v>3.6319875483296201E-3</v>
      </c>
      <c r="P24" s="84">
        <v>-20.046046664509799</v>
      </c>
      <c r="Q24" s="84">
        <v>1.26912354460306E-3</v>
      </c>
      <c r="R24" s="84">
        <v>-29.650277048156099</v>
      </c>
      <c r="S24" s="84">
        <v>0.13642465858870501</v>
      </c>
      <c r="T24" s="84">
        <v>392.227332495415</v>
      </c>
      <c r="U24" s="84">
        <v>8.76064380203318E-2</v>
      </c>
      <c r="V24" s="85">
        <v>44361.55804398148</v>
      </c>
      <c r="W24" s="84">
        <v>2.5</v>
      </c>
      <c r="X24" s="84">
        <v>2.63640072525544E-3</v>
      </c>
      <c r="Y24" s="84">
        <v>1.31112655151354E-3</v>
      </c>
      <c r="Z24" s="109">
        <f>((((N24/1000)+1)/((SMOW!$Z$4/1000)+1))-1)*1000</f>
        <v>7.5678605222728734E-2</v>
      </c>
      <c r="AA24" s="109">
        <f>((((P24/1000)+1)/((SMOW!$AA$4/1000)+1))-1)*1000</f>
        <v>0.12611602989598403</v>
      </c>
      <c r="AB24" s="109">
        <f>Z24*SMOW!$AN$6</f>
        <v>7.9656271977663853E-2</v>
      </c>
      <c r="AC24" s="109">
        <f>AA24*SMOW!$AN$12</f>
        <v>0.13259449324213052</v>
      </c>
      <c r="AD24" s="109">
        <f t="shared" si="0"/>
        <v>7.9653099585224124E-2</v>
      </c>
      <c r="AE24" s="109">
        <f t="shared" si="0"/>
        <v>0.13258570336937556</v>
      </c>
      <c r="AF24" s="51">
        <f>(AD24-SMOW!AN$14*AE24)</f>
        <v>9.6478482061938264E-3</v>
      </c>
      <c r="AG24" s="55">
        <f t="shared" si="1"/>
        <v>9.6478482061938262</v>
      </c>
      <c r="AK24" s="98">
        <v>18</v>
      </c>
      <c r="AL24" s="98">
        <v>0</v>
      </c>
      <c r="AM24" s="98">
        <v>0</v>
      </c>
      <c r="AN24" s="98">
        <v>0</v>
      </c>
    </row>
    <row r="25" spans="1:40" s="84" customFormat="1" x14ac:dyDescent="0.25">
      <c r="A25" s="84">
        <v>3076</v>
      </c>
      <c r="B25" s="84" t="s">
        <v>162</v>
      </c>
      <c r="C25" s="84" t="s">
        <v>62</v>
      </c>
      <c r="D25" s="84" t="s">
        <v>22</v>
      </c>
      <c r="E25" s="84" t="s">
        <v>253</v>
      </c>
      <c r="F25" s="84">
        <v>-7.5650794390586001E-2</v>
      </c>
      <c r="G25" s="84">
        <v>-7.5653967219105195E-2</v>
      </c>
      <c r="H25" s="84">
        <v>3.9943239357351397E-3</v>
      </c>
      <c r="I25" s="84">
        <v>-0.10193538136053799</v>
      </c>
      <c r="J25" s="84">
        <v>-0.101940630146475</v>
      </c>
      <c r="K25" s="84">
        <v>1.6487935322462E-3</v>
      </c>
      <c r="L25" s="84">
        <v>-2.18293145017662E-2</v>
      </c>
      <c r="M25" s="84">
        <v>3.9638369940576098E-3</v>
      </c>
      <c r="N25" s="84">
        <v>-10.269871121835701</v>
      </c>
      <c r="O25" s="84">
        <v>3.9536018368171002E-3</v>
      </c>
      <c r="P25" s="84">
        <v>-19.996016251455998</v>
      </c>
      <c r="Q25" s="84">
        <v>1.6159889564305301E-3</v>
      </c>
      <c r="R25" s="84">
        <v>-29.673429871531699</v>
      </c>
      <c r="S25" s="84">
        <v>0.15028332691254601</v>
      </c>
      <c r="T25" s="84">
        <v>464.18526317391002</v>
      </c>
      <c r="U25" s="84">
        <v>8.8478937001855495E-2</v>
      </c>
      <c r="V25" s="85">
        <v>44361.634953703702</v>
      </c>
      <c r="W25" s="84">
        <v>2.5</v>
      </c>
      <c r="X25" s="84">
        <v>1.4038669025715701E-2</v>
      </c>
      <c r="Y25" s="84">
        <v>1.8801334518651298E-2</v>
      </c>
      <c r="Z25" s="109">
        <f>((((N25/1000)+1)/((SMOW!$Z$4/1000)+1))-1)*1000</f>
        <v>9.9879644426925651E-2</v>
      </c>
      <c r="AA25" s="109">
        <f>((((P25/1000)+1)/((SMOW!$AA$4/1000)+1))-1)*1000</f>
        <v>0.17717630933100637</v>
      </c>
      <c r="AB25" s="109">
        <f>Z25*SMOW!$AN$6</f>
        <v>0.1051293175672071</v>
      </c>
      <c r="AC25" s="109">
        <f>AA25*SMOW!$AN$12</f>
        <v>0.186277691817857</v>
      </c>
      <c r="AD25" s="109">
        <f t="shared" si="0"/>
        <v>0.10512379186768672</v>
      </c>
      <c r="AE25" s="109">
        <f t="shared" si="0"/>
        <v>0.18626034428282012</v>
      </c>
      <c r="AF25" s="51">
        <f>(AD25-SMOW!AN$14*AE25)</f>
        <v>6.7783300863576978E-3</v>
      </c>
      <c r="AG25" s="55">
        <f t="shared" si="1"/>
        <v>6.7783300863576983</v>
      </c>
      <c r="AK25" s="98">
        <v>18</v>
      </c>
      <c r="AL25" s="98">
        <v>0</v>
      </c>
      <c r="AM25" s="98">
        <v>0</v>
      </c>
      <c r="AN25" s="98">
        <v>0</v>
      </c>
    </row>
    <row r="26" spans="1:40" s="84" customFormat="1" x14ac:dyDescent="0.25">
      <c r="A26" s="84">
        <v>3077</v>
      </c>
      <c r="B26" s="84" t="s">
        <v>162</v>
      </c>
      <c r="C26" s="84" t="s">
        <v>62</v>
      </c>
      <c r="D26" s="84" t="s">
        <v>22</v>
      </c>
      <c r="E26" s="84" t="s">
        <v>259</v>
      </c>
      <c r="F26" s="84">
        <v>-8.1744218149895603E-2</v>
      </c>
      <c r="G26" s="84">
        <v>-8.1747891103845102E-2</v>
      </c>
      <c r="H26" s="84">
        <v>4.1240842444053797E-3</v>
      </c>
      <c r="I26" s="84">
        <v>-0.10526134152104</v>
      </c>
      <c r="J26" s="84">
        <v>-0.105266919851739</v>
      </c>
      <c r="K26" s="84">
        <v>1.3952061012273401E-3</v>
      </c>
      <c r="L26" s="84">
        <v>-2.6166957422126901E-2</v>
      </c>
      <c r="M26" s="84">
        <v>4.0017990319074596E-3</v>
      </c>
      <c r="N26" s="84">
        <v>-10.275902423191001</v>
      </c>
      <c r="O26" s="84">
        <v>4.0820392402314103E-3</v>
      </c>
      <c r="P26" s="84">
        <v>-19.999276037950601</v>
      </c>
      <c r="Q26" s="84">
        <v>1.3674469285767999E-3</v>
      </c>
      <c r="R26" s="84">
        <v>-29.651017100820798</v>
      </c>
      <c r="S26" s="84">
        <v>0.148454434470151</v>
      </c>
      <c r="T26" s="84">
        <v>515.13600995752097</v>
      </c>
      <c r="U26" s="84">
        <v>0.10263804631284799</v>
      </c>
      <c r="V26" s="85">
        <v>44361.711655092593</v>
      </c>
      <c r="W26" s="84">
        <v>2.5</v>
      </c>
      <c r="X26" s="84">
        <v>2.8112469983239699E-2</v>
      </c>
      <c r="Y26" s="84">
        <v>2.4147946936506001E-2</v>
      </c>
      <c r="Z26" s="109">
        <f>((((N26/1000)+1)/((SMOW!$Z$4/1000)+1))-1)*1000</f>
        <v>9.3785151005443268E-2</v>
      </c>
      <c r="AA26" s="109">
        <f>((((P26/1000)+1)/((SMOW!$AA$4/1000)+1))-1)*1000</f>
        <v>0.17384942076170695</v>
      </c>
      <c r="AB26" s="109">
        <f>Z26*SMOW!$AN$6</f>
        <v>9.8714497630728107E-2</v>
      </c>
      <c r="AC26" s="109">
        <f>AA26*SMOW!$AN$12</f>
        <v>0.18277990407205563</v>
      </c>
      <c r="AD26" s="109">
        <f t="shared" si="0"/>
        <v>9.8709625675367535E-2</v>
      </c>
      <c r="AE26" s="109">
        <f t="shared" si="0"/>
        <v>0.18276320186063852</v>
      </c>
      <c r="AF26" s="51">
        <f>(AD26-SMOW!AN$14*AE26)</f>
        <v>2.2106550929503893E-3</v>
      </c>
      <c r="AG26" s="55">
        <f t="shared" si="1"/>
        <v>2.2106550929503892</v>
      </c>
      <c r="AK26" s="98">
        <v>18</v>
      </c>
      <c r="AL26" s="98">
        <v>0</v>
      </c>
      <c r="AM26" s="98">
        <v>0</v>
      </c>
      <c r="AN26" s="98">
        <v>0</v>
      </c>
    </row>
    <row r="27" spans="1:40" s="84" customFormat="1" x14ac:dyDescent="0.25">
      <c r="A27" s="84">
        <v>3078</v>
      </c>
      <c r="B27" s="84" t="s">
        <v>162</v>
      </c>
      <c r="C27" s="84" t="s">
        <v>62</v>
      </c>
      <c r="D27" s="84" t="s">
        <v>22</v>
      </c>
      <c r="E27" s="84" t="s">
        <v>260</v>
      </c>
      <c r="F27" s="84">
        <v>-9.8491907745834606E-2</v>
      </c>
      <c r="G27" s="84">
        <v>-9.8497003000106498E-2</v>
      </c>
      <c r="H27" s="84">
        <v>3.5414056672985598E-3</v>
      </c>
      <c r="I27" s="84">
        <v>-0.12963645035389301</v>
      </c>
      <c r="J27" s="84">
        <v>-0.12964488293441701</v>
      </c>
      <c r="K27" s="84">
        <v>1.22038109732596E-3</v>
      </c>
      <c r="L27" s="84">
        <v>-3.0044504810734101E-2</v>
      </c>
      <c r="M27" s="84">
        <v>3.6070066544910502E-3</v>
      </c>
      <c r="N27" s="84">
        <v>-10.2924793702324</v>
      </c>
      <c r="O27" s="84">
        <v>3.5053010663142099E-3</v>
      </c>
      <c r="P27" s="84">
        <v>-20.023166176961599</v>
      </c>
      <c r="Q27" s="84">
        <v>1.1961002620061599E-3</v>
      </c>
      <c r="R27" s="84">
        <v>-29.933729910123802</v>
      </c>
      <c r="S27" s="84">
        <v>0.117931765069007</v>
      </c>
      <c r="T27" s="84">
        <v>464.31743491030801</v>
      </c>
      <c r="U27" s="84">
        <v>7.0847937051149695E-2</v>
      </c>
      <c r="V27" s="85">
        <v>44361.78837962963</v>
      </c>
      <c r="W27" s="84">
        <v>2.5</v>
      </c>
      <c r="X27" s="84">
        <v>4.7399366211547299E-2</v>
      </c>
      <c r="Y27" s="84">
        <v>5.4546914229542803E-2</v>
      </c>
      <c r="Z27" s="109">
        <f>((((N27/1000)+1)/((SMOW!$Z$4/1000)+1))-1)*1000</f>
        <v>7.7034521457797211E-2</v>
      </c>
      <c r="AA27" s="109">
        <f>((((P27/1000)+1)/((SMOW!$AA$4/1000)+1))-1)*1000</f>
        <v>0.14946750785727048</v>
      </c>
      <c r="AB27" s="109">
        <f>Z27*SMOW!$AN$6</f>
        <v>8.1083455156868461E-2</v>
      </c>
      <c r="AC27" s="109">
        <f>AA27*SMOW!$AN$12</f>
        <v>0.15714551494242709</v>
      </c>
      <c r="AD27" s="109">
        <f t="shared" si="0"/>
        <v>8.1080168071117176E-2</v>
      </c>
      <c r="AE27" s="109">
        <f t="shared" si="0"/>
        <v>0.15713316887947146</v>
      </c>
      <c r="AF27" s="51">
        <f>(AD27-SMOW!AN$14*AE27)</f>
        <v>-1.8861450972437604E-3</v>
      </c>
      <c r="AG27" s="55">
        <f t="shared" si="1"/>
        <v>-1.8861450972437606</v>
      </c>
      <c r="AH27" s="2">
        <f>AVERAGE(AG24:AG27)</f>
        <v>4.1876720720645384</v>
      </c>
      <c r="AI27" s="2">
        <f>STDEV(AG24:AG27)</f>
        <v>5.0769046837821152</v>
      </c>
      <c r="AJ27" s="84" t="s">
        <v>256</v>
      </c>
      <c r="AK27" s="98">
        <v>18</v>
      </c>
      <c r="AL27" s="98">
        <v>0</v>
      </c>
      <c r="AM27" s="98">
        <v>0</v>
      </c>
      <c r="AN27" s="98">
        <v>0</v>
      </c>
    </row>
    <row r="28" spans="1:40" s="84" customFormat="1" x14ac:dyDescent="0.25">
      <c r="A28" s="84">
        <v>3178</v>
      </c>
      <c r="B28" s="84" t="s">
        <v>112</v>
      </c>
      <c r="C28" s="84" t="s">
        <v>62</v>
      </c>
      <c r="D28" s="84" t="s">
        <v>22</v>
      </c>
      <c r="E28" s="84" t="s">
        <v>366</v>
      </c>
      <c r="F28" s="84">
        <v>-0.61905238095359405</v>
      </c>
      <c r="G28" s="84">
        <v>-0.619244402473345</v>
      </c>
      <c r="H28" s="84">
        <v>4.1079553416200898E-3</v>
      </c>
      <c r="I28" s="84">
        <v>-1.1166010279178</v>
      </c>
      <c r="J28" s="84">
        <v>-1.1172249224661599</v>
      </c>
      <c r="K28" s="84">
        <v>1.2629540402081601E-3</v>
      </c>
      <c r="L28" s="84">
        <v>-2.9349643411213301E-2</v>
      </c>
      <c r="M28" s="84">
        <v>4.3096379800630202E-3</v>
      </c>
      <c r="N28" s="84">
        <v>-10.8077327337955</v>
      </c>
      <c r="O28" s="84">
        <v>4.06607477147157E-3</v>
      </c>
      <c r="P28" s="84">
        <v>-20.990493999723402</v>
      </c>
      <c r="Q28" s="84">
        <v>1.23782616897886E-3</v>
      </c>
      <c r="R28" s="84">
        <v>-32.485375522239003</v>
      </c>
      <c r="S28" s="84">
        <v>0.14476265073275699</v>
      </c>
      <c r="T28" s="84">
        <v>201.084960796182</v>
      </c>
      <c r="U28" s="84">
        <v>5.7981493599578299E-2</v>
      </c>
      <c r="V28" s="85">
        <v>44390.483124999999</v>
      </c>
      <c r="W28" s="84">
        <v>2.5</v>
      </c>
      <c r="X28" s="84">
        <v>1.2191293453644499E-2</v>
      </c>
      <c r="Y28" s="84">
        <v>1.7273603604244799E-2</v>
      </c>
      <c r="Z28" s="109">
        <f>((((N28/1000)+1)/((SMOW!$Z$4/1000)+1))-1)*1000</f>
        <v>-0.44361733287134886</v>
      </c>
      <c r="AA28" s="109">
        <f>((((P28/1000)+1)/((SMOW!$AA$4/1000)+1))-1)*1000</f>
        <v>-0.83777257114181491</v>
      </c>
      <c r="AB28" s="109">
        <f>Z28*SMOW!$AN$6</f>
        <v>-0.4669338555752503</v>
      </c>
      <c r="AC28" s="109">
        <f>AA28*SMOW!$AN$12</f>
        <v>-0.88080817017728685</v>
      </c>
      <c r="AD28" s="109">
        <f t="shared" si="0"/>
        <v>-0.46704290313467395</v>
      </c>
      <c r="AE28" s="109">
        <f t="shared" si="0"/>
        <v>-0.88119630962798967</v>
      </c>
      <c r="AF28" s="51">
        <f>(AD28-SMOW!AN$14*AE28)</f>
        <v>-1.7712516510953735E-3</v>
      </c>
      <c r="AG28" s="130">
        <f t="shared" si="1"/>
        <v>-1.7712516510953735</v>
      </c>
      <c r="AK28" s="70">
        <v>18</v>
      </c>
      <c r="AL28" s="70">
        <v>2</v>
      </c>
      <c r="AM28" s="70">
        <v>0</v>
      </c>
      <c r="AN28" s="70">
        <v>0</v>
      </c>
    </row>
    <row r="29" spans="1:40" s="84" customFormat="1" x14ac:dyDescent="0.25">
      <c r="A29" s="84">
        <v>3179</v>
      </c>
      <c r="B29" s="84" t="s">
        <v>112</v>
      </c>
      <c r="C29" s="84" t="s">
        <v>62</v>
      </c>
      <c r="D29" s="84" t="s">
        <v>22</v>
      </c>
      <c r="E29" s="84" t="s">
        <v>367</v>
      </c>
      <c r="F29" s="84">
        <v>-0.49643117740335901</v>
      </c>
      <c r="G29" s="84">
        <v>-0.49655484220156199</v>
      </c>
      <c r="H29" s="84">
        <v>4.5384331688197097E-3</v>
      </c>
      <c r="I29" s="84">
        <v>-0.88330283696213796</v>
      </c>
      <c r="J29" s="84">
        <v>-0.88369321744395102</v>
      </c>
      <c r="K29" s="84">
        <v>1.4066820992914199E-3</v>
      </c>
      <c r="L29" s="84">
        <v>-2.99648233911557E-2</v>
      </c>
      <c r="M29" s="84">
        <v>4.6201752403597397E-3</v>
      </c>
      <c r="N29" s="84">
        <v>-10.6863616523838</v>
      </c>
      <c r="O29" s="84">
        <v>4.4921638808461603E-3</v>
      </c>
      <c r="P29" s="84">
        <v>-20.7618375350016</v>
      </c>
      <c r="Q29" s="84">
        <v>1.37869459893393E-3</v>
      </c>
      <c r="R29" s="84">
        <v>-32.111575034450802</v>
      </c>
      <c r="S29" s="84">
        <v>0.10706923089645499</v>
      </c>
      <c r="T29" s="84">
        <v>248.043358548193</v>
      </c>
      <c r="U29" s="84">
        <v>8.2117311303302798E-2</v>
      </c>
      <c r="V29" s="85">
        <v>44390.559942129628</v>
      </c>
      <c r="W29" s="84">
        <v>2.5</v>
      </c>
      <c r="X29" s="84">
        <v>6.4847812223414E-2</v>
      </c>
      <c r="Y29" s="84">
        <v>5.2275926336146999E-2</v>
      </c>
      <c r="Z29" s="109">
        <f>((((N29/1000)+1)/((SMOW!$Z$4/1000)+1))-1)*1000</f>
        <v>-0.3209746039389838</v>
      </c>
      <c r="AA29" s="109">
        <f>((((P29/1000)+1)/((SMOW!$AA$4/1000)+1))-1)*1000</f>
        <v>-0.60440925729532413</v>
      </c>
      <c r="AB29" s="109">
        <f>Z29*SMOW!$AN$6</f>
        <v>-0.33784502600224769</v>
      </c>
      <c r="AC29" s="109">
        <f>AA29*SMOW!$AN$12</f>
        <v>-0.63545719959646429</v>
      </c>
      <c r="AD29" s="109">
        <f t="shared" si="0"/>
        <v>-0.33790210849005264</v>
      </c>
      <c r="AE29" s="109">
        <f t="shared" si="0"/>
        <v>-0.63565918809728017</v>
      </c>
      <c r="AF29" s="51">
        <f>(AD29-SMOW!AN$14*AE29)</f>
        <v>-2.2740571746887039E-3</v>
      </c>
      <c r="AG29" s="130">
        <f t="shared" si="1"/>
        <v>-2.2740571746887039</v>
      </c>
      <c r="AH29" s="2"/>
      <c r="AI29" s="2"/>
      <c r="AK29" s="70">
        <v>18</v>
      </c>
      <c r="AL29" s="70">
        <v>0</v>
      </c>
      <c r="AM29" s="70">
        <v>0</v>
      </c>
      <c r="AN29" s="70">
        <v>0</v>
      </c>
    </row>
    <row r="30" spans="1:40" s="84" customFormat="1" x14ac:dyDescent="0.25">
      <c r="A30" s="84">
        <v>3180</v>
      </c>
      <c r="B30" s="84" t="s">
        <v>112</v>
      </c>
      <c r="C30" s="84" t="s">
        <v>62</v>
      </c>
      <c r="D30" s="84" t="s">
        <v>22</v>
      </c>
      <c r="E30" s="84" t="s">
        <v>368</v>
      </c>
      <c r="F30" s="84">
        <v>-0.44275720325805501</v>
      </c>
      <c r="G30" s="84">
        <v>-0.442855558521558</v>
      </c>
      <c r="H30" s="84">
        <v>4.08740485956232E-3</v>
      </c>
      <c r="I30" s="84">
        <v>-0.79005303178711495</v>
      </c>
      <c r="J30" s="84">
        <v>-0.79036532075767796</v>
      </c>
      <c r="K30" s="84">
        <v>1.3263569488093799E-3</v>
      </c>
      <c r="L30" s="84">
        <v>-2.5542669161504501E-2</v>
      </c>
      <c r="M30" s="84">
        <v>4.1117493597647497E-3</v>
      </c>
      <c r="N30" s="84">
        <v>-10.6332348839533</v>
      </c>
      <c r="O30" s="84">
        <v>4.0457338014072497E-3</v>
      </c>
      <c r="P30" s="84">
        <v>-20.670443038113401</v>
      </c>
      <c r="Q30" s="84">
        <v>1.29996760639884E-3</v>
      </c>
      <c r="R30" s="84">
        <v>-31.979934863751499</v>
      </c>
      <c r="S30" s="84">
        <v>0.138205240213606</v>
      </c>
      <c r="T30" s="84">
        <v>238.548367209991</v>
      </c>
      <c r="U30" s="84">
        <v>7.9330822870408602E-2</v>
      </c>
      <c r="V30" s="85">
        <v>44390.637476851851</v>
      </c>
      <c r="W30" s="84">
        <v>2.5</v>
      </c>
      <c r="X30" s="84">
        <v>3.92729644734141E-2</v>
      </c>
      <c r="Y30" s="84">
        <v>0.18432800234496499</v>
      </c>
      <c r="Z30" s="109">
        <f>((((N30/1000)+1)/((SMOW!$Z$4/1000)+1))-1)*1000</f>
        <v>-0.26729120766455505</v>
      </c>
      <c r="AA30" s="109">
        <f>((((P30/1000)+1)/((SMOW!$AA$4/1000)+1))-1)*1000</f>
        <v>-0.51113342235609149</v>
      </c>
      <c r="AB30" s="109">
        <f>Z30*SMOW!$AN$6</f>
        <v>-0.28134003094142018</v>
      </c>
      <c r="AC30" s="109">
        <f>AA30*SMOW!$AN$12</f>
        <v>-0.53738987163106033</v>
      </c>
      <c r="AD30" s="109">
        <f t="shared" si="0"/>
        <v>-0.28137961447234638</v>
      </c>
      <c r="AE30" s="109">
        <f t="shared" si="0"/>
        <v>-0.53753431731958379</v>
      </c>
      <c r="AF30" s="51">
        <f>(AD30-SMOW!AN$14*AE30)</f>
        <v>2.4385050723938484E-3</v>
      </c>
      <c r="AG30" s="130">
        <f t="shared" si="1"/>
        <v>2.4385050723938484</v>
      </c>
      <c r="AK30" s="70">
        <v>18</v>
      </c>
      <c r="AL30" s="70">
        <v>0</v>
      </c>
      <c r="AM30" s="70">
        <v>0</v>
      </c>
      <c r="AN30" s="70">
        <v>0</v>
      </c>
    </row>
    <row r="31" spans="1:40" s="84" customFormat="1" x14ac:dyDescent="0.25">
      <c r="A31" s="84">
        <v>3181</v>
      </c>
      <c r="B31" s="84" t="s">
        <v>112</v>
      </c>
      <c r="C31" s="84" t="s">
        <v>62</v>
      </c>
      <c r="D31" s="84" t="s">
        <v>22</v>
      </c>
      <c r="E31" s="84" t="s">
        <v>370</v>
      </c>
      <c r="F31" s="84">
        <v>-0.384197198033917</v>
      </c>
      <c r="G31" s="84">
        <v>-0.38427141288361699</v>
      </c>
      <c r="H31" s="84">
        <v>4.48296906213797E-3</v>
      </c>
      <c r="I31" s="84">
        <v>-0.68010518958284405</v>
      </c>
      <c r="J31" s="84">
        <v>-0.68033661411985902</v>
      </c>
      <c r="K31" s="84">
        <v>1.56932922468624E-3</v>
      </c>
      <c r="L31" s="84">
        <v>-2.5053680628331701E-2</v>
      </c>
      <c r="M31" s="84">
        <v>4.3506378595865097E-3</v>
      </c>
      <c r="N31" s="84">
        <v>-10.575271897489801</v>
      </c>
      <c r="O31" s="84">
        <v>4.4372652302674303E-3</v>
      </c>
      <c r="P31" s="84">
        <v>-20.562682730160599</v>
      </c>
      <c r="Q31" s="84">
        <v>1.53810567939474E-3</v>
      </c>
      <c r="R31" s="84">
        <v>-31.9687624952177</v>
      </c>
      <c r="S31" s="84">
        <v>0.13362473334083</v>
      </c>
      <c r="T31" s="84">
        <v>217.67610678147801</v>
      </c>
      <c r="U31" s="84">
        <v>6.3965412679766895E-2</v>
      </c>
      <c r="V31" s="85">
        <v>44390.713923611111</v>
      </c>
      <c r="W31" s="84">
        <v>2.5</v>
      </c>
      <c r="X31" s="84">
        <v>1.1537925368705899E-3</v>
      </c>
      <c r="Y31" s="84">
        <v>3.0223918299089202E-4</v>
      </c>
      <c r="Z31" s="109">
        <f>((((N31/1000)+1)/((SMOW!$Z$4/1000)+1))-1)*1000</f>
        <v>-0.20872092259938135</v>
      </c>
      <c r="AA31" s="109">
        <f>((((P31/1000)+1)/((SMOW!$AA$4/1000)+1))-1)*1000</f>
        <v>-0.40115488929526322</v>
      </c>
      <c r="AB31" s="109">
        <f>Z31*SMOW!$AN$6</f>
        <v>-0.21969129226250514</v>
      </c>
      <c r="AC31" s="109">
        <f>AA31*SMOW!$AN$12</f>
        <v>-0.42176184345144996</v>
      </c>
      <c r="AD31" s="109">
        <f t="shared" si="0"/>
        <v>-0.21971542792945711</v>
      </c>
      <c r="AE31" s="109">
        <f t="shared" si="0"/>
        <v>-0.42185080999374408</v>
      </c>
      <c r="AF31" s="51">
        <f>(AD31-SMOW!AN$14*AE31)</f>
        <v>3.0217997472397617E-3</v>
      </c>
      <c r="AG31" s="130">
        <f t="shared" si="1"/>
        <v>3.0217997472397617</v>
      </c>
      <c r="AH31" s="2">
        <f>AVERAGE(AG28:AG31)</f>
        <v>0.35374899846238306</v>
      </c>
      <c r="AI31" s="2">
        <f>STDEV(AG28:AG31)</f>
        <v>2.7619857427895069</v>
      </c>
    </row>
    <row r="32" spans="1:40" s="67" customFormat="1" x14ac:dyDescent="0.25">
      <c r="A32" s="84"/>
      <c r="C32" s="92"/>
      <c r="D32" s="92"/>
      <c r="E32" s="8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5"/>
      <c r="W32" s="84"/>
      <c r="X32" s="16"/>
      <c r="Y32" s="16"/>
      <c r="Z32" s="93"/>
      <c r="AA32" s="93"/>
      <c r="AB32" s="93"/>
      <c r="AC32" s="93"/>
      <c r="AD32" s="93"/>
      <c r="AE32" s="93"/>
      <c r="AF32" s="94"/>
      <c r="AG32" s="77"/>
      <c r="AH32" s="64"/>
      <c r="AI32" s="65"/>
      <c r="AJ32" s="83"/>
      <c r="AK32" s="68"/>
    </row>
    <row r="33" spans="1:37" s="84" customFormat="1" x14ac:dyDescent="0.25">
      <c r="B33" s="67"/>
      <c r="C33" s="92"/>
      <c r="D33" s="9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5"/>
      <c r="X33" s="16"/>
      <c r="Y33" s="16"/>
      <c r="Z33" s="93"/>
      <c r="AA33" s="93"/>
      <c r="AB33" s="93"/>
      <c r="AC33" s="93"/>
      <c r="AD33" s="93"/>
      <c r="AE33" s="93"/>
      <c r="AF33" s="94"/>
      <c r="AG33" s="77"/>
    </row>
    <row r="34" spans="1:37" s="84" customFormat="1" x14ac:dyDescent="0.25">
      <c r="B34" s="90"/>
      <c r="C34" s="92"/>
      <c r="D34" s="92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85"/>
      <c r="X34" s="16"/>
      <c r="Y34" s="16"/>
      <c r="Z34" s="93"/>
      <c r="AA34" s="93"/>
      <c r="AB34" s="93"/>
      <c r="AC34" s="93"/>
      <c r="AD34" s="93"/>
      <c r="AE34" s="93"/>
      <c r="AF34" s="94"/>
      <c r="AG34" s="77"/>
    </row>
    <row r="35" spans="1:37" s="84" customFormat="1" x14ac:dyDescent="0.25">
      <c r="B35" s="67"/>
      <c r="C35" s="91"/>
      <c r="D35" s="92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85"/>
      <c r="X35" s="16"/>
      <c r="Y35" s="16"/>
      <c r="Z35" s="93"/>
      <c r="AA35" s="93"/>
      <c r="AB35" s="93"/>
      <c r="AC35" s="93"/>
      <c r="AD35" s="93"/>
      <c r="AE35" s="93"/>
      <c r="AF35" s="94"/>
      <c r="AG35" s="77"/>
      <c r="AH35" s="74"/>
      <c r="AI35" s="74"/>
    </row>
    <row r="36" spans="1:37" s="84" customFormat="1" x14ac:dyDescent="0.25">
      <c r="B36" s="67"/>
      <c r="C36" s="91"/>
      <c r="D36" s="92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85"/>
      <c r="X36" s="16"/>
      <c r="Y36" s="16"/>
      <c r="Z36" s="93"/>
      <c r="AA36" s="93"/>
      <c r="AB36" s="93"/>
      <c r="AC36" s="93"/>
      <c r="AD36" s="93"/>
      <c r="AE36" s="93"/>
      <c r="AF36" s="94"/>
      <c r="AG36" s="77"/>
    </row>
    <row r="37" spans="1:37" s="84" customFormat="1" x14ac:dyDescent="0.25">
      <c r="B37" s="67"/>
      <c r="C37" s="91"/>
      <c r="D37" s="9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85"/>
      <c r="X37" s="16"/>
      <c r="Y37" s="16"/>
      <c r="Z37" s="93"/>
      <c r="AA37" s="93"/>
      <c r="AB37" s="93"/>
      <c r="AC37" s="93"/>
      <c r="AD37" s="93"/>
      <c r="AE37" s="93"/>
      <c r="AF37" s="94"/>
      <c r="AG37" s="77"/>
    </row>
    <row r="38" spans="1:37" s="84" customFormat="1" x14ac:dyDescent="0.25">
      <c r="B38" s="67"/>
      <c r="C38" s="91"/>
      <c r="D38" s="9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85"/>
      <c r="X38" s="16"/>
      <c r="Y38" s="16"/>
      <c r="Z38" s="93"/>
      <c r="AA38" s="93"/>
      <c r="AB38" s="93"/>
      <c r="AC38" s="93"/>
      <c r="AD38" s="93"/>
      <c r="AE38" s="93"/>
      <c r="AF38" s="94"/>
      <c r="AG38" s="77"/>
    </row>
    <row r="39" spans="1:37" s="84" customFormat="1" x14ac:dyDescent="0.25">
      <c r="B39" s="67"/>
      <c r="C39" s="91"/>
      <c r="D39" s="9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85"/>
      <c r="X39" s="16"/>
      <c r="Y39" s="16"/>
      <c r="Z39" s="93"/>
      <c r="AA39" s="93"/>
      <c r="AB39" s="93"/>
      <c r="AC39" s="93"/>
      <c r="AD39" s="93"/>
      <c r="AE39" s="93"/>
      <c r="AF39" s="94"/>
      <c r="AG39" s="77"/>
      <c r="AH39" s="74"/>
      <c r="AI39" s="74"/>
    </row>
    <row r="40" spans="1:37" s="84" customFormat="1" x14ac:dyDescent="0.25">
      <c r="B40" s="67"/>
      <c r="C40" s="91"/>
      <c r="D40" s="92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85"/>
      <c r="X40" s="16"/>
      <c r="Y40" s="16"/>
      <c r="Z40" s="93"/>
      <c r="AA40" s="93"/>
      <c r="AB40" s="93"/>
      <c r="AC40" s="93"/>
      <c r="AD40" s="93"/>
      <c r="AE40" s="93"/>
      <c r="AF40" s="94"/>
      <c r="AG40" s="77"/>
    </row>
    <row r="41" spans="1:37" s="84" customFormat="1" x14ac:dyDescent="0.25">
      <c r="B41" s="67"/>
      <c r="C41" s="91"/>
      <c r="D41" s="9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85"/>
      <c r="X41" s="16"/>
      <c r="Y41" s="16"/>
      <c r="Z41" s="93"/>
      <c r="AA41" s="93"/>
      <c r="AB41" s="93"/>
      <c r="AC41" s="93"/>
      <c r="AD41" s="93"/>
      <c r="AE41" s="93"/>
      <c r="AF41" s="94"/>
      <c r="AG41" s="77"/>
    </row>
    <row r="42" spans="1:37" s="84" customFormat="1" x14ac:dyDescent="0.25">
      <c r="B42" s="67"/>
      <c r="C42" s="91"/>
      <c r="D42" s="92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85"/>
      <c r="X42" s="16"/>
      <c r="Y42" s="16"/>
      <c r="Z42" s="93"/>
      <c r="AA42" s="93"/>
      <c r="AB42" s="93"/>
      <c r="AC42" s="93"/>
      <c r="AD42" s="93"/>
      <c r="AE42" s="93"/>
      <c r="AF42" s="94"/>
      <c r="AG42" s="77"/>
    </row>
    <row r="43" spans="1:37" s="84" customFormat="1" x14ac:dyDescent="0.25">
      <c r="B43" s="90"/>
      <c r="C43" s="92"/>
      <c r="D43" s="9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85"/>
      <c r="X43" s="16"/>
      <c r="Y43" s="16"/>
      <c r="Z43" s="93"/>
      <c r="AA43" s="93"/>
      <c r="AB43" s="93"/>
      <c r="AC43" s="93"/>
      <c r="AD43" s="93"/>
      <c r="AE43" s="93"/>
      <c r="AF43" s="94"/>
      <c r="AG43" s="77"/>
    </row>
    <row r="44" spans="1:37" s="84" customFormat="1" x14ac:dyDescent="0.25">
      <c r="B44" s="90"/>
      <c r="C44" s="92"/>
      <c r="D44" s="92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85"/>
      <c r="X44" s="16"/>
      <c r="Y44" s="16"/>
      <c r="Z44" s="93"/>
      <c r="AA44" s="93"/>
      <c r="AB44" s="93"/>
      <c r="AC44" s="93"/>
      <c r="AD44" s="93"/>
      <c r="AE44" s="93"/>
      <c r="AF44" s="94"/>
      <c r="AG44" s="77"/>
    </row>
    <row r="46" spans="1:37" x14ac:dyDescent="0.25">
      <c r="Y46" s="19" t="s">
        <v>35</v>
      </c>
      <c r="Z46" s="17">
        <f t="shared" ref="Z46:AF46" si="2">AVERAGE(Z17:Z42)</f>
        <v>2.960594732333751E-14</v>
      </c>
      <c r="AA46" s="17">
        <f t="shared" si="2"/>
        <v>7.4014868308343775E-15</v>
      </c>
      <c r="AB46" s="17">
        <f t="shared" si="2"/>
        <v>3.116581067293585E-14</v>
      </c>
      <c r="AC46" s="17">
        <f t="shared" si="2"/>
        <v>7.7715611723760958E-15</v>
      </c>
      <c r="AD46" s="17">
        <f t="shared" si="2"/>
        <v>-2.8639752938795318E-5</v>
      </c>
      <c r="AE46" s="17">
        <f t="shared" si="2"/>
        <v>-1.0326320372351002E-4</v>
      </c>
      <c r="AF46" s="16">
        <f t="shared" si="2"/>
        <v>2.5883218627222499E-5</v>
      </c>
      <c r="AG46" s="2">
        <f>AVERAGE(AG17:AG42)</f>
        <v>2.5883218627222634E-2</v>
      </c>
      <c r="AH46" s="19" t="s">
        <v>35</v>
      </c>
      <c r="AI46" s="14" t="s">
        <v>76</v>
      </c>
      <c r="AJ46" s="14"/>
    </row>
    <row r="47" spans="1:37" s="18" customFormat="1" x14ac:dyDescent="0.25">
      <c r="A47" s="14"/>
      <c r="B47" s="21"/>
      <c r="C47" s="14"/>
      <c r="D47" s="14"/>
      <c r="E47" s="14"/>
      <c r="F47" s="17"/>
      <c r="G47" s="17"/>
      <c r="H47" s="17"/>
      <c r="I47" s="17"/>
      <c r="J47" s="17"/>
      <c r="K47" s="17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14"/>
      <c r="X47" s="16"/>
      <c r="Y47" s="16"/>
      <c r="Z47" s="16"/>
      <c r="AA47" s="16"/>
      <c r="AB47" s="16"/>
      <c r="AC47" s="16"/>
      <c r="AD47" s="14"/>
      <c r="AE47" s="14"/>
      <c r="AF47" s="16"/>
      <c r="AG47" s="2">
        <f>STDEV(AG17:AG42)</f>
        <v>5.6193750803636213</v>
      </c>
      <c r="AH47" s="19" t="s">
        <v>74</v>
      </c>
      <c r="AJ47" s="14"/>
      <c r="AK47"/>
    </row>
    <row r="48" spans="1:37" s="18" customFormat="1" x14ac:dyDescent="0.25">
      <c r="B48" s="21"/>
      <c r="C48" s="14"/>
      <c r="D48" s="14"/>
      <c r="E48" s="14"/>
      <c r="F48" s="17"/>
      <c r="G48" s="17"/>
      <c r="H48" s="17"/>
      <c r="I48" s="17"/>
      <c r="J48" s="17"/>
      <c r="K48" s="1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14"/>
      <c r="X48" s="16"/>
      <c r="Y48" s="16"/>
      <c r="Z48" s="16"/>
      <c r="AA48" s="16"/>
      <c r="AB48" s="16"/>
      <c r="AC48" s="16"/>
      <c r="AD48" s="14"/>
      <c r="AE48" s="14"/>
      <c r="AF48" s="14"/>
      <c r="AG48" s="3"/>
      <c r="AH48" s="19"/>
      <c r="AI48" s="14"/>
      <c r="AJ48" s="14"/>
      <c r="AK48"/>
    </row>
    <row r="49" spans="1:37" s="46" customFormat="1" x14ac:dyDescent="0.25">
      <c r="A49" s="18" t="s">
        <v>82</v>
      </c>
      <c r="B49" s="28"/>
      <c r="C49" s="18"/>
      <c r="D49" s="18"/>
      <c r="E49" s="18"/>
      <c r="F49" s="35"/>
      <c r="G49" s="35"/>
      <c r="H49" s="35"/>
      <c r="I49" s="37"/>
      <c r="J49" s="37"/>
      <c r="K49" s="37"/>
      <c r="L49" s="35"/>
      <c r="M49" s="35"/>
      <c r="N49" s="35"/>
      <c r="O49" s="35"/>
      <c r="P49" s="18"/>
      <c r="Q49" s="18"/>
      <c r="R49" s="18"/>
      <c r="S49" s="18"/>
      <c r="T49" s="18"/>
      <c r="U49" s="18"/>
      <c r="V49" s="12"/>
      <c r="W49" s="18"/>
      <c r="X49" s="35"/>
      <c r="Y49" s="35"/>
      <c r="Z49" s="37"/>
      <c r="AA49" s="37"/>
      <c r="AB49" s="37"/>
      <c r="AC49" s="37"/>
      <c r="AD49" s="37"/>
      <c r="AE49" s="37"/>
      <c r="AF49" s="35"/>
      <c r="AG49" s="36"/>
      <c r="AH49" s="18"/>
      <c r="AI49" s="18"/>
      <c r="AJ49" s="18"/>
      <c r="AK49"/>
    </row>
    <row r="50" spans="1:37" s="46" customFormat="1" x14ac:dyDescent="0.25">
      <c r="B50" s="28"/>
      <c r="C50" s="18"/>
      <c r="D50" s="18"/>
      <c r="E50" s="18"/>
      <c r="F50" s="35"/>
      <c r="G50" s="35"/>
      <c r="H50" s="35"/>
      <c r="I50" s="37"/>
      <c r="J50" s="37"/>
      <c r="K50" s="37"/>
      <c r="L50" s="35"/>
      <c r="M50" s="35"/>
      <c r="N50" s="35"/>
      <c r="O50" s="35"/>
      <c r="P50" s="18"/>
      <c r="Q50" s="18"/>
      <c r="R50" s="18"/>
      <c r="S50" s="18"/>
      <c r="T50" s="18"/>
      <c r="U50" s="18"/>
      <c r="V50" s="12"/>
      <c r="W50" s="18"/>
      <c r="X50" s="35"/>
      <c r="Y50" s="35"/>
      <c r="Z50" s="38"/>
      <c r="AA50" s="38"/>
      <c r="AB50" s="38"/>
      <c r="AC50" s="38"/>
      <c r="AD50" s="38"/>
      <c r="AE50" s="38"/>
      <c r="AF50" s="39"/>
      <c r="AG50" s="40"/>
      <c r="AH50" s="18"/>
      <c r="AI50" s="18"/>
      <c r="AJ50" s="18"/>
      <c r="AK50" s="18"/>
    </row>
    <row r="51" spans="1:37" s="69" customFormat="1" x14ac:dyDescent="0.25">
      <c r="A51" s="89"/>
      <c r="B51" s="90"/>
      <c r="C51" s="48"/>
      <c r="D51" s="48"/>
      <c r="E51" s="84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85"/>
      <c r="W51" s="84"/>
      <c r="X51" s="16"/>
      <c r="Y51" s="16"/>
      <c r="Z51" s="17"/>
      <c r="AA51" s="17"/>
      <c r="AB51" s="17"/>
      <c r="AC51" s="17"/>
      <c r="AD51" s="17"/>
      <c r="AE51" s="17"/>
      <c r="AF51" s="16"/>
      <c r="AG51" s="2"/>
      <c r="AH51" s="2"/>
      <c r="AI51" s="2"/>
    </row>
    <row r="52" spans="1:37" s="46" customFormat="1" x14ac:dyDescent="0.25">
      <c r="B52" s="21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</row>
    <row r="54" spans="1:37" s="46" customFormat="1" x14ac:dyDescent="0.25">
      <c r="B54" s="21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6" spans="1:37" s="46" customFormat="1" x14ac:dyDescent="0.25">
      <c r="B56" s="78"/>
      <c r="C56" s="48"/>
      <c r="D56" s="48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  <c r="AH56" s="81"/>
      <c r="AI56" s="81"/>
    </row>
    <row r="57" spans="1:37" s="46" customFormat="1" x14ac:dyDescent="0.25">
      <c r="B57" s="78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2"/>
      <c r="AI57" s="2"/>
    </row>
    <row r="58" spans="1:37" s="46" customFormat="1" x14ac:dyDescent="0.25">
      <c r="B58" s="78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X58" s="16"/>
      <c r="Y58" s="16"/>
      <c r="Z58" s="17"/>
      <c r="AA58" s="17"/>
      <c r="AB58" s="17"/>
      <c r="AC58" s="17"/>
      <c r="AD58" s="17"/>
      <c r="AE58" s="17"/>
      <c r="AF58" s="16"/>
      <c r="AG58" s="2"/>
    </row>
    <row r="59" spans="1:37" s="46" customFormat="1" x14ac:dyDescent="0.25">
      <c r="B59" s="21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X59" s="16"/>
      <c r="Y59" s="16"/>
      <c r="Z59" s="17"/>
      <c r="AA59" s="17"/>
      <c r="AB59" s="17"/>
      <c r="AC59" s="17"/>
      <c r="AD59" s="17"/>
      <c r="AE59" s="17"/>
      <c r="AF59" s="16"/>
      <c r="AG59" s="2"/>
    </row>
    <row r="60" spans="1:37" s="84" customFormat="1" x14ac:dyDescent="0.25">
      <c r="B60" s="78"/>
      <c r="C60" s="53"/>
      <c r="D60" s="5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85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  <c r="AH60" s="2"/>
      <c r="AI60" s="2"/>
    </row>
    <row r="61" spans="1:37" s="84" customFormat="1" x14ac:dyDescent="0.25">
      <c r="B61" s="78"/>
      <c r="C61" s="53"/>
      <c r="D61" s="5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85"/>
      <c r="W61" s="20"/>
      <c r="X61" s="16"/>
      <c r="Y61" s="16"/>
      <c r="Z61" s="17"/>
      <c r="AA61" s="17"/>
      <c r="AB61" s="17"/>
      <c r="AC61" s="17"/>
      <c r="AD61" s="17"/>
      <c r="AE61" s="17"/>
      <c r="AF61" s="16"/>
      <c r="AG61" s="2"/>
    </row>
  </sheetData>
  <mergeCells count="2">
    <mergeCell ref="Z1:AA1"/>
    <mergeCell ref="AB1:AC1"/>
  </mergeCells>
  <dataValidations count="3">
    <dataValidation type="list" allowBlank="1" showInputMessage="1" showErrorMessage="1" sqref="H16 H41 F52 D54 F60:F61 D56:D61 F40:F42 D49:D52 F16 F36:F38 H37 D7:D22 D24:D44">
      <formula1>INDIRECT(C7)</formula1>
    </dataValidation>
    <dataValidation type="list" allowBlank="1" showInputMessage="1" showErrorMessage="1" sqref="C54 E52 C49:C52 E60:E61 E41 C56:C61 E16 E37 C21:C22 C7:C19 C24:C44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workbookViewId="0">
      <selection activeCell="AG21" sqref="AG21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84" customFormat="1" x14ac:dyDescent="0.25">
      <c r="A4" s="84">
        <v>2978</v>
      </c>
      <c r="B4" s="84" t="s">
        <v>112</v>
      </c>
      <c r="C4" s="114" t="s">
        <v>62</v>
      </c>
      <c r="D4" s="48" t="s">
        <v>24</v>
      </c>
      <c r="E4" s="84" t="s">
        <v>141</v>
      </c>
      <c r="F4" s="84">
        <v>-27.329427952887599</v>
      </c>
      <c r="G4" s="84">
        <v>-27.709824118058901</v>
      </c>
      <c r="H4" s="84">
        <v>5.70030781947736E-3</v>
      </c>
      <c r="I4" s="84">
        <v>-51.042961079445199</v>
      </c>
      <c r="J4" s="84">
        <v>-52.391752271275401</v>
      </c>
      <c r="K4" s="84">
        <v>6.9067022402741199E-3</v>
      </c>
      <c r="L4" s="84">
        <v>-4.6978918825429899E-2</v>
      </c>
      <c r="M4" s="84">
        <v>4.3962759351850603E-3</v>
      </c>
      <c r="N4" s="84">
        <v>-37.245796251497097</v>
      </c>
      <c r="O4" s="84">
        <v>5.6421932292155504E-3</v>
      </c>
      <c r="P4" s="84">
        <v>-69.923513750313802</v>
      </c>
      <c r="Q4" s="84">
        <v>6.7692857397567497E-3</v>
      </c>
      <c r="R4" s="84">
        <v>-104.47278113544699</v>
      </c>
      <c r="S4" s="84">
        <v>0.18639670543883</v>
      </c>
      <c r="T4" s="84">
        <v>456.69044691622702</v>
      </c>
      <c r="U4" s="84">
        <v>0.112197148887207</v>
      </c>
      <c r="V4" s="85">
        <v>44329.369085648148</v>
      </c>
      <c r="W4" s="84">
        <v>2.4</v>
      </c>
      <c r="X4" s="84">
        <v>0.13470692545909899</v>
      </c>
      <c r="Y4" s="84">
        <v>0.127635851829141</v>
      </c>
      <c r="Z4" s="109">
        <f>((((N4/1000)+1)/((SMOW!$Z$4/1000)+1))-1)*1000</f>
        <v>-27.158681743464808</v>
      </c>
      <c r="AA4" s="109">
        <f>((((P4/1000)+1)/((SMOW!$AA$4/1000)+1))-1)*1000</f>
        <v>-50.778069074050691</v>
      </c>
      <c r="AB4" s="109">
        <f>Z4*SMOW!$AN$6</f>
        <v>-28.586141791927737</v>
      </c>
      <c r="AC4" s="109">
        <f>AA4*SMOW!$AN$12</f>
        <v>-53.386491330568361</v>
      </c>
      <c r="AD4" s="109">
        <f t="shared" ref="AD4:AE19" si="0">LN((AB4/1000)+1)*1000</f>
        <v>-29.002682950232106</v>
      </c>
      <c r="AE4" s="109">
        <f>LN((AC4/1000)+1)*1000</f>
        <v>-54.864390885603989</v>
      </c>
      <c r="AF4" s="51">
        <f>(AD4-SMOW!AN$14*AE4)</f>
        <v>-3.4284562633200011E-2</v>
      </c>
      <c r="AG4" s="55">
        <f t="shared" ref="AG4:AG19" si="1">AF4*1000</f>
        <v>-34.284562633200011</v>
      </c>
      <c r="AK4" s="98">
        <v>17</v>
      </c>
      <c r="AL4" s="98">
        <v>1</v>
      </c>
      <c r="AM4" s="98">
        <v>0</v>
      </c>
      <c r="AN4" s="98">
        <v>0</v>
      </c>
    </row>
    <row r="5" spans="1:40" s="84" customFormat="1" x14ac:dyDescent="0.25">
      <c r="A5" s="84">
        <v>2979</v>
      </c>
      <c r="B5" s="84" t="s">
        <v>112</v>
      </c>
      <c r="C5" s="114" t="s">
        <v>62</v>
      </c>
      <c r="D5" s="48" t="s">
        <v>24</v>
      </c>
      <c r="E5" s="84" t="s">
        <v>144</v>
      </c>
      <c r="F5" s="84">
        <v>-27.7298955858118</v>
      </c>
      <c r="G5" s="84">
        <v>-28.1216281455571</v>
      </c>
      <c r="H5" s="84">
        <v>3.2709286796321702E-3</v>
      </c>
      <c r="I5" s="84">
        <v>-51.798987751483601</v>
      </c>
      <c r="J5" s="84">
        <v>-53.188761067589702</v>
      </c>
      <c r="K5" s="84">
        <v>2.1512846241637899E-3</v>
      </c>
      <c r="L5" s="84">
        <v>-3.7962301869779003E-2</v>
      </c>
      <c r="M5" s="84">
        <v>3.3842653133221499E-3</v>
      </c>
      <c r="N5" s="84">
        <v>-37.642181120273001</v>
      </c>
      <c r="O5" s="84">
        <v>3.23758158926342E-3</v>
      </c>
      <c r="P5" s="84">
        <v>-70.664498433287903</v>
      </c>
      <c r="Q5" s="84">
        <v>2.10848243081726E-3</v>
      </c>
      <c r="R5" s="84">
        <v>-105.54717814338299</v>
      </c>
      <c r="S5" s="84">
        <v>0.130523182498815</v>
      </c>
      <c r="T5" s="84">
        <v>437.49017623706402</v>
      </c>
      <c r="U5" s="84">
        <v>8.0999104553564696E-2</v>
      </c>
      <c r="V5" s="85">
        <v>44329.45417824074</v>
      </c>
      <c r="W5" s="84">
        <v>2.4</v>
      </c>
      <c r="X5" s="84">
        <v>7.4696274642555502E-2</v>
      </c>
      <c r="Y5" s="84">
        <v>6.9751525321446003E-2</v>
      </c>
      <c r="Z5" s="109">
        <f>((((N5/1000)+1)/((SMOW!$Z$4/1000)+1))-1)*1000</f>
        <v>-27.559219675966528</v>
      </c>
      <c r="AA5" s="109">
        <f>((((P5/1000)+1)/((SMOW!$AA$4/1000)+1))-1)*1000</f>
        <v>-51.534306783484027</v>
      </c>
      <c r="AB5" s="109">
        <f>Z5*SMOW!$AN$6</f>
        <v>-29.007731994268649</v>
      </c>
      <c r="AC5" s="109">
        <f>AA5*SMOW!$AN$12</f>
        <v>-54.181576268903356</v>
      </c>
      <c r="AD5" s="109">
        <f t="shared" si="0"/>
        <v>-29.436773641433597</v>
      </c>
      <c r="AE5" s="109">
        <f>LN((AC5/1000)+1)*1000</f>
        <v>-55.704669440942418</v>
      </c>
      <c r="AF5" s="51">
        <f>(AD5-SMOW!AN$14*AE5)</f>
        <v>-2.4708176615998667E-2</v>
      </c>
      <c r="AG5" s="55">
        <f t="shared" si="1"/>
        <v>-24.708176615998667</v>
      </c>
      <c r="AK5" s="98">
        <v>17</v>
      </c>
      <c r="AL5" s="98">
        <v>0</v>
      </c>
      <c r="AM5" s="98">
        <v>0</v>
      </c>
      <c r="AN5" s="98">
        <v>0</v>
      </c>
    </row>
    <row r="6" spans="1:40" s="84" customFormat="1" x14ac:dyDescent="0.25">
      <c r="A6" s="84">
        <v>2980</v>
      </c>
      <c r="B6" s="84" t="s">
        <v>112</v>
      </c>
      <c r="C6" s="114" t="s">
        <v>62</v>
      </c>
      <c r="D6" s="48" t="s">
        <v>24</v>
      </c>
      <c r="E6" s="84" t="s">
        <v>143</v>
      </c>
      <c r="F6" s="84">
        <v>-27.6182372012249</v>
      </c>
      <c r="G6" s="84">
        <v>-28.006792000254599</v>
      </c>
      <c r="H6" s="84">
        <v>4.6688437897074598E-3</v>
      </c>
      <c r="I6" s="84">
        <v>-51.583399770012498</v>
      </c>
      <c r="J6" s="84">
        <v>-52.961421689404503</v>
      </c>
      <c r="K6" s="84">
        <v>2.6396784847241301E-3</v>
      </c>
      <c r="L6" s="84">
        <v>-4.3161348249089203E-2</v>
      </c>
      <c r="M6" s="84">
        <v>4.2581259970561397E-3</v>
      </c>
      <c r="N6" s="84">
        <v>-37.531661091977497</v>
      </c>
      <c r="O6" s="84">
        <v>4.6212449665520598E-3</v>
      </c>
      <c r="P6" s="84">
        <v>-70.453199813792494</v>
      </c>
      <c r="Q6" s="84">
        <v>2.5871591538999101E-3</v>
      </c>
      <c r="R6" s="84">
        <v>-104.322044984746</v>
      </c>
      <c r="S6" s="84">
        <v>0.148622604418369</v>
      </c>
      <c r="T6" s="84">
        <v>529.72456827140104</v>
      </c>
      <c r="U6" s="84">
        <v>0.114561835875056</v>
      </c>
      <c r="V6" s="85">
        <v>44329.542013888888</v>
      </c>
      <c r="W6" s="84">
        <v>2.4</v>
      </c>
      <c r="X6" s="84">
        <v>1.1792024632959501E-2</v>
      </c>
      <c r="Y6" s="84">
        <v>9.8136804464078707E-3</v>
      </c>
      <c r="Z6" s="109">
        <f>((((N6/1000)+1)/((SMOW!$Z$4/1000)+1))-1)*1000</f>
        <v>-27.447541690451494</v>
      </c>
      <c r="AA6" s="109">
        <f>((((P6/1000)+1)/((SMOW!$AA$4/1000)+1))-1)*1000</f>
        <v>-51.318658622752537</v>
      </c>
      <c r="AB6" s="109">
        <f>Z6*SMOW!$AN$6</f>
        <v>-28.890184214920417</v>
      </c>
      <c r="AC6" s="109">
        <f>AA6*SMOW!$AN$12</f>
        <v>-53.954850462403002</v>
      </c>
      <c r="AD6" s="109">
        <f t="shared" si="0"/>
        <v>-29.315721529422731</v>
      </c>
      <c r="AE6" s="109">
        <f>LN((AC6/1000)+1)*1000</f>
        <v>-55.464984285216318</v>
      </c>
      <c r="AF6" s="51">
        <f>(AD6-SMOW!AN$14*AE6)</f>
        <v>-3.0209826828514252E-2</v>
      </c>
      <c r="AG6" s="55">
        <f t="shared" si="1"/>
        <v>-30.209826828514252</v>
      </c>
      <c r="AK6" s="98">
        <v>17</v>
      </c>
      <c r="AL6" s="98">
        <v>0</v>
      </c>
      <c r="AM6" s="98">
        <v>0</v>
      </c>
      <c r="AN6" s="98">
        <v>0</v>
      </c>
    </row>
    <row r="7" spans="1:40" s="84" customFormat="1" x14ac:dyDescent="0.25">
      <c r="A7" s="84">
        <v>2981</v>
      </c>
      <c r="B7" s="84" t="s">
        <v>112</v>
      </c>
      <c r="C7" s="114" t="s">
        <v>62</v>
      </c>
      <c r="D7" s="48" t="s">
        <v>24</v>
      </c>
      <c r="E7" s="84" t="s">
        <v>145</v>
      </c>
      <c r="F7" s="84">
        <v>-27.738387452681501</v>
      </c>
      <c r="G7" s="84">
        <v>-28.1303624105322</v>
      </c>
      <c r="H7" s="84">
        <v>4.3825426596073701E-3</v>
      </c>
      <c r="I7" s="84">
        <v>-51.822337382624703</v>
      </c>
      <c r="J7" s="84">
        <v>-53.213386544388001</v>
      </c>
      <c r="K7" s="84">
        <v>1.9800282582864998E-3</v>
      </c>
      <c r="L7" s="84">
        <v>-3.3694315095374003E-2</v>
      </c>
      <c r="M7" s="84">
        <v>4.3848470988987597E-3</v>
      </c>
      <c r="N7" s="84">
        <v>-37.650586412631398</v>
      </c>
      <c r="O7" s="84">
        <v>4.33786267406295E-3</v>
      </c>
      <c r="P7" s="84">
        <v>-70.687383497622903</v>
      </c>
      <c r="Q7" s="84">
        <v>1.9406334002623701E-3</v>
      </c>
      <c r="R7" s="84">
        <v>-105.319312505993</v>
      </c>
      <c r="S7" s="84">
        <v>0.16272398999947801</v>
      </c>
      <c r="T7" s="84">
        <v>478.500030093698</v>
      </c>
      <c r="U7" s="84">
        <v>9.9947288620376898E-2</v>
      </c>
      <c r="V7" s="85">
        <v>44329.625462962962</v>
      </c>
      <c r="W7" s="84">
        <v>2.4</v>
      </c>
      <c r="X7" s="84">
        <v>0.38471051790156202</v>
      </c>
      <c r="Y7" s="84">
        <v>0.61777376877308798</v>
      </c>
      <c r="Z7" s="109">
        <f>((((N7/1000)+1)/((SMOW!$Z$4/1000)+1))-1)*1000</f>
        <v>-27.567713033530119</v>
      </c>
      <c r="AA7" s="109">
        <f>((((P7/1000)+1)/((SMOW!$AA$4/1000)+1))-1)*1000</f>
        <v>-51.557662932444458</v>
      </c>
      <c r="AB7" s="109">
        <f>Z7*SMOW!$AN$6</f>
        <v>-29.016671762623229</v>
      </c>
      <c r="AC7" s="109">
        <f>AA7*SMOW!$AN$12</f>
        <v>-54.206132201547682</v>
      </c>
      <c r="AD7" s="109">
        <f t="shared" si="0"/>
        <v>-29.445980521655926</v>
      </c>
      <c r="AE7" s="109">
        <f>LN((AC7/1000)+1)*1000</f>
        <v>-55.730632406773978</v>
      </c>
      <c r="AF7" s="51">
        <f>(AD7-SMOW!AN$14*AE7)</f>
        <v>-2.0206610879263565E-2</v>
      </c>
      <c r="AG7" s="55">
        <f t="shared" si="1"/>
        <v>-20.206610879263565</v>
      </c>
      <c r="AH7" s="2">
        <f>AVERAGE(AG4:AG7)</f>
        <v>-27.352294239244124</v>
      </c>
      <c r="AI7" s="2">
        <f>STDEV(AG4:AG7)</f>
        <v>6.1718172977722041</v>
      </c>
      <c r="AK7" s="98"/>
      <c r="AL7" s="98"/>
      <c r="AM7" s="98"/>
      <c r="AN7" s="98"/>
    </row>
    <row r="8" spans="1:40" s="84" customFormat="1" x14ac:dyDescent="0.25">
      <c r="A8" s="84">
        <v>3065</v>
      </c>
      <c r="B8" s="84" t="s">
        <v>127</v>
      </c>
      <c r="C8" s="84" t="s">
        <v>62</v>
      </c>
      <c r="D8" s="84" t="s">
        <v>24</v>
      </c>
      <c r="E8" s="84" t="s">
        <v>241</v>
      </c>
      <c r="F8" s="84">
        <v>-28.386059199771001</v>
      </c>
      <c r="G8" s="84">
        <v>-28.796734174866899</v>
      </c>
      <c r="H8" s="84">
        <v>4.9666026125137598E-3</v>
      </c>
      <c r="I8" s="84">
        <v>-53.046074534247197</v>
      </c>
      <c r="J8" s="84">
        <v>-54.504840536510798</v>
      </c>
      <c r="K8" s="84">
        <v>4.3186326791521696E-3</v>
      </c>
      <c r="L8" s="84">
        <v>-1.8178371589217798E-2</v>
      </c>
      <c r="M8" s="84">
        <v>4.3150510456969699E-3</v>
      </c>
      <c r="N8" s="84">
        <v>-38.291655151708397</v>
      </c>
      <c r="O8" s="84">
        <v>4.91596814066387E-3</v>
      </c>
      <c r="P8" s="84">
        <v>-71.886773041504696</v>
      </c>
      <c r="Q8" s="84">
        <v>4.23270869268962E-3</v>
      </c>
      <c r="R8" s="84">
        <v>-106.41052717261501</v>
      </c>
      <c r="S8" s="84">
        <v>0.13376429084895999</v>
      </c>
      <c r="T8" s="84">
        <v>448.09995027840898</v>
      </c>
      <c r="U8" s="84">
        <v>8.1539236689673195E-2</v>
      </c>
      <c r="V8" s="85">
        <v>44356.86855324074</v>
      </c>
      <c r="W8" s="84">
        <v>2.5</v>
      </c>
      <c r="X8" s="84">
        <v>2.2227001643576001E-2</v>
      </c>
      <c r="Y8" s="84">
        <v>2.84449788032425E-2</v>
      </c>
      <c r="Z8" s="109">
        <f>((((N8/1000)+1)/((SMOW!$Z$4/1000)+1))-1)*1000</f>
        <v>-28.215498475326672</v>
      </c>
      <c r="AA8" s="109">
        <f>((((P8/1000)+1)/((SMOW!$AA$4/1000)+1))-1)*1000</f>
        <v>-52.781741678232905</v>
      </c>
      <c r="AB8" s="109">
        <f>Z8*SMOW!$AN$6</f>
        <v>-29.698504800944345</v>
      </c>
      <c r="AC8" s="109">
        <f>AA8*SMOW!$AN$12</f>
        <v>-55.493090735844604</v>
      </c>
      <c r="AD8" s="109">
        <f t="shared" si="0"/>
        <v>-30.148435986332519</v>
      </c>
      <c r="AE8" s="109">
        <f t="shared" si="0"/>
        <v>-57.092276806180053</v>
      </c>
      <c r="AF8" s="51">
        <f>(AD8-SMOW!AN$14*AE8)</f>
        <v>-3.7138326694510226E-3</v>
      </c>
      <c r="AG8" s="55">
        <f t="shared" si="1"/>
        <v>-3.7138326694510226</v>
      </c>
      <c r="AJ8" s="84" t="s">
        <v>244</v>
      </c>
      <c r="AK8" s="98">
        <v>18</v>
      </c>
      <c r="AL8" s="98">
        <v>0</v>
      </c>
      <c r="AM8" s="98">
        <v>0</v>
      </c>
      <c r="AN8" s="98">
        <v>0</v>
      </c>
    </row>
    <row r="9" spans="1:40" s="84" customFormat="1" x14ac:dyDescent="0.25">
      <c r="A9" s="84">
        <v>3066</v>
      </c>
      <c r="B9" s="84" t="s">
        <v>112</v>
      </c>
      <c r="C9" s="84" t="s">
        <v>62</v>
      </c>
      <c r="D9" s="84" t="s">
        <v>24</v>
      </c>
      <c r="E9" s="84" t="s">
        <v>242</v>
      </c>
      <c r="F9" s="84">
        <v>-28.831638787668499</v>
      </c>
      <c r="G9" s="84">
        <v>-29.255437063102399</v>
      </c>
      <c r="H9" s="84">
        <v>6.4123247461889497E-3</v>
      </c>
      <c r="I9" s="84">
        <v>-53.908839931262101</v>
      </c>
      <c r="J9" s="84">
        <v>-55.416352382555701</v>
      </c>
      <c r="K9" s="84">
        <v>8.3489400040988697E-3</v>
      </c>
      <c r="L9" s="84">
        <v>4.3969948870279801E-3</v>
      </c>
      <c r="M9" s="84">
        <v>4.1587139960920496E-3</v>
      </c>
      <c r="N9" s="84">
        <v>-38.732692059456099</v>
      </c>
      <c r="O9" s="84">
        <v>6.3469511493501702E-3</v>
      </c>
      <c r="P9" s="84">
        <v>-72.732372764149801</v>
      </c>
      <c r="Q9" s="84">
        <v>8.1828285838470693E-3</v>
      </c>
      <c r="R9" s="84">
        <v>-108.33331995455499</v>
      </c>
      <c r="S9" s="84">
        <v>0.13037289298109001</v>
      </c>
      <c r="T9" s="84">
        <v>232.809029073727</v>
      </c>
      <c r="U9" s="84">
        <v>0.11280977995972399</v>
      </c>
      <c r="V9" s="85">
        <v>44357.44085648148</v>
      </c>
      <c r="W9" s="84">
        <v>2.5</v>
      </c>
      <c r="X9" s="84">
        <v>3.3642687880699802E-2</v>
      </c>
      <c r="Y9" s="84">
        <v>3.0794325326251499E-2</v>
      </c>
      <c r="Z9" s="109">
        <f>((((N9/1000)+1)/((SMOW!$Z$4/1000)+1))-1)*1000</f>
        <v>-28.661156281922008</v>
      </c>
      <c r="AA9" s="109">
        <f>((((P9/1000)+1)/((SMOW!$AA$4/1000)+1))-1)*1000</f>
        <v>-53.644747907705678</v>
      </c>
      <c r="AB9" s="109">
        <f>Z9*SMOW!$AN$6</f>
        <v>-30.167586377522682</v>
      </c>
      <c r="AC9" s="109">
        <f>AA9*SMOW!$AN$12</f>
        <v>-56.400428793949679</v>
      </c>
      <c r="AD9" s="109">
        <f t="shared" si="0"/>
        <v>-30.631991872434785</v>
      </c>
      <c r="AE9" s="109">
        <f t="shared" si="0"/>
        <v>-58.053385872151544</v>
      </c>
      <c r="AF9" s="51">
        <f>(AD9-SMOW!AN$14*AE9)</f>
        <v>2.0195868061232858E-2</v>
      </c>
      <c r="AG9" s="55">
        <f t="shared" si="1"/>
        <v>20.195868061232858</v>
      </c>
      <c r="AJ9" s="84" t="s">
        <v>245</v>
      </c>
      <c r="AK9" s="98">
        <v>18</v>
      </c>
      <c r="AL9" s="98">
        <v>0</v>
      </c>
      <c r="AM9" s="98">
        <v>0</v>
      </c>
      <c r="AN9" s="98">
        <v>0</v>
      </c>
    </row>
    <row r="10" spans="1:40" s="84" customFormat="1" x14ac:dyDescent="0.25">
      <c r="A10" s="84">
        <v>3067</v>
      </c>
      <c r="B10" s="84" t="s">
        <v>112</v>
      </c>
      <c r="C10" s="84" t="s">
        <v>62</v>
      </c>
      <c r="D10" s="84" t="s">
        <v>24</v>
      </c>
      <c r="E10" s="84" t="s">
        <v>243</v>
      </c>
      <c r="F10" s="84">
        <v>-28.6616848334892</v>
      </c>
      <c r="G10" s="84">
        <v>-29.080452464100102</v>
      </c>
      <c r="H10" s="84">
        <v>4.4883694298742298E-3</v>
      </c>
      <c r="I10" s="84">
        <v>-53.582894854872997</v>
      </c>
      <c r="J10" s="84">
        <v>-55.071892769952903</v>
      </c>
      <c r="K10" s="84">
        <v>2.99417467555962E-3</v>
      </c>
      <c r="L10" s="84">
        <v>-2.4930815649626399E-3</v>
      </c>
      <c r="M10" s="84">
        <v>4.28716542627399E-3</v>
      </c>
      <c r="N10" s="84">
        <v>-38.5644707844097</v>
      </c>
      <c r="O10" s="84">
        <v>4.4426105412986401E-3</v>
      </c>
      <c r="P10" s="84">
        <v>-72.412912726524496</v>
      </c>
      <c r="Q10" s="84">
        <v>2.9346022498862498E-3</v>
      </c>
      <c r="R10" s="84">
        <v>-107.367812883906</v>
      </c>
      <c r="S10" s="84">
        <v>0.15967229240838701</v>
      </c>
      <c r="T10" s="84">
        <v>353.54987935189803</v>
      </c>
      <c r="U10" s="84">
        <v>8.2376126879525294E-2</v>
      </c>
      <c r="V10" s="85">
        <v>44357.528263888889</v>
      </c>
      <c r="W10" s="84">
        <v>2.5</v>
      </c>
      <c r="X10" s="105">
        <v>9.7433487453440805E-6</v>
      </c>
      <c r="Y10" s="84">
        <v>3.2289987835313499E-4</v>
      </c>
      <c r="Z10" s="109">
        <f>((((N10/1000)+1)/((SMOW!$Z$4/1000)+1))-1)*1000</f>
        <v>-28.491172493393613</v>
      </c>
      <c r="AA10" s="109">
        <f>((((P10/1000)+1)/((SMOW!$AA$4/1000)+1))-1)*1000</f>
        <v>-53.318711846960795</v>
      </c>
      <c r="AB10" s="109">
        <f>Z10*SMOW!$AN$6</f>
        <v>-29.98866824272142</v>
      </c>
      <c r="AC10" s="109">
        <f>AA10*SMOW!$AN$12</f>
        <v>-56.057644563516931</v>
      </c>
      <c r="AD10" s="109">
        <f t="shared" si="0"/>
        <v>-30.447525328946629</v>
      </c>
      <c r="AE10" s="109">
        <f t="shared" si="0"/>
        <v>-57.690178857395779</v>
      </c>
      <c r="AF10" s="51">
        <f>(AD10-SMOW!AN$14*AE10)</f>
        <v>1.2889107758343954E-2</v>
      </c>
      <c r="AG10" s="55">
        <f t="shared" si="1"/>
        <v>12.889107758343954</v>
      </c>
      <c r="AK10" s="98">
        <v>18</v>
      </c>
      <c r="AL10" s="98">
        <v>0</v>
      </c>
      <c r="AM10" s="98">
        <v>0</v>
      </c>
      <c r="AN10" s="98">
        <v>0</v>
      </c>
    </row>
    <row r="11" spans="1:40" s="84" customFormat="1" x14ac:dyDescent="0.25">
      <c r="A11" s="84">
        <v>3068</v>
      </c>
      <c r="B11" s="84" t="s">
        <v>112</v>
      </c>
      <c r="C11" s="84" t="s">
        <v>62</v>
      </c>
      <c r="D11" s="84" t="s">
        <v>24</v>
      </c>
      <c r="E11" s="84" t="s">
        <v>246</v>
      </c>
      <c r="F11" s="84">
        <v>-28.8437312677294</v>
      </c>
      <c r="G11" s="84">
        <v>-29.267888082132</v>
      </c>
      <c r="H11" s="84">
        <v>3.9039164730023499E-3</v>
      </c>
      <c r="I11" s="84">
        <v>-53.905312206755198</v>
      </c>
      <c r="J11" s="84">
        <v>-55.412622249475199</v>
      </c>
      <c r="K11" s="84">
        <v>2.29718375873334E-3</v>
      </c>
      <c r="L11" s="84">
        <v>-1.00235344090925E-2</v>
      </c>
      <c r="M11" s="84">
        <v>3.9920035762184896E-3</v>
      </c>
      <c r="N11" s="84">
        <v>-38.744661256784497</v>
      </c>
      <c r="O11" s="84">
        <v>3.86411607740595E-3</v>
      </c>
      <c r="P11" s="84">
        <v>-72.728915227634204</v>
      </c>
      <c r="Q11" s="84">
        <v>2.2514787403050099E-3</v>
      </c>
      <c r="R11" s="84">
        <v>-108.296304375733</v>
      </c>
      <c r="S11" s="84">
        <v>0.13201619031897899</v>
      </c>
      <c r="T11" s="84">
        <v>238.74976736168699</v>
      </c>
      <c r="U11" s="84">
        <v>7.0724337280456601E-2</v>
      </c>
      <c r="V11" s="85">
        <v>44357.609594907408</v>
      </c>
      <c r="W11" s="84">
        <v>2.5</v>
      </c>
      <c r="X11" s="84">
        <v>9.6445976221653199E-2</v>
      </c>
      <c r="Y11" s="84">
        <v>8.7599236456596702E-2</v>
      </c>
      <c r="Z11" s="109">
        <f>((((N11/1000)+1)/((SMOW!$Z$4/1000)+1))-1)*1000</f>
        <v>-28.673250884741929</v>
      </c>
      <c r="AA11" s="109">
        <f>((((P11/1000)+1)/((SMOW!$AA$4/1000)+1))-1)*1000</f>
        <v>-53.641219198469315</v>
      </c>
      <c r="AB11" s="109">
        <f>Z11*SMOW!$AN$6</f>
        <v>-30.180316672549264</v>
      </c>
      <c r="AC11" s="109">
        <f>AA11*SMOW!$AN$12</f>
        <v>-56.396718818196554</v>
      </c>
      <c r="AD11" s="109">
        <f t="shared" si="0"/>
        <v>-30.645118241897407</v>
      </c>
      <c r="AE11" s="109">
        <f t="shared" si="0"/>
        <v>-58.049454153048352</v>
      </c>
      <c r="AF11" s="51">
        <f>(AD11-SMOW!AN$14*AE11)</f>
        <v>4.9935509121254995E-3</v>
      </c>
      <c r="AG11" s="55">
        <f t="shared" si="1"/>
        <v>4.9935509121254995</v>
      </c>
      <c r="AH11" s="2">
        <f>AVERAGE(AG8:AG11)</f>
        <v>8.5911735155628222</v>
      </c>
      <c r="AI11" s="2">
        <f>STDEV(AG8:AG11)</f>
        <v>10.287488191383529</v>
      </c>
      <c r="AK11" s="98">
        <v>18</v>
      </c>
      <c r="AL11" s="98">
        <v>0</v>
      </c>
      <c r="AM11" s="98">
        <v>0</v>
      </c>
      <c r="AN11" s="98">
        <v>0</v>
      </c>
    </row>
    <row r="12" spans="1:40" s="84" customFormat="1" x14ac:dyDescent="0.25">
      <c r="A12" s="84">
        <v>3079</v>
      </c>
      <c r="B12" s="84" t="s">
        <v>162</v>
      </c>
      <c r="C12" s="84" t="s">
        <v>62</v>
      </c>
      <c r="D12" s="84" t="s">
        <v>24</v>
      </c>
      <c r="E12" s="84" t="s">
        <v>261</v>
      </c>
      <c r="F12" s="84">
        <v>-28.337369092164</v>
      </c>
      <c r="G12" s="84">
        <v>-28.7466225631028</v>
      </c>
      <c r="H12" s="84">
        <v>3.4735687297938601E-3</v>
      </c>
      <c r="I12" s="84">
        <v>-52.974419018506097</v>
      </c>
      <c r="J12" s="84">
        <v>-54.429173853495101</v>
      </c>
      <c r="K12" s="84">
        <v>3.9813454385570898E-3</v>
      </c>
      <c r="L12" s="84">
        <v>-8.0187684573948207E-3</v>
      </c>
      <c r="M12" s="84">
        <v>2.85743842623496E-3</v>
      </c>
      <c r="N12" s="84">
        <v>-38.243461439338802</v>
      </c>
      <c r="O12" s="84">
        <v>3.4381557258187198E-3</v>
      </c>
      <c r="P12" s="84">
        <v>-71.816543191714302</v>
      </c>
      <c r="Q12" s="84">
        <v>3.9021321557945001E-3</v>
      </c>
      <c r="R12" s="84">
        <v>-103.375860039514</v>
      </c>
      <c r="S12" s="84">
        <v>0.11072711633673001</v>
      </c>
      <c r="T12" s="84">
        <v>390.07185897070298</v>
      </c>
      <c r="U12" s="84">
        <v>6.3592466626161803E-2</v>
      </c>
      <c r="V12" s="85">
        <v>44361.887974537036</v>
      </c>
      <c r="W12" s="84">
        <v>2.5</v>
      </c>
      <c r="X12" s="84">
        <v>0.13809833456259701</v>
      </c>
      <c r="Y12" s="84">
        <v>0.14821812327687101</v>
      </c>
      <c r="Z12" s="109">
        <f>((((N12/1000)+1)/((SMOW!$Z$4/1000)+1))-1)*1000</f>
        <v>-28.166799820477095</v>
      </c>
      <c r="AA12" s="109">
        <f>((((P12/1000)+1)/((SMOW!$AA$4/1000)+1))-1)*1000</f>
        <v>-52.710066160560729</v>
      </c>
      <c r="AB12" s="109">
        <f>Z12*SMOW!$AN$6</f>
        <v>-29.647246545269208</v>
      </c>
      <c r="AC12" s="109">
        <f>AA12*SMOW!$AN$12</f>
        <v>-55.417733313386506</v>
      </c>
      <c r="AD12" s="109">
        <f t="shared" si="0"/>
        <v>-30.095610238806728</v>
      </c>
      <c r="AE12" s="109">
        <f t="shared" si="0"/>
        <v>-57.012495053727662</v>
      </c>
      <c r="AF12" s="51">
        <f>(AD12-SMOW!AN$14*AE12)</f>
        <v>6.9871495614783896E-3</v>
      </c>
      <c r="AG12" s="55">
        <f t="shared" si="1"/>
        <v>6.9871495614783896</v>
      </c>
      <c r="AJ12" s="84" t="s">
        <v>257</v>
      </c>
      <c r="AK12" s="98">
        <v>18</v>
      </c>
      <c r="AL12" s="98">
        <v>2</v>
      </c>
      <c r="AM12" s="98">
        <v>0</v>
      </c>
      <c r="AN12" s="98">
        <v>0</v>
      </c>
    </row>
    <row r="13" spans="1:40" s="84" customFormat="1" x14ac:dyDescent="0.25">
      <c r="A13" s="84">
        <v>3080</v>
      </c>
      <c r="B13" s="84" t="s">
        <v>162</v>
      </c>
      <c r="C13" s="84" t="s">
        <v>62</v>
      </c>
      <c r="D13" s="84" t="s">
        <v>24</v>
      </c>
      <c r="E13" s="84" t="s">
        <v>262</v>
      </c>
      <c r="F13" s="84">
        <v>-28.480450447369901</v>
      </c>
      <c r="G13" s="84">
        <v>-28.893887775918</v>
      </c>
      <c r="H13" s="84">
        <v>4.7627378240574303E-3</v>
      </c>
      <c r="I13" s="84">
        <v>-53.240963968124902</v>
      </c>
      <c r="J13" s="84">
        <v>-54.710668077269901</v>
      </c>
      <c r="K13" s="84">
        <v>2.0943059793762102E-3</v>
      </c>
      <c r="L13" s="84">
        <v>-6.6550311194726302E-3</v>
      </c>
      <c r="M13" s="84">
        <v>4.7730549015497399E-3</v>
      </c>
      <c r="N13" s="84">
        <v>-38.385084081332103</v>
      </c>
      <c r="O13" s="84">
        <v>4.7141817520116001E-3</v>
      </c>
      <c r="P13" s="84">
        <v>-72.077784933965404</v>
      </c>
      <c r="Q13" s="84">
        <v>2.0526374393562098E-3</v>
      </c>
      <c r="R13" s="84">
        <v>-104.194454006904</v>
      </c>
      <c r="S13" s="84">
        <v>0.125942754559109</v>
      </c>
      <c r="T13" s="84">
        <v>348.32339624837601</v>
      </c>
      <c r="U13" s="84">
        <v>7.3545531601375599E-2</v>
      </c>
      <c r="V13" s="85">
        <v>44361.964733796296</v>
      </c>
      <c r="W13" s="84">
        <v>2.5</v>
      </c>
      <c r="X13" s="84">
        <v>2.01378802532284E-2</v>
      </c>
      <c r="Y13" s="84">
        <v>2.9929710630661702E-2</v>
      </c>
      <c r="Z13" s="109">
        <f>((((N13/1000)+1)/((SMOW!$Z$4/1000)+1))-1)*1000</f>
        <v>-28.309906292716125</v>
      </c>
      <c r="AA13" s="109">
        <f>((((P13/1000)+1)/((SMOW!$AA$4/1000)+1))-1)*1000</f>
        <v>-52.976685513575482</v>
      </c>
      <c r="AB13" s="109">
        <f>Z13*SMOW!$AN$6</f>
        <v>-29.797874692298173</v>
      </c>
      <c r="AC13" s="109">
        <f>AA13*SMOW!$AN$12</f>
        <v>-55.698048654986565</v>
      </c>
      <c r="AD13" s="109">
        <f t="shared" si="0"/>
        <v>-30.250852586219874</v>
      </c>
      <c r="AE13" s="109">
        <f t="shared" si="0"/>
        <v>-57.30930026918967</v>
      </c>
      <c r="AF13" s="51">
        <f>(AD13-SMOW!AN$14*AE13)</f>
        <v>8.457955912273718E-3</v>
      </c>
      <c r="AG13" s="55">
        <f t="shared" si="1"/>
        <v>8.457955912273718</v>
      </c>
      <c r="AJ13" s="84" t="s">
        <v>258</v>
      </c>
      <c r="AK13" s="98">
        <v>18</v>
      </c>
      <c r="AL13" s="98">
        <v>0</v>
      </c>
      <c r="AM13" s="98">
        <v>0</v>
      </c>
      <c r="AN13" s="98">
        <v>0</v>
      </c>
    </row>
    <row r="14" spans="1:40" s="84" customFormat="1" x14ac:dyDescent="0.25">
      <c r="A14" s="84">
        <v>3081</v>
      </c>
      <c r="B14" s="84" t="s">
        <v>112</v>
      </c>
      <c r="C14" s="84" t="s">
        <v>62</v>
      </c>
      <c r="D14" s="84" t="s">
        <v>24</v>
      </c>
      <c r="E14" s="84" t="s">
        <v>263</v>
      </c>
      <c r="F14" s="84">
        <v>-28.756666219111299</v>
      </c>
      <c r="G14" s="84">
        <v>-29.178241514183199</v>
      </c>
      <c r="H14" s="84">
        <v>5.5827731298885097E-3</v>
      </c>
      <c r="I14" s="84">
        <v>-53.771421789393301</v>
      </c>
      <c r="J14" s="84">
        <v>-55.271114218779701</v>
      </c>
      <c r="K14" s="84">
        <v>7.1616779320603204E-3</v>
      </c>
      <c r="L14" s="84">
        <v>4.9067933324518096E-3</v>
      </c>
      <c r="M14" s="84">
        <v>3.7220641680619599E-3</v>
      </c>
      <c r="N14" s="84">
        <v>-38.6584838356045</v>
      </c>
      <c r="O14" s="84">
        <v>5.5258568047997104E-3</v>
      </c>
      <c r="P14" s="84">
        <v>-72.597688708608601</v>
      </c>
      <c r="Q14" s="84">
        <v>7.01918840738974E-3</v>
      </c>
      <c r="R14" s="84">
        <v>-105.029534587751</v>
      </c>
      <c r="S14" s="84">
        <v>0.15256997182962001</v>
      </c>
      <c r="T14" s="84">
        <v>324.48511873331501</v>
      </c>
      <c r="U14" s="84">
        <v>0.150640567921274</v>
      </c>
      <c r="V14" s="85">
        <v>44362.383252314816</v>
      </c>
      <c r="W14" s="84">
        <v>2.5</v>
      </c>
      <c r="X14" s="84">
        <v>3.8292106527664199E-3</v>
      </c>
      <c r="Y14" s="84">
        <v>2.5095801374257999E-3</v>
      </c>
      <c r="Z14" s="109">
        <f>((((N14/1000)+1)/((SMOW!$Z$4/1000)+1))-1)*1000</f>
        <v>-28.586170552401423</v>
      </c>
      <c r="AA14" s="109">
        <f>((((P14/1000)+1)/((SMOW!$AA$4/1000)+1))-1)*1000</f>
        <v>-53.507291406917012</v>
      </c>
      <c r="AB14" s="109">
        <f>Z14*SMOW!$AN$6</f>
        <v>-30.088659398787332</v>
      </c>
      <c r="AC14" s="109">
        <f>AA14*SMOW!$AN$12</f>
        <v>-56.255911280355718</v>
      </c>
      <c r="AD14" s="109">
        <f t="shared" si="0"/>
        <v>-30.550613104123716</v>
      </c>
      <c r="AE14" s="109">
        <f t="shared" si="0"/>
        <v>-57.900242046842962</v>
      </c>
      <c r="AF14" s="51">
        <f>(AD14-SMOW!AN$14*AE14)</f>
        <v>2.0714696609370975E-2</v>
      </c>
      <c r="AG14" s="55">
        <f t="shared" si="1"/>
        <v>20.714696609370975</v>
      </c>
      <c r="AK14" s="98">
        <v>18</v>
      </c>
      <c r="AL14" s="98">
        <v>0</v>
      </c>
      <c r="AM14" s="98">
        <v>0</v>
      </c>
      <c r="AN14" s="98">
        <v>0</v>
      </c>
    </row>
    <row r="15" spans="1:40" s="84" customFormat="1" x14ac:dyDescent="0.25">
      <c r="A15" s="84">
        <v>3082</v>
      </c>
      <c r="B15" s="84" t="s">
        <v>112</v>
      </c>
      <c r="C15" s="84" t="s">
        <v>62</v>
      </c>
      <c r="D15" s="84" t="s">
        <v>24</v>
      </c>
      <c r="E15" s="84" t="s">
        <v>264</v>
      </c>
      <c r="F15" s="84">
        <v>-28.895731205681599</v>
      </c>
      <c r="G15" s="84">
        <v>-29.321433961753598</v>
      </c>
      <c r="H15" s="84">
        <v>4.4211682486425099E-3</v>
      </c>
      <c r="I15" s="84">
        <v>-54.040213259371399</v>
      </c>
      <c r="J15" s="84">
        <v>-55.555219754585103</v>
      </c>
      <c r="K15" s="84">
        <v>2.9525194775926098E-3</v>
      </c>
      <c r="L15" s="84">
        <v>1.17220686673333E-2</v>
      </c>
      <c r="M15" s="84">
        <v>4.2483319972658699E-3</v>
      </c>
      <c r="N15" s="84">
        <v>-38.796131055806804</v>
      </c>
      <c r="O15" s="84">
        <v>4.3760944755434402E-3</v>
      </c>
      <c r="P15" s="84">
        <v>-72.861132274205005</v>
      </c>
      <c r="Q15" s="84">
        <v>2.8937758282797802E-3</v>
      </c>
      <c r="R15" s="84">
        <v>-105.13944846912401</v>
      </c>
      <c r="S15" s="84">
        <v>0.123934418806962</v>
      </c>
      <c r="T15" s="84">
        <v>206.05768691036701</v>
      </c>
      <c r="U15" s="84">
        <v>7.9515902753501705E-2</v>
      </c>
      <c r="V15" s="85">
        <v>44362.46974537037</v>
      </c>
      <c r="W15" s="84">
        <v>2.5</v>
      </c>
      <c r="X15" s="84">
        <v>3.6603055617364798E-4</v>
      </c>
      <c r="Y15" s="84">
        <v>1.6137351249427799E-3</v>
      </c>
      <c r="Z15" s="109">
        <f>((((N15/1000)+1)/((SMOW!$Z$4/1000)+1))-1)*1000</f>
        <v>-28.725259950956648</v>
      </c>
      <c r="AA15" s="109">
        <f>((((P15/1000)+1)/((SMOW!$AA$4/1000)+1))-1)*1000</f>
        <v>-53.776157907384878</v>
      </c>
      <c r="AB15" s="109">
        <f>Z15*SMOW!$AN$6</f>
        <v>-30.235059334778715</v>
      </c>
      <c r="AC15" s="109">
        <f>AA15*SMOW!$AN$12</f>
        <v>-56.538589203286882</v>
      </c>
      <c r="AD15" s="109">
        <f t="shared" si="0"/>
        <v>-30.701566062288173</v>
      </c>
      <c r="AE15" s="109">
        <f t="shared" si="0"/>
        <v>-58.199815066440181</v>
      </c>
      <c r="AF15" s="51">
        <f>(AD15-SMOW!AN$14*AE15)</f>
        <v>2.7936292792244188E-2</v>
      </c>
      <c r="AG15" s="55">
        <f t="shared" si="1"/>
        <v>27.936292792244188</v>
      </c>
      <c r="AH15" s="2">
        <f>AVERAGE(AG12:AG15)</f>
        <v>16.024023718841818</v>
      </c>
      <c r="AI15" s="2">
        <f>STDEV(AG12:AG15)</f>
        <v>10.046807838524183</v>
      </c>
      <c r="AK15" s="98">
        <v>18</v>
      </c>
      <c r="AL15" s="98">
        <v>0</v>
      </c>
      <c r="AM15" s="98">
        <v>0</v>
      </c>
      <c r="AN15" s="98">
        <v>0</v>
      </c>
    </row>
    <row r="16" spans="1:40" s="84" customFormat="1" x14ac:dyDescent="0.25">
      <c r="A16" s="84">
        <v>3171</v>
      </c>
      <c r="B16" s="84" t="s">
        <v>162</v>
      </c>
      <c r="C16" s="84" t="s">
        <v>62</v>
      </c>
      <c r="D16" s="84" t="s">
        <v>24</v>
      </c>
      <c r="E16" s="84" t="s">
        <v>359</v>
      </c>
      <c r="F16" s="84">
        <v>-28.3320633133883</v>
      </c>
      <c r="G16" s="84">
        <v>-28.741162173528899</v>
      </c>
      <c r="H16" s="84">
        <v>4.1757575393001102E-3</v>
      </c>
      <c r="I16" s="84">
        <v>-52.946115916383398</v>
      </c>
      <c r="J16" s="84">
        <v>-54.399287833467199</v>
      </c>
      <c r="K16" s="84">
        <v>2.95762474343057E-3</v>
      </c>
      <c r="L16" s="84">
        <v>-1.8338197458199399E-2</v>
      </c>
      <c r="M16" s="84">
        <v>4.2949556519636797E-3</v>
      </c>
      <c r="N16" s="84">
        <v>-38.238209752933003</v>
      </c>
      <c r="O16" s="84">
        <v>4.1331857263206496E-3</v>
      </c>
      <c r="P16" s="84">
        <v>-71.788803211196097</v>
      </c>
      <c r="Q16" s="84">
        <v>2.8987795191925802E-3</v>
      </c>
      <c r="R16" s="84">
        <v>-104.224581101113</v>
      </c>
      <c r="S16" s="84">
        <v>0.18219263297572899</v>
      </c>
      <c r="T16" s="84">
        <v>312.23278864295202</v>
      </c>
      <c r="U16" s="84">
        <v>0.33198792534114102</v>
      </c>
      <c r="V16" s="85">
        <v>44389.544502314813</v>
      </c>
      <c r="W16" s="84">
        <v>2.5</v>
      </c>
      <c r="X16" s="84">
        <v>1.67591872986672E-2</v>
      </c>
      <c r="Y16" s="84">
        <v>1.6865853301890599E-2</v>
      </c>
      <c r="Z16" s="109">
        <f>((((N16/1000)+1)/((SMOW!$Z$4/1000)+1))-1)*1000</f>
        <v>-28.161493110305248</v>
      </c>
      <c r="AA16" s="109">
        <f>((((P16/1000)+1)/((SMOW!$AA$4/1000)+1))-1)*1000</f>
        <v>-52.681755157905961</v>
      </c>
      <c r="AB16" s="109">
        <f>Z16*SMOW!$AN$6</f>
        <v>-29.64166091446231</v>
      </c>
      <c r="AC16" s="109">
        <f>AA16*SMOW!$AN$12</f>
        <v>-55.387968000814574</v>
      </c>
      <c r="AD16" s="109">
        <f t="shared" si="0"/>
        <v>-30.089853966450306</v>
      </c>
      <c r="AE16" s="109">
        <f t="shared" si="0"/>
        <v>-56.980983935368805</v>
      </c>
      <c r="AF16" s="51">
        <f>(AD16-SMOW!AN$14*AE16)</f>
        <v>-3.8944485755756375E-3</v>
      </c>
      <c r="AG16" s="130">
        <f t="shared" si="1"/>
        <v>-3.8944485755756375</v>
      </c>
      <c r="AK16" s="70">
        <v>18</v>
      </c>
      <c r="AL16" s="70">
        <v>0</v>
      </c>
      <c r="AM16" s="70">
        <v>0</v>
      </c>
      <c r="AN16" s="70">
        <v>0</v>
      </c>
    </row>
    <row r="17" spans="1:41" s="84" customFormat="1" x14ac:dyDescent="0.25">
      <c r="A17" s="84">
        <v>3172</v>
      </c>
      <c r="B17" s="84" t="s">
        <v>162</v>
      </c>
      <c r="C17" s="84" t="s">
        <v>62</v>
      </c>
      <c r="D17" s="84" t="s">
        <v>24</v>
      </c>
      <c r="E17" s="84" t="s">
        <v>360</v>
      </c>
      <c r="F17" s="84">
        <v>-28.265101400672499</v>
      </c>
      <c r="G17" s="84">
        <v>-28.672250135016899</v>
      </c>
      <c r="H17" s="84">
        <v>4.0991326664815897E-3</v>
      </c>
      <c r="I17" s="84">
        <v>-52.821374720593198</v>
      </c>
      <c r="J17" s="84">
        <v>-54.267581758486301</v>
      </c>
      <c r="K17" s="84">
        <v>4.4716087404322201E-3</v>
      </c>
      <c r="L17" s="84">
        <v>-1.8966966536160999E-2</v>
      </c>
      <c r="M17" s="84">
        <v>4.5829451302145802E-3</v>
      </c>
      <c r="N17" s="84">
        <v>-38.171930516354102</v>
      </c>
      <c r="O17" s="84">
        <v>4.0573420434340899E-3</v>
      </c>
      <c r="P17" s="84">
        <v>-71.666543879832602</v>
      </c>
      <c r="Q17" s="84">
        <v>4.3826411255840402E-3</v>
      </c>
      <c r="R17" s="84">
        <v>-103.96863549593699</v>
      </c>
      <c r="S17" s="84">
        <v>0.15773733930279099</v>
      </c>
      <c r="T17" s="84">
        <v>325.44197824381803</v>
      </c>
      <c r="U17" s="84">
        <v>0.14551736380244101</v>
      </c>
      <c r="V17" s="85">
        <v>44389.683368055557</v>
      </c>
      <c r="W17" s="84">
        <v>2.5</v>
      </c>
      <c r="X17" s="84">
        <v>3.9728594226049102E-2</v>
      </c>
      <c r="Y17" s="84">
        <v>4.2709587995373603E-2</v>
      </c>
      <c r="Z17" s="109">
        <f>((((N17/1000)+1)/((SMOW!$Z$4/1000)+1))-1)*1000</f>
        <v>-28.094519442846465</v>
      </c>
      <c r="AA17" s="109">
        <f>((((P17/1000)+1)/((SMOW!$AA$4/1000)+1))-1)*1000</f>
        <v>-52.556979141840323</v>
      </c>
      <c r="AB17" s="109">
        <f>Z17*SMOW!$AN$6</f>
        <v>-29.571167111692855</v>
      </c>
      <c r="AC17" s="109">
        <f>AA17*SMOW!$AN$12</f>
        <v>-55.256782356668936</v>
      </c>
      <c r="AD17" s="109">
        <f t="shared" si="0"/>
        <v>-30.017209419105349</v>
      </c>
      <c r="AE17" s="109">
        <f t="shared" si="0"/>
        <v>-56.842115774517374</v>
      </c>
      <c r="AF17" s="51">
        <f>(AD17-SMOW!AN$14*AE17)</f>
        <v>-4.5722901601727983E-3</v>
      </c>
      <c r="AG17" s="130">
        <f t="shared" si="1"/>
        <v>-4.5722901601727983</v>
      </c>
      <c r="AK17" s="70">
        <v>18</v>
      </c>
      <c r="AL17" s="70">
        <v>0</v>
      </c>
      <c r="AM17" s="70">
        <v>0</v>
      </c>
      <c r="AN17" s="70">
        <v>0</v>
      </c>
    </row>
    <row r="18" spans="1:41" s="84" customFormat="1" x14ac:dyDescent="0.25">
      <c r="A18" s="84">
        <v>3174</v>
      </c>
      <c r="B18" s="84" t="s">
        <v>162</v>
      </c>
      <c r="C18" s="84" t="s">
        <v>62</v>
      </c>
      <c r="D18" s="84" t="s">
        <v>24</v>
      </c>
      <c r="E18" s="84" t="s">
        <v>364</v>
      </c>
      <c r="F18" s="84">
        <v>-28.9658802185767</v>
      </c>
      <c r="G18" s="84">
        <v>-29.393672854886301</v>
      </c>
      <c r="H18" s="84">
        <v>4.1346267376172396E-3</v>
      </c>
      <c r="I18" s="84">
        <v>-54.1344244330148</v>
      </c>
      <c r="J18" s="84">
        <v>-55.654817820420703</v>
      </c>
      <c r="K18" s="84">
        <v>1.9632257387011201E-3</v>
      </c>
      <c r="L18" s="84">
        <v>-7.9290457040999095E-3</v>
      </c>
      <c r="M18" s="84">
        <v>4.4533336573606202E-3</v>
      </c>
      <c r="N18" s="84">
        <v>-38.865564900105497</v>
      </c>
      <c r="O18" s="84">
        <v>4.09247425281493E-3</v>
      </c>
      <c r="P18" s="84">
        <v>-72.953469012069803</v>
      </c>
      <c r="Q18" s="84">
        <v>1.9241651854372899E-3</v>
      </c>
      <c r="R18" s="84">
        <v>-106.973248503064</v>
      </c>
      <c r="S18" s="84">
        <v>0.14650965976727801</v>
      </c>
      <c r="T18" s="84">
        <v>62.197973276848302</v>
      </c>
      <c r="U18" s="84">
        <v>7.3673278695556704E-2</v>
      </c>
      <c r="V18" s="85">
        <v>44389.792083333334</v>
      </c>
      <c r="W18" s="84">
        <v>2.5</v>
      </c>
      <c r="X18" s="84">
        <v>5.1744094861716399E-3</v>
      </c>
      <c r="Y18" s="84">
        <v>2.5243247897396401E-3</v>
      </c>
      <c r="Z18" s="109">
        <f>((((N18/1000)+1)/((SMOW!$Z$4/1000)+1))-1)*1000</f>
        <v>-28.795421278070222</v>
      </c>
      <c r="AA18" s="109">
        <f>((((P18/1000)+1)/((SMOW!$AA$4/1000)+1))-1)*1000</f>
        <v>-53.870395379148952</v>
      </c>
      <c r="AB18" s="109">
        <f>Z18*SMOW!$AN$6</f>
        <v>-30.308908340563434</v>
      </c>
      <c r="AC18" s="109">
        <f>AA18*SMOW!$AN$12</f>
        <v>-56.637667566467861</v>
      </c>
      <c r="AD18" s="109">
        <f t="shared" si="0"/>
        <v>-30.777720411332066</v>
      </c>
      <c r="AE18" s="109">
        <f t="shared" si="0"/>
        <v>-58.304836389844077</v>
      </c>
      <c r="AF18" s="51">
        <f>(AD18-SMOW!AN$14*AE18)</f>
        <v>7.2332025056098814E-3</v>
      </c>
      <c r="AG18" s="130">
        <f t="shared" si="1"/>
        <v>7.2332025056098814</v>
      </c>
      <c r="AK18" s="70">
        <v>18</v>
      </c>
      <c r="AL18" s="70">
        <v>0</v>
      </c>
      <c r="AM18" s="70">
        <v>0</v>
      </c>
      <c r="AN18" s="70">
        <v>0</v>
      </c>
    </row>
    <row r="19" spans="1:41" s="84" customFormat="1" x14ac:dyDescent="0.25">
      <c r="A19" s="84">
        <v>3175</v>
      </c>
      <c r="B19" s="84" t="s">
        <v>162</v>
      </c>
      <c r="C19" s="84" t="s">
        <v>62</v>
      </c>
      <c r="D19" s="84" t="s">
        <v>24</v>
      </c>
      <c r="E19" s="84" t="s">
        <v>362</v>
      </c>
      <c r="F19" s="84">
        <v>-29.006814585255398</v>
      </c>
      <c r="G19" s="84">
        <v>-29.4358291602171</v>
      </c>
      <c r="H19" s="84">
        <v>4.1277224479624097E-3</v>
      </c>
      <c r="I19" s="84">
        <v>-54.222569515836597</v>
      </c>
      <c r="J19" s="84">
        <v>-55.7480120370235</v>
      </c>
      <c r="K19" s="84">
        <v>2.1519904111660399E-3</v>
      </c>
      <c r="L19" s="84">
        <v>-8.7880466869842602E-4</v>
      </c>
      <c r="M19" s="84">
        <v>4.0728792768524903E-3</v>
      </c>
      <c r="N19" s="84">
        <v>-38.906081941260403</v>
      </c>
      <c r="O19" s="84">
        <v>4.0856403523327504E-3</v>
      </c>
      <c r="P19" s="84">
        <v>-73.039860350717106</v>
      </c>
      <c r="Q19" s="84">
        <v>2.10917417540317E-3</v>
      </c>
      <c r="R19" s="84">
        <v>-107.39671841892699</v>
      </c>
      <c r="S19" s="84">
        <v>0.10609041673266199</v>
      </c>
      <c r="T19" s="84">
        <v>107.449226559496</v>
      </c>
      <c r="U19" s="84">
        <v>7.8845307343824306E-2</v>
      </c>
      <c r="V19" s="85">
        <v>44389.870891203704</v>
      </c>
      <c r="W19" s="84">
        <v>2.5</v>
      </c>
      <c r="X19" s="84">
        <v>0.33575782199020499</v>
      </c>
      <c r="Y19" s="84">
        <v>0.71402014365391198</v>
      </c>
      <c r="Z19" s="109">
        <f>((((N19/1000)+1)/((SMOW!$Z$4/1000)+1))-1)*1000</f>
        <v>-28.836362830519935</v>
      </c>
      <c r="AA19" s="109">
        <f>((((P19/1000)+1)/((SMOW!$AA$4/1000)+1))-1)*1000</f>
        <v>-53.958565066801967</v>
      </c>
      <c r="AB19" s="109">
        <f>Z19*SMOW!$AN$6</f>
        <v>-30.352001780611964</v>
      </c>
      <c r="AC19" s="109">
        <f>AA19*SMOW!$AN$12</f>
        <v>-56.730366449102448</v>
      </c>
      <c r="AD19" s="109">
        <f t="shared" si="0"/>
        <v>-30.822161778270402</v>
      </c>
      <c r="AE19" s="109">
        <f t="shared" si="0"/>
        <v>-58.403105564098063</v>
      </c>
      <c r="AF19" s="51">
        <f>(AD19-SMOW!AN$14*AE19)</f>
        <v>1.4677959573376143E-2</v>
      </c>
      <c r="AG19" s="130">
        <f t="shared" si="1"/>
        <v>14.677959573376143</v>
      </c>
      <c r="AJ19" s="84" t="s">
        <v>361</v>
      </c>
      <c r="AK19" s="70">
        <v>18</v>
      </c>
      <c r="AL19" s="70">
        <v>0</v>
      </c>
      <c r="AM19" s="70">
        <v>0</v>
      </c>
      <c r="AN19" s="70">
        <v>0</v>
      </c>
    </row>
    <row r="20" spans="1:41" s="84" customFormat="1" x14ac:dyDescent="0.25">
      <c r="A20" s="69"/>
      <c r="B20" s="69"/>
      <c r="C20" s="91"/>
      <c r="D20" s="52"/>
      <c r="V20" s="85"/>
      <c r="Z20" s="73"/>
      <c r="AA20" s="73"/>
      <c r="AB20" s="73"/>
      <c r="AC20" s="73"/>
      <c r="AD20" s="73"/>
      <c r="AE20" s="73"/>
      <c r="AF20" s="71"/>
      <c r="AG20" s="74"/>
      <c r="AH20" s="102"/>
      <c r="AI20" s="102"/>
      <c r="AK20" s="97"/>
      <c r="AL20" s="98"/>
      <c r="AM20" s="98"/>
      <c r="AN20" s="104"/>
      <c r="AO20" s="78"/>
    </row>
    <row r="21" spans="1:41" s="84" customFormat="1" x14ac:dyDescent="0.25">
      <c r="B21" s="69"/>
      <c r="C21" s="91"/>
      <c r="D21" s="52"/>
      <c r="V21" s="85"/>
      <c r="X21" s="105"/>
      <c r="Y21" s="105"/>
      <c r="Z21" s="73"/>
      <c r="AA21" s="73"/>
      <c r="AB21" s="73"/>
      <c r="AC21" s="73"/>
      <c r="AD21" s="73"/>
      <c r="AE21" s="73"/>
      <c r="AF21" s="71"/>
      <c r="AG21" s="74"/>
      <c r="AK21" s="97"/>
      <c r="AL21" s="98"/>
      <c r="AM21" s="98"/>
      <c r="AN21" s="104"/>
    </row>
    <row r="22" spans="1:41" s="84" customFormat="1" x14ac:dyDescent="0.25">
      <c r="B22" s="90"/>
      <c r="C22" s="92"/>
      <c r="D22" s="92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5"/>
      <c r="X22" s="16"/>
      <c r="Y22" s="16"/>
      <c r="Z22" s="93"/>
      <c r="AA22" s="93"/>
      <c r="AB22" s="93"/>
      <c r="AC22" s="93"/>
      <c r="AD22" s="93"/>
      <c r="AE22" s="93"/>
      <c r="AF22" s="94"/>
      <c r="AG22" s="2"/>
    </row>
    <row r="23" spans="1:41" s="84" customFormat="1" x14ac:dyDescent="0.25">
      <c r="B23" s="67"/>
      <c r="C23" s="91"/>
      <c r="D23" s="92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5"/>
      <c r="X23" s="16"/>
      <c r="Y23" s="16"/>
      <c r="Z23" s="93"/>
      <c r="AA23" s="93"/>
      <c r="AB23" s="93"/>
      <c r="AC23" s="93"/>
      <c r="AD23" s="93"/>
      <c r="AE23" s="93"/>
      <c r="AF23" s="94"/>
      <c r="AG23" s="77"/>
      <c r="AH23" s="74"/>
      <c r="AI23" s="74"/>
    </row>
    <row r="24" spans="1:41" s="84" customFormat="1" x14ac:dyDescent="0.25">
      <c r="B24" s="67"/>
      <c r="C24" s="91"/>
      <c r="D24" s="92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5"/>
      <c r="X24" s="16"/>
      <c r="Y24" s="16"/>
      <c r="Z24" s="93"/>
      <c r="AA24" s="93"/>
      <c r="AB24" s="93"/>
      <c r="AC24" s="93"/>
      <c r="AD24" s="93"/>
      <c r="AE24" s="93"/>
      <c r="AF24" s="94"/>
      <c r="AG24" s="77"/>
    </row>
    <row r="25" spans="1:41" s="66" customFormat="1" x14ac:dyDescent="0.25">
      <c r="A25" s="84"/>
      <c r="B25" s="67"/>
      <c r="C25" s="91"/>
      <c r="D25" s="92"/>
      <c r="E25" s="84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5"/>
      <c r="W25" s="84"/>
      <c r="X25" s="16"/>
      <c r="Y25" s="16"/>
      <c r="Z25" s="93"/>
      <c r="AA25" s="93"/>
      <c r="AB25" s="93"/>
      <c r="AC25" s="93"/>
      <c r="AD25" s="93"/>
      <c r="AE25" s="93"/>
      <c r="AF25" s="94"/>
      <c r="AG25" s="77"/>
      <c r="AH25" s="65"/>
      <c r="AI25" s="65"/>
      <c r="AJ25" s="63"/>
    </row>
    <row r="26" spans="1:41" s="84" customFormat="1" x14ac:dyDescent="0.25">
      <c r="B26" s="67"/>
      <c r="C26" s="91"/>
      <c r="D26" s="9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5"/>
      <c r="X26" s="16"/>
      <c r="Y26" s="16"/>
      <c r="Z26" s="93"/>
      <c r="AA26" s="93"/>
      <c r="AB26" s="93"/>
      <c r="AC26" s="93"/>
      <c r="AD26" s="93"/>
      <c r="AE26" s="93"/>
      <c r="AF26" s="94"/>
      <c r="AG26" s="77"/>
    </row>
    <row r="27" spans="1:41" s="69" customFormat="1" x14ac:dyDescent="0.25">
      <c r="A27" s="79"/>
      <c r="B27" s="70"/>
      <c r="C27" s="52"/>
      <c r="D27" s="52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X27" s="71"/>
      <c r="Y27" s="71"/>
      <c r="Z27" s="73"/>
      <c r="AA27" s="73"/>
      <c r="AB27" s="73"/>
      <c r="AC27" s="73"/>
      <c r="AD27" s="73"/>
      <c r="AE27" s="73"/>
      <c r="AF27" s="71"/>
      <c r="AG27" s="74"/>
    </row>
    <row r="28" spans="1:41" s="46" customFormat="1" x14ac:dyDescent="0.25">
      <c r="B28" s="21"/>
      <c r="F28" s="17"/>
      <c r="G28" s="17"/>
      <c r="H28" s="17"/>
      <c r="I28" s="17"/>
      <c r="J28" s="17"/>
      <c r="K28" s="17"/>
      <c r="L28" s="16"/>
      <c r="M28" s="16"/>
      <c r="X28" s="16"/>
      <c r="Y28" s="19" t="s">
        <v>35</v>
      </c>
      <c r="Z28" s="17">
        <f>AVERAGE(Z4:Z26)</f>
        <v>-28.215635472318144</v>
      </c>
      <c r="AA28" s="17">
        <f>AVERAGE(AA4:AA26)</f>
        <v>-52.788313361139735</v>
      </c>
      <c r="AB28" s="17">
        <f t="shared" ref="AB28:AF28" si="2">AVERAGE(AB4:AB26)</f>
        <v>-29.69864899849636</v>
      </c>
      <c r="AC28" s="17">
        <f>AVERAGE(AC4:AC26)</f>
        <v>-55.499999999999979</v>
      </c>
      <c r="AD28" s="17">
        <f t="shared" si="2"/>
        <v>-30.14873860243452</v>
      </c>
      <c r="AE28" s="17">
        <f>AVERAGE(AE4:AE26)</f>
        <v>-57.100179175458841</v>
      </c>
      <c r="AF28" s="16">
        <f t="shared" si="2"/>
        <v>1.560022077424783E-4</v>
      </c>
      <c r="AG28" s="2">
        <f>AVERAGE(AG4:AG26)</f>
        <v>0.1560022077424783</v>
      </c>
      <c r="AH28" s="19" t="s">
        <v>35</v>
      </c>
    </row>
    <row r="29" spans="1:41" x14ac:dyDescent="0.25">
      <c r="Y29" s="16"/>
      <c r="Z29" s="16"/>
      <c r="AA29" s="16"/>
      <c r="AB29" s="16"/>
      <c r="AC29" s="16"/>
      <c r="AD29" s="46"/>
      <c r="AE29" s="46"/>
      <c r="AF29" s="16"/>
      <c r="AG29" s="2">
        <f>STDEV(AG4:AG26)</f>
        <v>18.890797688741849</v>
      </c>
      <c r="AH29" s="19" t="s">
        <v>74</v>
      </c>
    </row>
    <row r="30" spans="1:41" x14ac:dyDescent="0.25">
      <c r="A30" s="18"/>
    </row>
    <row r="31" spans="1:41" x14ac:dyDescent="0.25">
      <c r="A31" t="s">
        <v>82</v>
      </c>
    </row>
    <row r="32" spans="1:41" s="84" customFormat="1" x14ac:dyDescent="0.25">
      <c r="A32" s="84">
        <v>2977</v>
      </c>
      <c r="B32" s="84" t="s">
        <v>127</v>
      </c>
      <c r="C32" s="114" t="s">
        <v>62</v>
      </c>
      <c r="D32" s="48" t="s">
        <v>24</v>
      </c>
      <c r="E32" s="84" t="s">
        <v>139</v>
      </c>
      <c r="F32" s="84">
        <v>-25.927185089842599</v>
      </c>
      <c r="G32" s="84">
        <v>-26.269219914546301</v>
      </c>
      <c r="H32" s="84">
        <v>4.4953488010173398E-3</v>
      </c>
      <c r="I32" s="84">
        <v>-48.419483325400599</v>
      </c>
      <c r="J32" s="84">
        <v>-49.630975209990702</v>
      </c>
      <c r="K32" s="84">
        <v>2.7803408438417899E-3</v>
      </c>
      <c r="L32" s="84">
        <v>-6.4065003671228499E-2</v>
      </c>
      <c r="M32" s="84">
        <v>4.1984790665815898E-3</v>
      </c>
      <c r="N32" s="84">
        <v>-35.857849242643397</v>
      </c>
      <c r="O32" s="84">
        <v>4.4495187578119204E-3</v>
      </c>
      <c r="P32" s="84">
        <v>-67.3522329955901</v>
      </c>
      <c r="Q32" s="84">
        <v>2.7250228793906E-3</v>
      </c>
      <c r="R32" s="84">
        <v>-99.679689923755504</v>
      </c>
      <c r="S32" s="84">
        <v>0.17889966720681799</v>
      </c>
      <c r="T32" s="84">
        <v>707.70297335592397</v>
      </c>
      <c r="U32" s="84">
        <v>0.14130384399694601</v>
      </c>
      <c r="V32" s="85">
        <v>44328.949201388888</v>
      </c>
      <c r="W32" s="84">
        <v>2.4</v>
      </c>
      <c r="X32" s="84">
        <v>1.33168904769457E-2</v>
      </c>
      <c r="Y32" s="84">
        <v>1.03937962260862E-2</v>
      </c>
      <c r="Z32" s="109">
        <f>((((N32/1000)+1)/((SMOW!$Z$4/1000)+1))-1)*1000</f>
        <v>-25.756192725492898</v>
      </c>
      <c r="AA32" s="109">
        <f>((((P32/1000)+1)/((SMOW!$AA$4/1000)+1))-1)*1000</f>
        <v>-48.153859002045607</v>
      </c>
      <c r="AB32" s="109">
        <f>Z32*SMOW!$AN$6</f>
        <v>-27.109937964802963</v>
      </c>
      <c r="AC32" s="109">
        <f>AA32*SMOW!$AN$12</f>
        <v>-50.627478023969744</v>
      </c>
      <c r="AD32" s="109">
        <f>LN((AB32/1000)+1)*1000</f>
        <v>-27.484191838416113</v>
      </c>
      <c r="AE32" s="109">
        <f>LN((AC32/1000)+1)*1000</f>
        <v>-51.954015799002974</v>
      </c>
      <c r="AF32" s="51">
        <f>(AD32-SMOW!AN$14*AE32)</f>
        <v>-5.2471496542541018E-2</v>
      </c>
      <c r="AG32" s="55">
        <f>AF32*1000</f>
        <v>-52.471496542541018</v>
      </c>
      <c r="AK32" s="98">
        <v>17</v>
      </c>
      <c r="AL32" s="98">
        <v>3</v>
      </c>
      <c r="AM32" s="98">
        <v>0</v>
      </c>
      <c r="AN32" s="98">
        <v>0</v>
      </c>
    </row>
    <row r="33" spans="1:37" s="46" customFormat="1" x14ac:dyDescent="0.25">
      <c r="B33" s="78"/>
      <c r="C33" s="48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W33" s="20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25">
      <c r="B34" s="78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25">
      <c r="B35" s="78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84" customFormat="1" x14ac:dyDescent="0.25">
      <c r="B36" s="78"/>
      <c r="C36" s="53"/>
      <c r="D36" s="5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85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84" customFormat="1" x14ac:dyDescent="0.25">
      <c r="B37" s="78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85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84" customFormat="1" x14ac:dyDescent="0.25">
      <c r="B38" s="78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85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25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21" customFormat="1" x14ac:dyDescent="0.25">
      <c r="A40" s="56"/>
      <c r="C40" s="54"/>
      <c r="D40" s="54"/>
      <c r="E40" s="48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47"/>
      <c r="W40" s="57"/>
      <c r="X40" s="57"/>
      <c r="Y40" s="57"/>
      <c r="Z40" s="58"/>
      <c r="AA40" s="58"/>
      <c r="AB40" s="58"/>
      <c r="AC40" s="58"/>
      <c r="AD40" s="58"/>
      <c r="AE40" s="58"/>
      <c r="AF40" s="57"/>
      <c r="AG40" s="59"/>
      <c r="AH40" s="55"/>
      <c r="AI40" s="55"/>
    </row>
    <row r="41" spans="1:37" s="21" customFormat="1" x14ac:dyDescent="0.25">
      <c r="A41" s="56"/>
      <c r="C41" s="54"/>
      <c r="D41" s="54"/>
      <c r="E41" s="48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47"/>
      <c r="W41" s="57"/>
      <c r="X41" s="57"/>
      <c r="Y41" s="57"/>
      <c r="Z41" s="58"/>
      <c r="AA41" s="58"/>
      <c r="AB41" s="58"/>
      <c r="AC41" s="58"/>
      <c r="AD41" s="58"/>
      <c r="AE41" s="58"/>
      <c r="AF41" s="57"/>
      <c r="AG41" s="59"/>
    </row>
    <row r="42" spans="1:37" s="21" customFormat="1" x14ac:dyDescent="0.25">
      <c r="A42" s="56"/>
      <c r="C42" s="54"/>
      <c r="D42" s="54"/>
      <c r="E42" s="48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47"/>
      <c r="W42" s="57"/>
      <c r="X42" s="57"/>
      <c r="Y42" s="57"/>
      <c r="Z42" s="58"/>
      <c r="AA42" s="58"/>
      <c r="AB42" s="58"/>
      <c r="AC42" s="58"/>
      <c r="AD42" s="58"/>
      <c r="AE42" s="58"/>
      <c r="AF42" s="57"/>
      <c r="AG42" s="59"/>
    </row>
    <row r="43" spans="1:37" s="21" customFormat="1" x14ac:dyDescent="0.25">
      <c r="A43" s="56"/>
      <c r="C43" s="54"/>
      <c r="D43" s="54"/>
      <c r="E43" s="48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47"/>
      <c r="W43" s="57"/>
      <c r="X43" s="57"/>
      <c r="Y43" s="57"/>
      <c r="Z43" s="58"/>
      <c r="AA43" s="58"/>
      <c r="AB43" s="58"/>
      <c r="AC43" s="58"/>
      <c r="AD43" s="58"/>
      <c r="AE43" s="58"/>
      <c r="AF43" s="57"/>
      <c r="AG43" s="59"/>
      <c r="AH43" s="51"/>
      <c r="AI43" s="55"/>
      <c r="AJ43" s="55"/>
      <c r="AK43" s="55"/>
    </row>
    <row r="44" spans="1:37" s="46" customFormat="1" x14ac:dyDescent="0.25">
      <c r="B44" s="21"/>
      <c r="C44" s="54"/>
      <c r="D44" s="54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25">
      <c r="B45" s="21"/>
      <c r="C45" s="54"/>
      <c r="D45" s="54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5">
      <c r="B46" s="21"/>
      <c r="C46" s="54"/>
      <c r="D46" s="54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5">
      <c r="B47" s="21"/>
      <c r="C47" s="54"/>
      <c r="D47" s="5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51" spans="1:35" s="46" customFormat="1" x14ac:dyDescent="0.25"/>
    <row r="52" spans="1:35" s="46" customFormat="1" x14ac:dyDescent="0.25">
      <c r="B52" s="21"/>
      <c r="C52" s="53"/>
      <c r="D52" s="5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61"/>
      <c r="AI52" s="75"/>
    </row>
    <row r="53" spans="1:35" s="46" customFormat="1" x14ac:dyDescent="0.25">
      <c r="B53" s="21"/>
      <c r="C53" s="53"/>
      <c r="D53" s="5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76"/>
      <c r="AI53" s="77"/>
    </row>
    <row r="54" spans="1:35" s="46" customFormat="1" x14ac:dyDescent="0.25">
      <c r="B54" s="21"/>
      <c r="C54" s="53"/>
      <c r="D54" s="53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5" spans="1:35" s="46" customFormat="1" x14ac:dyDescent="0.25">
      <c r="B55" s="21"/>
      <c r="C55" s="53"/>
      <c r="D55" s="53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6" spans="1:35" s="46" customFormat="1" x14ac:dyDescent="0.25">
      <c r="A56" s="79"/>
      <c r="B56" s="21"/>
      <c r="C56" s="52"/>
      <c r="D56" s="5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  <row r="57" spans="1:35" s="46" customFormat="1" x14ac:dyDescent="0.25">
      <c r="B57" s="78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0"/>
      <c r="AI57" s="80"/>
    </row>
    <row r="58" spans="1:35" s="46" customFormat="1" x14ac:dyDescent="0.25">
      <c r="B58" s="78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W58" s="20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81"/>
      <c r="AI58" s="81"/>
    </row>
    <row r="59" spans="1:35" s="46" customFormat="1" x14ac:dyDescent="0.25">
      <c r="B59" s="78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W59" s="20"/>
      <c r="X59" s="16"/>
      <c r="Y59" s="16"/>
      <c r="Z59" s="17"/>
      <c r="AA59" s="17"/>
      <c r="AB59" s="17"/>
      <c r="AC59" s="17"/>
      <c r="AD59" s="17"/>
      <c r="AE59" s="17"/>
      <c r="AF59" s="16"/>
      <c r="AG59" s="2"/>
      <c r="AH59" s="2"/>
      <c r="AI59" s="2"/>
    </row>
    <row r="60" spans="1:35" s="46" customFormat="1" x14ac:dyDescent="0.25">
      <c r="B60" s="78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</sheetData>
  <dataValidations count="2">
    <dataValidation type="list" allowBlank="1" showInputMessage="1" showErrorMessage="1" sqref="D52:D60 F23 D32:D47 D4:D27">
      <formula1>INDIRECT(C4)</formula1>
    </dataValidation>
    <dataValidation type="list" allowBlank="1" showInputMessage="1" showErrorMessage="1" sqref="C52:C60 E23 C32:C47 C4:C27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workbookViewId="0">
      <pane xSplit="5" ySplit="1" topLeftCell="R2" activePane="bottomRight" state="frozen"/>
      <selection pane="topRight" activeCell="F1" sqref="F1"/>
      <selection pane="bottomLeft" activeCell="A2" sqref="A2"/>
      <selection pane="bottomRight" activeCell="T18" sqref="T18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6.42578125" style="52" customWidth="1"/>
    <col min="5" max="5" width="52.710937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24.7109375" bestFit="1" customWidth="1"/>
    <col min="30" max="31" width="12.140625" bestFit="1" customWidth="1"/>
    <col min="32" max="32" width="11.85546875" bestFit="1" customWidth="1"/>
    <col min="33" max="33" width="14.28515625" bestFit="1" customWidth="1"/>
    <col min="34" max="34" width="8.42578125" customWidth="1"/>
    <col min="35" max="35" width="7.7109375" bestFit="1" customWidth="1"/>
    <col min="36" max="36" width="13.425781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87" t="s">
        <v>0</v>
      </c>
      <c r="B1" s="88" t="s">
        <v>79</v>
      </c>
      <c r="C1" s="82" t="s">
        <v>65</v>
      </c>
      <c r="D1" s="82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113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95" t="s">
        <v>73</v>
      </c>
      <c r="AI1" s="96" t="s">
        <v>74</v>
      </c>
      <c r="AJ1" s="82" t="s">
        <v>81</v>
      </c>
      <c r="AK1" s="19" t="s">
        <v>115</v>
      </c>
      <c r="AL1" s="23" t="s">
        <v>116</v>
      </c>
      <c r="AM1" s="23" t="s">
        <v>117</v>
      </c>
      <c r="AN1" s="23" t="s">
        <v>118</v>
      </c>
    </row>
    <row r="2" spans="1:40" s="84" customFormat="1" x14ac:dyDescent="0.25">
      <c r="B2" s="78"/>
      <c r="C2" s="91"/>
      <c r="D2" s="4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85"/>
      <c r="X2" s="16"/>
      <c r="Y2" s="16"/>
      <c r="Z2" s="17"/>
      <c r="AA2" s="17"/>
      <c r="AB2" s="17"/>
      <c r="AC2" s="17"/>
      <c r="AD2" s="17"/>
      <c r="AE2" s="17"/>
      <c r="AF2" s="16"/>
      <c r="AG2" s="2"/>
      <c r="AK2" s="97"/>
    </row>
    <row r="3" spans="1:40" s="84" customFormat="1" x14ac:dyDescent="0.25">
      <c r="B3" s="78"/>
      <c r="C3" s="91"/>
      <c r="D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85"/>
      <c r="X3" s="16"/>
      <c r="Y3" s="16"/>
      <c r="Z3" s="17"/>
      <c r="AA3" s="17"/>
      <c r="AB3" s="17"/>
      <c r="AC3" s="17"/>
      <c r="AD3" s="17"/>
      <c r="AE3" s="17"/>
      <c r="AF3" s="16"/>
      <c r="AG3" s="2"/>
      <c r="AK3" s="97"/>
    </row>
    <row r="4" spans="1:40" s="84" customFormat="1" x14ac:dyDescent="0.25">
      <c r="B4" s="78"/>
      <c r="C4" s="91"/>
      <c r="D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5"/>
      <c r="X4" s="16"/>
      <c r="Y4" s="16"/>
      <c r="Z4" s="17"/>
      <c r="AA4" s="17"/>
      <c r="AB4" s="17"/>
      <c r="AC4" s="17"/>
      <c r="AD4" s="17"/>
      <c r="AE4" s="17"/>
      <c r="AF4" s="16"/>
      <c r="AG4" s="2"/>
      <c r="AH4" s="101"/>
      <c r="AI4" s="101"/>
      <c r="AK4" s="97"/>
    </row>
    <row r="5" spans="1:40" s="84" customFormat="1" x14ac:dyDescent="0.25">
      <c r="B5" s="78"/>
      <c r="C5" s="91"/>
      <c r="D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85"/>
      <c r="X5" s="16"/>
      <c r="Y5" s="16"/>
      <c r="Z5" s="17"/>
      <c r="AA5" s="17"/>
      <c r="AB5" s="17"/>
      <c r="AC5" s="17"/>
      <c r="AD5" s="17"/>
      <c r="AE5" s="17"/>
      <c r="AF5" s="16"/>
      <c r="AG5" s="2"/>
      <c r="AK5" s="97"/>
    </row>
    <row r="6" spans="1:40" s="84" customFormat="1" x14ac:dyDescent="0.25">
      <c r="B6" s="78"/>
      <c r="C6" s="91"/>
      <c r="D6" s="4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85"/>
      <c r="X6" s="16"/>
      <c r="Y6" s="16"/>
      <c r="Z6" s="17"/>
      <c r="AA6" s="17"/>
      <c r="AB6" s="17"/>
      <c r="AC6" s="17"/>
      <c r="AD6" s="17"/>
      <c r="AE6" s="17"/>
      <c r="AF6" s="16"/>
      <c r="AG6" s="2"/>
      <c r="AK6" s="97"/>
    </row>
    <row r="7" spans="1:40" s="84" customFormat="1" x14ac:dyDescent="0.25">
      <c r="C7" s="91"/>
      <c r="D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85"/>
      <c r="X7" s="16"/>
      <c r="Y7" s="16"/>
      <c r="Z7" s="17"/>
      <c r="AA7" s="17"/>
      <c r="AB7" s="17"/>
      <c r="AC7" s="17"/>
      <c r="AD7" s="17"/>
      <c r="AE7" s="17"/>
      <c r="AF7" s="16"/>
      <c r="AG7" s="2"/>
      <c r="AH7" s="101"/>
      <c r="AI7" s="101"/>
      <c r="AK7" s="97"/>
    </row>
    <row r="8" spans="1:40" s="84" customFormat="1" x14ac:dyDescent="0.25">
      <c r="C8" s="91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85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101"/>
      <c r="AI8" s="101"/>
      <c r="AK8" s="97"/>
    </row>
    <row r="9" spans="1:40" s="84" customFormat="1" x14ac:dyDescent="0.25">
      <c r="C9" s="91"/>
      <c r="D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85"/>
      <c r="X9" s="16"/>
      <c r="Y9" s="16"/>
      <c r="Z9" s="17"/>
      <c r="AA9" s="17"/>
      <c r="AB9" s="17"/>
      <c r="AC9" s="17"/>
      <c r="AD9" s="17"/>
      <c r="AE9" s="17"/>
      <c r="AF9" s="16"/>
      <c r="AG9" s="2"/>
      <c r="AK9" s="97"/>
    </row>
    <row r="10" spans="1:40" s="84" customFormat="1" x14ac:dyDescent="0.25">
      <c r="C10" s="91"/>
      <c r="D10" s="48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85"/>
      <c r="X10" s="16"/>
      <c r="Y10" s="16"/>
      <c r="Z10" s="17"/>
      <c r="AA10" s="17"/>
      <c r="AB10" s="17"/>
      <c r="AC10" s="17"/>
      <c r="AD10" s="17"/>
      <c r="AE10" s="17"/>
      <c r="AF10" s="16"/>
      <c r="AG10" s="2"/>
      <c r="AK10" s="97"/>
    </row>
    <row r="11" spans="1:40" s="84" customFormat="1" x14ac:dyDescent="0.25">
      <c r="C11" s="91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85"/>
      <c r="X11" s="16"/>
      <c r="Y11" s="16"/>
      <c r="Z11" s="17"/>
      <c r="AA11" s="17"/>
      <c r="AB11" s="17"/>
      <c r="AC11" s="17"/>
      <c r="AD11" s="17"/>
      <c r="AE11" s="17"/>
      <c r="AF11" s="16"/>
      <c r="AG11" s="2"/>
      <c r="AK11" s="97"/>
    </row>
    <row r="12" spans="1:40" s="84" customFormat="1" x14ac:dyDescent="0.25">
      <c r="B12" s="78"/>
      <c r="C12" s="91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85"/>
      <c r="X12" s="103"/>
      <c r="Y12" s="103"/>
      <c r="Z12" s="17"/>
      <c r="AA12" s="17"/>
      <c r="AB12" s="17"/>
      <c r="AC12" s="17"/>
      <c r="AD12" s="17"/>
      <c r="AE12" s="17"/>
      <c r="AF12" s="16"/>
      <c r="AG12" s="2"/>
      <c r="AH12" s="101"/>
      <c r="AI12" s="101"/>
      <c r="AK12" s="97"/>
    </row>
    <row r="13" spans="1:40" s="84" customFormat="1" x14ac:dyDescent="0.25">
      <c r="B13" s="78"/>
      <c r="C13" s="91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5"/>
      <c r="X13" s="103"/>
      <c r="Y13" s="103"/>
      <c r="Z13" s="17"/>
      <c r="AA13" s="17"/>
      <c r="AB13" s="17"/>
      <c r="AC13" s="17"/>
      <c r="AD13" s="17"/>
      <c r="AE13" s="17"/>
      <c r="AF13" s="16"/>
      <c r="AG13" s="2"/>
      <c r="AK13" s="97"/>
    </row>
    <row r="14" spans="1:40" s="84" customFormat="1" x14ac:dyDescent="0.25">
      <c r="B14" s="78"/>
      <c r="C14" s="91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85"/>
      <c r="X14" s="16"/>
      <c r="Y14" s="16"/>
      <c r="Z14" s="17"/>
      <c r="AA14" s="17"/>
      <c r="AB14" s="17"/>
      <c r="AC14" s="17"/>
      <c r="AD14" s="17"/>
      <c r="AE14" s="17"/>
      <c r="AF14" s="16"/>
      <c r="AG14" s="2"/>
      <c r="AK14" s="97"/>
    </row>
    <row r="15" spans="1:40" s="84" customFormat="1" x14ac:dyDescent="0.25">
      <c r="B15" s="78"/>
      <c r="C15" s="91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85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01"/>
      <c r="AI15" s="101"/>
      <c r="AK15" s="97"/>
    </row>
    <row r="16" spans="1:40" s="84" customFormat="1" x14ac:dyDescent="0.25">
      <c r="B16" s="78"/>
      <c r="C16" s="91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85"/>
      <c r="X16" s="16"/>
      <c r="Y16" s="16"/>
      <c r="Z16" s="17"/>
      <c r="AA16" s="17"/>
      <c r="AB16" s="17"/>
      <c r="AC16" s="17"/>
      <c r="AD16" s="17"/>
      <c r="AE16" s="17"/>
      <c r="AF16" s="16"/>
      <c r="AG16" s="2"/>
      <c r="AK16" s="97"/>
    </row>
    <row r="17" spans="1:41" s="84" customFormat="1" x14ac:dyDescent="0.25">
      <c r="C17" s="91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85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K17" s="97"/>
    </row>
    <row r="18" spans="1:41" s="84" customFormat="1" x14ac:dyDescent="0.25">
      <c r="B18" s="78"/>
      <c r="C18" s="91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85"/>
      <c r="X18" s="16"/>
      <c r="Y18" s="16"/>
      <c r="Z18" s="17"/>
      <c r="AA18" s="17"/>
      <c r="AB18" s="17"/>
      <c r="AC18" s="17"/>
      <c r="AD18" s="17"/>
      <c r="AE18" s="17"/>
      <c r="AF18" s="16"/>
      <c r="AG18" s="2"/>
      <c r="AH18" s="101"/>
      <c r="AI18" s="101"/>
      <c r="AK18" s="97"/>
    </row>
    <row r="19" spans="1:41" s="84" customFormat="1" x14ac:dyDescent="0.25">
      <c r="B19" s="78"/>
      <c r="C19" s="91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85"/>
      <c r="X19" s="16"/>
      <c r="Y19" s="16"/>
      <c r="Z19" s="17"/>
      <c r="AA19" s="17"/>
      <c r="AB19" s="17"/>
      <c r="AC19" s="17"/>
      <c r="AD19" s="17"/>
      <c r="AE19" s="17"/>
      <c r="AF19" s="16"/>
      <c r="AG19" s="2"/>
      <c r="AK19" s="97"/>
    </row>
    <row r="20" spans="1:41" s="84" customFormat="1" x14ac:dyDescent="0.25">
      <c r="B20" s="78"/>
      <c r="C20" s="91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85"/>
      <c r="X20" s="16"/>
      <c r="Y20" s="16"/>
      <c r="Z20" s="17"/>
      <c r="AA20" s="17"/>
      <c r="AB20" s="17"/>
      <c r="AC20" s="17"/>
      <c r="AD20" s="17"/>
      <c r="AE20" s="17"/>
      <c r="AF20" s="16"/>
      <c r="AG20" s="2"/>
      <c r="AH20" s="101"/>
      <c r="AI20" s="101"/>
      <c r="AK20" s="97"/>
    </row>
    <row r="21" spans="1:41" s="84" customFormat="1" x14ac:dyDescent="0.25">
      <c r="B21" s="78"/>
      <c r="C21" s="91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5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K21" s="97"/>
    </row>
    <row r="22" spans="1:41" s="84" customFormat="1" x14ac:dyDescent="0.25">
      <c r="C22" s="91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5"/>
      <c r="X22" s="16"/>
      <c r="Y22" s="16"/>
      <c r="Z22" s="17"/>
      <c r="AA22" s="17"/>
      <c r="AB22" s="17"/>
      <c r="AC22" s="17"/>
      <c r="AD22" s="17"/>
      <c r="AE22" s="17"/>
      <c r="AF22" s="16"/>
      <c r="AG22" s="2"/>
      <c r="AK22" s="97"/>
    </row>
    <row r="23" spans="1:41" s="69" customFormat="1" x14ac:dyDescent="0.25">
      <c r="A23" s="84"/>
      <c r="B23" s="78"/>
      <c r="C23" s="91"/>
      <c r="D23" s="48"/>
      <c r="E23" s="8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5"/>
      <c r="W23" s="84"/>
      <c r="X23" s="16"/>
      <c r="Y23" s="16"/>
      <c r="Z23" s="17"/>
      <c r="AA23" s="17"/>
      <c r="AB23" s="17"/>
      <c r="AC23" s="17"/>
      <c r="AD23" s="17"/>
      <c r="AE23" s="17"/>
      <c r="AF23" s="16"/>
      <c r="AG23" s="77"/>
      <c r="AH23" s="99"/>
      <c r="AI23" s="99"/>
      <c r="AK23" s="84"/>
      <c r="AL23" s="98"/>
      <c r="AM23" s="98"/>
      <c r="AN23" s="98"/>
      <c r="AO23" s="70"/>
    </row>
    <row r="24" spans="1:41" s="84" customFormat="1" x14ac:dyDescent="0.25">
      <c r="B24" s="78"/>
      <c r="C24" s="91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5"/>
      <c r="X24" s="16"/>
      <c r="Y24" s="16"/>
      <c r="Z24" s="17"/>
      <c r="AA24" s="17"/>
      <c r="AB24" s="17"/>
      <c r="AC24" s="17"/>
      <c r="AD24" s="17"/>
      <c r="AE24" s="17"/>
      <c r="AF24" s="16"/>
      <c r="AG24" s="77"/>
      <c r="AH24" s="76"/>
      <c r="AI24" s="2"/>
      <c r="AL24" s="98"/>
      <c r="AM24" s="98"/>
      <c r="AN24" s="98"/>
    </row>
    <row r="25" spans="1:41" s="84" customFormat="1" x14ac:dyDescent="0.25">
      <c r="B25" s="78"/>
      <c r="C25" s="91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5"/>
      <c r="X25" s="16"/>
      <c r="Y25" s="16"/>
      <c r="Z25" s="17"/>
      <c r="AA25" s="17"/>
      <c r="AB25" s="17"/>
      <c r="AC25" s="17"/>
      <c r="AD25" s="17"/>
      <c r="AE25" s="17"/>
      <c r="AF25" s="16"/>
      <c r="AG25" s="77"/>
      <c r="AL25" s="98"/>
      <c r="AM25" s="98"/>
      <c r="AN25" s="98"/>
    </row>
    <row r="26" spans="1:41" s="84" customFormat="1" x14ac:dyDescent="0.25">
      <c r="B26" s="78"/>
      <c r="C26" s="91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5"/>
      <c r="X26" s="16"/>
      <c r="Y26" s="16"/>
      <c r="Z26" s="17"/>
      <c r="AA26" s="17"/>
      <c r="AB26" s="17"/>
      <c r="AC26" s="17"/>
      <c r="AD26" s="17"/>
      <c r="AE26" s="17"/>
      <c r="AF26" s="16"/>
      <c r="AG26" s="77"/>
      <c r="AL26" s="98"/>
      <c r="AM26" s="98"/>
      <c r="AN26" s="98"/>
    </row>
    <row r="27" spans="1:41" s="84" customFormat="1" x14ac:dyDescent="0.25">
      <c r="B27" s="78"/>
      <c r="C27" s="91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5"/>
      <c r="X27" s="16"/>
      <c r="Y27" s="16"/>
      <c r="Z27" s="17"/>
      <c r="AA27" s="17"/>
      <c r="AB27" s="17"/>
      <c r="AC27" s="17"/>
      <c r="AD27" s="17"/>
      <c r="AE27" s="17"/>
      <c r="AF27" s="16"/>
      <c r="AG27" s="77"/>
      <c r="AL27" s="98"/>
      <c r="AM27" s="98"/>
      <c r="AN27" s="98"/>
    </row>
    <row r="28" spans="1:41" s="84" customFormat="1" x14ac:dyDescent="0.25">
      <c r="B28" s="78"/>
      <c r="C28" s="91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5"/>
      <c r="X28" s="16"/>
      <c r="Y28" s="16"/>
      <c r="Z28" s="17"/>
      <c r="AA28" s="17"/>
      <c r="AB28" s="17"/>
      <c r="AC28" s="17"/>
      <c r="AD28" s="17"/>
      <c r="AE28" s="17"/>
      <c r="AF28" s="16"/>
      <c r="AG28" s="77"/>
      <c r="AH28" s="59"/>
      <c r="AI28" s="59"/>
      <c r="AL28" s="98"/>
      <c r="AM28" s="98"/>
      <c r="AN28" s="98"/>
    </row>
    <row r="29" spans="1:41" s="84" customFormat="1" x14ac:dyDescent="0.25">
      <c r="B29" s="78"/>
      <c r="C29" s="91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5"/>
      <c r="X29" s="16"/>
      <c r="Y29" s="16"/>
      <c r="Z29" s="17"/>
      <c r="AA29" s="17"/>
      <c r="AB29" s="17"/>
      <c r="AC29" s="17"/>
      <c r="AD29" s="17"/>
      <c r="AE29" s="17"/>
      <c r="AF29" s="16"/>
      <c r="AG29" s="77"/>
      <c r="AL29" s="98"/>
      <c r="AM29" s="98"/>
      <c r="AN29" s="98"/>
    </row>
    <row r="30" spans="1:41" s="84" customFormat="1" x14ac:dyDescent="0.25">
      <c r="B30" s="78"/>
      <c r="C30" s="91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5"/>
      <c r="X30" s="16"/>
      <c r="Y30" s="16"/>
      <c r="Z30" s="17"/>
      <c r="AA30" s="17"/>
      <c r="AB30" s="17"/>
      <c r="AC30" s="17"/>
      <c r="AD30" s="17"/>
      <c r="AE30" s="17"/>
      <c r="AF30" s="16"/>
      <c r="AG30" s="77"/>
      <c r="AH30" s="56"/>
      <c r="AI30" s="56"/>
      <c r="AL30" s="98"/>
      <c r="AM30" s="98"/>
      <c r="AN30" s="98"/>
      <c r="AO30" s="78"/>
    </row>
    <row r="31" spans="1:41" s="84" customFormat="1" x14ac:dyDescent="0.25">
      <c r="B31" s="78"/>
      <c r="C31" s="91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85"/>
      <c r="X31" s="16"/>
      <c r="Y31" s="16"/>
      <c r="Z31" s="17"/>
      <c r="AA31" s="17"/>
      <c r="AB31" s="17"/>
      <c r="AC31" s="17"/>
      <c r="AD31" s="17"/>
      <c r="AE31" s="17"/>
      <c r="AF31" s="16"/>
      <c r="AG31" s="77"/>
      <c r="AH31" s="56"/>
      <c r="AI31" s="56"/>
      <c r="AL31" s="78"/>
      <c r="AM31" s="78"/>
      <c r="AN31" s="78"/>
      <c r="AO31" s="78"/>
    </row>
    <row r="32" spans="1:41" s="84" customFormat="1" x14ac:dyDescent="0.25">
      <c r="B32" s="78"/>
      <c r="C32" s="91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5"/>
      <c r="X32" s="16"/>
      <c r="Y32" s="16"/>
      <c r="Z32" s="17"/>
      <c r="AA32" s="17"/>
      <c r="AB32" s="17"/>
      <c r="AC32" s="17"/>
      <c r="AD32" s="17"/>
      <c r="AE32" s="17"/>
      <c r="AF32" s="16"/>
      <c r="AG32" s="77"/>
      <c r="AH32" s="76"/>
      <c r="AI32" s="76"/>
    </row>
    <row r="33" spans="2:33" s="84" customFormat="1" x14ac:dyDescent="0.25">
      <c r="B33" s="78"/>
      <c r="C33" s="91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5"/>
      <c r="X33" s="16"/>
      <c r="Y33" s="16"/>
      <c r="Z33" s="17"/>
      <c r="AA33" s="17"/>
      <c r="AB33" s="17"/>
      <c r="AC33" s="17"/>
      <c r="AD33" s="17"/>
      <c r="AE33" s="17"/>
      <c r="AF33" s="16"/>
      <c r="AG33" s="77"/>
    </row>
    <row r="53" spans="1:22" x14ac:dyDescent="0.25">
      <c r="A53" s="21"/>
      <c r="B53" s="52"/>
      <c r="D53"/>
      <c r="E53" s="16"/>
      <c r="V53"/>
    </row>
    <row r="54" spans="1:22" x14ac:dyDescent="0.25">
      <c r="A54" s="21"/>
      <c r="B54" s="52"/>
      <c r="D54"/>
      <c r="E54" s="16"/>
      <c r="V54"/>
    </row>
    <row r="55" spans="1:22" x14ac:dyDescent="0.25">
      <c r="A55" s="21"/>
      <c r="B55" s="52"/>
      <c r="D55"/>
      <c r="E55" s="16"/>
      <c r="V55"/>
    </row>
    <row r="56" spans="1:22" x14ac:dyDescent="0.25">
      <c r="A56" s="21"/>
      <c r="B56" s="52"/>
      <c r="D56"/>
      <c r="E56" s="16"/>
      <c r="V56"/>
    </row>
  </sheetData>
  <dataValidations count="2">
    <dataValidation type="list" allowBlank="1" showInputMessage="1" showErrorMessage="1" sqref="F23:F24 N2 J14 H17 D1:D33 F20 H21:H22">
      <formula1>INDIRECT(C1)</formula1>
    </dataValidation>
    <dataValidation type="list" allowBlank="1" showInputMessage="1" showErrorMessage="1" sqref="I14 C2:C33 E20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4" sqref="I4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84" customWidth="1"/>
    <col min="8" max="8" width="12.42578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84" t="s">
        <v>130</v>
      </c>
      <c r="G1" s="118" t="s">
        <v>122</v>
      </c>
      <c r="H1" s="138" t="s">
        <v>380</v>
      </c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84" t="s">
        <v>103</v>
      </c>
      <c r="G2" s="119" t="s">
        <v>124</v>
      </c>
      <c r="H2" s="136" t="s">
        <v>389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84" t="s">
        <v>104</v>
      </c>
      <c r="G3" s="120" t="s">
        <v>123</v>
      </c>
      <c r="H3" s="137" t="s">
        <v>382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84" t="s">
        <v>131</v>
      </c>
      <c r="G4" s="119" t="s">
        <v>125</v>
      </c>
      <c r="H4" s="119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84" t="s">
        <v>279</v>
      </c>
      <c r="G5" s="120" t="s">
        <v>129</v>
      </c>
      <c r="H5" s="120"/>
    </row>
    <row r="6" spans="1:9" x14ac:dyDescent="0.25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84"/>
      <c r="G6" s="119"/>
    </row>
    <row r="7" spans="1:9" x14ac:dyDescent="0.25">
      <c r="A7" t="s">
        <v>122</v>
      </c>
      <c r="B7" t="s">
        <v>67</v>
      </c>
      <c r="C7" t="s">
        <v>83</v>
      </c>
      <c r="D7" s="14" t="s">
        <v>53</v>
      </c>
      <c r="E7" s="14" t="s">
        <v>53</v>
      </c>
      <c r="F7" s="84"/>
    </row>
    <row r="8" spans="1:9" x14ac:dyDescent="0.25">
      <c r="A8" s="84" t="s">
        <v>130</v>
      </c>
      <c r="B8" t="s">
        <v>68</v>
      </c>
      <c r="C8" t="s">
        <v>84</v>
      </c>
      <c r="D8" s="14" t="s">
        <v>54</v>
      </c>
      <c r="E8" s="14" t="s">
        <v>54</v>
      </c>
      <c r="F8" s="84"/>
    </row>
    <row r="9" spans="1:9" x14ac:dyDescent="0.25">
      <c r="A9" s="84" t="s">
        <v>380</v>
      </c>
      <c r="B9" t="s">
        <v>69</v>
      </c>
      <c r="C9" t="s">
        <v>85</v>
      </c>
      <c r="D9" t="s">
        <v>80</v>
      </c>
      <c r="E9" t="s">
        <v>89</v>
      </c>
      <c r="F9" s="84"/>
      <c r="I9" s="84" t="s">
        <v>61</v>
      </c>
    </row>
    <row r="10" spans="1:9" x14ac:dyDescent="0.25">
      <c r="A10" s="84"/>
      <c r="B10" t="s">
        <v>70</v>
      </c>
      <c r="C10" t="s">
        <v>109</v>
      </c>
      <c r="D10" t="s">
        <v>87</v>
      </c>
      <c r="E10" t="s">
        <v>96</v>
      </c>
      <c r="F10" s="84"/>
    </row>
    <row r="11" spans="1:9" x14ac:dyDescent="0.25">
      <c r="B11" t="s">
        <v>106</v>
      </c>
      <c r="C11" t="s">
        <v>91</v>
      </c>
      <c r="D11" t="s">
        <v>92</v>
      </c>
      <c r="E11" t="s">
        <v>99</v>
      </c>
      <c r="F11" s="84"/>
    </row>
    <row r="12" spans="1:9" x14ac:dyDescent="0.25">
      <c r="B12" t="s">
        <v>71</v>
      </c>
      <c r="C12" s="84" t="s">
        <v>100</v>
      </c>
      <c r="D12" s="14" t="s">
        <v>94</v>
      </c>
      <c r="E12" s="46" t="s">
        <v>97</v>
      </c>
      <c r="F12" s="84"/>
    </row>
    <row r="13" spans="1:9" x14ac:dyDescent="0.25">
      <c r="C13" t="s">
        <v>102</v>
      </c>
      <c r="D13" t="s">
        <v>95</v>
      </c>
      <c r="E13" s="84" t="s">
        <v>101</v>
      </c>
      <c r="F13" s="84"/>
    </row>
    <row r="14" spans="1:9" x14ac:dyDescent="0.25">
      <c r="C14" t="s">
        <v>114</v>
      </c>
      <c r="D14" s="69" t="s">
        <v>97</v>
      </c>
      <c r="E14" t="s">
        <v>105</v>
      </c>
      <c r="F14" s="84"/>
    </row>
    <row r="15" spans="1:9" x14ac:dyDescent="0.25">
      <c r="C15" t="s">
        <v>119</v>
      </c>
      <c r="D15" s="69" t="s">
        <v>107</v>
      </c>
      <c r="E15" s="84" t="s">
        <v>110</v>
      </c>
    </row>
    <row r="16" spans="1:9" x14ac:dyDescent="0.25">
      <c r="C16" s="84" t="s">
        <v>120</v>
      </c>
      <c r="D16" t="s">
        <v>108</v>
      </c>
      <c r="E16" t="s">
        <v>111</v>
      </c>
    </row>
    <row r="17" spans="1:5" x14ac:dyDescent="0.25">
      <c r="D17" s="69" t="s">
        <v>56</v>
      </c>
      <c r="E17" s="14" t="s">
        <v>56</v>
      </c>
    </row>
    <row r="18" spans="1:5" x14ac:dyDescent="0.25">
      <c r="D18" t="s">
        <v>121</v>
      </c>
      <c r="E18" t="s">
        <v>128</v>
      </c>
    </row>
    <row r="19" spans="1:5" x14ac:dyDescent="0.25">
      <c r="A19" t="s">
        <v>65</v>
      </c>
      <c r="B19" t="s">
        <v>57</v>
      </c>
      <c r="D19" s="84" t="s">
        <v>132</v>
      </c>
      <c r="E19" s="84" t="s">
        <v>126</v>
      </c>
    </row>
    <row r="20" spans="1:5" x14ac:dyDescent="0.25">
      <c r="A20" s="86" t="s">
        <v>63</v>
      </c>
      <c r="B20" s="86" t="s">
        <v>78</v>
      </c>
      <c r="E20" s="84" t="s">
        <v>133</v>
      </c>
    </row>
    <row r="21" spans="1:5" x14ac:dyDescent="0.25">
      <c r="E21" s="84" t="s">
        <v>322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Ellis, Nick</cp:lastModifiedBy>
  <cp:lastPrinted>2018-07-24T20:05:26Z</cp:lastPrinted>
  <dcterms:created xsi:type="dcterms:W3CDTF">2018-05-08T13:04:56Z</dcterms:created>
  <dcterms:modified xsi:type="dcterms:W3CDTF">2022-09-05T16:58:49Z</dcterms:modified>
</cp:coreProperties>
</file>