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-isopaleo\Documents\Reactor Spreadsheets For Updates\"/>
    </mc:Choice>
  </mc:AlternateContent>
  <bookViews>
    <workbookView xWindow="0" yWindow="0" windowWidth="28800" windowHeight="12225" tabRatio="521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0" l="1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153" i="10"/>
  <c r="AK154" i="10"/>
  <c r="AK155" i="10"/>
  <c r="AK156" i="10"/>
  <c r="AK157" i="10"/>
  <c r="AK158" i="10"/>
  <c r="AK159" i="10"/>
  <c r="AK160" i="10"/>
  <c r="AK161" i="10"/>
  <c r="AK162" i="10"/>
  <c r="AK163" i="10"/>
  <c r="AK164" i="10"/>
  <c r="AK165" i="10"/>
  <c r="AK166" i="10"/>
  <c r="AK167" i="10"/>
  <c r="AK168" i="10"/>
  <c r="AK169" i="10"/>
  <c r="AK170" i="10"/>
  <c r="AK171" i="10"/>
  <c r="AK172" i="10"/>
  <c r="AK173" i="10"/>
  <c r="AK174" i="10"/>
  <c r="AK175" i="10"/>
  <c r="AK176" i="10"/>
  <c r="AK177" i="10"/>
  <c r="AK178" i="10"/>
  <c r="AK179" i="10"/>
  <c r="AK180" i="10"/>
  <c r="AK181" i="10"/>
  <c r="AK182" i="10"/>
  <c r="AK183" i="10"/>
  <c r="AK184" i="10"/>
  <c r="AK185" i="10"/>
  <c r="AK186" i="10"/>
  <c r="AK187" i="10"/>
  <c r="AK188" i="10"/>
  <c r="AK189" i="10"/>
  <c r="AK190" i="10"/>
  <c r="AK191" i="10"/>
  <c r="AK192" i="10"/>
  <c r="AK193" i="10"/>
  <c r="AK194" i="10"/>
  <c r="AK195" i="10"/>
  <c r="AK196" i="10"/>
  <c r="AK197" i="10"/>
  <c r="AK198" i="10"/>
  <c r="AK199" i="10"/>
  <c r="AK200" i="10"/>
  <c r="AK201" i="10"/>
  <c r="AK202" i="10"/>
  <c r="AK203" i="10"/>
  <c r="AK204" i="10"/>
  <c r="AK205" i="10"/>
  <c r="AK206" i="10"/>
  <c r="AK207" i="10"/>
  <c r="AK208" i="10"/>
  <c r="AK209" i="10"/>
  <c r="AK210" i="10"/>
  <c r="AK211" i="10"/>
  <c r="AK212" i="10"/>
  <c r="AK213" i="10"/>
  <c r="AK214" i="10"/>
  <c r="AK215" i="10"/>
  <c r="AK216" i="10"/>
  <c r="AK2" i="10"/>
  <c r="AA104" i="9" l="1"/>
  <c r="AC104" i="9" s="1"/>
  <c r="AE104" i="9" s="1"/>
  <c r="Z104" i="9"/>
  <c r="AB104" i="9" s="1"/>
  <c r="AD104" i="9" s="1"/>
  <c r="AF104" i="9" s="1"/>
  <c r="AG104" i="9" s="1"/>
  <c r="AA103" i="9"/>
  <c r="AC103" i="9" s="1"/>
  <c r="AE103" i="9" s="1"/>
  <c r="Z103" i="9"/>
  <c r="AB103" i="9" s="1"/>
  <c r="AD103" i="9" s="1"/>
  <c r="AF103" i="9" s="1"/>
  <c r="AG103" i="9" s="1"/>
  <c r="AA102" i="9"/>
  <c r="AC102" i="9" s="1"/>
  <c r="AE102" i="9" s="1"/>
  <c r="Z102" i="9"/>
  <c r="AB102" i="9" s="1"/>
  <c r="AD102" i="9" s="1"/>
  <c r="AF102" i="9" s="1"/>
  <c r="AG102" i="9" s="1"/>
  <c r="AA101" i="9"/>
  <c r="AC101" i="9" s="1"/>
  <c r="AE101" i="9" s="1"/>
  <c r="Z101" i="9"/>
  <c r="AB101" i="9" s="1"/>
  <c r="AD101" i="9" s="1"/>
  <c r="AF101" i="9" s="1"/>
  <c r="AG101" i="9" s="1"/>
  <c r="AC100" i="9"/>
  <c r="AE100" i="9" s="1"/>
  <c r="AB100" i="9"/>
  <c r="AD100" i="9" s="1"/>
  <c r="AF100" i="9" s="1"/>
  <c r="AG100" i="9" s="1"/>
  <c r="AA100" i="9"/>
  <c r="Z100" i="9"/>
  <c r="AI100" i="9" l="1"/>
  <c r="AH100" i="9"/>
  <c r="Z216" i="10"/>
  <c r="AB216" i="10" s="1"/>
  <c r="AD216" i="10" s="1"/>
  <c r="AA216" i="10"/>
  <c r="AC216" i="10" s="1"/>
  <c r="AE216" i="10" s="1"/>
  <c r="Z215" i="10"/>
  <c r="AB215" i="10" s="1"/>
  <c r="AD215" i="10" s="1"/>
  <c r="AA215" i="10"/>
  <c r="AC215" i="10" s="1"/>
  <c r="AE215" i="10" s="1"/>
  <c r="Z214" i="10"/>
  <c r="AB214" i="10" s="1"/>
  <c r="AD214" i="10" s="1"/>
  <c r="AA214" i="10"/>
  <c r="AC214" i="10" s="1"/>
  <c r="AE214" i="10" s="1"/>
  <c r="Z213" i="10"/>
  <c r="AB213" i="10" s="1"/>
  <c r="AD213" i="10" s="1"/>
  <c r="AA213" i="10"/>
  <c r="AC213" i="10" s="1"/>
  <c r="AE213" i="10" s="1"/>
  <c r="Z212" i="10"/>
  <c r="AB212" i="10" s="1"/>
  <c r="AD212" i="10" s="1"/>
  <c r="AA212" i="10"/>
  <c r="AC212" i="10" s="1"/>
  <c r="AE212" i="10" s="1"/>
  <c r="AA17" i="8"/>
  <c r="Z17" i="8"/>
  <c r="Z16" i="8"/>
  <c r="AA16" i="8"/>
  <c r="Z211" i="10"/>
  <c r="AA211" i="10"/>
  <c r="Z210" i="10"/>
  <c r="AA210" i="10"/>
  <c r="AB4" i="7"/>
  <c r="AA4" i="7"/>
  <c r="AA97" i="9" s="1"/>
  <c r="Z4" i="7"/>
  <c r="Z99" i="9" s="1"/>
  <c r="AA98" i="9"/>
  <c r="Z98" i="9"/>
  <c r="Z96" i="9"/>
  <c r="AA95" i="9"/>
  <c r="Z94" i="9"/>
  <c r="AA93" i="9"/>
  <c r="AA92" i="9"/>
  <c r="Z92" i="9"/>
  <c r="AA90" i="9"/>
  <c r="Z90" i="9"/>
  <c r="Z88" i="9"/>
  <c r="AA87" i="9"/>
  <c r="Z86" i="9"/>
  <c r="AA85" i="9"/>
  <c r="AA84" i="9"/>
  <c r="Z84" i="9"/>
  <c r="AA82" i="9"/>
  <c r="Z82" i="9"/>
  <c r="Z80" i="9"/>
  <c r="AA79" i="9"/>
  <c r="Z78" i="9"/>
  <c r="AA77" i="9"/>
  <c r="Z77" i="9"/>
  <c r="Z76" i="9"/>
  <c r="AA75" i="9"/>
  <c r="Z75" i="9"/>
  <c r="Z74" i="9"/>
  <c r="AA73" i="9"/>
  <c r="Z73" i="9"/>
  <c r="Z72" i="9"/>
  <c r="AA71" i="9"/>
  <c r="Z71" i="9"/>
  <c r="Z70" i="9"/>
  <c r="AA30" i="7"/>
  <c r="Z30" i="7"/>
  <c r="Z29" i="7"/>
  <c r="AA28" i="7"/>
  <c r="Z28" i="7"/>
  <c r="Z27" i="7"/>
  <c r="AA26" i="7"/>
  <c r="Z26" i="7"/>
  <c r="Z15" i="8"/>
  <c r="AA14" i="8"/>
  <c r="Z14" i="8"/>
  <c r="Z13" i="8"/>
  <c r="Z209" i="10"/>
  <c r="Z208" i="10"/>
  <c r="AA208" i="10"/>
  <c r="Z207" i="10"/>
  <c r="Z206" i="10"/>
  <c r="AA206" i="10"/>
  <c r="Z205" i="10"/>
  <c r="Z204" i="10"/>
  <c r="AA204" i="10"/>
  <c r="Z203" i="10"/>
  <c r="Z202" i="10"/>
  <c r="AA202" i="10"/>
  <c r="Z201" i="10"/>
  <c r="Z200" i="10"/>
  <c r="AA200" i="10"/>
  <c r="Z199" i="10"/>
  <c r="Z198" i="10"/>
  <c r="AA198" i="10"/>
  <c r="Z197" i="10"/>
  <c r="Z196" i="10"/>
  <c r="AA196" i="10"/>
  <c r="Z195" i="10"/>
  <c r="Z194" i="10"/>
  <c r="AA194" i="10"/>
  <c r="Z193" i="10"/>
  <c r="AF216" i="10" l="1"/>
  <c r="AG216" i="10" s="1"/>
  <c r="AF215" i="10"/>
  <c r="AG215" i="10" s="1"/>
  <c r="AF214" i="10"/>
  <c r="AG214" i="10" s="1"/>
  <c r="AF213" i="10"/>
  <c r="AG213" i="10" s="1"/>
  <c r="AF212" i="10"/>
  <c r="AG212" i="10" s="1"/>
  <c r="AA13" i="8"/>
  <c r="AA15" i="8"/>
  <c r="AA27" i="7"/>
  <c r="AA29" i="7"/>
  <c r="AA80" i="9"/>
  <c r="AA83" i="9"/>
  <c r="AA88" i="9"/>
  <c r="AA91" i="9"/>
  <c r="AA96" i="9"/>
  <c r="AA99" i="9"/>
  <c r="AA193" i="10"/>
  <c r="AA195" i="10"/>
  <c r="AA197" i="10"/>
  <c r="AA199" i="10"/>
  <c r="AA201" i="10"/>
  <c r="AA203" i="10"/>
  <c r="AA205" i="10"/>
  <c r="AA207" i="10"/>
  <c r="AA209" i="10"/>
  <c r="AA70" i="9"/>
  <c r="AA72" i="9"/>
  <c r="AA74" i="9"/>
  <c r="AA76" i="9"/>
  <c r="AA78" i="9"/>
  <c r="AA81" i="9"/>
  <c r="AA86" i="9"/>
  <c r="AA89" i="9"/>
  <c r="AA94" i="9"/>
  <c r="Z79" i="9"/>
  <c r="Z81" i="9"/>
  <c r="Z83" i="9"/>
  <c r="Z85" i="9"/>
  <c r="Z87" i="9"/>
  <c r="Z89" i="9"/>
  <c r="Z91" i="9"/>
  <c r="Z93" i="9"/>
  <c r="Z95" i="9"/>
  <c r="Z97" i="9"/>
  <c r="Z192" i="10"/>
  <c r="AA192" i="10"/>
  <c r="Z191" i="10"/>
  <c r="AA191" i="10"/>
  <c r="Z189" i="10"/>
  <c r="AA189" i="10"/>
  <c r="Z190" i="10"/>
  <c r="AA190" i="10"/>
  <c r="Z188" i="10"/>
  <c r="AA188" i="10"/>
  <c r="Z187" i="10"/>
  <c r="AA187" i="10"/>
  <c r="Z186" i="10"/>
  <c r="AA186" i="10"/>
  <c r="Z185" i="10"/>
  <c r="AA185" i="10"/>
  <c r="Z184" i="10"/>
  <c r="AA184" i="10"/>
  <c r="Z183" i="10"/>
  <c r="AA183" i="10"/>
  <c r="Z182" i="10"/>
  <c r="AA182" i="10"/>
  <c r="Z181" i="10"/>
  <c r="AA181" i="10"/>
  <c r="Z180" i="10"/>
  <c r="AA180" i="10"/>
  <c r="Z179" i="10"/>
  <c r="AA179" i="10"/>
  <c r="AI212" i="10" l="1"/>
  <c r="AH212" i="10"/>
  <c r="Z178" i="10"/>
  <c r="AA178" i="10"/>
  <c r="Z177" i="10"/>
  <c r="AA177" i="10"/>
  <c r="Z176" i="10"/>
  <c r="AA176" i="10"/>
  <c r="Z175" i="10" l="1"/>
  <c r="AA175" i="10"/>
  <c r="Z174" i="10"/>
  <c r="AA174" i="10"/>
  <c r="Z173" i="10"/>
  <c r="AA173" i="10"/>
  <c r="Z172" i="10"/>
  <c r="AA172" i="10"/>
  <c r="AA21" i="9"/>
  <c r="Z21" i="9"/>
  <c r="AA68" i="9"/>
  <c r="Z68" i="9"/>
  <c r="AA67" i="9"/>
  <c r="Z67" i="9"/>
  <c r="AA66" i="9"/>
  <c r="Z66" i="9"/>
  <c r="AA65" i="9"/>
  <c r="Z65" i="9"/>
  <c r="AA64" i="9"/>
  <c r="Z64" i="9"/>
  <c r="AA63" i="9"/>
  <c r="Z63" i="9"/>
  <c r="AA62" i="9"/>
  <c r="Z62" i="9"/>
  <c r="AA61" i="9"/>
  <c r="Z61" i="9"/>
  <c r="AA60" i="9"/>
  <c r="Z60" i="9"/>
  <c r="AA59" i="9"/>
  <c r="Z59" i="9"/>
  <c r="AA58" i="9"/>
  <c r="Z58" i="9"/>
  <c r="AA57" i="9"/>
  <c r="Z57" i="9"/>
  <c r="AA56" i="9"/>
  <c r="Z56" i="9"/>
  <c r="AA55" i="9"/>
  <c r="Z55" i="9"/>
  <c r="AA54" i="9"/>
  <c r="Z54" i="9"/>
  <c r="AA53" i="9"/>
  <c r="Z53" i="9"/>
  <c r="AA52" i="9"/>
  <c r="Z52" i="9"/>
  <c r="AA51" i="9"/>
  <c r="Z51" i="9"/>
  <c r="AA50" i="9"/>
  <c r="Z50" i="9"/>
  <c r="AA49" i="9"/>
  <c r="Z49" i="9"/>
  <c r="AA48" i="9"/>
  <c r="Z48" i="9"/>
  <c r="AA47" i="9"/>
  <c r="Z47" i="9"/>
  <c r="AA46" i="9"/>
  <c r="Z46" i="9"/>
  <c r="AA45" i="9"/>
  <c r="Z45" i="9"/>
  <c r="AA44" i="9"/>
  <c r="Z44" i="9"/>
  <c r="AA43" i="9"/>
  <c r="Z43" i="9"/>
  <c r="AA42" i="9"/>
  <c r="Z42" i="9"/>
  <c r="AA41" i="9"/>
  <c r="Z41" i="9"/>
  <c r="AA40" i="9"/>
  <c r="Z40" i="9"/>
  <c r="AA39" i="9"/>
  <c r="Z39" i="9"/>
  <c r="AA38" i="9"/>
  <c r="Z38" i="9"/>
  <c r="AA37" i="9"/>
  <c r="Z37" i="9"/>
  <c r="AA36" i="9"/>
  <c r="Z36" i="9"/>
  <c r="AA35" i="9"/>
  <c r="Z35" i="9"/>
  <c r="AA34" i="9"/>
  <c r="Z34" i="9"/>
  <c r="AA33" i="9"/>
  <c r="Z33" i="9"/>
  <c r="AA32" i="9"/>
  <c r="Z32" i="9"/>
  <c r="AA31" i="9"/>
  <c r="Z31" i="9"/>
  <c r="AA30" i="9"/>
  <c r="Z30" i="9"/>
  <c r="AA29" i="9"/>
  <c r="Z29" i="9"/>
  <c r="AA28" i="9"/>
  <c r="Z28" i="9"/>
  <c r="AA27" i="9"/>
  <c r="Z27" i="9"/>
  <c r="AA26" i="9"/>
  <c r="Z26" i="9"/>
  <c r="AA25" i="9"/>
  <c r="Z25" i="9"/>
  <c r="AA24" i="9"/>
  <c r="Z24" i="9"/>
  <c r="AA23" i="9"/>
  <c r="Z23" i="9"/>
  <c r="AA22" i="9"/>
  <c r="Z22" i="9"/>
  <c r="Z170" i="10" l="1"/>
  <c r="AA170" i="10"/>
  <c r="Z169" i="10"/>
  <c r="AA169" i="10"/>
  <c r="Z167" i="10"/>
  <c r="AA167" i="10"/>
  <c r="Z168" i="10"/>
  <c r="AA168" i="10"/>
  <c r="Z166" i="10"/>
  <c r="AA166" i="10"/>
  <c r="Z165" i="10"/>
  <c r="AA165" i="10"/>
  <c r="Z164" i="10"/>
  <c r="AA164" i="10"/>
  <c r="Z163" i="10"/>
  <c r="AA163" i="10"/>
  <c r="Z162" i="10"/>
  <c r="AA162" i="10"/>
  <c r="Z161" i="10"/>
  <c r="AA161" i="10"/>
  <c r="Z160" i="10"/>
  <c r="AA160" i="10"/>
  <c r="Z159" i="10"/>
  <c r="AA159" i="10"/>
  <c r="Z158" i="10"/>
  <c r="AA158" i="10"/>
  <c r="Z157" i="10"/>
  <c r="AA157" i="10"/>
  <c r="Z156" i="10"/>
  <c r="AA156" i="10"/>
  <c r="Z155" i="10"/>
  <c r="AA155" i="10"/>
  <c r="Z154" i="10"/>
  <c r="AA154" i="10"/>
  <c r="Z153" i="10"/>
  <c r="AA153" i="10"/>
  <c r="Z152" i="10"/>
  <c r="AA152" i="10"/>
  <c r="Z151" i="10"/>
  <c r="AA151" i="10"/>
  <c r="Z150" i="10"/>
  <c r="AA150" i="10"/>
  <c r="Z149" i="10"/>
  <c r="AA149" i="10"/>
  <c r="Z148" i="10"/>
  <c r="AA148" i="10"/>
  <c r="Z147" i="10"/>
  <c r="AA147" i="10"/>
  <c r="AN4" i="7"/>
  <c r="Z146" i="10"/>
  <c r="AA146" i="10"/>
  <c r="Z145" i="10"/>
  <c r="AA145" i="10"/>
  <c r="Z144" i="10"/>
  <c r="AA144" i="10"/>
  <c r="Z143" i="10"/>
  <c r="AA143" i="10"/>
  <c r="Z142" i="10"/>
  <c r="AA142" i="10"/>
  <c r="AN11" i="7"/>
  <c r="Z141" i="10"/>
  <c r="AA141" i="10"/>
  <c r="Z140" i="10"/>
  <c r="AA140" i="10"/>
  <c r="Z138" i="10"/>
  <c r="AA138" i="10"/>
  <c r="Z136" i="10"/>
  <c r="AA136" i="10"/>
  <c r="AA137" i="10" l="1"/>
  <c r="AA139" i="10"/>
  <c r="Z137" i="10"/>
  <c r="Z139" i="10"/>
  <c r="Z135" i="10"/>
  <c r="AA135" i="10"/>
  <c r="Z134" i="10" l="1"/>
  <c r="AA134" i="10"/>
  <c r="Z133" i="10"/>
  <c r="AA133" i="10"/>
  <c r="Z132" i="10"/>
  <c r="AA132" i="10"/>
  <c r="Z131" i="10"/>
  <c r="AA131" i="10"/>
  <c r="Z130" i="10"/>
  <c r="AA130" i="10"/>
  <c r="Z129" i="10"/>
  <c r="AA129" i="10"/>
  <c r="Z128" i="10"/>
  <c r="AA128" i="10"/>
  <c r="Z127" i="10"/>
  <c r="AA127" i="10"/>
  <c r="Z126" i="10"/>
  <c r="AA126" i="10"/>
  <c r="Z125" i="10"/>
  <c r="AA125" i="10"/>
  <c r="Z124" i="10"/>
  <c r="AA124" i="10"/>
  <c r="Z8" i="8"/>
  <c r="AA8" i="8"/>
  <c r="AA21" i="7" l="1"/>
  <c r="Z21" i="7"/>
  <c r="Z119" i="10" l="1"/>
  <c r="Z123" i="10"/>
  <c r="Z121" i="10"/>
  <c r="Z17" i="9"/>
  <c r="Z19" i="9"/>
  <c r="Z122" i="10"/>
  <c r="Z120" i="10"/>
  <c r="Z18" i="9"/>
  <c r="Z20" i="9"/>
  <c r="AA119" i="10"/>
  <c r="AA17" i="9"/>
  <c r="AA19" i="9"/>
  <c r="AA123" i="10"/>
  <c r="AA121" i="10"/>
  <c r="AA18" i="9"/>
  <c r="AA20" i="9"/>
  <c r="AA122" i="10"/>
  <c r="AA120" i="10"/>
  <c r="AA117" i="10"/>
  <c r="AA118" i="10"/>
  <c r="AA116" i="10"/>
  <c r="AA24" i="7"/>
  <c r="AA23" i="7"/>
  <c r="AA22" i="7"/>
  <c r="Z24" i="7"/>
  <c r="Z23" i="7"/>
  <c r="Z22" i="7"/>
  <c r="Z117" i="10"/>
  <c r="Z118" i="10"/>
  <c r="Z116" i="10"/>
  <c r="AA17" i="7"/>
  <c r="AA115" i="10"/>
  <c r="Z17" i="7"/>
  <c r="Z115" i="10"/>
  <c r="Z114" i="10"/>
  <c r="Z113" i="10"/>
  <c r="Z11" i="8"/>
  <c r="Z10" i="8"/>
  <c r="Z9" i="8"/>
  <c r="Z112" i="10"/>
  <c r="Z111" i="10"/>
  <c r="Z110" i="10"/>
  <c r="Z109" i="10"/>
  <c r="Z108" i="10"/>
  <c r="Z105" i="10"/>
  <c r="Z104" i="10"/>
  <c r="Z102" i="10"/>
  <c r="Z107" i="10"/>
  <c r="Z106" i="10"/>
  <c r="Z103" i="10"/>
  <c r="Z101" i="10"/>
  <c r="Z100" i="10"/>
  <c r="Z98" i="10"/>
  <c r="Z99" i="10"/>
  <c r="Z97" i="10"/>
  <c r="Z95" i="10"/>
  <c r="Z93" i="10"/>
  <c r="Z91" i="10"/>
  <c r="Z96" i="10"/>
  <c r="Z94" i="10"/>
  <c r="Z92" i="10"/>
  <c r="Z90" i="10"/>
  <c r="Z88" i="10"/>
  <c r="Z86" i="10"/>
  <c r="Z84" i="10"/>
  <c r="Z82" i="10"/>
  <c r="Z80" i="10"/>
  <c r="Z78" i="10"/>
  <c r="Z76" i="10"/>
  <c r="Z15" i="9"/>
  <c r="Z89" i="10"/>
  <c r="Z87" i="10"/>
  <c r="Z85" i="10"/>
  <c r="Z83" i="10"/>
  <c r="Z81" i="10"/>
  <c r="Z79" i="10"/>
  <c r="Z77" i="10"/>
  <c r="Z75" i="10"/>
  <c r="Z16" i="9"/>
  <c r="Z74" i="10"/>
  <c r="Z72" i="10"/>
  <c r="Z70" i="10"/>
  <c r="Z68" i="10"/>
  <c r="Z66" i="10"/>
  <c r="Z64" i="10"/>
  <c r="Z13" i="9"/>
  <c r="Z73" i="10"/>
  <c r="Z71" i="10"/>
  <c r="Z69" i="10"/>
  <c r="Z67" i="10"/>
  <c r="Z65" i="10"/>
  <c r="Z63" i="10"/>
  <c r="Z14" i="9"/>
  <c r="Z62" i="10"/>
  <c r="Z60" i="10"/>
  <c r="Z58" i="10"/>
  <c r="Z57" i="10"/>
  <c r="Z55" i="10"/>
  <c r="Z12" i="9"/>
  <c r="Z61" i="10"/>
  <c r="Z59" i="10"/>
  <c r="Z56" i="10"/>
  <c r="Z5" i="9"/>
  <c r="Z11" i="9"/>
  <c r="Z54" i="10"/>
  <c r="Z53" i="10"/>
  <c r="Z48" i="10"/>
  <c r="Z50" i="10"/>
  <c r="Z52" i="10"/>
  <c r="Z10" i="9"/>
  <c r="Z51" i="10"/>
  <c r="Z49" i="10"/>
  <c r="Z9" i="9"/>
  <c r="Z47" i="10"/>
  <c r="Z46" i="10"/>
  <c r="Z44" i="10"/>
  <c r="Z8" i="9"/>
  <c r="Z45" i="10"/>
  <c r="Z43" i="10"/>
  <c r="Z42" i="10"/>
  <c r="Z41" i="10"/>
  <c r="Z39" i="10"/>
  <c r="Z37" i="10"/>
  <c r="Z35" i="10"/>
  <c r="Z40" i="10"/>
  <c r="Z38" i="10"/>
  <c r="Z36" i="10"/>
  <c r="Z34" i="10"/>
  <c r="Z33" i="10"/>
  <c r="Z7" i="9"/>
  <c r="Z32" i="10"/>
  <c r="Z30" i="10"/>
  <c r="Z28" i="10"/>
  <c r="Z31" i="10"/>
  <c r="Z29" i="10"/>
  <c r="Z27" i="10"/>
  <c r="Z25" i="10"/>
  <c r="Z22" i="10"/>
  <c r="Z26" i="10"/>
  <c r="Z24" i="10"/>
  <c r="Z18" i="10"/>
  <c r="Z20" i="10"/>
  <c r="Z19" i="10"/>
  <c r="Z23" i="10"/>
  <c r="Z17" i="10"/>
  <c r="Z21" i="10"/>
  <c r="Z19" i="7"/>
  <c r="AA112" i="10"/>
  <c r="AA111" i="10"/>
  <c r="AA110" i="10"/>
  <c r="AA109" i="10"/>
  <c r="AA114" i="10"/>
  <c r="AA113" i="10"/>
  <c r="AA11" i="8"/>
  <c r="AA10" i="8"/>
  <c r="AA9" i="8"/>
  <c r="AA107" i="10"/>
  <c r="AA106" i="10"/>
  <c r="AA103" i="10"/>
  <c r="AA101" i="10"/>
  <c r="AA108" i="10"/>
  <c r="AA105" i="10"/>
  <c r="AA104" i="10"/>
  <c r="AA102" i="10"/>
  <c r="AA100" i="10"/>
  <c r="AA98" i="10"/>
  <c r="AA99" i="10"/>
  <c r="AA94" i="10"/>
  <c r="AA92" i="10"/>
  <c r="AA97" i="10"/>
  <c r="AA95" i="10"/>
  <c r="AA93" i="10"/>
  <c r="AA91" i="10"/>
  <c r="AA96" i="10"/>
  <c r="AA15" i="9"/>
  <c r="AA90" i="10"/>
  <c r="AA88" i="10"/>
  <c r="AA86" i="10"/>
  <c r="AA84" i="10"/>
  <c r="AA82" i="10"/>
  <c r="AA80" i="10"/>
  <c r="AA78" i="10"/>
  <c r="AA76" i="10"/>
  <c r="AA16" i="9"/>
  <c r="AA89" i="10"/>
  <c r="AA87" i="10"/>
  <c r="AA85" i="10"/>
  <c r="AA83" i="10"/>
  <c r="AA81" i="10"/>
  <c r="AA79" i="10"/>
  <c r="AA77" i="10"/>
  <c r="AA75" i="10"/>
  <c r="AA13" i="9"/>
  <c r="AA74" i="10"/>
  <c r="AA72" i="10"/>
  <c r="AA70" i="10"/>
  <c r="AA68" i="10"/>
  <c r="AA66" i="10"/>
  <c r="AA64" i="10"/>
  <c r="AA14" i="9"/>
  <c r="AA73" i="10"/>
  <c r="AA71" i="10"/>
  <c r="AA69" i="10"/>
  <c r="AA67" i="10"/>
  <c r="AA65" i="10"/>
  <c r="AA63" i="10"/>
  <c r="AA12" i="9"/>
  <c r="AA62" i="10"/>
  <c r="AA60" i="10"/>
  <c r="AA58" i="10"/>
  <c r="AA57" i="10"/>
  <c r="AA55" i="10"/>
  <c r="AA5" i="9"/>
  <c r="AA11" i="9"/>
  <c r="AA61" i="10"/>
  <c r="AA59" i="10"/>
  <c r="AA56" i="10"/>
  <c r="AA54" i="10"/>
  <c r="AA53" i="10"/>
  <c r="AA52" i="10"/>
  <c r="AA10" i="9"/>
  <c r="AA48" i="10"/>
  <c r="AA50" i="10"/>
  <c r="AA9" i="9"/>
  <c r="AA51" i="10"/>
  <c r="AA49" i="10"/>
  <c r="AA47" i="10"/>
  <c r="AA8" i="9"/>
  <c r="AA46" i="10"/>
  <c r="AA44" i="10"/>
  <c r="AA45" i="10"/>
  <c r="AA43" i="10"/>
  <c r="AA42" i="10"/>
  <c r="AA41" i="10"/>
  <c r="AA39" i="10"/>
  <c r="AA37" i="10"/>
  <c r="AA35" i="10"/>
  <c r="AA40" i="10"/>
  <c r="AA38" i="10"/>
  <c r="AA36" i="10"/>
  <c r="AA34" i="10"/>
  <c r="AA33" i="10"/>
  <c r="AA7" i="9"/>
  <c r="AA32" i="10"/>
  <c r="AA30" i="10"/>
  <c r="AA28" i="10"/>
  <c r="AA31" i="10"/>
  <c r="AA29" i="10"/>
  <c r="AA27" i="10"/>
  <c r="AA26" i="10"/>
  <c r="AA24" i="10"/>
  <c r="AA22" i="10"/>
  <c r="AA25" i="10"/>
  <c r="AA20" i="10"/>
  <c r="AA18" i="10"/>
  <c r="AA17" i="10"/>
  <c r="AA21" i="10"/>
  <c r="AA19" i="10"/>
  <c r="AA23" i="10"/>
  <c r="AA19" i="7"/>
  <c r="Z20" i="7"/>
  <c r="AA20" i="7"/>
  <c r="Z35" i="7" l="1"/>
  <c r="AM3" i="7" s="1"/>
  <c r="AA16" i="10"/>
  <c r="Z16" i="10"/>
  <c r="Z18" i="7"/>
  <c r="AA3" i="10"/>
  <c r="AA18" i="7"/>
  <c r="AA35" i="7" s="1"/>
  <c r="Z15" i="10"/>
  <c r="Z8" i="10"/>
  <c r="Z6" i="10"/>
  <c r="Z4" i="10"/>
  <c r="Z4" i="8"/>
  <c r="Z5" i="8"/>
  <c r="Z6" i="8"/>
  <c r="AA12" i="10"/>
  <c r="AA7" i="10"/>
  <c r="AA5" i="10"/>
  <c r="AA4" i="8"/>
  <c r="AA5" i="8"/>
  <c r="AA6" i="8"/>
  <c r="Z12" i="10"/>
  <c r="Z7" i="10"/>
  <c r="Z5" i="10"/>
  <c r="AA9" i="10"/>
  <c r="AA10" i="10"/>
  <c r="AA11" i="10"/>
  <c r="AA13" i="10"/>
  <c r="AA14" i="10"/>
  <c r="Z7" i="8"/>
  <c r="AA15" i="10"/>
  <c r="Z3" i="10"/>
  <c r="AA8" i="10"/>
  <c r="AA6" i="10"/>
  <c r="AA4" i="10"/>
  <c r="Z9" i="10"/>
  <c r="Z10" i="10"/>
  <c r="Z11" i="10"/>
  <c r="Z13" i="10"/>
  <c r="Z14" i="10"/>
  <c r="AA7" i="8"/>
  <c r="AA20" i="8" l="1"/>
  <c r="AM11" i="7" s="1"/>
  <c r="Z20" i="8"/>
  <c r="AM4" i="7" s="1"/>
  <c r="AM10" i="7"/>
  <c r="AN12" i="7" l="1"/>
  <c r="AC17" i="8" s="1"/>
  <c r="AE17" i="8" s="1"/>
  <c r="AC71" i="9"/>
  <c r="AE71" i="9" s="1"/>
  <c r="AC99" i="9"/>
  <c r="AE99" i="9" s="1"/>
  <c r="AC72" i="9"/>
  <c r="AE72" i="9" s="1"/>
  <c r="AC90" i="9"/>
  <c r="AE90" i="9" s="1"/>
  <c r="AC84" i="9"/>
  <c r="AE84" i="9" s="1"/>
  <c r="AC92" i="9"/>
  <c r="AE92" i="9" s="1"/>
  <c r="AC193" i="10"/>
  <c r="AE193" i="10" s="1"/>
  <c r="AC14" i="8"/>
  <c r="AE14" i="8" s="1"/>
  <c r="AC189" i="10"/>
  <c r="AE189" i="10" s="1"/>
  <c r="AC26" i="9"/>
  <c r="AE26" i="9" s="1"/>
  <c r="AC36" i="9"/>
  <c r="AE36" i="9" s="1"/>
  <c r="AC48" i="9"/>
  <c r="AE48" i="9" s="1"/>
  <c r="AC64" i="9"/>
  <c r="AE64" i="9" s="1"/>
  <c r="AC143" i="10"/>
  <c r="AE143" i="10" s="1"/>
  <c r="AC58" i="9"/>
  <c r="AE58" i="9" s="1"/>
  <c r="AC163" i="10"/>
  <c r="AE163" i="10" s="1"/>
  <c r="AC150" i="10"/>
  <c r="AE150" i="10" s="1"/>
  <c r="AC158" i="10"/>
  <c r="AE158" i="10" s="1"/>
  <c r="AC207" i="10"/>
  <c r="AE207" i="10" s="1"/>
  <c r="AC201" i="10"/>
  <c r="AE201" i="10" s="1"/>
  <c r="AC183" i="10"/>
  <c r="AE183" i="10" s="1"/>
  <c r="AC37" i="9"/>
  <c r="AE37" i="9" s="1"/>
  <c r="AC63" i="9"/>
  <c r="AE63" i="9" s="1"/>
  <c r="AC68" i="9"/>
  <c r="AE68" i="9" s="1"/>
  <c r="AC32" i="9"/>
  <c r="AE32" i="9" s="1"/>
  <c r="AC175" i="10"/>
  <c r="AE175" i="10" s="1"/>
  <c r="AC29" i="9"/>
  <c r="AE29" i="9" s="1"/>
  <c r="AC41" i="9"/>
  <c r="AE41" i="9" s="1"/>
  <c r="AC28" i="9"/>
  <c r="AE28" i="9" s="1"/>
  <c r="AC149" i="10"/>
  <c r="AE149" i="10" s="1"/>
  <c r="AC165" i="10"/>
  <c r="AE165" i="10" s="1"/>
  <c r="AC144" i="10"/>
  <c r="AE144" i="10" s="1"/>
  <c r="AC152" i="10"/>
  <c r="AE152" i="10" s="1"/>
  <c r="AC167" i="10"/>
  <c r="AE167" i="10" s="1"/>
  <c r="AC13" i="8"/>
  <c r="AE13" i="8" s="1"/>
  <c r="AC206" i="10"/>
  <c r="AE206" i="10" s="1"/>
  <c r="AC194" i="10"/>
  <c r="AE194" i="10" s="1"/>
  <c r="AC203" i="10"/>
  <c r="AE203" i="10" s="1"/>
  <c r="AC181" i="10"/>
  <c r="AE181" i="10" s="1"/>
  <c r="AC180" i="10"/>
  <c r="AE180" i="10" s="1"/>
  <c r="AC187" i="10"/>
  <c r="AE187" i="10" s="1"/>
  <c r="AC35" i="9"/>
  <c r="AE35" i="9" s="1"/>
  <c r="AC55" i="9"/>
  <c r="AE55" i="9" s="1"/>
  <c r="AC27" i="9"/>
  <c r="AE27" i="9" s="1"/>
  <c r="AC172" i="10"/>
  <c r="AE172" i="10" s="1"/>
  <c r="AC43" i="9"/>
  <c r="AE43" i="9" s="1"/>
  <c r="AC67" i="9"/>
  <c r="AE67" i="9" s="1"/>
  <c r="AC30" i="9"/>
  <c r="AE30" i="9" s="1"/>
  <c r="AC53" i="9"/>
  <c r="AE53" i="9" s="1"/>
  <c r="AC60" i="9"/>
  <c r="AE60" i="9" s="1"/>
  <c r="AC49" i="9"/>
  <c r="AE49" i="9" s="1"/>
  <c r="AC151" i="10"/>
  <c r="AE151" i="10" s="1"/>
  <c r="AC159" i="10"/>
  <c r="AE159" i="10" s="1"/>
  <c r="AC197" i="10"/>
  <c r="AE197" i="10" s="1"/>
  <c r="AC177" i="10"/>
  <c r="AE177" i="10" s="1"/>
  <c r="AC56" i="9"/>
  <c r="AE56" i="9" s="1"/>
  <c r="AC46" i="9"/>
  <c r="AE46" i="9" s="1"/>
  <c r="AC161" i="10"/>
  <c r="AE161" i="10" s="1"/>
  <c r="AC148" i="10"/>
  <c r="AE148" i="10" s="1"/>
  <c r="AC164" i="10"/>
  <c r="AE164" i="10" s="1"/>
  <c r="AC190" i="10"/>
  <c r="AE190" i="10" s="1"/>
  <c r="AC21" i="9"/>
  <c r="AE21" i="9" s="1"/>
  <c r="AC40" i="9"/>
  <c r="AE40" i="9" s="1"/>
  <c r="AC50" i="9"/>
  <c r="AE50" i="9" s="1"/>
  <c r="AC61" i="9"/>
  <c r="AE61" i="9" s="1"/>
  <c r="AC168" i="10"/>
  <c r="AE168" i="10" s="1"/>
  <c r="AC154" i="10"/>
  <c r="AE154" i="10" s="1"/>
  <c r="AC208" i="10"/>
  <c r="AE208" i="10" s="1"/>
  <c r="AC182" i="10"/>
  <c r="AE182" i="10" s="1"/>
  <c r="AC54" i="9"/>
  <c r="AE54" i="9" s="1"/>
  <c r="AC66" i="9"/>
  <c r="AE66" i="9" s="1"/>
  <c r="AC65" i="9"/>
  <c r="AE65" i="9" s="1"/>
  <c r="AC45" i="9"/>
  <c r="AE45" i="9" s="1"/>
  <c r="AC169" i="10"/>
  <c r="AE169" i="10" s="1"/>
  <c r="AC156" i="10"/>
  <c r="AE156" i="10" s="1"/>
  <c r="AC202" i="10"/>
  <c r="AE202" i="10" s="1"/>
  <c r="AC184" i="10"/>
  <c r="AE184" i="10" s="1"/>
  <c r="AC38" i="9"/>
  <c r="AE38" i="9" s="1"/>
  <c r="AC52" i="9"/>
  <c r="AE52" i="9" s="1"/>
  <c r="AC173" i="10"/>
  <c r="AE173" i="10" s="1"/>
  <c r="AC153" i="10"/>
  <c r="AE153" i="10" s="1"/>
  <c r="AC146" i="10"/>
  <c r="AE146" i="10" s="1"/>
  <c r="AC162" i="10"/>
  <c r="AE162" i="10" s="1"/>
  <c r="AC170" i="10"/>
  <c r="AE170" i="10" s="1"/>
  <c r="AN6" i="7"/>
  <c r="AB17" i="8" s="1"/>
  <c r="AD17" i="8" s="1"/>
  <c r="AF17" i="8" s="1"/>
  <c r="AG17" i="8" s="1"/>
  <c r="AC44" i="9" l="1"/>
  <c r="AE44" i="9" s="1"/>
  <c r="AC42" i="9"/>
  <c r="AE42" i="9" s="1"/>
  <c r="AC185" i="10"/>
  <c r="AE185" i="10" s="1"/>
  <c r="AC198" i="10"/>
  <c r="AE198" i="10" s="1"/>
  <c r="AC147" i="10"/>
  <c r="AE147" i="10" s="1"/>
  <c r="AC31" i="9"/>
  <c r="AE31" i="9" s="1"/>
  <c r="AC62" i="9"/>
  <c r="AE62" i="9" s="1"/>
  <c r="AC27" i="7"/>
  <c r="AE27" i="7" s="1"/>
  <c r="AC87" i="9"/>
  <c r="AE87" i="9" s="1"/>
  <c r="AC76" i="9"/>
  <c r="AE76" i="9" s="1"/>
  <c r="AB16" i="8"/>
  <c r="AD16" i="8" s="1"/>
  <c r="AC16" i="8"/>
  <c r="AE16" i="8" s="1"/>
  <c r="AC23" i="9"/>
  <c r="AE23" i="9" s="1"/>
  <c r="AC186" i="10"/>
  <c r="AE186" i="10" s="1"/>
  <c r="AC166" i="10"/>
  <c r="AE166" i="10" s="1"/>
  <c r="AC155" i="10"/>
  <c r="AE155" i="10" s="1"/>
  <c r="AC25" i="9"/>
  <c r="AE25" i="9" s="1"/>
  <c r="AC22" i="9"/>
  <c r="AE22" i="9" s="1"/>
  <c r="AC192" i="10"/>
  <c r="AE192" i="10" s="1"/>
  <c r="AC29" i="7"/>
  <c r="AE29" i="7" s="1"/>
  <c r="AC74" i="9"/>
  <c r="AE74" i="9" s="1"/>
  <c r="AC85" i="9"/>
  <c r="AE85" i="9" s="1"/>
  <c r="AC77" i="9"/>
  <c r="AE77" i="9" s="1"/>
  <c r="AB211" i="10"/>
  <c r="AD211" i="10" s="1"/>
  <c r="AC211" i="10"/>
  <c r="AE211" i="10" s="1"/>
  <c r="AC205" i="10"/>
  <c r="AE205" i="10" s="1"/>
  <c r="AC26" i="7"/>
  <c r="AE26" i="7" s="1"/>
  <c r="AC98" i="9"/>
  <c r="AE98" i="9" s="1"/>
  <c r="AC96" i="9"/>
  <c r="AE96" i="9" s="1"/>
  <c r="AC88" i="9"/>
  <c r="AE88" i="9" s="1"/>
  <c r="AC70" i="9"/>
  <c r="AE70" i="9" s="1"/>
  <c r="AC75" i="9"/>
  <c r="AE75" i="9" s="1"/>
  <c r="AC204" i="10"/>
  <c r="AE204" i="10" s="1"/>
  <c r="AC30" i="7"/>
  <c r="AE30" i="7" s="1"/>
  <c r="AC91" i="9"/>
  <c r="AE91" i="9" s="1"/>
  <c r="AC81" i="9"/>
  <c r="AE81" i="9" s="1"/>
  <c r="AC97" i="9"/>
  <c r="AE97" i="9" s="1"/>
  <c r="AC80" i="9"/>
  <c r="AE80" i="9" s="1"/>
  <c r="AC78" i="9"/>
  <c r="AE78" i="9" s="1"/>
  <c r="AC95" i="9"/>
  <c r="AE95" i="9" s="1"/>
  <c r="AB210" i="10"/>
  <c r="AD210" i="10" s="1"/>
  <c r="AC94" i="9"/>
  <c r="AE94" i="9" s="1"/>
  <c r="AC210" i="10"/>
  <c r="AE210" i="10" s="1"/>
  <c r="AC15" i="8"/>
  <c r="AE15" i="8" s="1"/>
  <c r="AC39" i="9"/>
  <c r="AE39" i="9" s="1"/>
  <c r="AC196" i="10"/>
  <c r="AE196" i="10" s="1"/>
  <c r="AC33" i="9"/>
  <c r="AE33" i="9" s="1"/>
  <c r="AC57" i="9"/>
  <c r="AE57" i="9" s="1"/>
  <c r="AC51" i="9"/>
  <c r="AE51" i="9" s="1"/>
  <c r="AC178" i="10"/>
  <c r="AE178" i="10" s="1"/>
  <c r="AC191" i="10"/>
  <c r="AE191" i="10" s="1"/>
  <c r="AC200" i="10"/>
  <c r="AE200" i="10" s="1"/>
  <c r="AC160" i="10"/>
  <c r="AE160" i="10" s="1"/>
  <c r="AC157" i="10"/>
  <c r="AE157" i="10" s="1"/>
  <c r="AC145" i="10"/>
  <c r="AE145" i="10" s="1"/>
  <c r="AC59" i="9"/>
  <c r="AE59" i="9" s="1"/>
  <c r="AC34" i="9"/>
  <c r="AE34" i="9" s="1"/>
  <c r="AC179" i="10"/>
  <c r="AE179" i="10" s="1"/>
  <c r="AC195" i="10"/>
  <c r="AE195" i="10" s="1"/>
  <c r="AC209" i="10"/>
  <c r="AE209" i="10" s="1"/>
  <c r="AC142" i="10"/>
  <c r="AE142" i="10" s="1"/>
  <c r="AC24" i="9"/>
  <c r="AE24" i="9" s="1"/>
  <c r="AC174" i="10"/>
  <c r="AE174" i="10" s="1"/>
  <c r="AC47" i="9"/>
  <c r="AE47" i="9" s="1"/>
  <c r="AC176" i="10"/>
  <c r="AE176" i="10" s="1"/>
  <c r="AC188" i="10"/>
  <c r="AE188" i="10" s="1"/>
  <c r="AC199" i="10"/>
  <c r="AE199" i="10" s="1"/>
  <c r="AC28" i="7"/>
  <c r="AE28" i="7" s="1"/>
  <c r="AC83" i="9"/>
  <c r="AE83" i="9" s="1"/>
  <c r="AC89" i="9"/>
  <c r="AE89" i="9" s="1"/>
  <c r="AC82" i="9"/>
  <c r="AE82" i="9" s="1"/>
  <c r="AC79" i="9"/>
  <c r="AE79" i="9" s="1"/>
  <c r="AC73" i="9"/>
  <c r="AE73" i="9" s="1"/>
  <c r="AC86" i="9"/>
  <c r="AE86" i="9" s="1"/>
  <c r="AC93" i="9"/>
  <c r="AE93" i="9" s="1"/>
  <c r="AB96" i="9"/>
  <c r="AD96" i="9" s="1"/>
  <c r="AB88" i="9"/>
  <c r="AD88" i="9" s="1"/>
  <c r="AB84" i="9"/>
  <c r="AD84" i="9" s="1"/>
  <c r="AF84" i="9" s="1"/>
  <c r="AG84" i="9" s="1"/>
  <c r="AB80" i="9"/>
  <c r="AD80" i="9" s="1"/>
  <c r="AB97" i="9"/>
  <c r="AD97" i="9" s="1"/>
  <c r="AB85" i="9"/>
  <c r="AD85" i="9" s="1"/>
  <c r="AB81" i="9"/>
  <c r="AD81" i="9" s="1"/>
  <c r="AB98" i="9"/>
  <c r="AD98" i="9" s="1"/>
  <c r="AB86" i="9"/>
  <c r="AD86" i="9" s="1"/>
  <c r="AB82" i="9"/>
  <c r="AD82" i="9" s="1"/>
  <c r="AB78" i="9"/>
  <c r="AD78" i="9" s="1"/>
  <c r="AB99" i="9"/>
  <c r="AD99" i="9" s="1"/>
  <c r="AF99" i="9" s="1"/>
  <c r="AG99" i="9" s="1"/>
  <c r="AB87" i="9"/>
  <c r="AD87" i="9" s="1"/>
  <c r="AF87" i="9" s="1"/>
  <c r="AG87" i="9" s="1"/>
  <c r="AB83" i="9"/>
  <c r="AD83" i="9" s="1"/>
  <c r="AF83" i="9" s="1"/>
  <c r="AG83" i="9" s="1"/>
  <c r="AB79" i="9"/>
  <c r="AD79" i="9" s="1"/>
  <c r="AB77" i="9"/>
  <c r="AD77" i="9" s="1"/>
  <c r="AF77" i="9" s="1"/>
  <c r="AG77" i="9" s="1"/>
  <c r="AB71" i="9"/>
  <c r="AD71" i="9" s="1"/>
  <c r="AF71" i="9" s="1"/>
  <c r="AG71" i="9" s="1"/>
  <c r="AB90" i="9"/>
  <c r="AD90" i="9" s="1"/>
  <c r="AF90" i="9" s="1"/>
  <c r="AG90" i="9" s="1"/>
  <c r="AB72" i="9"/>
  <c r="AD72" i="9" s="1"/>
  <c r="AF72" i="9" s="1"/>
  <c r="AG72" i="9" s="1"/>
  <c r="AB89" i="9"/>
  <c r="AD89" i="9" s="1"/>
  <c r="AB73" i="9"/>
  <c r="AD73" i="9" s="1"/>
  <c r="AB92" i="9"/>
  <c r="AD92" i="9" s="1"/>
  <c r="AF92" i="9" s="1"/>
  <c r="AG92" i="9" s="1"/>
  <c r="AB94" i="9"/>
  <c r="AD94" i="9" s="1"/>
  <c r="AF94" i="9" s="1"/>
  <c r="AG94" i="9" s="1"/>
  <c r="AB91" i="9"/>
  <c r="AD91" i="9" s="1"/>
  <c r="AF91" i="9" s="1"/>
  <c r="AG91" i="9" s="1"/>
  <c r="AB76" i="9"/>
  <c r="AD76" i="9" s="1"/>
  <c r="AF76" i="9" s="1"/>
  <c r="AG76" i="9" s="1"/>
  <c r="AB95" i="9"/>
  <c r="AD95" i="9" s="1"/>
  <c r="AB74" i="9"/>
  <c r="AD74" i="9" s="1"/>
  <c r="AF74" i="9" s="1"/>
  <c r="AG74" i="9" s="1"/>
  <c r="AB93" i="9"/>
  <c r="AD93" i="9" s="1"/>
  <c r="AF93" i="9" s="1"/>
  <c r="AG93" i="9" s="1"/>
  <c r="AB75" i="9"/>
  <c r="AD75" i="9" s="1"/>
  <c r="AF75" i="9" s="1"/>
  <c r="AG75" i="9" s="1"/>
  <c r="AB70" i="9"/>
  <c r="AD70" i="9" s="1"/>
  <c r="AB197" i="10"/>
  <c r="AD197" i="10" s="1"/>
  <c r="AF197" i="10" s="1"/>
  <c r="AG197" i="10" s="1"/>
  <c r="AB203" i="10"/>
  <c r="AD203" i="10" s="1"/>
  <c r="AF203" i="10" s="1"/>
  <c r="AG203" i="10" s="1"/>
  <c r="AB178" i="10"/>
  <c r="AD178" i="10" s="1"/>
  <c r="AB45" i="9"/>
  <c r="AD45" i="9" s="1"/>
  <c r="AF45" i="9" s="1"/>
  <c r="AG45" i="9" s="1"/>
  <c r="AB30" i="9"/>
  <c r="AD30" i="9" s="1"/>
  <c r="AF30" i="9" s="1"/>
  <c r="AG30" i="9" s="1"/>
  <c r="AB44" i="9"/>
  <c r="AD44" i="9" s="1"/>
  <c r="AF44" i="9" s="1"/>
  <c r="AG44" i="9" s="1"/>
  <c r="AB173" i="10"/>
  <c r="AD173" i="10" s="1"/>
  <c r="AF173" i="10" s="1"/>
  <c r="AG173" i="10" s="1"/>
  <c r="AB54" i="9"/>
  <c r="AD54" i="9" s="1"/>
  <c r="AF54" i="9" s="1"/>
  <c r="AG54" i="9" s="1"/>
  <c r="AB67" i="9"/>
  <c r="AD67" i="9" s="1"/>
  <c r="AF67" i="9" s="1"/>
  <c r="AG67" i="9" s="1"/>
  <c r="AB144" i="10"/>
  <c r="AD144" i="10" s="1"/>
  <c r="AF144" i="10" s="1"/>
  <c r="AG144" i="10" s="1"/>
  <c r="AB153" i="10"/>
  <c r="AD153" i="10" s="1"/>
  <c r="AF153" i="10" s="1"/>
  <c r="AG153" i="10" s="1"/>
  <c r="AB165" i="10"/>
  <c r="AD165" i="10" s="1"/>
  <c r="AF165" i="10" s="1"/>
  <c r="AG165" i="10" s="1"/>
  <c r="AB139" i="10"/>
  <c r="AD139" i="10" s="1"/>
  <c r="AB131" i="10"/>
  <c r="AD131" i="10" s="1"/>
  <c r="AB129" i="10"/>
  <c r="AD129" i="10" s="1"/>
  <c r="AB20" i="9"/>
  <c r="AD20" i="9" s="1"/>
  <c r="AB42" i="10"/>
  <c r="AD42" i="10" s="1"/>
  <c r="AB98" i="10"/>
  <c r="AD98" i="10" s="1"/>
  <c r="AB44" i="10"/>
  <c r="AD44" i="10" s="1"/>
  <c r="AB99" i="10"/>
  <c r="AD99" i="10" s="1"/>
  <c r="AB51" i="10"/>
  <c r="AD51" i="10" s="1"/>
  <c r="AB104" i="10"/>
  <c r="AD104" i="10" s="1"/>
  <c r="AB52" i="10"/>
  <c r="AD52" i="10" s="1"/>
  <c r="AB103" i="10"/>
  <c r="AD103" i="10" s="1"/>
  <c r="AB36" i="10"/>
  <c r="AD36" i="10" s="1"/>
  <c r="AB72" i="10"/>
  <c r="AD72" i="10" s="1"/>
  <c r="AB75" i="10"/>
  <c r="AD75" i="10" s="1"/>
  <c r="AB116" i="10"/>
  <c r="AD116" i="10" s="1"/>
  <c r="AB8" i="9"/>
  <c r="AD8" i="9" s="1"/>
  <c r="AB68" i="10"/>
  <c r="AD68" i="10" s="1"/>
  <c r="AB100" i="10"/>
  <c r="AD100" i="10" s="1"/>
  <c r="AB16" i="10"/>
  <c r="AD16" i="10" s="1"/>
  <c r="AB8" i="10"/>
  <c r="AD8" i="10" s="1"/>
  <c r="AB18" i="7"/>
  <c r="AD18" i="7" s="1"/>
  <c r="AB208" i="10"/>
  <c r="AD208" i="10" s="1"/>
  <c r="AF208" i="10" s="1"/>
  <c r="AG208" i="10" s="1"/>
  <c r="AB190" i="10"/>
  <c r="AD190" i="10" s="1"/>
  <c r="AF190" i="10" s="1"/>
  <c r="AG190" i="10" s="1"/>
  <c r="AB177" i="10"/>
  <c r="AD177" i="10" s="1"/>
  <c r="AF177" i="10" s="1"/>
  <c r="AG177" i="10" s="1"/>
  <c r="AB47" i="9"/>
  <c r="AD47" i="9" s="1"/>
  <c r="AB68" i="9"/>
  <c r="AD68" i="9" s="1"/>
  <c r="AF68" i="9" s="1"/>
  <c r="AG68" i="9" s="1"/>
  <c r="AB27" i="9"/>
  <c r="AD27" i="9" s="1"/>
  <c r="AF27" i="9" s="1"/>
  <c r="AG27" i="9" s="1"/>
  <c r="AB61" i="9"/>
  <c r="AD61" i="9" s="1"/>
  <c r="AF61" i="9" s="1"/>
  <c r="AG61" i="9" s="1"/>
  <c r="AB58" i="9"/>
  <c r="AD58" i="9" s="1"/>
  <c r="AF58" i="9" s="1"/>
  <c r="AG58" i="9" s="1"/>
  <c r="AB152" i="10"/>
  <c r="AD152" i="10" s="1"/>
  <c r="AF152" i="10" s="1"/>
  <c r="AG152" i="10" s="1"/>
  <c r="AB164" i="10"/>
  <c r="AD164" i="10" s="1"/>
  <c r="AF164" i="10" s="1"/>
  <c r="AG164" i="10" s="1"/>
  <c r="AB169" i="10"/>
  <c r="AD169" i="10" s="1"/>
  <c r="AF169" i="10" s="1"/>
  <c r="AG169" i="10" s="1"/>
  <c r="AB156" i="10"/>
  <c r="AD156" i="10" s="1"/>
  <c r="AF156" i="10" s="1"/>
  <c r="AG156" i="10" s="1"/>
  <c r="AB136" i="10"/>
  <c r="AD136" i="10" s="1"/>
  <c r="AB130" i="10"/>
  <c r="AD130" i="10" s="1"/>
  <c r="AB8" i="8"/>
  <c r="AD8" i="8" s="1"/>
  <c r="AB120" i="10"/>
  <c r="AD120" i="10" s="1"/>
  <c r="AB58" i="10"/>
  <c r="AD58" i="10" s="1"/>
  <c r="AB11" i="8"/>
  <c r="AD11" i="8" s="1"/>
  <c r="AB56" i="10"/>
  <c r="AD56" i="10" s="1"/>
  <c r="AB112" i="10"/>
  <c r="AD112" i="10" s="1"/>
  <c r="AB59" i="10"/>
  <c r="AD59" i="10" s="1"/>
  <c r="AB115" i="10"/>
  <c r="AD115" i="10" s="1"/>
  <c r="AB55" i="10"/>
  <c r="AD55" i="10" s="1"/>
  <c r="AB17" i="7"/>
  <c r="AB46" i="10"/>
  <c r="AD46" i="10" s="1"/>
  <c r="AB65" i="10"/>
  <c r="AD65" i="10" s="1"/>
  <c r="AB96" i="10"/>
  <c r="AD96" i="10" s="1"/>
  <c r="AB20" i="10"/>
  <c r="AD20" i="10" s="1"/>
  <c r="AB50" i="10"/>
  <c r="AD50" i="10" s="1"/>
  <c r="AB80" i="10"/>
  <c r="AD80" i="10" s="1"/>
  <c r="AB101" i="10"/>
  <c r="AD101" i="10" s="1"/>
  <c r="AB3" i="10"/>
  <c r="AD3" i="10" s="1"/>
  <c r="AB5" i="8"/>
  <c r="AD5" i="8" s="1"/>
  <c r="AB194" i="10"/>
  <c r="AD194" i="10" s="1"/>
  <c r="AF194" i="10" s="1"/>
  <c r="AG194" i="10" s="1"/>
  <c r="AB191" i="10"/>
  <c r="AD191" i="10" s="1"/>
  <c r="AB36" i="9"/>
  <c r="AD36" i="9" s="1"/>
  <c r="AF36" i="9" s="1"/>
  <c r="AG36" i="9" s="1"/>
  <c r="AB28" i="9"/>
  <c r="AD28" i="9" s="1"/>
  <c r="AF28" i="9" s="1"/>
  <c r="AG28" i="9" s="1"/>
  <c r="AB41" i="9"/>
  <c r="AD41" i="9" s="1"/>
  <c r="AF41" i="9" s="1"/>
  <c r="AG41" i="9" s="1"/>
  <c r="AB55" i="9"/>
  <c r="AD55" i="9" s="1"/>
  <c r="AF55" i="9" s="1"/>
  <c r="AG55" i="9" s="1"/>
  <c r="AB49" i="9"/>
  <c r="AD49" i="9" s="1"/>
  <c r="AF49" i="9" s="1"/>
  <c r="AG49" i="9" s="1"/>
  <c r="AB57" i="9"/>
  <c r="AD57" i="9" s="1"/>
  <c r="AF57" i="9" s="1"/>
  <c r="AG57" i="9" s="1"/>
  <c r="AB167" i="10"/>
  <c r="AD167" i="10" s="1"/>
  <c r="AF167" i="10" s="1"/>
  <c r="AG167" i="10" s="1"/>
  <c r="AB147" i="10"/>
  <c r="AD147" i="10" s="1"/>
  <c r="AF147" i="10" s="1"/>
  <c r="AG147" i="10" s="1"/>
  <c r="AB162" i="10"/>
  <c r="AD162" i="10" s="1"/>
  <c r="AF162" i="10" s="1"/>
  <c r="AG162" i="10" s="1"/>
  <c r="AB159" i="10"/>
  <c r="AD159" i="10" s="1"/>
  <c r="AF159" i="10" s="1"/>
  <c r="AG159" i="10" s="1"/>
  <c r="AB138" i="10"/>
  <c r="AD138" i="10" s="1"/>
  <c r="AB133" i="10"/>
  <c r="AD133" i="10" s="1"/>
  <c r="AB123" i="10"/>
  <c r="AD123" i="10" s="1"/>
  <c r="AB7" i="8"/>
  <c r="AD7" i="8" s="1"/>
  <c r="AB11" i="9"/>
  <c r="AD11" i="9" s="1"/>
  <c r="AB20" i="7"/>
  <c r="AD20" i="7" s="1"/>
  <c r="AB5" i="10"/>
  <c r="AD5" i="10" s="1"/>
  <c r="AB111" i="10"/>
  <c r="AD111" i="10" s="1"/>
  <c r="AB61" i="10"/>
  <c r="AD61" i="10" s="1"/>
  <c r="AB102" i="10"/>
  <c r="AD102" i="10" s="1"/>
  <c r="AB48" i="10"/>
  <c r="AD48" i="10" s="1"/>
  <c r="AB14" i="9"/>
  <c r="AD14" i="9" s="1"/>
  <c r="AB13" i="9"/>
  <c r="AD13" i="9" s="1"/>
  <c r="AB74" i="10"/>
  <c r="AD74" i="10" s="1"/>
  <c r="AB122" i="10"/>
  <c r="AD122" i="10" s="1"/>
  <c r="AB149" i="10"/>
  <c r="AD149" i="10" s="1"/>
  <c r="AF149" i="10" s="1"/>
  <c r="AG149" i="10" s="1"/>
  <c r="AB62" i="9"/>
  <c r="AD62" i="9" s="1"/>
  <c r="AB48" i="9"/>
  <c r="AD48" i="9" s="1"/>
  <c r="AF48" i="9" s="1"/>
  <c r="AG48" i="9" s="1"/>
  <c r="AB4" i="10"/>
  <c r="AD4" i="10" s="1"/>
  <c r="AB23" i="7"/>
  <c r="AD23" i="7" s="1"/>
  <c r="AB5" i="9"/>
  <c r="AD5" i="9" s="1"/>
  <c r="AB114" i="10"/>
  <c r="AD114" i="10" s="1"/>
  <c r="AB62" i="10"/>
  <c r="AD62" i="10" s="1"/>
  <c r="AB83" i="10"/>
  <c r="AD83" i="10" s="1"/>
  <c r="AB16" i="9"/>
  <c r="AD16" i="9" s="1"/>
  <c r="AB77" i="10"/>
  <c r="AD77" i="10" s="1"/>
  <c r="AB28" i="10"/>
  <c r="AD28" i="10" s="1"/>
  <c r="AB142" i="10"/>
  <c r="AD142" i="10" s="1"/>
  <c r="AB66" i="9"/>
  <c r="AD66" i="9" s="1"/>
  <c r="AF66" i="9" s="1"/>
  <c r="AG66" i="9" s="1"/>
  <c r="AB64" i="9"/>
  <c r="AD64" i="9" s="1"/>
  <c r="AF64" i="9" s="1"/>
  <c r="AG64" i="9" s="1"/>
  <c r="AB14" i="10"/>
  <c r="AD14" i="10" s="1"/>
  <c r="AB94" i="10"/>
  <c r="AD94" i="10" s="1"/>
  <c r="AB39" i="10"/>
  <c r="AD39" i="10" s="1"/>
  <c r="AB85" i="10"/>
  <c r="AD85" i="10" s="1"/>
  <c r="AB30" i="10"/>
  <c r="AD30" i="10" s="1"/>
  <c r="AB7" i="9"/>
  <c r="AD7" i="9" s="1"/>
  <c r="AB34" i="10"/>
  <c r="AD34" i="10" s="1"/>
  <c r="AB32" i="10"/>
  <c r="AD32" i="10" s="1"/>
  <c r="AB132" i="10"/>
  <c r="AD132" i="10" s="1"/>
  <c r="AB150" i="10"/>
  <c r="AD150" i="10" s="1"/>
  <c r="AF150" i="10" s="1"/>
  <c r="AG150" i="10" s="1"/>
  <c r="AB50" i="9"/>
  <c r="AD50" i="9" s="1"/>
  <c r="AF50" i="9" s="1"/>
  <c r="AG50" i="9" s="1"/>
  <c r="AB186" i="10"/>
  <c r="AD186" i="10" s="1"/>
  <c r="AF186" i="10" s="1"/>
  <c r="AG186" i="10" s="1"/>
  <c r="AB4" i="8"/>
  <c r="AD4" i="8" s="1"/>
  <c r="AB76" i="10"/>
  <c r="AD76" i="10" s="1"/>
  <c r="AB29" i="10"/>
  <c r="AD29" i="10" s="1"/>
  <c r="AB89" i="10"/>
  <c r="AD89" i="10" s="1"/>
  <c r="AB21" i="10"/>
  <c r="AD21" i="10" s="1"/>
  <c r="AB17" i="10"/>
  <c r="AD17" i="10" s="1"/>
  <c r="AB23" i="10"/>
  <c r="AD23" i="10" s="1"/>
  <c r="AB86" i="10"/>
  <c r="AD86" i="10" s="1"/>
  <c r="AB128" i="10"/>
  <c r="AD128" i="10" s="1"/>
  <c r="AB163" i="10"/>
  <c r="AD163" i="10" s="1"/>
  <c r="AF163" i="10" s="1"/>
  <c r="AG163" i="10" s="1"/>
  <c r="AB65" i="9"/>
  <c r="AD65" i="9" s="1"/>
  <c r="AF65" i="9" s="1"/>
  <c r="AG65" i="9" s="1"/>
  <c r="AB209" i="10"/>
  <c r="AD209" i="10" s="1"/>
  <c r="AB26" i="7"/>
  <c r="AD26" i="7" s="1"/>
  <c r="AF26" i="7" s="1"/>
  <c r="AG26" i="7" s="1"/>
  <c r="AB27" i="7"/>
  <c r="AD27" i="7" s="1"/>
  <c r="AF27" i="7" s="1"/>
  <c r="AG27" i="7" s="1"/>
  <c r="AB28" i="7"/>
  <c r="AD28" i="7" s="1"/>
  <c r="AB29" i="7"/>
  <c r="AD29" i="7" s="1"/>
  <c r="AB30" i="7"/>
  <c r="AD30" i="7" s="1"/>
  <c r="AB6" i="10"/>
  <c r="AD6" i="10" s="1"/>
  <c r="AB7" i="10"/>
  <c r="AD7" i="10" s="1"/>
  <c r="AB11" i="10"/>
  <c r="AD11" i="10" s="1"/>
  <c r="AB15" i="10"/>
  <c r="AD15" i="10" s="1"/>
  <c r="AB9" i="10"/>
  <c r="AD9" i="10" s="1"/>
  <c r="AB109" i="10"/>
  <c r="AD109" i="10" s="1"/>
  <c r="AB91" i="10"/>
  <c r="AD91" i="10" s="1"/>
  <c r="AB78" i="10"/>
  <c r="AD78" i="10" s="1"/>
  <c r="AB69" i="10"/>
  <c r="AD69" i="10" s="1"/>
  <c r="AB53" i="10"/>
  <c r="AD53" i="10" s="1"/>
  <c r="AB40" i="10"/>
  <c r="AD40" i="10" s="1"/>
  <c r="AB22" i="10"/>
  <c r="AD22" i="10" s="1"/>
  <c r="AB24" i="7"/>
  <c r="AD24" i="7" s="1"/>
  <c r="AB105" i="10"/>
  <c r="AD105" i="10" s="1"/>
  <c r="AB84" i="10"/>
  <c r="AD84" i="10" s="1"/>
  <c r="AB67" i="10"/>
  <c r="AD67" i="10" s="1"/>
  <c r="AB57" i="10"/>
  <c r="AD57" i="10" s="1"/>
  <c r="AB45" i="10"/>
  <c r="AD45" i="10" s="1"/>
  <c r="AB31" i="10"/>
  <c r="AD31" i="10" s="1"/>
  <c r="AB19" i="7"/>
  <c r="AD19" i="7" s="1"/>
  <c r="AB97" i="10"/>
  <c r="AD97" i="10" s="1"/>
  <c r="AB64" i="10"/>
  <c r="AD64" i="10" s="1"/>
  <c r="AB43" i="10"/>
  <c r="AD43" i="10" s="1"/>
  <c r="AB117" i="10"/>
  <c r="AD117" i="10" s="1"/>
  <c r="AB95" i="10"/>
  <c r="AD95" i="10" s="1"/>
  <c r="AB73" i="10"/>
  <c r="AD73" i="10" s="1"/>
  <c r="AB35" i="10"/>
  <c r="AD35" i="10" s="1"/>
  <c r="AB118" i="10"/>
  <c r="AD118" i="10" s="1"/>
  <c r="AB93" i="10"/>
  <c r="AD93" i="10" s="1"/>
  <c r="AB63" i="10"/>
  <c r="AD63" i="10" s="1"/>
  <c r="AB38" i="10"/>
  <c r="AD38" i="10" s="1"/>
  <c r="AB22" i="7"/>
  <c r="AD22" i="7" s="1"/>
  <c r="AB92" i="10"/>
  <c r="AD92" i="10" s="1"/>
  <c r="AB70" i="10"/>
  <c r="AD70" i="10" s="1"/>
  <c r="AB37" i="10"/>
  <c r="AD37" i="10" s="1"/>
  <c r="AB19" i="9"/>
  <c r="AD19" i="9" s="1"/>
  <c r="AB121" i="10"/>
  <c r="AD121" i="10" s="1"/>
  <c r="AB119" i="10"/>
  <c r="AD119" i="10" s="1"/>
  <c r="AB127" i="10"/>
  <c r="AD127" i="10" s="1"/>
  <c r="AB125" i="10"/>
  <c r="AD125" i="10" s="1"/>
  <c r="AB134" i="10"/>
  <c r="AD134" i="10" s="1"/>
  <c r="AB137" i="10"/>
  <c r="AD137" i="10" s="1"/>
  <c r="AB141" i="10"/>
  <c r="AD141" i="10" s="1"/>
  <c r="AB151" i="10"/>
  <c r="AD151" i="10" s="1"/>
  <c r="AF151" i="10" s="1"/>
  <c r="AG151" i="10" s="1"/>
  <c r="AB157" i="10"/>
  <c r="AD157" i="10" s="1"/>
  <c r="AB154" i="10"/>
  <c r="AD154" i="10" s="1"/>
  <c r="AF154" i="10" s="1"/>
  <c r="AG154" i="10" s="1"/>
  <c r="AB166" i="10"/>
  <c r="AD166" i="10" s="1"/>
  <c r="AB168" i="10"/>
  <c r="AD168" i="10" s="1"/>
  <c r="AF168" i="10" s="1"/>
  <c r="AG168" i="10" s="1"/>
  <c r="AB146" i="10"/>
  <c r="AD146" i="10" s="1"/>
  <c r="AF146" i="10" s="1"/>
  <c r="AG146" i="10" s="1"/>
  <c r="AB160" i="10"/>
  <c r="AD160" i="10" s="1"/>
  <c r="AF160" i="10" s="1"/>
  <c r="AG160" i="10" s="1"/>
  <c r="AB25" i="9"/>
  <c r="AD25" i="9" s="1"/>
  <c r="AF25" i="9" s="1"/>
  <c r="AG25" i="9" s="1"/>
  <c r="AB43" i="9"/>
  <c r="AD43" i="9" s="1"/>
  <c r="AF43" i="9" s="1"/>
  <c r="AG43" i="9" s="1"/>
  <c r="AB23" i="9"/>
  <c r="AD23" i="9" s="1"/>
  <c r="AB42" i="9"/>
  <c r="AD42" i="9" s="1"/>
  <c r="AF42" i="9" s="1"/>
  <c r="AG42" i="9" s="1"/>
  <c r="AB26" i="9"/>
  <c r="AD26" i="9" s="1"/>
  <c r="AF26" i="9" s="1"/>
  <c r="AG26" i="9" s="1"/>
  <c r="AB34" i="9"/>
  <c r="AD34" i="9" s="1"/>
  <c r="AB22" i="9"/>
  <c r="AD22" i="9" s="1"/>
  <c r="AB52" i="9"/>
  <c r="AD52" i="9" s="1"/>
  <c r="AF52" i="9" s="1"/>
  <c r="AG52" i="9" s="1"/>
  <c r="AB174" i="10"/>
  <c r="AD174" i="10" s="1"/>
  <c r="AB59" i="9"/>
  <c r="AD59" i="9" s="1"/>
  <c r="AB24" i="9"/>
  <c r="AD24" i="9" s="1"/>
  <c r="AB35" i="9"/>
  <c r="AD35" i="9" s="1"/>
  <c r="AF35" i="9" s="1"/>
  <c r="AG35" i="9" s="1"/>
  <c r="AB40" i="9"/>
  <c r="AD40" i="9" s="1"/>
  <c r="AF40" i="9" s="1"/>
  <c r="AG40" i="9" s="1"/>
  <c r="AB176" i="10"/>
  <c r="AD176" i="10" s="1"/>
  <c r="AB185" i="10"/>
  <c r="AD185" i="10" s="1"/>
  <c r="AF185" i="10" s="1"/>
  <c r="AG185" i="10" s="1"/>
  <c r="AB183" i="10"/>
  <c r="AD183" i="10" s="1"/>
  <c r="AF183" i="10" s="1"/>
  <c r="AG183" i="10" s="1"/>
  <c r="AB181" i="10"/>
  <c r="AD181" i="10" s="1"/>
  <c r="AF181" i="10" s="1"/>
  <c r="AG181" i="10" s="1"/>
  <c r="AB195" i="10"/>
  <c r="AD195" i="10" s="1"/>
  <c r="AF195" i="10" s="1"/>
  <c r="AG195" i="10" s="1"/>
  <c r="AB201" i="10"/>
  <c r="AD201" i="10" s="1"/>
  <c r="AF201" i="10" s="1"/>
  <c r="AG201" i="10" s="1"/>
  <c r="AB14" i="8"/>
  <c r="AD14" i="8" s="1"/>
  <c r="AF14" i="8" s="1"/>
  <c r="AG14" i="8" s="1"/>
  <c r="AB200" i="10"/>
  <c r="AD200" i="10" s="1"/>
  <c r="AB206" i="10"/>
  <c r="AD206" i="10" s="1"/>
  <c r="AF206" i="10" s="1"/>
  <c r="AG206" i="10" s="1"/>
  <c r="AB39" i="9"/>
  <c r="AD39" i="9" s="1"/>
  <c r="AB21" i="9"/>
  <c r="AD21" i="9" s="1"/>
  <c r="AF21" i="9" s="1"/>
  <c r="AG21" i="9" s="1"/>
  <c r="AB187" i="10"/>
  <c r="AD187" i="10" s="1"/>
  <c r="AF187" i="10" s="1"/>
  <c r="AG187" i="10" s="1"/>
  <c r="AB192" i="10"/>
  <c r="AD192" i="10" s="1"/>
  <c r="AF192" i="10" s="1"/>
  <c r="AG192" i="10" s="1"/>
  <c r="AB189" i="10"/>
  <c r="AD189" i="10" s="1"/>
  <c r="AF189" i="10" s="1"/>
  <c r="AG189" i="10" s="1"/>
  <c r="AB188" i="10"/>
  <c r="AD188" i="10" s="1"/>
  <c r="AB204" i="10"/>
  <c r="AD204" i="10" s="1"/>
  <c r="AB193" i="10"/>
  <c r="AD193" i="10" s="1"/>
  <c r="AF193" i="10" s="1"/>
  <c r="AG193" i="10" s="1"/>
  <c r="AB207" i="10"/>
  <c r="AD207" i="10" s="1"/>
  <c r="AF207" i="10" s="1"/>
  <c r="AG207" i="10" s="1"/>
  <c r="AB15" i="8"/>
  <c r="AD15" i="8" s="1"/>
  <c r="AB198" i="10"/>
  <c r="AD198" i="10" s="1"/>
  <c r="AB10" i="10"/>
  <c r="AD10" i="10" s="1"/>
  <c r="AB13" i="10"/>
  <c r="AD13" i="10" s="1"/>
  <c r="AB12" i="10"/>
  <c r="AD12" i="10" s="1"/>
  <c r="AB6" i="8"/>
  <c r="AD6" i="8" s="1"/>
  <c r="AB113" i="10"/>
  <c r="AD113" i="10" s="1"/>
  <c r="AB106" i="10"/>
  <c r="AD106" i="10" s="1"/>
  <c r="AB82" i="10"/>
  <c r="AD82" i="10" s="1"/>
  <c r="AB71" i="10"/>
  <c r="AD71" i="10" s="1"/>
  <c r="AB12" i="9"/>
  <c r="AD12" i="9" s="1"/>
  <c r="AB47" i="10"/>
  <c r="AD47" i="10" s="1"/>
  <c r="AB33" i="10"/>
  <c r="AD33" i="10" s="1"/>
  <c r="AB19" i="10"/>
  <c r="AD19" i="10" s="1"/>
  <c r="AB10" i="8"/>
  <c r="AD10" i="8" s="1"/>
  <c r="AB15" i="9"/>
  <c r="AD15" i="9" s="1"/>
  <c r="AB87" i="10"/>
  <c r="AD87" i="10" s="1"/>
  <c r="AB66" i="10"/>
  <c r="AD66" i="10" s="1"/>
  <c r="AB9" i="9"/>
  <c r="AD9" i="9" s="1"/>
  <c r="AB41" i="10"/>
  <c r="AD41" i="10" s="1"/>
  <c r="AB26" i="10"/>
  <c r="AD26" i="10" s="1"/>
  <c r="AB110" i="10"/>
  <c r="AD110" i="10" s="1"/>
  <c r="AB79" i="10"/>
  <c r="AD79" i="10" s="1"/>
  <c r="AB60" i="10"/>
  <c r="AD60" i="10" s="1"/>
  <c r="AB27" i="10"/>
  <c r="AD27" i="10" s="1"/>
  <c r="AB9" i="8"/>
  <c r="AD9" i="8" s="1"/>
  <c r="AB88" i="10"/>
  <c r="AD88" i="10" s="1"/>
  <c r="AB54" i="10"/>
  <c r="AD54" i="10" s="1"/>
  <c r="AB24" i="10"/>
  <c r="AD24" i="10" s="1"/>
  <c r="AB107" i="10"/>
  <c r="AD107" i="10" s="1"/>
  <c r="AB81" i="10"/>
  <c r="AD81" i="10" s="1"/>
  <c r="AB49" i="10"/>
  <c r="AD49" i="10" s="1"/>
  <c r="AB25" i="10"/>
  <c r="AD25" i="10" s="1"/>
  <c r="AB108" i="10"/>
  <c r="AD108" i="10" s="1"/>
  <c r="AB90" i="10"/>
  <c r="AD90" i="10" s="1"/>
  <c r="AB10" i="9"/>
  <c r="AD10" i="9" s="1"/>
  <c r="AB18" i="10"/>
  <c r="AD18" i="10" s="1"/>
  <c r="AB18" i="9"/>
  <c r="AD18" i="9" s="1"/>
  <c r="AB17" i="9"/>
  <c r="AD17" i="9" s="1"/>
  <c r="AB21" i="7"/>
  <c r="AD21" i="7" s="1"/>
  <c r="AB126" i="10"/>
  <c r="AD126" i="10" s="1"/>
  <c r="AB124" i="10"/>
  <c r="AD124" i="10" s="1"/>
  <c r="AB135" i="10"/>
  <c r="AD135" i="10" s="1"/>
  <c r="AB140" i="10"/>
  <c r="AD140" i="10" s="1"/>
  <c r="AB158" i="10"/>
  <c r="AD158" i="10" s="1"/>
  <c r="AF158" i="10" s="1"/>
  <c r="AG158" i="10" s="1"/>
  <c r="AB145" i="10"/>
  <c r="AD145" i="10" s="1"/>
  <c r="AB170" i="10"/>
  <c r="AD170" i="10" s="1"/>
  <c r="AF170" i="10" s="1"/>
  <c r="AG170" i="10" s="1"/>
  <c r="AB161" i="10"/>
  <c r="AD161" i="10" s="1"/>
  <c r="AF161" i="10" s="1"/>
  <c r="AG161" i="10" s="1"/>
  <c r="AB143" i="10"/>
  <c r="AD143" i="10" s="1"/>
  <c r="AF143" i="10" s="1"/>
  <c r="AG143" i="10" s="1"/>
  <c r="AB148" i="10"/>
  <c r="AD148" i="10" s="1"/>
  <c r="AF148" i="10" s="1"/>
  <c r="AG148" i="10" s="1"/>
  <c r="AB155" i="10"/>
  <c r="AD155" i="10" s="1"/>
  <c r="AB53" i="9"/>
  <c r="AD53" i="9" s="1"/>
  <c r="AF53" i="9" s="1"/>
  <c r="AG53" i="9" s="1"/>
  <c r="AB46" i="9"/>
  <c r="AD46" i="9" s="1"/>
  <c r="AF46" i="9" s="1"/>
  <c r="AG46" i="9" s="1"/>
  <c r="AB172" i="10"/>
  <c r="AD172" i="10" s="1"/>
  <c r="AF172" i="10" s="1"/>
  <c r="AG172" i="10" s="1"/>
  <c r="AB32" i="9"/>
  <c r="AD32" i="9" s="1"/>
  <c r="AF32" i="9" s="1"/>
  <c r="AG32" i="9" s="1"/>
  <c r="AB33" i="9"/>
  <c r="AD33" i="9" s="1"/>
  <c r="AB29" i="9"/>
  <c r="AD29" i="9" s="1"/>
  <c r="AF29" i="9" s="1"/>
  <c r="AG29" i="9" s="1"/>
  <c r="AB51" i="9"/>
  <c r="AD51" i="9" s="1"/>
  <c r="AB175" i="10"/>
  <c r="AD175" i="10" s="1"/>
  <c r="AF175" i="10" s="1"/>
  <c r="AG175" i="10" s="1"/>
  <c r="AB60" i="9"/>
  <c r="AD60" i="9" s="1"/>
  <c r="AF60" i="9" s="1"/>
  <c r="AG60" i="9" s="1"/>
  <c r="AB56" i="9"/>
  <c r="AD56" i="9" s="1"/>
  <c r="AF56" i="9" s="1"/>
  <c r="AG56" i="9" s="1"/>
  <c r="AB31" i="9"/>
  <c r="AD31" i="9" s="1"/>
  <c r="AF31" i="9" s="1"/>
  <c r="AG31" i="9" s="1"/>
  <c r="AB37" i="9"/>
  <c r="AD37" i="9" s="1"/>
  <c r="AF37" i="9" s="1"/>
  <c r="AG37" i="9" s="1"/>
  <c r="AB38" i="9"/>
  <c r="AD38" i="9" s="1"/>
  <c r="AF38" i="9" s="1"/>
  <c r="AG38" i="9" s="1"/>
  <c r="AB63" i="9"/>
  <c r="AD63" i="9" s="1"/>
  <c r="AF63" i="9" s="1"/>
  <c r="AG63" i="9" s="1"/>
  <c r="AB179" i="10"/>
  <c r="AD179" i="10" s="1"/>
  <c r="AF179" i="10" s="1"/>
  <c r="AG179" i="10" s="1"/>
  <c r="AB184" i="10"/>
  <c r="AD184" i="10" s="1"/>
  <c r="AF184" i="10" s="1"/>
  <c r="AG184" i="10" s="1"/>
  <c r="AB182" i="10"/>
  <c r="AD182" i="10" s="1"/>
  <c r="AF182" i="10" s="1"/>
  <c r="AG182" i="10" s="1"/>
  <c r="AB180" i="10"/>
  <c r="AD180" i="10" s="1"/>
  <c r="AF180" i="10" s="1"/>
  <c r="AG180" i="10" s="1"/>
  <c r="AB196" i="10"/>
  <c r="AD196" i="10" s="1"/>
  <c r="AF196" i="10" s="1"/>
  <c r="AG196" i="10" s="1"/>
  <c r="AB202" i="10"/>
  <c r="AD202" i="10" s="1"/>
  <c r="AF202" i="10" s="1"/>
  <c r="AG202" i="10" s="1"/>
  <c r="AB199" i="10"/>
  <c r="AD199" i="10" s="1"/>
  <c r="AB205" i="10"/>
  <c r="AD205" i="10" s="1"/>
  <c r="AB13" i="8"/>
  <c r="AD13" i="8" s="1"/>
  <c r="AF13" i="8" s="1"/>
  <c r="AG13" i="8" s="1"/>
  <c r="AF198" i="10" l="1"/>
  <c r="AG198" i="10" s="1"/>
  <c r="AI25" i="9"/>
  <c r="AF62" i="9"/>
  <c r="AG62" i="9" s="1"/>
  <c r="AH61" i="9" s="1"/>
  <c r="AF22" i="9"/>
  <c r="AG22" i="9" s="1"/>
  <c r="AI21" i="9" s="1"/>
  <c r="AF23" i="9"/>
  <c r="AG23" i="9" s="1"/>
  <c r="AF30" i="7"/>
  <c r="AG30" i="7" s="1"/>
  <c r="AF89" i="9"/>
  <c r="AG89" i="9" s="1"/>
  <c r="AF80" i="9"/>
  <c r="AG80" i="9" s="1"/>
  <c r="AF205" i="10"/>
  <c r="AG205" i="10" s="1"/>
  <c r="AF85" i="9"/>
  <c r="AG85" i="9" s="1"/>
  <c r="AF88" i="9"/>
  <c r="AG88" i="9" s="1"/>
  <c r="AH88" i="9" s="1"/>
  <c r="AF16" i="8"/>
  <c r="AG16" i="8" s="1"/>
  <c r="AF166" i="10"/>
  <c r="AG166" i="10" s="1"/>
  <c r="AI165" i="10" s="1"/>
  <c r="AF29" i="7"/>
  <c r="AG29" i="7" s="1"/>
  <c r="AF155" i="10"/>
  <c r="AG155" i="10" s="1"/>
  <c r="AF95" i="9"/>
  <c r="AG95" i="9" s="1"/>
  <c r="AF97" i="9"/>
  <c r="AG97" i="9" s="1"/>
  <c r="AF98" i="9"/>
  <c r="AG98" i="9" s="1"/>
  <c r="AF96" i="9"/>
  <c r="AG96" i="9" s="1"/>
  <c r="AF81" i="9"/>
  <c r="AG81" i="9" s="1"/>
  <c r="AF211" i="10"/>
  <c r="AG211" i="10" s="1"/>
  <c r="AF210" i="10"/>
  <c r="AG210" i="10" s="1"/>
  <c r="AF204" i="10"/>
  <c r="AG204" i="10" s="1"/>
  <c r="AF70" i="9"/>
  <c r="AG70" i="9" s="1"/>
  <c r="AF78" i="9"/>
  <c r="AG78" i="9" s="1"/>
  <c r="AF24" i="9"/>
  <c r="AG24" i="9" s="1"/>
  <c r="AI23" i="9" s="1"/>
  <c r="AF86" i="9"/>
  <c r="AG86" i="9" s="1"/>
  <c r="AF176" i="10"/>
  <c r="AG176" i="10" s="1"/>
  <c r="AF34" i="9"/>
  <c r="AG34" i="9" s="1"/>
  <c r="AF59" i="9"/>
  <c r="AG59" i="9" s="1"/>
  <c r="AI56" i="9" s="1"/>
  <c r="AF47" i="9"/>
  <c r="AG47" i="9" s="1"/>
  <c r="AH40" i="9" s="1"/>
  <c r="AF200" i="10"/>
  <c r="AG200" i="10" s="1"/>
  <c r="AF209" i="10"/>
  <c r="AG209" i="10" s="1"/>
  <c r="AF79" i="9"/>
  <c r="AG79" i="9" s="1"/>
  <c r="AF15" i="8"/>
  <c r="AG15" i="8" s="1"/>
  <c r="AF28" i="7"/>
  <c r="AG28" i="7" s="1"/>
  <c r="AF188" i="10"/>
  <c r="AG188" i="10" s="1"/>
  <c r="AF157" i="10"/>
  <c r="AG157" i="10" s="1"/>
  <c r="AF178" i="10"/>
  <c r="AG178" i="10" s="1"/>
  <c r="AF51" i="9"/>
  <c r="AG51" i="9" s="1"/>
  <c r="AI50" i="9" s="1"/>
  <c r="AF145" i="10"/>
  <c r="AG145" i="10" s="1"/>
  <c r="AF174" i="10"/>
  <c r="AG174" i="10" s="1"/>
  <c r="AF191" i="10"/>
  <c r="AG191" i="10" s="1"/>
  <c r="AI190" i="10" s="1"/>
  <c r="AF82" i="9"/>
  <c r="AG82" i="9" s="1"/>
  <c r="AF199" i="10"/>
  <c r="AG199" i="10" s="1"/>
  <c r="AF33" i="9"/>
  <c r="AG33" i="9" s="1"/>
  <c r="AF39" i="9"/>
  <c r="AG39" i="9" s="1"/>
  <c r="AF142" i="10"/>
  <c r="AG142" i="10" s="1"/>
  <c r="AF73" i="9"/>
  <c r="AG73" i="9" s="1"/>
  <c r="AB35" i="7"/>
  <c r="AI88" i="9"/>
  <c r="AH63" i="9"/>
  <c r="AH163" i="10"/>
  <c r="AI167" i="10"/>
  <c r="AI163" i="10"/>
  <c r="AH27" i="9"/>
  <c r="AI158" i="10"/>
  <c r="AI27" i="9"/>
  <c r="AB20" i="8"/>
  <c r="AD17" i="7"/>
  <c r="AD35" i="7" s="1"/>
  <c r="AI63" i="9"/>
  <c r="AH21" i="9"/>
  <c r="AH167" i="10"/>
  <c r="AI179" i="10"/>
  <c r="AH179" i="10"/>
  <c r="AH158" i="10"/>
  <c r="AH25" i="9"/>
  <c r="AD20" i="8"/>
  <c r="AH165" i="10" l="1"/>
  <c r="AH202" i="10"/>
  <c r="AI61" i="9"/>
  <c r="AI95" i="9"/>
  <c r="AH23" i="9"/>
  <c r="AH207" i="10"/>
  <c r="AI26" i="7"/>
  <c r="AH95" i="9"/>
  <c r="AH152" i="10"/>
  <c r="AH197" i="10"/>
  <c r="AI207" i="10"/>
  <c r="AI202" i="10"/>
  <c r="AI152" i="10"/>
  <c r="AH56" i="9"/>
  <c r="AH33" i="9"/>
  <c r="AH142" i="10"/>
  <c r="AI77" i="9"/>
  <c r="AI197" i="10"/>
  <c r="AH26" i="7"/>
  <c r="AI40" i="9"/>
  <c r="AH77" i="9"/>
  <c r="AH50" i="9"/>
  <c r="AI142" i="10"/>
  <c r="AI33" i="9"/>
  <c r="AH190" i="10"/>
  <c r="AC141" i="10"/>
  <c r="AE141" i="10" s="1"/>
  <c r="AF141" i="10" s="1"/>
  <c r="AG141" i="10" s="1"/>
  <c r="AC137" i="10"/>
  <c r="AE137" i="10" s="1"/>
  <c r="AF137" i="10" s="1"/>
  <c r="AG137" i="10" s="1"/>
  <c r="AC136" i="10"/>
  <c r="AE136" i="10" s="1"/>
  <c r="AF136" i="10" s="1"/>
  <c r="AG136" i="10" s="1"/>
  <c r="AC139" i="10"/>
  <c r="AE139" i="10" s="1"/>
  <c r="AF139" i="10" s="1"/>
  <c r="AG139" i="10" s="1"/>
  <c r="AC138" i="10"/>
  <c r="AE138" i="10" s="1"/>
  <c r="AF138" i="10" s="1"/>
  <c r="AG138" i="10" s="1"/>
  <c r="AC140" i="10"/>
  <c r="AE140" i="10" s="1"/>
  <c r="AF140" i="10" s="1"/>
  <c r="AG140" i="10" s="1"/>
  <c r="AC135" i="10"/>
  <c r="AE135" i="10" s="1"/>
  <c r="AF135" i="10" s="1"/>
  <c r="AG135" i="10" s="1"/>
  <c r="AC129" i="10"/>
  <c r="AE129" i="10" s="1"/>
  <c r="AF129" i="10" s="1"/>
  <c r="AG129" i="10" s="1"/>
  <c r="AC126" i="10"/>
  <c r="AE126" i="10" s="1"/>
  <c r="AF126" i="10" s="1"/>
  <c r="AG126" i="10" s="1"/>
  <c r="AC134" i="10"/>
  <c r="AE134" i="10" s="1"/>
  <c r="AF134" i="10" s="1"/>
  <c r="AG134" i="10" s="1"/>
  <c r="AC131" i="10"/>
  <c r="AE131" i="10" s="1"/>
  <c r="AF131" i="10" s="1"/>
  <c r="AG131" i="10" s="1"/>
  <c r="AC128" i="10"/>
  <c r="AE128" i="10" s="1"/>
  <c r="AF128" i="10" s="1"/>
  <c r="AG128" i="10" s="1"/>
  <c r="AC125" i="10"/>
  <c r="AE125" i="10" s="1"/>
  <c r="AF125" i="10" s="1"/>
  <c r="AG125" i="10" s="1"/>
  <c r="AC133" i="10"/>
  <c r="AE133" i="10" s="1"/>
  <c r="AF133" i="10" s="1"/>
  <c r="AG133" i="10" s="1"/>
  <c r="AC130" i="10"/>
  <c r="AE130" i="10" s="1"/>
  <c r="AF130" i="10" s="1"/>
  <c r="AG130" i="10" s="1"/>
  <c r="AC127" i="10"/>
  <c r="AE127" i="10" s="1"/>
  <c r="AF127" i="10" s="1"/>
  <c r="AG127" i="10" s="1"/>
  <c r="AC124" i="10"/>
  <c r="AE124" i="10" s="1"/>
  <c r="AF124" i="10" s="1"/>
  <c r="AG124" i="10" s="1"/>
  <c r="AC132" i="10"/>
  <c r="AE132" i="10" s="1"/>
  <c r="AF132" i="10" s="1"/>
  <c r="AG132" i="10" s="1"/>
  <c r="AC21" i="7"/>
  <c r="AE21" i="7" s="1"/>
  <c r="AF21" i="7" s="1"/>
  <c r="AG21" i="7" s="1"/>
  <c r="AC8" i="8"/>
  <c r="AE8" i="8" s="1"/>
  <c r="AF8" i="8" s="1"/>
  <c r="AG8" i="8" s="1"/>
  <c r="AC122" i="10"/>
  <c r="AE122" i="10" s="1"/>
  <c r="AF122" i="10" s="1"/>
  <c r="AG122" i="10" s="1"/>
  <c r="AC123" i="10"/>
  <c r="AE123" i="10" s="1"/>
  <c r="AF123" i="10" s="1"/>
  <c r="AG123" i="10" s="1"/>
  <c r="AC18" i="9"/>
  <c r="AE18" i="9" s="1"/>
  <c r="AF18" i="9" s="1"/>
  <c r="AG18" i="9" s="1"/>
  <c r="AC19" i="9"/>
  <c r="AE19" i="9" s="1"/>
  <c r="AF19" i="9" s="1"/>
  <c r="AG19" i="9" s="1"/>
  <c r="AC120" i="10"/>
  <c r="AE120" i="10" s="1"/>
  <c r="AF120" i="10" s="1"/>
  <c r="AG120" i="10" s="1"/>
  <c r="AC121" i="10"/>
  <c r="AE121" i="10" s="1"/>
  <c r="AF121" i="10" s="1"/>
  <c r="AG121" i="10" s="1"/>
  <c r="AC20" i="9"/>
  <c r="AE20" i="9" s="1"/>
  <c r="AF20" i="9" s="1"/>
  <c r="AG20" i="9" s="1"/>
  <c r="AC17" i="9"/>
  <c r="AE17" i="9" s="1"/>
  <c r="AF17" i="9" s="1"/>
  <c r="AG17" i="9" s="1"/>
  <c r="AC119" i="10"/>
  <c r="AE119" i="10" s="1"/>
  <c r="AF119" i="10" s="1"/>
  <c r="AG119" i="10" s="1"/>
  <c r="AC22" i="7"/>
  <c r="AE22" i="7" s="1"/>
  <c r="AF22" i="7" s="1"/>
  <c r="AG22" i="7" s="1"/>
  <c r="AC23" i="7"/>
  <c r="AE23" i="7" s="1"/>
  <c r="AF23" i="7" s="1"/>
  <c r="AG23" i="7" s="1"/>
  <c r="AC24" i="7"/>
  <c r="AE24" i="7" s="1"/>
  <c r="AF24" i="7" s="1"/>
  <c r="AG24" i="7" s="1"/>
  <c r="AC118" i="10"/>
  <c r="AE118" i="10" s="1"/>
  <c r="AF118" i="10" s="1"/>
  <c r="AG118" i="10" s="1"/>
  <c r="AC17" i="7"/>
  <c r="AC117" i="10"/>
  <c r="AE117" i="10" s="1"/>
  <c r="AF117" i="10" s="1"/>
  <c r="AG117" i="10" s="1"/>
  <c r="AC115" i="10"/>
  <c r="AE115" i="10" s="1"/>
  <c r="AF115" i="10" s="1"/>
  <c r="AG115" i="10" s="1"/>
  <c r="AC116" i="10"/>
  <c r="AE116" i="10" s="1"/>
  <c r="AF116" i="10" s="1"/>
  <c r="AG116" i="10" s="1"/>
  <c r="AC113" i="10"/>
  <c r="AE113" i="10" s="1"/>
  <c r="AF113" i="10" s="1"/>
  <c r="AG113" i="10" s="1"/>
  <c r="AC114" i="10"/>
  <c r="AE114" i="10" s="1"/>
  <c r="AF114" i="10" s="1"/>
  <c r="AG114" i="10" s="1"/>
  <c r="AC112" i="10"/>
  <c r="AE112" i="10" s="1"/>
  <c r="AF112" i="10" s="1"/>
  <c r="AG112" i="10" s="1"/>
  <c r="AC11" i="8"/>
  <c r="AE11" i="8" s="1"/>
  <c r="AF11" i="8" s="1"/>
  <c r="AG11" i="8" s="1"/>
  <c r="AC111" i="10"/>
  <c r="AE111" i="10" s="1"/>
  <c r="AF111" i="10" s="1"/>
  <c r="AG111" i="10" s="1"/>
  <c r="AC10" i="8"/>
  <c r="AE10" i="8" s="1"/>
  <c r="AF10" i="8" s="1"/>
  <c r="AG10" i="8" s="1"/>
  <c r="AC110" i="10"/>
  <c r="AE110" i="10" s="1"/>
  <c r="AF110" i="10" s="1"/>
  <c r="AG110" i="10" s="1"/>
  <c r="AC9" i="8"/>
  <c r="AE9" i="8" s="1"/>
  <c r="AC109" i="10"/>
  <c r="AE109" i="10" s="1"/>
  <c r="AF109" i="10" s="1"/>
  <c r="AG109" i="10" s="1"/>
  <c r="AC108" i="10"/>
  <c r="AE108" i="10" s="1"/>
  <c r="AF108" i="10" s="1"/>
  <c r="AG108" i="10" s="1"/>
  <c r="AC102" i="10"/>
  <c r="AE102" i="10" s="1"/>
  <c r="AF102" i="10" s="1"/>
  <c r="AG102" i="10" s="1"/>
  <c r="AC105" i="10"/>
  <c r="AE105" i="10" s="1"/>
  <c r="AF105" i="10" s="1"/>
  <c r="AG105" i="10" s="1"/>
  <c r="AC103" i="10"/>
  <c r="AE103" i="10" s="1"/>
  <c r="AF103" i="10" s="1"/>
  <c r="AG103" i="10" s="1"/>
  <c r="AC101" i="10"/>
  <c r="AE101" i="10" s="1"/>
  <c r="AF101" i="10" s="1"/>
  <c r="AG101" i="10" s="1"/>
  <c r="AC106" i="10"/>
  <c r="AE106" i="10" s="1"/>
  <c r="AF106" i="10" s="1"/>
  <c r="AG106" i="10" s="1"/>
  <c r="AC107" i="10"/>
  <c r="AE107" i="10" s="1"/>
  <c r="AF107" i="10" s="1"/>
  <c r="AG107" i="10" s="1"/>
  <c r="AC104" i="10"/>
  <c r="AE104" i="10" s="1"/>
  <c r="AF104" i="10" s="1"/>
  <c r="AG104" i="10" s="1"/>
  <c r="AC100" i="10"/>
  <c r="AE100" i="10" s="1"/>
  <c r="AF100" i="10" s="1"/>
  <c r="AG100" i="10" s="1"/>
  <c r="AC98" i="10"/>
  <c r="AE98" i="10" s="1"/>
  <c r="AF98" i="10" s="1"/>
  <c r="AG98" i="10" s="1"/>
  <c r="AC99" i="10"/>
  <c r="AE99" i="10" s="1"/>
  <c r="AF99" i="10" s="1"/>
  <c r="AG99" i="10" s="1"/>
  <c r="AC92" i="10"/>
  <c r="AE92" i="10" s="1"/>
  <c r="AF92" i="10" s="1"/>
  <c r="AG92" i="10" s="1"/>
  <c r="AC95" i="10"/>
  <c r="AE95" i="10" s="1"/>
  <c r="AF95" i="10" s="1"/>
  <c r="AG95" i="10" s="1"/>
  <c r="AC91" i="10"/>
  <c r="AE91" i="10" s="1"/>
  <c r="AF91" i="10" s="1"/>
  <c r="AG91" i="10" s="1"/>
  <c r="AC94" i="10"/>
  <c r="AE94" i="10" s="1"/>
  <c r="AF94" i="10" s="1"/>
  <c r="AG94" i="10" s="1"/>
  <c r="AC96" i="10"/>
  <c r="AE96" i="10" s="1"/>
  <c r="AF96" i="10" s="1"/>
  <c r="AG96" i="10" s="1"/>
  <c r="AC97" i="10"/>
  <c r="AE97" i="10" s="1"/>
  <c r="AF97" i="10" s="1"/>
  <c r="AG97" i="10" s="1"/>
  <c r="AC93" i="10"/>
  <c r="AE93" i="10" s="1"/>
  <c r="AF93" i="10" s="1"/>
  <c r="AG93" i="10" s="1"/>
  <c r="AC15" i="9"/>
  <c r="AE15" i="9" s="1"/>
  <c r="AF15" i="9" s="1"/>
  <c r="AG15" i="9" s="1"/>
  <c r="AC75" i="10"/>
  <c r="AE75" i="10" s="1"/>
  <c r="AF75" i="10" s="1"/>
  <c r="AG75" i="10" s="1"/>
  <c r="AC83" i="10"/>
  <c r="AE83" i="10" s="1"/>
  <c r="AF83" i="10" s="1"/>
  <c r="AG83" i="10" s="1"/>
  <c r="AC82" i="10"/>
  <c r="AE82" i="10" s="1"/>
  <c r="AF82" i="10" s="1"/>
  <c r="AG82" i="10" s="1"/>
  <c r="AC78" i="10"/>
  <c r="AE78" i="10" s="1"/>
  <c r="AF78" i="10" s="1"/>
  <c r="AG78" i="10" s="1"/>
  <c r="AC90" i="10"/>
  <c r="AE90" i="10" s="1"/>
  <c r="AF90" i="10" s="1"/>
  <c r="AG90" i="10" s="1"/>
  <c r="AC87" i="10"/>
  <c r="AE87" i="10" s="1"/>
  <c r="AF87" i="10" s="1"/>
  <c r="AG87" i="10" s="1"/>
  <c r="AC77" i="10"/>
  <c r="AE77" i="10" s="1"/>
  <c r="AF77" i="10" s="1"/>
  <c r="AG77" i="10" s="1"/>
  <c r="AC85" i="10"/>
  <c r="AE85" i="10" s="1"/>
  <c r="AF85" i="10" s="1"/>
  <c r="AG85" i="10" s="1"/>
  <c r="AC16" i="9"/>
  <c r="AE16" i="9" s="1"/>
  <c r="AF16" i="9" s="1"/>
  <c r="AG16" i="9" s="1"/>
  <c r="AC84" i="10"/>
  <c r="AE84" i="10" s="1"/>
  <c r="AF84" i="10" s="1"/>
  <c r="AG84" i="10" s="1"/>
  <c r="AC13" i="9"/>
  <c r="AE13" i="9" s="1"/>
  <c r="AF13" i="9" s="1"/>
  <c r="AG13" i="9" s="1"/>
  <c r="AC79" i="10"/>
  <c r="AE79" i="10" s="1"/>
  <c r="AF79" i="10" s="1"/>
  <c r="AG79" i="10" s="1"/>
  <c r="AC81" i="10"/>
  <c r="AE81" i="10" s="1"/>
  <c r="AF81" i="10" s="1"/>
  <c r="AG81" i="10" s="1"/>
  <c r="AC80" i="10"/>
  <c r="AE80" i="10" s="1"/>
  <c r="AF80" i="10" s="1"/>
  <c r="AG80" i="10" s="1"/>
  <c r="AC89" i="10"/>
  <c r="AE89" i="10" s="1"/>
  <c r="AF89" i="10" s="1"/>
  <c r="AG89" i="10" s="1"/>
  <c r="AC88" i="10"/>
  <c r="AE88" i="10" s="1"/>
  <c r="AF88" i="10" s="1"/>
  <c r="AG88" i="10" s="1"/>
  <c r="AC76" i="10"/>
  <c r="AE76" i="10" s="1"/>
  <c r="AF76" i="10" s="1"/>
  <c r="AG76" i="10" s="1"/>
  <c r="AC86" i="10"/>
  <c r="AE86" i="10" s="1"/>
  <c r="AF86" i="10" s="1"/>
  <c r="AG86" i="10" s="1"/>
  <c r="AC70" i="10"/>
  <c r="AE70" i="10" s="1"/>
  <c r="AF70" i="10" s="1"/>
  <c r="AG70" i="10" s="1"/>
  <c r="AC14" i="9"/>
  <c r="AE14" i="9" s="1"/>
  <c r="AF14" i="9" s="1"/>
  <c r="AG14" i="9" s="1"/>
  <c r="AC69" i="10"/>
  <c r="AE69" i="10" s="1"/>
  <c r="AF69" i="10" s="1"/>
  <c r="AG69" i="10" s="1"/>
  <c r="AC73" i="10"/>
  <c r="AE73" i="10" s="1"/>
  <c r="AF73" i="10" s="1"/>
  <c r="AG73" i="10" s="1"/>
  <c r="AC11" i="9"/>
  <c r="AE11" i="9" s="1"/>
  <c r="AF11" i="9" s="1"/>
  <c r="AG11" i="9" s="1"/>
  <c r="AC67" i="10"/>
  <c r="AE67" i="10" s="1"/>
  <c r="AF67" i="10" s="1"/>
  <c r="AG67" i="10" s="1"/>
  <c r="AC64" i="10"/>
  <c r="AE64" i="10" s="1"/>
  <c r="AF64" i="10" s="1"/>
  <c r="AG64" i="10" s="1"/>
  <c r="AC74" i="10"/>
  <c r="AE74" i="10" s="1"/>
  <c r="AF74" i="10" s="1"/>
  <c r="AG74" i="10" s="1"/>
  <c r="AC72" i="10"/>
  <c r="AE72" i="10" s="1"/>
  <c r="AF72" i="10" s="1"/>
  <c r="AG72" i="10" s="1"/>
  <c r="AC68" i="10"/>
  <c r="AE68" i="10" s="1"/>
  <c r="AF68" i="10" s="1"/>
  <c r="AG68" i="10" s="1"/>
  <c r="AC71" i="10"/>
  <c r="AE71" i="10" s="1"/>
  <c r="AF71" i="10" s="1"/>
  <c r="AG71" i="10" s="1"/>
  <c r="AC5" i="9"/>
  <c r="AE5" i="9" s="1"/>
  <c r="AF5" i="9" s="1"/>
  <c r="AG5" i="9" s="1"/>
  <c r="AC66" i="10"/>
  <c r="AE66" i="10" s="1"/>
  <c r="AF66" i="10" s="1"/>
  <c r="AG66" i="10" s="1"/>
  <c r="AC65" i="10"/>
  <c r="AE65" i="10" s="1"/>
  <c r="AF65" i="10" s="1"/>
  <c r="AG65" i="10" s="1"/>
  <c r="AC63" i="10"/>
  <c r="AE63" i="10" s="1"/>
  <c r="AF63" i="10" s="1"/>
  <c r="AG63" i="10" s="1"/>
  <c r="AC12" i="9"/>
  <c r="AE12" i="9" s="1"/>
  <c r="AF12" i="9" s="1"/>
  <c r="AG12" i="9" s="1"/>
  <c r="AC56" i="10"/>
  <c r="AE56" i="10" s="1"/>
  <c r="AF56" i="10" s="1"/>
  <c r="AG56" i="10" s="1"/>
  <c r="AC61" i="10"/>
  <c r="AE61" i="10" s="1"/>
  <c r="AF61" i="10" s="1"/>
  <c r="AG61" i="10" s="1"/>
  <c r="AC58" i="10"/>
  <c r="AE58" i="10" s="1"/>
  <c r="AF58" i="10" s="1"/>
  <c r="AG58" i="10" s="1"/>
  <c r="AC55" i="10"/>
  <c r="AE55" i="10" s="1"/>
  <c r="AF55" i="10" s="1"/>
  <c r="AG55" i="10" s="1"/>
  <c r="AC60" i="10"/>
  <c r="AE60" i="10" s="1"/>
  <c r="AF60" i="10" s="1"/>
  <c r="AG60" i="10" s="1"/>
  <c r="AC57" i="10"/>
  <c r="AE57" i="10" s="1"/>
  <c r="AF57" i="10" s="1"/>
  <c r="AG57" i="10" s="1"/>
  <c r="AC62" i="10"/>
  <c r="AE62" i="10" s="1"/>
  <c r="AF62" i="10" s="1"/>
  <c r="AG62" i="10" s="1"/>
  <c r="AC59" i="10"/>
  <c r="AE59" i="10" s="1"/>
  <c r="AF59" i="10" s="1"/>
  <c r="AG59" i="10" s="1"/>
  <c r="AC54" i="10"/>
  <c r="AE54" i="10" s="1"/>
  <c r="AF54" i="10" s="1"/>
  <c r="AG54" i="10" s="1"/>
  <c r="AC53" i="10"/>
  <c r="AE53" i="10" s="1"/>
  <c r="AF53" i="10" s="1"/>
  <c r="AG53" i="10" s="1"/>
  <c r="AC9" i="9"/>
  <c r="AE9" i="9" s="1"/>
  <c r="AF9" i="9" s="1"/>
  <c r="AG9" i="9" s="1"/>
  <c r="AC50" i="10"/>
  <c r="AE50" i="10" s="1"/>
  <c r="AF50" i="10" s="1"/>
  <c r="AG50" i="10" s="1"/>
  <c r="AC52" i="10"/>
  <c r="AE52" i="10" s="1"/>
  <c r="AF52" i="10" s="1"/>
  <c r="AG52" i="10" s="1"/>
  <c r="AC48" i="10"/>
  <c r="AE48" i="10" s="1"/>
  <c r="AF48" i="10" s="1"/>
  <c r="AG48" i="10" s="1"/>
  <c r="AC51" i="10"/>
  <c r="AE51" i="10" s="1"/>
  <c r="AF51" i="10" s="1"/>
  <c r="AG51" i="10" s="1"/>
  <c r="AC49" i="10"/>
  <c r="AE49" i="10" s="1"/>
  <c r="AF49" i="10" s="1"/>
  <c r="AG49" i="10" s="1"/>
  <c r="AC10" i="9"/>
  <c r="AE10" i="9" s="1"/>
  <c r="AF10" i="9" s="1"/>
  <c r="AG10" i="9" s="1"/>
  <c r="AC47" i="10"/>
  <c r="AE47" i="10" s="1"/>
  <c r="AF47" i="10" s="1"/>
  <c r="AG47" i="10" s="1"/>
  <c r="AC43" i="10"/>
  <c r="AE43" i="10" s="1"/>
  <c r="AF43" i="10" s="1"/>
  <c r="AG43" i="10" s="1"/>
  <c r="AC42" i="10"/>
  <c r="AE42" i="10" s="1"/>
  <c r="AF42" i="10" s="1"/>
  <c r="AG42" i="10" s="1"/>
  <c r="AC46" i="10"/>
  <c r="AE46" i="10" s="1"/>
  <c r="AF46" i="10" s="1"/>
  <c r="AG46" i="10" s="1"/>
  <c r="AC44" i="10"/>
  <c r="AE44" i="10" s="1"/>
  <c r="AF44" i="10" s="1"/>
  <c r="AG44" i="10" s="1"/>
  <c r="AC45" i="10"/>
  <c r="AE45" i="10" s="1"/>
  <c r="AF45" i="10" s="1"/>
  <c r="AG45" i="10" s="1"/>
  <c r="AC8" i="9"/>
  <c r="AE8" i="9" s="1"/>
  <c r="AF8" i="9" s="1"/>
  <c r="AG8" i="9" s="1"/>
  <c r="AC35" i="10"/>
  <c r="AE35" i="10" s="1"/>
  <c r="AF35" i="10" s="1"/>
  <c r="AG35" i="10" s="1"/>
  <c r="AC37" i="10"/>
  <c r="AE37" i="10" s="1"/>
  <c r="AF37" i="10" s="1"/>
  <c r="AG37" i="10" s="1"/>
  <c r="AC38" i="10"/>
  <c r="AE38" i="10" s="1"/>
  <c r="AF38" i="10" s="1"/>
  <c r="AG38" i="10" s="1"/>
  <c r="AC7" i="9"/>
  <c r="AE7" i="9" s="1"/>
  <c r="AF7" i="9" s="1"/>
  <c r="AG7" i="9" s="1"/>
  <c r="AC40" i="10"/>
  <c r="AE40" i="10" s="1"/>
  <c r="AF40" i="10" s="1"/>
  <c r="AG40" i="10" s="1"/>
  <c r="AC41" i="10"/>
  <c r="AE41" i="10" s="1"/>
  <c r="AF41" i="10" s="1"/>
  <c r="AG41" i="10" s="1"/>
  <c r="AC36" i="10"/>
  <c r="AE36" i="10" s="1"/>
  <c r="AF36" i="10" s="1"/>
  <c r="AG36" i="10" s="1"/>
  <c r="AC39" i="10"/>
  <c r="AE39" i="10" s="1"/>
  <c r="AF39" i="10" s="1"/>
  <c r="AG39" i="10" s="1"/>
  <c r="AC33" i="10"/>
  <c r="AE33" i="10" s="1"/>
  <c r="AF33" i="10" s="1"/>
  <c r="AG33" i="10" s="1"/>
  <c r="AC34" i="10"/>
  <c r="AE34" i="10" s="1"/>
  <c r="AF34" i="10" s="1"/>
  <c r="AG34" i="10" s="1"/>
  <c r="AC28" i="10"/>
  <c r="AE28" i="10" s="1"/>
  <c r="AF28" i="10" s="1"/>
  <c r="AG28" i="10" s="1"/>
  <c r="AC31" i="10"/>
  <c r="AE31" i="10" s="1"/>
  <c r="AF31" i="10" s="1"/>
  <c r="AG31" i="10" s="1"/>
  <c r="AC30" i="10"/>
  <c r="AE30" i="10" s="1"/>
  <c r="AF30" i="10" s="1"/>
  <c r="AG30" i="10" s="1"/>
  <c r="AC29" i="10"/>
  <c r="AE29" i="10" s="1"/>
  <c r="AF29" i="10" s="1"/>
  <c r="AG29" i="10" s="1"/>
  <c r="AC32" i="10"/>
  <c r="AE32" i="10" s="1"/>
  <c r="AF32" i="10" s="1"/>
  <c r="AG32" i="10" s="1"/>
  <c r="AC27" i="10"/>
  <c r="AE27" i="10" s="1"/>
  <c r="AF27" i="10" s="1"/>
  <c r="AG27" i="10" s="1"/>
  <c r="AC22" i="10"/>
  <c r="AE22" i="10" s="1"/>
  <c r="AF22" i="10" s="1"/>
  <c r="AG22" i="10" s="1"/>
  <c r="AC24" i="10"/>
  <c r="AE24" i="10" s="1"/>
  <c r="AF24" i="10" s="1"/>
  <c r="AG24" i="10" s="1"/>
  <c r="AC26" i="10"/>
  <c r="AE26" i="10" s="1"/>
  <c r="AF26" i="10" s="1"/>
  <c r="AG26" i="10" s="1"/>
  <c r="AC25" i="10"/>
  <c r="AE25" i="10" s="1"/>
  <c r="AF25" i="10" s="1"/>
  <c r="AG25" i="10" s="1"/>
  <c r="AC18" i="10"/>
  <c r="AE18" i="10" s="1"/>
  <c r="AF18" i="10" s="1"/>
  <c r="AG18" i="10" s="1"/>
  <c r="AC20" i="10"/>
  <c r="AE20" i="10" s="1"/>
  <c r="AF20" i="10" s="1"/>
  <c r="AG20" i="10" s="1"/>
  <c r="AC23" i="10"/>
  <c r="AE23" i="10" s="1"/>
  <c r="AF23" i="10" s="1"/>
  <c r="AG23" i="10" s="1"/>
  <c r="AC21" i="10"/>
  <c r="AE21" i="10" s="1"/>
  <c r="AF21" i="10" s="1"/>
  <c r="AG21" i="10" s="1"/>
  <c r="AC19" i="7"/>
  <c r="AE19" i="7" s="1"/>
  <c r="AF19" i="7" s="1"/>
  <c r="AG19" i="7" s="1"/>
  <c r="AC17" i="10"/>
  <c r="AE17" i="10" s="1"/>
  <c r="AF17" i="10" s="1"/>
  <c r="AG17" i="10" s="1"/>
  <c r="AC19" i="10"/>
  <c r="AE19" i="10" s="1"/>
  <c r="AF19" i="10" s="1"/>
  <c r="AG19" i="10" s="1"/>
  <c r="AC12" i="10"/>
  <c r="AE12" i="10" s="1"/>
  <c r="AF12" i="10" s="1"/>
  <c r="AG12" i="10" s="1"/>
  <c r="AC18" i="7"/>
  <c r="AE18" i="7" s="1"/>
  <c r="AF18" i="7" s="1"/>
  <c r="AG18" i="7" s="1"/>
  <c r="AC4" i="8"/>
  <c r="AC11" i="10"/>
  <c r="AE11" i="10" s="1"/>
  <c r="AF11" i="10" s="1"/>
  <c r="AG11" i="10" s="1"/>
  <c r="AC14" i="10"/>
  <c r="AE14" i="10" s="1"/>
  <c r="AF14" i="10" s="1"/>
  <c r="AG14" i="10" s="1"/>
  <c r="AC7" i="10"/>
  <c r="AE7" i="10" s="1"/>
  <c r="AF7" i="10" s="1"/>
  <c r="AG7" i="10" s="1"/>
  <c r="AC7" i="8"/>
  <c r="AE7" i="8" s="1"/>
  <c r="AF7" i="8" s="1"/>
  <c r="AG7" i="8" s="1"/>
  <c r="AC20" i="7"/>
  <c r="AE20" i="7" s="1"/>
  <c r="AF20" i="7" s="1"/>
  <c r="AG20" i="7" s="1"/>
  <c r="AC9" i="10"/>
  <c r="AE9" i="10" s="1"/>
  <c r="AF9" i="10" s="1"/>
  <c r="AG9" i="10" s="1"/>
  <c r="AC5" i="10"/>
  <c r="AE5" i="10" s="1"/>
  <c r="AF5" i="10" s="1"/>
  <c r="AG5" i="10" s="1"/>
  <c r="AC8" i="10"/>
  <c r="AE8" i="10" s="1"/>
  <c r="AF8" i="10" s="1"/>
  <c r="AG8" i="10" s="1"/>
  <c r="AC13" i="10"/>
  <c r="AE13" i="10" s="1"/>
  <c r="AF13" i="10" s="1"/>
  <c r="AG13" i="10" s="1"/>
  <c r="AC6" i="8"/>
  <c r="AE6" i="8" s="1"/>
  <c r="AF6" i="8" s="1"/>
  <c r="AG6" i="8" s="1"/>
  <c r="AC4" i="10"/>
  <c r="AE4" i="10" s="1"/>
  <c r="AF4" i="10" s="1"/>
  <c r="AG4" i="10" s="1"/>
  <c r="AC6" i="10"/>
  <c r="AE6" i="10" s="1"/>
  <c r="AF6" i="10" s="1"/>
  <c r="AG6" i="10" s="1"/>
  <c r="AC16" i="10"/>
  <c r="AE16" i="10" s="1"/>
  <c r="AF16" i="10" s="1"/>
  <c r="AG16" i="10" s="1"/>
  <c r="AC3" i="10"/>
  <c r="AE3" i="10" s="1"/>
  <c r="AF3" i="10" s="1"/>
  <c r="AG3" i="10" s="1"/>
  <c r="AC5" i="8"/>
  <c r="AC10" i="10"/>
  <c r="AE10" i="10" s="1"/>
  <c r="AF10" i="10" s="1"/>
  <c r="AG10" i="10" s="1"/>
  <c r="AC15" i="10"/>
  <c r="AE15" i="10" s="1"/>
  <c r="AF15" i="10" s="1"/>
  <c r="AG15" i="10" s="1"/>
  <c r="AC35" i="7" l="1"/>
  <c r="AC20" i="8"/>
  <c r="AE17" i="7"/>
  <c r="AE35" i="7" s="1"/>
  <c r="AH13" i="10"/>
  <c r="AH135" i="10"/>
  <c r="AI135" i="10"/>
  <c r="AI125" i="10"/>
  <c r="AH125" i="10"/>
  <c r="AI127" i="10"/>
  <c r="AH127" i="10"/>
  <c r="AH129" i="10"/>
  <c r="AI129" i="10"/>
  <c r="AH123" i="10"/>
  <c r="AI123" i="10"/>
  <c r="AH17" i="9"/>
  <c r="AI17" i="9"/>
  <c r="AI19" i="9"/>
  <c r="AH19" i="9"/>
  <c r="AH121" i="10"/>
  <c r="AI121" i="10"/>
  <c r="AI21" i="7"/>
  <c r="AH21" i="7"/>
  <c r="AH113" i="10"/>
  <c r="AE5" i="8"/>
  <c r="AI109" i="10"/>
  <c r="AH109" i="10"/>
  <c r="AI113" i="10"/>
  <c r="AF9" i="8"/>
  <c r="AG9" i="8" s="1"/>
  <c r="AI18" i="10"/>
  <c r="AH18" i="10"/>
  <c r="AH33" i="10"/>
  <c r="AI33" i="10"/>
  <c r="AI40" i="10"/>
  <c r="AH40" i="10"/>
  <c r="AH35" i="10"/>
  <c r="AI35" i="10"/>
  <c r="AH46" i="10"/>
  <c r="AI46" i="10"/>
  <c r="AH52" i="10"/>
  <c r="AI52" i="10"/>
  <c r="AI11" i="9"/>
  <c r="AH11" i="9"/>
  <c r="AH13" i="9"/>
  <c r="AI13" i="9"/>
  <c r="AI77" i="10"/>
  <c r="AH77" i="10"/>
  <c r="AH25" i="10"/>
  <c r="AI25" i="10"/>
  <c r="AH31" i="10"/>
  <c r="AI31" i="10"/>
  <c r="AI7" i="9"/>
  <c r="AH7" i="9"/>
  <c r="AI42" i="10"/>
  <c r="AH42" i="10"/>
  <c r="AH50" i="10"/>
  <c r="AI50" i="10"/>
  <c r="AI59" i="10"/>
  <c r="AH59" i="10"/>
  <c r="AH55" i="10"/>
  <c r="AI55" i="10"/>
  <c r="AI5" i="9"/>
  <c r="AH5" i="9"/>
  <c r="AH73" i="10"/>
  <c r="AI73" i="10"/>
  <c r="AI87" i="10"/>
  <c r="AH87" i="10"/>
  <c r="AI97" i="10"/>
  <c r="AH97" i="10"/>
  <c r="AH23" i="10"/>
  <c r="AI23" i="10"/>
  <c r="AH28" i="10"/>
  <c r="AI28" i="10"/>
  <c r="AI38" i="10"/>
  <c r="AH38" i="10"/>
  <c r="AH9" i="9"/>
  <c r="AI9" i="9"/>
  <c r="AH63" i="10"/>
  <c r="AI63" i="10"/>
  <c r="AI71" i="10"/>
  <c r="AH71" i="10"/>
  <c r="AI69" i="10"/>
  <c r="AH69" i="10"/>
  <c r="AH81" i="10"/>
  <c r="AI81" i="10"/>
  <c r="AI90" i="10"/>
  <c r="AH90" i="10"/>
  <c r="AI75" i="10"/>
  <c r="AH75" i="10"/>
  <c r="AI92" i="10"/>
  <c r="AH92" i="10"/>
  <c r="AH103" i="10"/>
  <c r="AI103" i="10"/>
  <c r="AE4" i="8"/>
  <c r="AF4" i="8" s="1"/>
  <c r="AH44" i="10"/>
  <c r="AI44" i="10"/>
  <c r="AI48" i="10"/>
  <c r="AH48" i="10"/>
  <c r="AH57" i="10"/>
  <c r="AI57" i="10"/>
  <c r="AI61" i="10"/>
  <c r="AH61" i="10"/>
  <c r="AI65" i="10"/>
  <c r="AH65" i="10"/>
  <c r="AH67" i="10"/>
  <c r="AI67" i="10"/>
  <c r="AI79" i="10"/>
  <c r="AH79" i="10"/>
  <c r="AH15" i="9"/>
  <c r="AI15" i="9"/>
  <c r="AI94" i="10"/>
  <c r="AH94" i="10"/>
  <c r="AI107" i="10"/>
  <c r="AH107" i="10"/>
  <c r="AI105" i="10"/>
  <c r="AH105" i="10"/>
  <c r="AI9" i="10"/>
  <c r="AH9" i="10"/>
  <c r="AH3" i="10"/>
  <c r="AI3" i="10"/>
  <c r="AI13" i="10"/>
  <c r="AF17" i="7" l="1"/>
  <c r="AF35" i="7" s="1"/>
  <c r="AF5" i="8"/>
  <c r="AG5" i="8" s="1"/>
  <c r="AE20" i="8"/>
  <c r="AG4" i="8"/>
  <c r="AG21" i="8" l="1"/>
  <c r="AG20" i="8"/>
  <c r="AG17" i="7"/>
  <c r="AF20" i="8"/>
  <c r="AI17" i="7" l="1"/>
  <c r="AH17" i="7"/>
  <c r="AG36" i="7"/>
  <c r="AG35" i="7"/>
</calcChain>
</file>

<file path=xl/sharedStrings.xml><?xml version="1.0" encoding="utf-8"?>
<sst xmlns="http://schemas.openxmlformats.org/spreadsheetml/2006/main" count="1658" uniqueCount="357">
  <si>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</si>
  <si>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</si>
  <si>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</si>
  <si>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</si>
  <si>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</si>
  <si>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</si>
  <si>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</si>
  <si>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</si>
  <si>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</si>
  <si>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</si>
  <si>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</si>
  <si>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</si>
  <si>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</si>
  <si>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</si>
  <si>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</si>
  <si>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</si>
  <si>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</si>
  <si>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</si>
  <si>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</si>
  <si>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</si>
  <si>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</si>
  <si>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</si>
  <si>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</si>
  <si>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</si>
  <si>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</si>
  <si>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</si>
  <si>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</si>
  <si>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</si>
  <si>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</si>
  <si>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</si>
  <si>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</si>
  <si>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</si>
  <si>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</si>
  <si>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</si>
  <si>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</si>
  <si>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</si>
  <si>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</si>
  <si>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</si>
  <si>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</si>
  <si>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</si>
  <si>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</si>
  <si>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</si>
  <si>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</si>
  <si>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</si>
  <si>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</si>
  <si>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</si>
  <si>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</si>
  <si>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</si>
  <si>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</si>
  <si>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</si>
  <si>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</si>
  <si>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</si>
  <si>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</si>
  <si>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</si>
  <si>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</si>
  <si>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</si>
  <si>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</si>
  <si>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</si>
  <si>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</si>
  <si>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</si>
  <si>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</si>
  <si>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</si>
  <si>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</si>
  <si>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</si>
  <si>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</si>
  <si>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</si>
  <si>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</si>
  <si>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</si>
  <si>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</si>
  <si>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</si>
  <si>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</si>
  <si>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</si>
  <si>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</si>
  <si>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</si>
  <si>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</si>
  <si>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</si>
  <si>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</si>
  <si>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</si>
  <si>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</si>
  <si>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</si>
  <si>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day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</si>
  <si>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</si>
  <si>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</si>
  <si>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</si>
  <si>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</si>
  <si>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</si>
  <si>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</si>
  <si>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</si>
  <si>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</si>
  <si>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</si>
  <si>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</si>
  <si>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</si>
  <si>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</si>
  <si>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</si>
  <si>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</si>
  <si>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</si>
  <si>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</si>
  <si>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</si>
  <si>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</si>
  <si>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</si>
  <si>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</si>
  <si>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rjh</t>
  </si>
  <si>
    <t>emp</t>
  </si>
  <si>
    <t>IAEA-C1</t>
  </si>
  <si>
    <t>GREECO</t>
  </si>
  <si>
    <t>tehuth</t>
  </si>
  <si>
    <t>Reagent Carbonate</t>
  </si>
  <si>
    <t>Dentine</t>
  </si>
  <si>
    <t>Enamel</t>
  </si>
  <si>
    <t>Speleothem</t>
  </si>
  <si>
    <t>Data_1551 IPL-17O-1550 SLAP2-B4-R11-1</t>
  </si>
  <si>
    <t>Data_1552 IPL-17O-1551 SLAP2-B4-R11-2</t>
  </si>
  <si>
    <t>Data_1553 IPL-17O-1552 SLAP2-B4-R11-3</t>
  </si>
  <si>
    <t>Data_1555 IPL-17O-1554 VSMOW2-B3-R11-1</t>
  </si>
  <si>
    <t>Data_1554 IPL-17O-1553 SLAP2-B4-R11-4</t>
  </si>
  <si>
    <t>Data_1556 IPL-17O-1555 VSMOW2-B3-R11-2</t>
  </si>
  <si>
    <t>Data_1558 IPL-17O-1557 VSMOW2-B3-R11-4</t>
  </si>
  <si>
    <t>Data_1559 IPL-17O-1558 NBS-19-R11-1</t>
  </si>
  <si>
    <t>Data_1560 IPL-17O-1559 NBS-19-R11-2</t>
  </si>
  <si>
    <t>Data_1561 IPL-17O-1560 SC4-2-17O-3-R11-1</t>
  </si>
  <si>
    <t>Data_1559 IPL-17O-1558 NBS-19-R11-1_TEHReplace20190818</t>
  </si>
  <si>
    <t>Data_1560 IPL-17O-1559 NBS-19-R11-2_TEHReplace20190818</t>
  </si>
  <si>
    <t>Data_1561 IPL-17O-1560 SC4-2-17O-3-R11-1_TEHReplace20190818</t>
  </si>
  <si>
    <t>accepted: 36.5 ; -135; Note this is replacement file for Data_1559 IPL-17O-1558 NBS-19-R11-1</t>
  </si>
  <si>
    <t>accepted: 36.5 ; -135; Note this is replacement file for Data_1560 IPL-17O-1559 NBS-19-R11-2</t>
  </si>
  <si>
    <t>IGNORE OUTPUT; WRONG OUTPUT SEQUENCE USED FROM MASS SPEC ("SMALL NoBlks" instead of "Main Analysis NoBlks"). No difference in output ratios, but "Main Analysis NoBlks" has a few extra non-critical pieces of information about the run like the Method used. These files have been replaced with ones that have "_TEHREPLACE20190818" tacked on to the end of the file name. They are the same file, but with filler rows from Data_1558 IPL-17O-1557 VSMOW2-B3-R11-4. Missing rows are between "Current Mass" and"DI Auto Gas Balancing"</t>
  </si>
  <si>
    <t>Note this is replacement file for Data_1561 IPL-17O-1560 SC4-2-17O-3-R11-1</t>
  </si>
  <si>
    <t>Data_1564 IPL-17O-1562 NBS-19-R11-4</t>
  </si>
  <si>
    <t>Data_1565 IPL-17O-1563 SC4-2-17O-05-R11-1</t>
  </si>
  <si>
    <t>Data_1566 IPL-17O-1564 SC4-2-17O-05-R11-2</t>
  </si>
  <si>
    <t>Data_1557 IPL-17O-1556 VSMOW2-B3-R11-3</t>
  </si>
  <si>
    <t>Data_1567 IPL-17O-1565 SC4-2-17O-01-R11-1</t>
  </si>
  <si>
    <t>Data_1568 IPL-17O-1566 GRF16-1A-186Q-5-29-33-R11-1</t>
  </si>
  <si>
    <t>Data_1569 IPL-17O-1567 GRF16-1A-186Q-5-29-33-R11-2</t>
  </si>
  <si>
    <t>Data_1570 IPL-17O-1570 GRF16-1A-186Q-5-29-33-R11-3</t>
  </si>
  <si>
    <t>nrp</t>
  </si>
  <si>
    <t>Data_1571 IPL-17O-1572 GRF16-1A-200Q-5-13.5-17.5-R11-1</t>
  </si>
  <si>
    <t>Data_1572 IPL-17O-1573 GRF16-1A-200Q-5-13.5-17.5-R11-2</t>
  </si>
  <si>
    <t>Data_1573 IPL-17O-1574 102-GC-AZ01-R11-1</t>
  </si>
  <si>
    <t>Data_1574 IPL-17O-1575 102-GC-AZ01-R11-2</t>
  </si>
  <si>
    <t>Data_1576 IPL-17O-1577 GRF16-1A-217Q-4-23.5-27.5-R11-2</t>
  </si>
  <si>
    <t>Data_1577 IPL-17O-1578 GRF16-1A-190Q-4-44.5-48.5-R11-1</t>
  </si>
  <si>
    <t>Data_1578 IPL-17O-1579 GRF16-1A-234Q-1-42-46-R11-1</t>
  </si>
  <si>
    <t>Data_1575 IPL-17O-1576 GRF16-1A-217Q-4-23.5-27.5-R11-1</t>
  </si>
  <si>
    <t>Data_1579 IPL-17O-1580 GRF16-1A-234Q-1-42-46-R11-2</t>
  </si>
  <si>
    <t>Data_1580 IPL-17O-1581 GRF16-1A-170Q-3-32-36-R11-1</t>
  </si>
  <si>
    <t>Data_1581 IPL-17O-1582 GRF16-1A-170Q-3-32-36-R11-2</t>
  </si>
  <si>
    <t>runs are starting to look better :)</t>
  </si>
  <si>
    <t>accepted: 36.5 ; -135</t>
  </si>
  <si>
    <t>accepted: 24.1 ; -94</t>
  </si>
  <si>
    <t>Data_1582 IPL-17O-1583 GRF16-1A-191Q-4-28.5-32.5-R11-1</t>
  </si>
  <si>
    <t>Data_1583 IPL-17O-1584 GRF16-1A-191Q-4-28.5-32.5-R11-2</t>
  </si>
  <si>
    <t>Data_1584 IPL-17O-1585 IAEA-C1-R11-1</t>
  </si>
  <si>
    <t>Data_1585 IPL-17O-1586 IAEA-C1-R11-2</t>
  </si>
  <si>
    <t>Data_1586 IPL-17O-1587 GRF16-1A-190Q-4-44.5-48.5-R11-2</t>
  </si>
  <si>
    <t>carousel ghost--it advanced itself??  Spot #37 was missing in the morning, but was there when I left...re-do a replicate or two</t>
  </si>
  <si>
    <t>Data_1587 IPL-17O-1588 GRF16-1A-190Q-4-44.5-48.5-R11-3</t>
  </si>
  <si>
    <t>d18O seems off between all 3</t>
  </si>
  <si>
    <t>Data_1589 IPL-17O-1590 GRF16-1A-219Q-1-11-15-R11-2</t>
  </si>
  <si>
    <t>Data_1588 IPL-17O-1589 GRF16-1A-219Q-1-11-15-R11-1</t>
  </si>
  <si>
    <t>Data_1590 IPL-17O-1591 GRF16-1A-218Q-5-14-18-R11-1</t>
  </si>
  <si>
    <t>Data_1591 IPL-17O-1592 GRF16-1A-218Q-5-14-18-R11-2</t>
  </si>
  <si>
    <t>Data_1592 IPL-17O-1593 COB-0102-55KYR-R11-1</t>
  </si>
  <si>
    <t>Data_1593 IPL-17O-1594 COB-0102-55KYR-R11-2</t>
  </si>
  <si>
    <t>Data_1594 IPL-17O-1595 COB-0102-25.5-21.5-R11-1 1</t>
  </si>
  <si>
    <t>Data_1596 IPL-17O-1597 NBS-19-R11-5</t>
  </si>
  <si>
    <t>Data_1597 IPL-17O-1598 NBS-19-R11-6</t>
  </si>
  <si>
    <t>Data_1563 IPL-17O-1561 NBS-19-R11-3</t>
  </si>
  <si>
    <t>Data_1599 IPL-17O-1600 GRF16-1A-163Q-1-34-38-R11-4</t>
  </si>
  <si>
    <t>Data_1598 IPL-17O-1599 GRF16-1A-163Q-1-34-38-R11-3</t>
  </si>
  <si>
    <t>Data_1600 IPL-17O-1601 GRF16-1A-200Q-5-13.5-17.5-R11-3</t>
  </si>
  <si>
    <t>Data_1601 IPL-17O-1602 GRF16-1A-200Q-5-13.5-17.5-R11-4</t>
  </si>
  <si>
    <t>d18O seems off from eachother and the previous runs</t>
  </si>
  <si>
    <t xml:space="preserve">accepted: 36.5 ; -135  </t>
  </si>
  <si>
    <t>Data_1602 IPL-17O-1603 RBS-2-B-R11-1</t>
  </si>
  <si>
    <t>Data_1603 IPL-17O-1604 RBS-2-B-R11-2</t>
  </si>
  <si>
    <t>realized I started using the cleaned capsules since we ran out of the new ones…could this be altering d18O and not D17O??</t>
  </si>
  <si>
    <t>Data_1604 IPL-17O-1605 RBS-5-B-R11-1</t>
  </si>
  <si>
    <t>Data_1605 IPL-17O-1606 RBS-5-B-R11-2</t>
  </si>
  <si>
    <t>Data_1606 IPL-17O-1607 RBS10-B-4-R11-1</t>
  </si>
  <si>
    <t>Data_1607 IPL-17O-1608 RBS10-B-4-R11-2</t>
  </si>
  <si>
    <t>Data_1608 IPL-17O-1609 102-GC-AZ01-R11-3</t>
  </si>
  <si>
    <t>Data_1609 IPL-17O-1610 102-GC-AZ01-R11-4</t>
  </si>
  <si>
    <t>Data_1610 IPL-17O-1611 RBS10-B-5-R11-1</t>
  </si>
  <si>
    <t>Data_1611 IPL-17O-1612 RBS10-B-5-R11-2</t>
  </si>
  <si>
    <t>Data_1612 IPL-17O-1613 RBS10-B-3-R11-1</t>
  </si>
  <si>
    <t>Data_1613 IPL-17O-1614 RBS10-B-3-R11-2</t>
  </si>
  <si>
    <t>Data_1615 IPL-17O-1615 RBS10-B-1-R11-1</t>
  </si>
  <si>
    <t>Data_1617 IPL-17O-1617 RBS-4-B-R11-1</t>
  </si>
  <si>
    <t>Data_1616 IPL-17O-1616 RBS10-B-1-R11-2</t>
  </si>
  <si>
    <t>Data_1618 IPL-17O-1618 RBS-4-B-R11-2</t>
  </si>
  <si>
    <t>Data_1619 IPL-17O-1619 RBS-16-B-R11-1</t>
  </si>
  <si>
    <t xml:space="preserve">First stromatolites!! </t>
  </si>
  <si>
    <t>Data_1620 IPL-17O-1620 RBS-16-B-R11-2</t>
  </si>
  <si>
    <t>Data_1621 IPL-17O-1621 RBS-22-B-R11-1</t>
  </si>
  <si>
    <t>Data_1622 IPL-17O-1622 RBS-22-B-R11-2</t>
  </si>
  <si>
    <t>Data_1623 IPL-17O-1623 IAEA-C1-R11-3</t>
  </si>
  <si>
    <t>Data_1624 IPL-17O-1624 IAEA-C1-R11-4</t>
  </si>
  <si>
    <t>Data_1625 IPL-17O-1625 RBS-11-B-R11-1</t>
  </si>
  <si>
    <t>accepted: ~36.5 ; (?)</t>
  </si>
  <si>
    <t>Data_1626 IPL-17O-1626 RBS-8-B-R11-1</t>
  </si>
  <si>
    <t>Data_1627 IPL-17O-1627 RBS-18-B-R11-1</t>
  </si>
  <si>
    <t>Data_1628 IPL-17O-1628 RBS-15-B-R11-1</t>
  </si>
  <si>
    <t>Data_1629 IPL-17O-1629 RBS-2-B-R11-3</t>
  </si>
  <si>
    <t>Data_1630 IPL-17O-1630 RBS-2-B-R11-4</t>
  </si>
  <si>
    <t>hmmm is this a memory effect from RBS-15?</t>
  </si>
  <si>
    <t>Data_1631 IPL-17O-1631 RBS-8-B-R11-2</t>
  </si>
  <si>
    <t>previous 33.8; -174</t>
  </si>
  <si>
    <t>Data_1632 IPL-17O-1632 BL00-1E-220-T719-R11-1</t>
  </si>
  <si>
    <t>Data_1633 IPL-17O-1633 BL00-1E-220-T719-R11-2</t>
  </si>
  <si>
    <t xml:space="preserve">Interesting… I think this is too neg </t>
  </si>
  <si>
    <t>Data_1634 IPL-17O-1634 102-GC-AZ01-R11-5</t>
  </si>
  <si>
    <t>Data_1635 IPL-17O-1635 102-GC-AZ01-R11-6</t>
  </si>
  <si>
    <t>Data_1636 IPL-17O-1636 BL00-1E-440-T719-R11-1</t>
  </si>
  <si>
    <t>Data_1637 IPL-17O-1637 BL00-1E-440-T719-R11-2</t>
  </si>
  <si>
    <t>Data_1638 IPL-17O-1638 COB-0102-25.5-21.5-R11-2</t>
  </si>
  <si>
    <t>Data_1639 IPL-17O-1639 BL00-1E-1026A-T719-R11-1</t>
  </si>
  <si>
    <t>Data_1640 IPL-17O-1640 BL00-1E-1026A-T719-R11-2</t>
  </si>
  <si>
    <t>Data_1641 IPL-17O-1641 BL00-1E-80-T719-R11-3</t>
  </si>
  <si>
    <t>Data_1642 IPL-17O-1642 BL00-1E-440-T719-R11-3</t>
  </si>
  <si>
    <t>Data_1643 IPL-17O-1643 BL00-1E-800-T719-R11-1</t>
  </si>
  <si>
    <t>Data_1644 IPL-17O-1644 BL00-1E-715-T719-R11-1</t>
  </si>
  <si>
    <t>Data_1645 IPL-17O-1645 BL00-1E-1080A-T719-R11-1</t>
  </si>
  <si>
    <t>nme</t>
  </si>
  <si>
    <t>Data_1646 IPL-17O-1646 BL00-1E-1080A-T719-R11-2</t>
  </si>
  <si>
    <t>ran on reactor 10</t>
  </si>
  <si>
    <t>reactor 10</t>
  </si>
  <si>
    <t>Data_1647 IPL-17O-1647 BL00-1E-1120A-T719-R11-1</t>
  </si>
  <si>
    <t>Data_1648 IPL-17O-1648 BL00-1E-1120A-T719-R11-2</t>
  </si>
  <si>
    <t>Data_1649 IPL-17O-1649 BL00-1E-1500A-T719-R11-1</t>
  </si>
  <si>
    <t>Data_1651 IPL-17O-1651 SLAP2-B4-R11-5</t>
  </si>
  <si>
    <t>Data_1650 IPL-17O-1650 BL00-1E-1500A-T719-R11-2</t>
  </si>
  <si>
    <t>Data_1652 IPL-17O-1652 SLAP2-B4-R11-6</t>
  </si>
  <si>
    <t>Data_1653 IPL-17O-1653 SLAP2-B4-R11-7</t>
  </si>
  <si>
    <t>Data_1654 IPL-17O-1654 SLAP2-B4-R11-8</t>
  </si>
  <si>
    <t>Data_1655 IPL-17O-1655 VMSOW2-B3-R11-5</t>
  </si>
  <si>
    <t>Data_1657 IPL-17O-1657 VSMOW2-B3-R11-7</t>
  </si>
  <si>
    <t>Data_1658 IPL-17O-1658 VSMOW2-B3-R11-8</t>
  </si>
  <si>
    <t>Data_1659 IPL-17O-1659 COB-PR-25SEPT11-R11-1</t>
  </si>
  <si>
    <t>Data_1660 IPL-17O-1660 COB-PR-6JAN11-R11-1</t>
  </si>
  <si>
    <t>Data_1656 IPL-17O-1656 VSMOW2-B3-R11-6</t>
  </si>
  <si>
    <t>Data_1661 IPL-17O-1661 COB-PR-20AUG11-R11-1</t>
  </si>
  <si>
    <t>Data_1662 IPL-17O-1662 COB-PR-6FEB11-R11-1</t>
  </si>
  <si>
    <t>Ref bellows fully compressed on cycle 12 due to calculation error, rebounded by cycle 20</t>
  </si>
  <si>
    <t>Data_1663 IPL-17O-1663 USGS45-R11-1</t>
  </si>
  <si>
    <t>Data_1664 IPL-17O-1664 USGS45-R11-2</t>
  </si>
  <si>
    <t>Data_1665 IPL-17O-1665 USGS48-B1-R11-1</t>
  </si>
  <si>
    <t>Data_1666 IPL-17O-1666 USGS48-B1-R11-2</t>
  </si>
  <si>
    <t>pga</t>
  </si>
  <si>
    <t>Data_1667 IPL-17O-1667 USGS50-B1-R11-1</t>
  </si>
  <si>
    <t xml:space="preserve">Data_1668 IPL-17O-1668 USGS50-B1-R11-2 </t>
  </si>
  <si>
    <t>Data_1669 IPL-17O-1669 USGS48-B1-R11-3</t>
  </si>
  <si>
    <t>Data_1670 IPL-17O-1670 USGS48-B1-R11-4</t>
  </si>
  <si>
    <t>Data_1671 IPL-17O-1671 USGS50-B1-R11-3</t>
  </si>
  <si>
    <t>Data_1672 IPL-17O-1672 USGS50-B1-R11-4</t>
  </si>
  <si>
    <t>Data_1673 IPL-17O-1673 USGS50-B1-R11-5</t>
  </si>
  <si>
    <t>Data_1674 IPL-17O-1674 USGS50-B1-R11-6</t>
  </si>
  <si>
    <t>Data_1675 IPL-17O-1675 USGS50-B1-R11-7</t>
  </si>
  <si>
    <t>Data_1676 IPL-17O-1676 USGS47-B1-R11-1</t>
  </si>
  <si>
    <t>Data_1677 IPL-17O-1677 USGS47-B1-R11-2</t>
  </si>
  <si>
    <t>Data_1678 IPL-17O-1678 USGS47-B1-R11-3</t>
  </si>
  <si>
    <t>Data_1679 IPL-17O-1679 USGS47-B1-R11-4</t>
  </si>
  <si>
    <t>Data_1680 IPL-17O-1680 USGS47-B1-R11-5</t>
  </si>
  <si>
    <t>Data_1681 IPL-17O-16801 USGS47-B1-R11-6</t>
  </si>
  <si>
    <t>Data_1682 IPL-17O-1682 USGS47-B1-R11-7</t>
  </si>
  <si>
    <t>Data_1683 IPL-17O-1683 USGS47-B1-R11-8</t>
  </si>
  <si>
    <t>Data_1684 IPL-17O-1684 USGS50-B1-R11-8</t>
  </si>
  <si>
    <t>Data_1685 IPL-17O-1685 USGS50-B1-R11-9</t>
  </si>
  <si>
    <t>Data_1686 IPL-17O-1686 USGS50-B1-R11-10</t>
  </si>
  <si>
    <t>Data_1687 IPL-17O-1687 USGS50-B1-R11-11</t>
  </si>
  <si>
    <t>Data_1688 IPL-17O-1688 USGS50-B1-R11-12</t>
  </si>
  <si>
    <t>Relatively high d33 error</t>
  </si>
  <si>
    <t>Data_1689 IPL-17O-1689 USGS50-B1-R11-13</t>
  </si>
  <si>
    <t xml:space="preserve">First of day w/o a prime. Analyzed at 16nA at 14% starting bellows. Sample depleted rapidly in bellow, ended at ~2.6%. </t>
  </si>
  <si>
    <t>Data_1690 IPL-17O-1690 USGS50-B1-R11-14</t>
  </si>
  <si>
    <t>Data_1691 IPL-17O-1691 USGS50-B1-R11-15</t>
  </si>
  <si>
    <t>Data_1692 IPL-17O-1692 USGS50-B1-R11-16</t>
  </si>
  <si>
    <t>Data_1693 IPL-17O-1693 USGS50-B1-R11-17</t>
  </si>
  <si>
    <t>Data_1694 IPL-17O-1694 USGS47-B1-R11-9</t>
  </si>
  <si>
    <t>Data_1695 IPL-17O-1695 USGS47-B1-R11-10</t>
  </si>
  <si>
    <t>Data_1696 IPL-17O-1696 USGS47-B1-R11-11</t>
  </si>
  <si>
    <t>Data_1697 IPL-17O-1697 USGS47-B1-R11-12</t>
  </si>
  <si>
    <t>Data_1698 IPL-17O-1698 USGS47-B1-R11-13</t>
  </si>
  <si>
    <t>Data_1699 IPL-17O-1699 USGS47-B1-R11-14</t>
  </si>
  <si>
    <t>Data_1700 IPL-17O-1700 USGS50-B1-R11-18</t>
  </si>
  <si>
    <t>Data_1701 IPL-17O-1701 USGS50-B1-R11-19</t>
  </si>
  <si>
    <t>Data_1702 IPL-17O-1702 USGS50-B1-R11-20</t>
  </si>
  <si>
    <t>Data_1703 IPL-17O-1703 USGS50-B1-R11-21</t>
  </si>
  <si>
    <t>Data_1704 IPL-17O-1704 USGS50-B1-R11-22</t>
  </si>
  <si>
    <t>Data_1705 IPL-17O-1705 USGS47-B1-R11-15</t>
  </si>
  <si>
    <t>Data_1706 IPL-17O-1706 USGS47-B1-R11-16</t>
  </si>
  <si>
    <t>Data_1707 IPL-17O-1707 USGS50-B1-R11-23</t>
  </si>
  <si>
    <t>Data_1708 IPL-17O-1708 USGS50-B1-R11-24</t>
  </si>
  <si>
    <t>USGS49</t>
  </si>
  <si>
    <t>Data_1709 IPL-17O-1709 USGS49-A1-R11-1</t>
  </si>
  <si>
    <t>Data_1710 IPL-17O-1710 USGS49-A1-R11-2</t>
  </si>
  <si>
    <t>Data_1711 IPL-17O-1711 USGS49-A1-R11-3</t>
  </si>
  <si>
    <t>Data_1712 IPL-17O-1712 USGS49-A1-R11-4</t>
  </si>
  <si>
    <t>High 33 and 34 mismatch values</t>
  </si>
  <si>
    <t>Data_1713 IPL-17O-1713 USGS45-R11-3</t>
  </si>
  <si>
    <t>Data_1714 IPL-17O-1714 USGS45-R11-4</t>
  </si>
  <si>
    <t>Data_1715 IPL-17O-1715 USGS45-R11-5</t>
  </si>
  <si>
    <t>Data_1716 IPL-17O-1716 USGS45-R11-6</t>
  </si>
  <si>
    <t>Data_1717 IPL-17O-1717 USGS45-R11-7</t>
  </si>
  <si>
    <t>Data_1718 IPL-17O-1718 USGS45-R11-8</t>
  </si>
  <si>
    <t>***Power Outage &amp; New Tuning***</t>
  </si>
  <si>
    <t>Data_1719 IPL-17O-1719 USGS45-B1-R11-1</t>
  </si>
  <si>
    <t>Data_1720 IPL-17O-1720 USGS49-A1-R11-5</t>
  </si>
  <si>
    <t>Data_1721 IPL-17O-1721 USGS49-A1-R11-6</t>
  </si>
  <si>
    <t>Data_1722 IPL-17O-1722 USGS49-A1-R11-7</t>
  </si>
  <si>
    <t>Data_1723 IPL-17O-1723 USGS49-A1-R11-8</t>
  </si>
  <si>
    <t>Data_1724 IPL-17O-1724 USGS49-A1-R11-9</t>
  </si>
  <si>
    <t>Data_1725 IPL-17O-1725 USGS49-A1-R11-10</t>
  </si>
  <si>
    <t>Data_1726 IPL-17O-1726 USGS45-B1-R11-2</t>
  </si>
  <si>
    <t>d18O high, right after septum change - maybe issue with changing septum?</t>
  </si>
  <si>
    <t>Data_1727 IPL-17O-1727 USGS45-B1-R11-3</t>
  </si>
  <si>
    <t>Data_1728 IPL-17O-1728 USGS45-B1-R11-4</t>
  </si>
  <si>
    <t>Data_1729 IPL-17O-1729 USGS45-B1-R11-5</t>
  </si>
  <si>
    <t>Data_1730 IPL-17O-1730 USGS45-B1-R11-6</t>
  </si>
  <si>
    <t>Data_1731 IPL-17O-1731 USGS49-A1-R11-11</t>
  </si>
  <si>
    <t>Data_1732 IPL-17O-1724 USGS49-A1-R11-12</t>
  </si>
  <si>
    <t>Data_1733 IPL-17O-1733 USGS49-A1-R11-13</t>
  </si>
  <si>
    <t>Data_1734 IPL-17O-1734 USGS49-A1-R11-14</t>
  </si>
  <si>
    <t>Data_1735 IPL-17O-1735 USGS49-A1-R11-15</t>
  </si>
  <si>
    <t>Data_1736 IPL-17O-1736 USGS49-A1-R11-16</t>
  </si>
  <si>
    <t>Data_1737 IPL-17O-1737 USGS49-A1-R11-17</t>
  </si>
  <si>
    <t>Data_1738 IPL-17O-1738 USGS45-B1-R11-7</t>
  </si>
  <si>
    <t>Data_1739 IPL-17O-1739 USGS45-B1-R11-8</t>
  </si>
  <si>
    <t>Data_1740 IPL-17O-1740 USGS45-B1-R11-9</t>
  </si>
  <si>
    <t>Data_1741 IPL-17O-1741 USGS45-B1-R11-10</t>
  </si>
  <si>
    <t>Data_1655 IPL-17O-1655 VSMOW2-B3-R11-5</t>
  </si>
  <si>
    <t>Data_1742 IPL-17O-1742 USGS45-B1-R11-11</t>
  </si>
  <si>
    <t>Data_1743 IPL-17O-1743 VSMOW2-B3-R11-9</t>
  </si>
  <si>
    <t>Data_1744 IPL-17O-1744 VSMOW2-B3-R11-10</t>
  </si>
  <si>
    <t>Data_1746 IPL-17O-1746 VSMOW2-B3-R11-12</t>
  </si>
  <si>
    <t>Data_1747 IPL-17O-1747 VSMOW2-B3-R11-13</t>
  </si>
  <si>
    <t>Data_1748 IPL-17O-1748 SLAP2-B4-R11-9</t>
  </si>
  <si>
    <t>Data_1749 IPL-17O-1749 SLAP2-B4-R11-10</t>
  </si>
  <si>
    <t>Data_1750 IPL-17O-1750 SLAP2-B4-R11-11</t>
  </si>
  <si>
    <t>Data_1745 IPL-17O-1745 VSMOW2-B3-R11-11</t>
  </si>
  <si>
    <t>Data_1751 IPL-17O-1751 SLAP2-B4-R11-12</t>
  </si>
  <si>
    <t>Data_1752 IPL-17O-1752 SLAP2-B4-R11-13</t>
  </si>
  <si>
    <t>Data_1753 IPL-17O-1753 USGS49-A1-R11-18</t>
  </si>
  <si>
    <t>Data_1754 IPL-17O-1754 USGS49-A1-R11-19</t>
  </si>
  <si>
    <t>Data_1755 IPL-17O-1755 USGS49-A1-R11-20</t>
  </si>
  <si>
    <t>Data_1756 IPL-17O-1756 USGS49-A1-R11-21</t>
  </si>
  <si>
    <t>Data_1757 IPL-17O-1757 USGS49-A1-R11-22</t>
  </si>
  <si>
    <t>ReactorID</t>
  </si>
  <si>
    <t>Data_1545 IPL-17O-1544 DIFlush #1-R11-1</t>
  </si>
  <si>
    <t>Data_1546 IPL-17O-1545 DIFlush #2-R11-2</t>
  </si>
  <si>
    <t>Data_1547 IPL-17O-1546 DIFlush #3-R11-3</t>
  </si>
  <si>
    <t>Data_1548 IPL-17O-1547 DIFlush #4-R11-4</t>
  </si>
  <si>
    <t>Data_1549 IPL-17O-1548 DIFlush #5-R11-5</t>
  </si>
  <si>
    <t>Data_1550 IPL-17O-1549 DIFlush #6-R11-6</t>
  </si>
  <si>
    <t>primes</t>
  </si>
  <si>
    <t>flag.major</t>
  </si>
  <si>
    <t>flag.analysis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</si>
</sst>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"/>
    <numFmt numFmtId="167" formatCode="0.0E+00"/>
    <numFmt numFmtId="168" formatCode="0E+00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06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/>
    <xf numFmtId="0" fontId="2" fillId="0" borderId="0" xfId="0" applyNumberFormat="1" applyFont="1"/>
    <xf numFmtId="167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66" fontId="2" fillId="0" borderId="0" xfId="0" applyNumberFormat="1" applyFont="1"/>
    <xf numFmtId="165" fontId="0" fillId="41" borderId="0" xfId="0" applyNumberFormat="1" applyFill="1"/>
    <xf numFmtId="22" fontId="0" fillId="41" borderId="0" xfId="0" applyNumberFormat="1" applyFill="1"/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4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8" fillId="0" borderId="0" xfId="0" applyFont="1" applyAlignment="1">
      <alignment horizontal="left"/>
    </xf>
    <xf numFmtId="166" fontId="8" fillId="0" borderId="0" xfId="0" applyNumberFormat="1" applyFont="1"/>
    <xf numFmtId="0" fontId="0" fillId="42" borderId="0" xfId="0" applyFill="1"/>
    <xf numFmtId="0" fontId="0" fillId="42" borderId="0" xfId="0" applyFill="1" applyAlignment="1">
      <alignment horizontal="center"/>
    </xf>
    <xf numFmtId="0" fontId="0" fillId="42" borderId="0" xfId="0" applyFill="1" applyAlignment="1">
      <alignment horizontal="left"/>
    </xf>
    <xf numFmtId="165" fontId="0" fillId="42" borderId="0" xfId="0" applyNumberFormat="1" applyFill="1"/>
    <xf numFmtId="22" fontId="0" fillId="42" borderId="0" xfId="0" applyNumberFormat="1" applyFill="1"/>
    <xf numFmtId="2" fontId="0" fillId="42" borderId="0" xfId="0" applyNumberFormat="1" applyFill="1"/>
    <xf numFmtId="1" fontId="0" fillId="42" borderId="0" xfId="0" applyNumberFormat="1" applyFill="1"/>
    <xf numFmtId="22" fontId="4" fillId="0" borderId="0" xfId="0" applyNumberFormat="1" applyFont="1"/>
    <xf numFmtId="0" fontId="0" fillId="43" borderId="0" xfId="0" applyFill="1"/>
    <xf numFmtId="0" fontId="0" fillId="43" borderId="0" xfId="0" applyFill="1" applyAlignment="1">
      <alignment horizontal="center"/>
    </xf>
    <xf numFmtId="0" fontId="0" fillId="43" borderId="0" xfId="0" applyFill="1" applyAlignment="1">
      <alignment horizontal="left"/>
    </xf>
    <xf numFmtId="165" fontId="0" fillId="43" borderId="0" xfId="0" applyNumberFormat="1" applyFill="1"/>
    <xf numFmtId="22" fontId="0" fillId="43" borderId="0" xfId="0" applyNumberFormat="1" applyFill="1"/>
    <xf numFmtId="2" fontId="0" fillId="43" borderId="0" xfId="0" applyNumberFormat="1" applyFill="1"/>
    <xf numFmtId="1" fontId="0" fillId="43" borderId="0" xfId="0" applyNumberFormat="1" applyFill="1"/>
    <xf numFmtId="0" fontId="0" fillId="44" borderId="0" xfId="0" applyFill="1"/>
    <xf numFmtId="1" fontId="0" fillId="0" borderId="0" xfId="0" applyNumberFormat="1" applyAlignment="1">
      <alignment horizontal="right"/>
    </xf>
    <xf numFmtId="1" fontId="0" fillId="0" borderId="0" xfId="0" applyNumberFormat="1" applyAlignment="1"/>
    <xf numFmtId="0" fontId="0" fillId="4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40" borderId="0" xfId="0" applyFont="1" applyFill="1" applyBorder="1" applyAlignment="1">
      <alignment horizontal="left"/>
    </xf>
    <xf numFmtId="168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USGS50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USGS50 - 1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'All Data'!$AG$124:$AG$126</c:f>
              <c:numCache>
                <c:formatCode>0</c:formatCode>
                <c:ptCount val="3"/>
                <c:pt idx="0">
                  <c:v>41.393132859232736</c:v>
                </c:pt>
                <c:pt idx="1">
                  <c:v>-20.767208586701003</c:v>
                </c:pt>
                <c:pt idx="2">
                  <c:v>-11.98060324241812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C-4CCC-9BF2-1493B76567CB}"/>
            </c:ext>
          </c:extLst>
        </c:ser>
        <c:ser>
          <c:idx val="0"/>
          <c:order val="1"/>
          <c:tx>
            <c:v>USGS50 - 2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Data'!#REF!</c:f>
              <c:numCache>
                <c:formatCode>0</c:formatCode>
                <c:ptCount val="6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'All Data'!$AG$128:$AG$133</c:f>
              <c:numCache>
                <c:formatCode>0</c:formatCode>
                <c:ptCount val="6"/>
                <c:pt idx="0">
                  <c:v>41.539526839174499</c:v>
                </c:pt>
                <c:pt idx="1">
                  <c:v>-6.0446141810617249</c:v>
                </c:pt>
                <c:pt idx="2">
                  <c:v>-15.160691209904709</c:v>
                </c:pt>
                <c:pt idx="3">
                  <c:v>-7.7937336790805389</c:v>
                </c:pt>
                <c:pt idx="4">
                  <c:v>-4.2299870583737409</c:v>
                </c:pt>
                <c:pt idx="5">
                  <c:v>1.6014912110202673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C-4CCC-9BF2-1493B76567CB}"/>
            </c:ext>
          </c:extLst>
        </c:ser>
        <c:ser>
          <c:idx val="2"/>
          <c:order val="2"/>
          <c:tx>
            <c:v>USGS50 - 3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'All Data'!$AG$141:$AG$151</c:f>
              <c:numCache>
                <c:formatCode>0</c:formatCode>
                <c:ptCount val="11"/>
                <c:pt idx="0">
                  <c:v>31.339444515444015</c:v>
                </c:pt>
                <c:pt idx="1">
                  <c:v>-5.0411107427990043</c:v>
                </c:pt>
                <c:pt idx="2">
                  <c:v>-10.182321314574416</c:v>
                </c:pt>
                <c:pt idx="3">
                  <c:v>-10.30385231304809</c:v>
                </c:pt>
                <c:pt idx="4">
                  <c:v>-10.334166914831133</c:v>
                </c:pt>
                <c:pt idx="5">
                  <c:v>0.38867564163957979</c:v>
                </c:pt>
                <c:pt idx="6">
                  <c:v>-4.5682628246883628</c:v>
                </c:pt>
                <c:pt idx="7">
                  <c:v>7.837709915081259</c:v>
                </c:pt>
                <c:pt idx="8">
                  <c:v>-0.7485585189477284</c:v>
                </c:pt>
                <c:pt idx="9">
                  <c:v>-5.7572628323998565</c:v>
                </c:pt>
                <c:pt idx="10">
                  <c:v>-1.8432688395102481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0C-4CCC-9BF2-1493B76567CB}"/>
            </c:ext>
          </c:extLst>
        </c:ser>
        <c:ser>
          <c:idx val="3"/>
          <c:order val="3"/>
          <c:tx>
            <c:v>USGS50 - 4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'All Data'!$AG$157:$AG$163</c:f>
              <c:numCache>
                <c:formatCode>0</c:formatCode>
                <c:ptCount val="7"/>
                <c:pt idx="0">
                  <c:v>47.65960604658126</c:v>
                </c:pt>
                <c:pt idx="1">
                  <c:v>-0.7930593986990031</c:v>
                </c:pt>
                <c:pt idx="2">
                  <c:v>-11.720828125052041</c:v>
                </c:pt>
                <c:pt idx="3">
                  <c:v>-1.4329654528704161</c:v>
                </c:pt>
                <c:pt idx="4">
                  <c:v>-9.8553765767719348</c:v>
                </c:pt>
                <c:pt idx="5">
                  <c:v>-9.9980673875426085</c:v>
                </c:pt>
                <c:pt idx="6">
                  <c:v>45.198005729387702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0C-4CCC-9BF2-1493B76567CB}"/>
            </c:ext>
          </c:extLst>
        </c:ser>
        <c:ser>
          <c:idx val="4"/>
          <c:order val="4"/>
          <c:tx>
            <c:v>USGS50 - 5 jump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'All Data'!$AG$164:$AG$166</c:f>
              <c:numCache>
                <c:formatCode>0</c:formatCode>
                <c:ptCount val="3"/>
                <c:pt idx="0">
                  <c:v>36.964848978204401</c:v>
                </c:pt>
                <c:pt idx="1">
                  <c:v>-8.0424696095722226</c:v>
                </c:pt>
                <c:pt idx="2">
                  <c:v>-5.8400570623282633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0C-4CCC-9BF2-1493B765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91192"/>
        <c:axId val="269163312"/>
      </c:scatterChart>
      <c:valAx>
        <c:axId val="73889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samples</a:t>
                </a:r>
                <a:r>
                  <a:rPr lang="en-GB" baseline="0"/>
                  <a:t> injected (0=previous sample)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63312"/>
        <c:crossesAt val="-999"/>
        <c:crossBetween val="midCat"/>
      </c:valAx>
      <c:valAx>
        <c:axId val="2691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9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USGS47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USGS47 - 1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Data'!#REF!</c:f>
              <c:numCache>
                <c:formatCode>0</c:formatCode>
                <c:ptCount val="9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</c:numCache>
            </c:numRef>
          </c:xVal>
          <c:yVal>
            <c:numRef>
              <c:f>'All Data'!$AG$133:$AG$141</c:f>
              <c:numCache>
                <c:formatCode>0</c:formatCode>
                <c:ptCount val="9"/>
                <c:pt idx="0">
                  <c:v>1.6014912110202673</c:v>
                </c:pt>
                <c:pt idx="1">
                  <c:v>12.625161603669</c:v>
                </c:pt>
                <c:pt idx="2">
                  <c:v>26.727571345627865</c:v>
                </c:pt>
                <c:pt idx="3">
                  <c:v>28.739530401555413</c:v>
                </c:pt>
                <c:pt idx="4">
                  <c:v>39.726077340525023</c:v>
                </c:pt>
                <c:pt idx="5">
                  <c:v>36.083126103337193</c:v>
                </c:pt>
                <c:pt idx="6">
                  <c:v>36.961500300142447</c:v>
                </c:pt>
                <c:pt idx="7">
                  <c:v>38.752394595961803</c:v>
                </c:pt>
                <c:pt idx="8">
                  <c:v>31.339444515444015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6-498E-8F17-7BAC88B64D12}"/>
            </c:ext>
          </c:extLst>
        </c:ser>
        <c:ser>
          <c:idx val="0"/>
          <c:order val="1"/>
          <c:tx>
            <c:v>USGS47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Data'!#REF!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</c:numCache>
            </c:numRef>
          </c:xVal>
          <c:yVal>
            <c:numRef>
              <c:f>'All Data'!$AG$151:$AG$157</c:f>
              <c:numCache>
                <c:formatCode>0</c:formatCode>
                <c:ptCount val="7"/>
                <c:pt idx="0">
                  <c:v>-1.8432688395102481</c:v>
                </c:pt>
                <c:pt idx="1">
                  <c:v>32.222807342865423</c:v>
                </c:pt>
                <c:pt idx="2">
                  <c:v>30.958107476019237</c:v>
                </c:pt>
                <c:pt idx="3">
                  <c:v>41.551814895132821</c:v>
                </c:pt>
                <c:pt idx="4">
                  <c:v>46.667632405316795</c:v>
                </c:pt>
                <c:pt idx="5">
                  <c:v>44.314959173325619</c:v>
                </c:pt>
                <c:pt idx="6">
                  <c:v>47.65960604658126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6-498E-8F17-7BAC88B64D12}"/>
            </c:ext>
          </c:extLst>
        </c:ser>
        <c:ser>
          <c:idx val="2"/>
          <c:order val="2"/>
          <c:tx>
            <c:v>USGS47 - 3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'All Data'!$AG$162:$AG$164</c:f>
              <c:numCache>
                <c:formatCode>0</c:formatCode>
                <c:ptCount val="3"/>
                <c:pt idx="0">
                  <c:v>-9.9980673875426085</c:v>
                </c:pt>
                <c:pt idx="1">
                  <c:v>45.198005729387702</c:v>
                </c:pt>
                <c:pt idx="2">
                  <c:v>36.964848978204401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6-498E-8F17-7BAC88B6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91192"/>
        <c:axId val="269163312"/>
      </c:scatterChart>
      <c:valAx>
        <c:axId val="73889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samples</a:t>
                </a:r>
                <a:r>
                  <a:rPr lang="en-GB" baseline="0"/>
                  <a:t> injected (0=previous sample)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63312"/>
        <c:crossesAt val="-999"/>
        <c:crossBetween val="midCat"/>
      </c:valAx>
      <c:valAx>
        <c:axId val="2691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9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USGS45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USGS45 - 1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'All Data'!$AG$171:$AG$178</c:f>
              <c:numCache>
                <c:formatCode>0</c:formatCode>
                <c:ptCount val="8"/>
                <c:pt idx="0">
                  <c:v>-4</c:v>
                </c:pt>
                <c:pt idx="1">
                  <c:v>7.8785822922693427</c:v>
                </c:pt>
                <c:pt idx="2">
                  <c:v>19.53426476746256</c:v>
                </c:pt>
                <c:pt idx="3">
                  <c:v>10.291676629394342</c:v>
                </c:pt>
                <c:pt idx="4">
                  <c:v>-4.7248702178971369</c:v>
                </c:pt>
                <c:pt idx="5">
                  <c:v>15.440161976778777</c:v>
                </c:pt>
                <c:pt idx="6">
                  <c:v>10.942553977612235</c:v>
                </c:pt>
                <c:pt idx="7">
                  <c:v>17.929160417989863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A-4C3C-B81F-299691473F5E}"/>
            </c:ext>
          </c:extLst>
        </c:ser>
        <c:ser>
          <c:idx val="1"/>
          <c:order val="1"/>
          <c:tx>
            <c:v>USGS45 - 2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'All Data'!$AG$184:$AG$188</c:f>
              <c:numCache>
                <c:formatCode>0</c:formatCode>
                <c:ptCount val="5"/>
                <c:pt idx="0">
                  <c:v>14.761569199244207</c:v>
                </c:pt>
                <c:pt idx="1">
                  <c:v>1.6643581379360839</c:v>
                </c:pt>
                <c:pt idx="2">
                  <c:v>13.363623077251141</c:v>
                </c:pt>
                <c:pt idx="3">
                  <c:v>16.225606375187773</c:v>
                </c:pt>
                <c:pt idx="4">
                  <c:v>13.098889263344793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A-4C3C-B81F-299691473F5E}"/>
            </c:ext>
          </c:extLst>
        </c:ser>
        <c:ser>
          <c:idx val="2"/>
          <c:order val="2"/>
          <c:tx>
            <c:v>USGS45 - 3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'All Data'!$AG$196:$AG$201</c:f>
              <c:numCache>
                <c:formatCode>0</c:formatCode>
                <c:ptCount val="6"/>
                <c:pt idx="0">
                  <c:v>18.118573198282917</c:v>
                </c:pt>
                <c:pt idx="1">
                  <c:v>2.0126878049855357</c:v>
                </c:pt>
                <c:pt idx="2">
                  <c:v>5.1696405499725984</c:v>
                </c:pt>
                <c:pt idx="3">
                  <c:v>7.8980671885500175</c:v>
                </c:pt>
                <c:pt idx="4">
                  <c:v>14.480600810941491</c:v>
                </c:pt>
                <c:pt idx="5">
                  <c:v>9.8372636455619222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A-4C3C-B81F-299691473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14944"/>
        <c:axId val="425611664"/>
      </c:scatterChart>
      <c:valAx>
        <c:axId val="425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1664"/>
        <c:crosses val="autoZero"/>
        <c:crossBetween val="midCat"/>
      </c:valAx>
      <c:valAx>
        <c:axId val="4256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USGS49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USGS49 - 1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'All Data'!$AG$166:$AG$170</c:f>
              <c:numCache>
                <c:formatCode>0</c:formatCode>
                <c:ptCount val="5"/>
                <c:pt idx="0">
                  <c:v>-5.8400570623282633</c:v>
                </c:pt>
                <c:pt idx="1">
                  <c:v>-9.4964599281759376</c:v>
                </c:pt>
                <c:pt idx="2">
                  <c:v>28.041570873163835</c:v>
                </c:pt>
                <c:pt idx="3">
                  <c:v>23.271452237597856</c:v>
                </c:pt>
                <c:pt idx="4">
                  <c:v>-3.1245430549411424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9-4362-ABED-78F0F72DB834}"/>
            </c:ext>
          </c:extLst>
        </c:ser>
        <c:ser>
          <c:idx val="1"/>
          <c:order val="1"/>
          <c:tx>
            <c:v>USGS49 - 2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'All Data'!$AG$178:$AG$184</c:f>
              <c:numCache>
                <c:formatCode>0</c:formatCode>
                <c:ptCount val="7"/>
                <c:pt idx="0">
                  <c:v>17.929160417989863</c:v>
                </c:pt>
                <c:pt idx="1">
                  <c:v>10.964897617057545</c:v>
                </c:pt>
                <c:pt idx="2">
                  <c:v>5.5366800101595004</c:v>
                </c:pt>
                <c:pt idx="3">
                  <c:v>16.495352315327949</c:v>
                </c:pt>
                <c:pt idx="4">
                  <c:v>17.948064488066962</c:v>
                </c:pt>
                <c:pt idx="5">
                  <c:v>11.999918104965701</c:v>
                </c:pt>
                <c:pt idx="6">
                  <c:v>14.761569199244207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9-4362-ABED-78F0F72DB8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'All Data'!$AG$189:$AG$196</c:f>
              <c:numCache>
                <c:formatCode>0</c:formatCode>
                <c:ptCount val="8"/>
                <c:pt idx="0">
                  <c:v>15.212498289123634</c:v>
                </c:pt>
                <c:pt idx="1">
                  <c:v>-3.1851312647184216</c:v>
                </c:pt>
                <c:pt idx="2">
                  <c:v>0.85829103090873105</c:v>
                </c:pt>
                <c:pt idx="3">
                  <c:v>10.925309722839671</c:v>
                </c:pt>
                <c:pt idx="4">
                  <c:v>25.326967828920743</c:v>
                </c:pt>
                <c:pt idx="5">
                  <c:v>10.039723128389966</c:v>
                </c:pt>
                <c:pt idx="6">
                  <c:v>21.725998478480335</c:v>
                </c:pt>
                <c:pt idx="7">
                  <c:v>18.118573198282917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9-4362-ABED-78F0F72D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14944"/>
        <c:axId val="425611664"/>
      </c:scatterChart>
      <c:valAx>
        <c:axId val="425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1664"/>
        <c:crosses val="autoZero"/>
        <c:crossBetween val="midCat"/>
      </c:valAx>
      <c:valAx>
        <c:axId val="4256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119062</xdr:colOff>
      <xdr:row>37</xdr:row>
      <xdr:rowOff>52387</xdr:rowOff>
    </xdr:from>
    <xdr:to>
      <xdr:col>46</xdr:col>
      <xdr:colOff>423862</xdr:colOff>
      <xdr:row>54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7519C-03F0-42B6-8C6D-DD49990F4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104775</xdr:colOff>
      <xdr:row>22</xdr:row>
      <xdr:rowOff>76200</xdr:rowOff>
    </xdr:from>
    <xdr:to>
      <xdr:col>46</xdr:col>
      <xdr:colOff>409575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F5C23-4130-42C2-8E74-052E3538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438150</xdr:colOff>
      <xdr:row>73</xdr:row>
      <xdr:rowOff>180975</xdr:rowOff>
    </xdr:from>
    <xdr:to>
      <xdr:col>47</xdr:col>
      <xdr:colOff>133350</xdr:colOff>
      <xdr:row>93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12FE9-218C-4E98-9AA2-64C7566DF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209550</xdr:colOff>
      <xdr:row>56</xdr:row>
      <xdr:rowOff>171450</xdr:rowOff>
    </xdr:from>
    <xdr:to>
      <xdr:col>47</xdr:col>
      <xdr:colOff>514350</xdr:colOff>
      <xdr:row>73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B5132-C7D6-4B85-A262-2115C1F8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7106" displayName="Table7106" ref="C1:D216" totalsRowShown="0">
  <autoFilter ref="C1:D216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2" totalsRowShown="0">
  <autoFilter ref="C1:C12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15" totalsRowShown="0">
  <autoFilter ref="D1:D15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47" displayName="Table47" ref="E1:E15" totalsRowShown="0">
  <autoFilter ref="E1:E15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2">
  <autoFilter ref="A19:B20"/>
  <tableColumns count="2">
    <tableColumn id="1" name="Type 1 " dataDxfId="1"/>
    <tableColumn id="2" name="Type 2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F1:F3" totalsRowShown="0">
  <autoFilter ref="F1:F3"/>
  <tableColumns count="1">
    <tableColumn id="1" name="Apati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6" totalsRowShown="0">
  <autoFilter ref="A1:A6"/>
  <tableColumns count="1">
    <tableColumn id="1" name="Typ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6"/>
  <sheetViews>
    <sheetView tabSelected="1" zoomScaleNormal="100" workbookViewId="0">
      <pane xSplit="5" ySplit="1" topLeftCell="AC125" activePane="bottomRight" state="frozen"/>
      <selection pane="topRight" activeCell="C1" sqref="C1"/>
      <selection pane="bottomLeft" activeCell="A2" sqref="A2"/>
      <selection pane="bottomRight" activeCell="AK1" sqref="AK1:AK1048576"/>
    </sheetView>
  </sheetViews>
  <sheetFormatPr defaultRowHeight="15" x14ac:dyDescent="0.25"/>
  <cols>
    <col min="1" max="1" width="9.5703125" style="46" bestFit="1" customWidth="1"/>
    <col min="2" max="2" width="7" style="69" customWidth="1"/>
    <col min="3" max="3" width="13.5703125" style="48" customWidth="1"/>
    <col min="4" max="4" width="16.5703125" style="48" customWidth="1"/>
    <col min="5" max="5" width="67.42578125" style="49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style="20" bestFit="1" customWidth="1"/>
    <col min="24" max="24" width="14.7109375" style="56" customWidth="1"/>
    <col min="25" max="25" width="14.42578125" style="16" customWidth="1"/>
    <col min="26" max="27" width="15.28515625" style="46" bestFit="1" customWidth="1"/>
    <col min="28" max="28" width="23.7109375" style="46" bestFit="1" customWidth="1"/>
    <col min="29" max="29" width="24.7109375" style="46" bestFit="1" customWidth="1"/>
    <col min="30" max="31" width="12.140625" style="46" bestFit="1" customWidth="1"/>
    <col min="32" max="32" width="11.85546875" style="46" bestFit="1" customWidth="1"/>
    <col min="33" max="33" width="14.28515625" style="46" bestFit="1" customWidth="1"/>
    <col min="34" max="34" width="8.42578125" style="55" customWidth="1"/>
    <col min="35" max="35" width="6.85546875" style="59" customWidth="1"/>
    <col min="36" max="36" width="13.5703125" style="48" customWidth="1"/>
    <col min="37" max="37" width="9.140625" style="48"/>
    <col min="38" max="16384" width="9.140625" style="46"/>
  </cols>
  <sheetData>
    <row r="1" spans="1:40" s="19" customFormat="1" x14ac:dyDescent="0.25">
      <c r="A1" s="19" t="s">
        <v>0</v>
      </c>
      <c r="B1" s="23" t="s">
        <v>79</v>
      </c>
      <c r="C1" s="48" t="s">
        <v>65</v>
      </c>
      <c r="D1" s="48" t="s">
        <v>57</v>
      </c>
      <c r="E1" s="51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57" t="s">
        <v>20</v>
      </c>
      <c r="Y1" s="45" t="s">
        <v>21</v>
      </c>
      <c r="Z1" s="5" t="s">
        <v>42</v>
      </c>
      <c r="AA1" s="5" t="s">
        <v>43</v>
      </c>
      <c r="AB1" s="5" t="s">
        <v>36</v>
      </c>
      <c r="AC1" s="5" t="s">
        <v>94</v>
      </c>
      <c r="AD1" s="19" t="s">
        <v>31</v>
      </c>
      <c r="AE1" s="19" t="s">
        <v>32</v>
      </c>
      <c r="AF1" s="19" t="s">
        <v>33</v>
      </c>
      <c r="AG1" s="19" t="s">
        <v>34</v>
      </c>
      <c r="AH1" s="60" t="s">
        <v>73</v>
      </c>
      <c r="AI1" s="61" t="s">
        <v>74</v>
      </c>
      <c r="AJ1" s="72" t="s">
        <v>82</v>
      </c>
      <c r="AK1" s="19" t="s">
        <v>347</v>
      </c>
      <c r="AL1" s="19" t="s">
        <v>354</v>
      </c>
      <c r="AM1" s="19" t="s">
        <v>355</v>
      </c>
      <c r="AN1" s="19" t="s">
        <v>356</v>
      </c>
    </row>
    <row r="2" spans="1:40" s="19" customFormat="1" x14ac:dyDescent="0.25">
      <c r="A2" s="46" t="s">
        <v>99</v>
      </c>
      <c r="B2" s="23"/>
      <c r="C2" s="48"/>
      <c r="D2" s="48"/>
      <c r="E2" s="51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62"/>
      <c r="X2" s="57"/>
      <c r="Y2" s="45"/>
      <c r="Z2" s="17"/>
      <c r="AA2" s="17"/>
      <c r="AB2" s="16"/>
      <c r="AC2" s="16"/>
      <c r="AD2" s="16"/>
      <c r="AE2" s="16"/>
      <c r="AF2" s="3"/>
      <c r="AG2" s="3"/>
      <c r="AH2" s="58"/>
      <c r="AI2" s="58"/>
      <c r="AJ2" s="72"/>
      <c r="AK2" s="103" t="str">
        <f>"11"</f>
        <v>11</v>
      </c>
    </row>
    <row r="3" spans="1:40" s="73" customFormat="1" x14ac:dyDescent="0.25">
      <c r="A3" s="73">
        <v>1544</v>
      </c>
      <c r="B3" s="69" t="s">
        <v>101</v>
      </c>
      <c r="C3" s="54" t="s">
        <v>62</v>
      </c>
      <c r="D3" s="54" t="s">
        <v>66</v>
      </c>
      <c r="E3" s="73" t="s">
        <v>348</v>
      </c>
      <c r="F3" s="16">
        <v>-2.9093827036939399</v>
      </c>
      <c r="G3" s="16">
        <v>-2.9136235124326602</v>
      </c>
      <c r="H3" s="16">
        <v>4.0899329832368003E-3</v>
      </c>
      <c r="I3" s="16">
        <v>-5.4909332006874401</v>
      </c>
      <c r="J3" s="16">
        <v>-5.5060638827048303</v>
      </c>
      <c r="K3" s="16">
        <v>2.20122407947801E-3</v>
      </c>
      <c r="L3" s="16">
        <v>-6.4217823645070504E-3</v>
      </c>
      <c r="M3" s="16">
        <v>4.0538373437291903E-3</v>
      </c>
      <c r="N3" s="16">
        <v>-13.0747131581648</v>
      </c>
      <c r="O3" s="16">
        <v>4.0482361508843503E-3</v>
      </c>
      <c r="P3" s="16">
        <v>-25.277793982835799</v>
      </c>
      <c r="Q3" s="16">
        <v>2.1574282852861301E-3</v>
      </c>
      <c r="R3" s="16">
        <v>-37.9363326251936</v>
      </c>
      <c r="S3" s="16">
        <v>0.15750924228163901</v>
      </c>
      <c r="T3" s="16">
        <v>742.27450087905197</v>
      </c>
      <c r="U3" s="16">
        <v>0.243266418320539</v>
      </c>
      <c r="V3" s="74">
        <v>43693.471030092594</v>
      </c>
      <c r="W3" s="73">
        <v>2.2000000000000002</v>
      </c>
      <c r="X3" s="16">
        <v>3.4846925331093001E-2</v>
      </c>
      <c r="Y3" s="16">
        <v>2.9967790983223198E-2</v>
      </c>
      <c r="Z3" s="17">
        <f>((((N3/1000)+1)/((SMOW!$Z$4/1000)+1))-1)*1000</f>
        <v>-2.4479345088063154</v>
      </c>
      <c r="AA3" s="17">
        <f>((((P3/1000)+1)/((SMOW!$AA$4/1000)+1))-1)*1000</f>
        <v>-4.6755034004370977</v>
      </c>
      <c r="AB3" s="17">
        <f>Z3*SMOW!$AN$6</f>
        <v>-2.7101952482829677</v>
      </c>
      <c r="AC3" s="17">
        <f>AA3*SMOW!$AN$12</f>
        <v>-5.1662977725220696</v>
      </c>
      <c r="AD3" s="17">
        <f>LN((AB3/1000)+1)*1000</f>
        <v>-2.7138744765463909</v>
      </c>
      <c r="AE3" s="17">
        <f t="shared" ref="AE3" si="0">LN((AC3/1000)+1)*1000</f>
        <v>-5.1796892316147174</v>
      </c>
      <c r="AF3" s="16">
        <f>(AD3-SMOW!AN$14*AE3)</f>
        <v>2.1001437746179796E-2</v>
      </c>
      <c r="AG3" s="2">
        <f t="shared" ref="AG3" si="1">AF3*1000</f>
        <v>21.001437746179796</v>
      </c>
      <c r="AH3" s="2">
        <f>AVERAGE(AG3:AG8)</f>
        <v>22.80441301266589</v>
      </c>
      <c r="AI3" s="2">
        <f>STDEV(AG3:AG8)</f>
        <v>4.6689224350602121</v>
      </c>
      <c r="AJ3" s="2"/>
      <c r="AK3" s="103" t="str">
        <f t="shared" ref="AK3:AK66" si="2">"11"</f>
        <v>11</v>
      </c>
    </row>
    <row r="4" spans="1:40" s="73" customFormat="1" x14ac:dyDescent="0.25">
      <c r="A4" s="73">
        <v>1545</v>
      </c>
      <c r="B4" s="69" t="s">
        <v>101</v>
      </c>
      <c r="C4" s="54" t="s">
        <v>62</v>
      </c>
      <c r="D4" s="54" t="s">
        <v>66</v>
      </c>
      <c r="E4" s="73" t="s">
        <v>349</v>
      </c>
      <c r="F4" s="16">
        <v>-2.78174374897434</v>
      </c>
      <c r="G4" s="16">
        <v>-2.7856203000642101</v>
      </c>
      <c r="H4" s="16">
        <v>3.9876396624591703E-3</v>
      </c>
      <c r="I4" s="16">
        <v>-5.2422314072919898</v>
      </c>
      <c r="J4" s="16">
        <v>-5.25602018790772</v>
      </c>
      <c r="K4" s="16">
        <v>1.95587872338592E-3</v>
      </c>
      <c r="L4" s="16">
        <v>-1.04416408489389E-2</v>
      </c>
      <c r="M4" s="16">
        <v>3.9530084397594702E-3</v>
      </c>
      <c r="N4" s="16">
        <v>-12.948375481514701</v>
      </c>
      <c r="O4" s="16">
        <v>3.9469857096496802E-3</v>
      </c>
      <c r="P4" s="16">
        <v>-25.034040387427201</v>
      </c>
      <c r="Q4" s="16">
        <v>1.9169643471378399E-3</v>
      </c>
      <c r="R4" s="16">
        <v>-37.639669594772897</v>
      </c>
      <c r="S4" s="16">
        <v>0.14913628562442299</v>
      </c>
      <c r="T4" s="16">
        <v>645.30563854913498</v>
      </c>
      <c r="U4" s="16">
        <v>7.1090487941999195E-2</v>
      </c>
      <c r="V4" s="74">
        <v>43692.555196759262</v>
      </c>
      <c r="W4" s="73">
        <v>2.2000000000000002</v>
      </c>
      <c r="X4" s="16">
        <v>0.11093297886909</v>
      </c>
      <c r="Y4" s="16">
        <v>0.10096736459454</v>
      </c>
      <c r="Z4" s="17">
        <f>((((N4/1000)+1)/((SMOW!$Z$4/1000)+1))-1)*1000</f>
        <v>-2.3202364834624678</v>
      </c>
      <c r="AA4" s="17">
        <f>((((P4/1000)+1)/((SMOW!$AA$4/1000)+1))-1)*1000</f>
        <v>-4.4265976884848568</v>
      </c>
      <c r="AB4" s="17">
        <f>Z4*SMOW!$AN$6</f>
        <v>-2.5688162284370586</v>
      </c>
      <c r="AC4" s="17">
        <f>AA4*SMOW!$AN$12</f>
        <v>-4.8912640670377217</v>
      </c>
      <c r="AD4" s="17">
        <f t="shared" ref="AD4:AD8" si="3">LN((AB4/1000)+1)*1000</f>
        <v>-2.5721212981359072</v>
      </c>
      <c r="AE4" s="17">
        <f t="shared" ref="AE4:AE8" si="4">LN((AC4/1000)+1)*1000</f>
        <v>-4.9032654497390507</v>
      </c>
      <c r="AF4" s="16">
        <f>(AD4-SMOW!AN$14*AE4)</f>
        <v>1.6802859326311648E-2</v>
      </c>
      <c r="AG4" s="2">
        <f t="shared" ref="AG4:AG8" si="5">AF4*1000</f>
        <v>16.802859326311648</v>
      </c>
      <c r="AH4" s="2"/>
      <c r="AI4" s="2"/>
      <c r="AK4" s="103" t="str">
        <f t="shared" si="2"/>
        <v>11</v>
      </c>
      <c r="AL4" s="73">
        <v>1</v>
      </c>
    </row>
    <row r="5" spans="1:40" s="73" customFormat="1" x14ac:dyDescent="0.25">
      <c r="A5" s="73">
        <v>1546</v>
      </c>
      <c r="B5" s="69" t="s">
        <v>101</v>
      </c>
      <c r="C5" s="54" t="s">
        <v>62</v>
      </c>
      <c r="D5" s="54" t="s">
        <v>66</v>
      </c>
      <c r="E5" s="73" t="s">
        <v>350</v>
      </c>
      <c r="F5" s="16">
        <v>-2.7650578688002398</v>
      </c>
      <c r="G5" s="16">
        <v>-2.7688880228599801</v>
      </c>
      <c r="H5" s="16">
        <v>4.0404916808204003E-3</v>
      </c>
      <c r="I5" s="16">
        <v>-5.2330906310817804</v>
      </c>
      <c r="J5" s="16">
        <v>-5.2468312604334004</v>
      </c>
      <c r="K5" s="16">
        <v>1.63206118897839E-3</v>
      </c>
      <c r="L5" s="16">
        <v>1.4388826488511001E-3</v>
      </c>
      <c r="M5" s="16">
        <v>4.0380005857991296E-3</v>
      </c>
      <c r="N5" s="16">
        <v>-12.931859713748601</v>
      </c>
      <c r="O5" s="16">
        <v>3.99929890212836E-3</v>
      </c>
      <c r="P5" s="16">
        <v>-25.025081477096698</v>
      </c>
      <c r="Q5" s="16">
        <v>1.5995895216888299E-3</v>
      </c>
      <c r="R5" s="16">
        <v>-37.638415639691303</v>
      </c>
      <c r="S5" s="16">
        <v>0.13375407663754599</v>
      </c>
      <c r="T5" s="16">
        <v>619.44186309573604</v>
      </c>
      <c r="U5" s="16">
        <v>7.8454677637455103E-2</v>
      </c>
      <c r="V5" s="74">
        <v>43692.631504629629</v>
      </c>
      <c r="W5" s="73">
        <v>2.2000000000000002</v>
      </c>
      <c r="X5" s="16">
        <v>7.9663884988083605E-2</v>
      </c>
      <c r="Y5" s="16">
        <v>7.2752546171409596E-2</v>
      </c>
      <c r="Z5" s="17">
        <f>((((N5/1000)+1)/((SMOW!$Z$4/1000)+1))-1)*1000</f>
        <v>-2.3035428811524206</v>
      </c>
      <c r="AA5" s="17">
        <f>((((P5/1000)+1)/((SMOW!$AA$4/1000)+1))-1)*1000</f>
        <v>-4.4174494174598067</v>
      </c>
      <c r="AB5" s="17">
        <f>Z5*SMOW!$AN$6</f>
        <v>-2.5503341483427358</v>
      </c>
      <c r="AC5" s="17">
        <f>AA5*SMOW!$AN$12</f>
        <v>-4.8811554887368862</v>
      </c>
      <c r="AD5" s="17">
        <f t="shared" si="3"/>
        <v>-2.5535917903726926</v>
      </c>
      <c r="AE5" s="17">
        <f t="shared" si="4"/>
        <v>-4.8931072362761547</v>
      </c>
      <c r="AF5" s="16">
        <f>(AD5-SMOW!AN$14*AE5)</f>
        <v>2.9968830381117417E-2</v>
      </c>
      <c r="AG5" s="2">
        <f t="shared" si="5"/>
        <v>29.968830381117417</v>
      </c>
      <c r="AH5" s="2"/>
      <c r="AI5" s="2"/>
      <c r="AK5" s="103" t="str">
        <f t="shared" si="2"/>
        <v>11</v>
      </c>
      <c r="AL5" s="73">
        <v>1</v>
      </c>
    </row>
    <row r="6" spans="1:40" s="73" customFormat="1" x14ac:dyDescent="0.25">
      <c r="A6" s="73">
        <v>1547</v>
      </c>
      <c r="B6" s="69" t="s">
        <v>102</v>
      </c>
      <c r="C6" s="54" t="s">
        <v>62</v>
      </c>
      <c r="D6" s="54" t="s">
        <v>66</v>
      </c>
      <c r="E6" s="73" t="s">
        <v>351</v>
      </c>
      <c r="F6" s="16">
        <v>-2.8945448859032199</v>
      </c>
      <c r="G6" s="16">
        <v>-2.8987424830681601</v>
      </c>
      <c r="H6" s="16">
        <v>3.9152104730127398E-3</v>
      </c>
      <c r="I6" s="16">
        <v>-5.4633220263447102</v>
      </c>
      <c r="J6" s="16">
        <v>-5.4783006066270801</v>
      </c>
      <c r="K6" s="16">
        <v>1.6942519351438501E-3</v>
      </c>
      <c r="L6" s="16">
        <v>-6.1997627690585401E-3</v>
      </c>
      <c r="M6" s="16">
        <v>3.8104213626252801E-3</v>
      </c>
      <c r="N6" s="16">
        <v>-13.0600266118016</v>
      </c>
      <c r="O6" s="16">
        <v>3.8752949351800701E-3</v>
      </c>
      <c r="P6" s="16">
        <v>-25.250732163427099</v>
      </c>
      <c r="Q6" s="16">
        <v>1.66054291399124E-3</v>
      </c>
      <c r="R6" s="16">
        <v>-38.1332129405477</v>
      </c>
      <c r="S6" s="16">
        <v>0.14768642446626601</v>
      </c>
      <c r="T6" s="16">
        <v>719.06374813820105</v>
      </c>
      <c r="U6" s="16">
        <v>7.19860200595102E-2</v>
      </c>
      <c r="V6" s="74">
        <v>43692.707546296297</v>
      </c>
      <c r="W6" s="73">
        <v>2.2000000000000002</v>
      </c>
      <c r="X6" s="16">
        <v>9.6125198273008493E-3</v>
      </c>
      <c r="Y6" s="16">
        <v>7.7275032467541598E-3</v>
      </c>
      <c r="Z6" s="17">
        <f>((((N6/1000)+1)/((SMOW!$Z$4/1000)+1))-1)*1000</f>
        <v>-2.433089824153134</v>
      </c>
      <c r="AA6" s="17">
        <f>((((P6/1000)+1)/((SMOW!$AA$4/1000)+1))-1)*1000</f>
        <v>-4.6478695868092945</v>
      </c>
      <c r="AB6" s="17">
        <f>Z6*SMOW!$AN$6</f>
        <v>-2.693760170602344</v>
      </c>
      <c r="AC6" s="17">
        <f>AA6*SMOW!$AN$12</f>
        <v>-5.1357631974048186</v>
      </c>
      <c r="AD6" s="17">
        <f t="shared" si="3"/>
        <v>-2.6973948713394127</v>
      </c>
      <c r="AE6" s="17">
        <f t="shared" si="4"/>
        <v>-5.1489965575955248</v>
      </c>
      <c r="AF6" s="16">
        <f>(AD6-SMOW!AN$14*AE6)</f>
        <v>2.127531107102465E-2</v>
      </c>
      <c r="AG6" s="2">
        <f t="shared" si="5"/>
        <v>21.27531107102465</v>
      </c>
      <c r="AH6" s="2"/>
      <c r="AI6" s="2"/>
      <c r="AK6" s="103" t="str">
        <f t="shared" si="2"/>
        <v>11</v>
      </c>
      <c r="AL6" s="73">
        <v>1</v>
      </c>
    </row>
    <row r="7" spans="1:40" s="73" customFormat="1" x14ac:dyDescent="0.25">
      <c r="A7" s="73">
        <v>1548</v>
      </c>
      <c r="B7" s="69" t="s">
        <v>102</v>
      </c>
      <c r="C7" s="54" t="s">
        <v>62</v>
      </c>
      <c r="D7" s="54" t="s">
        <v>66</v>
      </c>
      <c r="E7" s="73" t="s">
        <v>352</v>
      </c>
      <c r="F7" s="16">
        <v>-2.9223476166286599</v>
      </c>
      <c r="G7" s="16">
        <v>-2.9266262692381102</v>
      </c>
      <c r="H7" s="16">
        <v>3.6230862925071298E-3</v>
      </c>
      <c r="I7" s="16">
        <v>-5.5159262909634199</v>
      </c>
      <c r="J7" s="16">
        <v>-5.5311952186084898</v>
      </c>
      <c r="K7" s="16">
        <v>1.2792897976455801E-3</v>
      </c>
      <c r="L7" s="16">
        <v>-6.1551938128266998E-3</v>
      </c>
      <c r="M7" s="16">
        <v>3.65363574755252E-3</v>
      </c>
      <c r="N7" s="16">
        <v>-13.087545893921201</v>
      </c>
      <c r="O7" s="16">
        <v>3.5861489582363201E-3</v>
      </c>
      <c r="P7" s="16">
        <v>-25.302289807863801</v>
      </c>
      <c r="Q7" s="16">
        <v>1.2538369084043499E-3</v>
      </c>
      <c r="R7" s="16">
        <v>-38.336747610116802</v>
      </c>
      <c r="S7" s="16">
        <v>0.13287407990793301</v>
      </c>
      <c r="T7" s="16">
        <v>658.86159059883005</v>
      </c>
      <c r="U7" s="16">
        <v>9.3485107181127E-2</v>
      </c>
      <c r="V7" s="74">
        <v>43692.785601851851</v>
      </c>
      <c r="W7" s="73">
        <v>2.2000000000000002</v>
      </c>
      <c r="X7" s="16">
        <v>4.2429450324324197E-4</v>
      </c>
      <c r="Y7" s="16">
        <v>1.0422570409567499E-3</v>
      </c>
      <c r="Z7" s="17">
        <f>((((N7/1000)+1)/((SMOW!$Z$4/1000)+1))-1)*1000</f>
        <v>-2.4609054218334148</v>
      </c>
      <c r="AA7" s="17">
        <f>((((P7/1000)+1)/((SMOW!$AA$4/1000)+1))-1)*1000</f>
        <v>-4.7005169833475025</v>
      </c>
      <c r="AB7" s="17">
        <f>Z7*SMOW!$AN$6</f>
        <v>-2.72455580683773</v>
      </c>
      <c r="AC7" s="17">
        <f>AA7*SMOW!$AN$12</f>
        <v>-5.1939370675038123</v>
      </c>
      <c r="AD7" s="17">
        <f t="shared" si="3"/>
        <v>-2.7282741644609314</v>
      </c>
      <c r="AE7" s="17">
        <f t="shared" si="4"/>
        <v>-5.2074724469157898</v>
      </c>
      <c r="AF7" s="16">
        <f>(AD7-SMOW!AN$14*AE7)</f>
        <v>2.1271287510605585E-2</v>
      </c>
      <c r="AG7" s="2">
        <f t="shared" si="5"/>
        <v>21.271287510605585</v>
      </c>
      <c r="AH7" s="2"/>
      <c r="AI7" s="2"/>
      <c r="AK7" s="103" t="str">
        <f t="shared" si="2"/>
        <v>11</v>
      </c>
      <c r="AL7" s="73">
        <v>1</v>
      </c>
    </row>
    <row r="8" spans="1:40" s="73" customFormat="1" x14ac:dyDescent="0.25">
      <c r="A8" s="73">
        <v>1549</v>
      </c>
      <c r="B8" s="69" t="s">
        <v>102</v>
      </c>
      <c r="C8" s="54" t="s">
        <v>62</v>
      </c>
      <c r="D8" s="54" t="s">
        <v>66</v>
      </c>
      <c r="E8" s="73" t="s">
        <v>353</v>
      </c>
      <c r="F8" s="16">
        <v>-2.9441584463088</v>
      </c>
      <c r="G8" s="16">
        <v>-2.9485012308863001</v>
      </c>
      <c r="H8" s="16">
        <v>3.3834099804548501E-3</v>
      </c>
      <c r="I8" s="16">
        <v>-5.5661172146879796</v>
      </c>
      <c r="J8" s="16">
        <v>-5.5816658166973898</v>
      </c>
      <c r="K8" s="16">
        <v>1.56064287941804E-3</v>
      </c>
      <c r="L8" s="16">
        <v>-1.38167967007287E-3</v>
      </c>
      <c r="M8" s="16">
        <v>3.2660966986253598E-3</v>
      </c>
      <c r="N8" s="16">
        <v>-13.109134362376301</v>
      </c>
      <c r="O8" s="16">
        <v>3.34891614416901E-3</v>
      </c>
      <c r="P8" s="16">
        <v>-25.3514821274997</v>
      </c>
      <c r="Q8" s="16">
        <v>1.5295921585979999E-3</v>
      </c>
      <c r="R8" s="16">
        <v>-38.296961248817802</v>
      </c>
      <c r="S8" s="16">
        <v>0.120701488755818</v>
      </c>
      <c r="T8" s="16">
        <v>681.89025135935299</v>
      </c>
      <c r="U8" s="16">
        <v>9.3166264821738898E-2</v>
      </c>
      <c r="V8" s="74">
        <v>43692.86383101852</v>
      </c>
      <c r="W8" s="73">
        <v>2.2000000000000002</v>
      </c>
      <c r="X8" s="16">
        <v>1.25790357089789E-3</v>
      </c>
      <c r="Y8" s="16">
        <v>6.3895715451715905E-4</v>
      </c>
      <c r="Z8" s="17">
        <f>((((N8/1000)+1)/((SMOW!$Z$4/1000)+1))-1)*1000</f>
        <v>-2.4827263454485493</v>
      </c>
      <c r="AA8" s="17">
        <f>((((P8/1000)+1)/((SMOW!$AA$4/1000)+1))-1)*1000</f>
        <v>-4.7507490602161084</v>
      </c>
      <c r="AB8" s="17">
        <f>Z8*SMOW!$AN$6</f>
        <v>-2.7487145264775465</v>
      </c>
      <c r="AC8" s="17">
        <f>AA8*SMOW!$AN$12</f>
        <v>-5.2494420783249298</v>
      </c>
      <c r="AD8" s="17">
        <f t="shared" si="3"/>
        <v>-2.752499179128955</v>
      </c>
      <c r="AE8" s="17">
        <f t="shared" si="4"/>
        <v>-5.2632688090335442</v>
      </c>
      <c r="AF8" s="16">
        <f>(AD8-SMOW!AN$14*AE8)</f>
        <v>2.6506752040756254E-2</v>
      </c>
      <c r="AG8" s="2">
        <f t="shared" si="5"/>
        <v>26.506752040756254</v>
      </c>
      <c r="AH8" s="2"/>
      <c r="AI8" s="2"/>
      <c r="AK8" s="103" t="str">
        <f t="shared" si="2"/>
        <v>11</v>
      </c>
      <c r="AL8" s="73">
        <v>1</v>
      </c>
    </row>
    <row r="9" spans="1:40" s="73" customFormat="1" x14ac:dyDescent="0.25">
      <c r="A9" s="73">
        <v>1550</v>
      </c>
      <c r="B9" s="69" t="s">
        <v>80</v>
      </c>
      <c r="C9" s="48" t="s">
        <v>62</v>
      </c>
      <c r="D9" s="48" t="s">
        <v>24</v>
      </c>
      <c r="E9" s="73" t="s">
        <v>110</v>
      </c>
      <c r="F9" s="16">
        <v>-26.611758030924499</v>
      </c>
      <c r="G9" s="16">
        <v>-26.972261321285199</v>
      </c>
      <c r="H9" s="16">
        <v>3.9685698048812102E-3</v>
      </c>
      <c r="I9" s="16">
        <v>-49.782074118806797</v>
      </c>
      <c r="J9" s="16">
        <v>-51.063925222260899</v>
      </c>
      <c r="K9" s="16">
        <v>2.9813065434378199E-3</v>
      </c>
      <c r="L9" s="16">
        <v>-1.05088039314806E-2</v>
      </c>
      <c r="M9" s="16">
        <v>3.6604790820958799E-3</v>
      </c>
      <c r="N9" s="16">
        <v>-36.535442968350402</v>
      </c>
      <c r="O9" s="16">
        <v>3.9281102691090903E-3</v>
      </c>
      <c r="P9" s="16">
        <v>-68.687713534065296</v>
      </c>
      <c r="Q9" s="16">
        <v>2.92199014352407E-3</v>
      </c>
      <c r="R9" s="16">
        <v>-100.22696344049101</v>
      </c>
      <c r="S9" s="16">
        <v>0.14980191082844699</v>
      </c>
      <c r="T9" s="16">
        <v>687.61524793094202</v>
      </c>
      <c r="U9" s="16">
        <v>9.8639629137019805E-2</v>
      </c>
      <c r="V9" s="74">
        <v>43693.353622685187</v>
      </c>
      <c r="W9" s="73">
        <v>2.2000000000000002</v>
      </c>
      <c r="X9" s="16">
        <v>3.93104493821703E-3</v>
      </c>
      <c r="Y9" s="16">
        <v>1.59811077503721E-3</v>
      </c>
      <c r="Z9" s="17">
        <f>((((N9/1000)+1)/((SMOW!$Z$4/1000)+1))-1)*1000</f>
        <v>-26.161279168331887</v>
      </c>
      <c r="AA9" s="17">
        <f>((((P9/1000)+1)/((SMOW!$AA$4/1000)+1))-1)*1000</f>
        <v>-49.002960041959696</v>
      </c>
      <c r="AB9" s="17">
        <f>Z9*SMOW!$AN$6</f>
        <v>-28.964081447420444</v>
      </c>
      <c r="AC9" s="17">
        <f>AA9*SMOW!$AN$12</f>
        <v>-54.146871818785733</v>
      </c>
      <c r="AD9" s="17">
        <f t="shared" ref="AD9" si="6">LN((AB9/1000)+1)*1000</f>
        <v>-29.391820074685533</v>
      </c>
      <c r="AE9" s="17">
        <f t="shared" ref="AE9" si="7">LN((AC9/1000)+1)*1000</f>
        <v>-55.667977606055587</v>
      </c>
      <c r="AF9" s="16">
        <f>(AD9-SMOW!AN$14*AE9)</f>
        <v>8.7210131181691963E-4</v>
      </c>
      <c r="AG9" s="2">
        <f t="shared" ref="AG9" si="8">AF9*1000</f>
        <v>0.87210131181691963</v>
      </c>
      <c r="AH9" s="2">
        <f>AVERAGE(AG9:AG12)</f>
        <v>-8.8625222541640625</v>
      </c>
      <c r="AI9" s="2">
        <f>STDEV(AG9:AG12)</f>
        <v>6.53380803022326</v>
      </c>
      <c r="AJ9" s="2"/>
      <c r="AK9" s="103" t="str">
        <f t="shared" si="2"/>
        <v>11</v>
      </c>
      <c r="AL9" s="73">
        <v>1</v>
      </c>
    </row>
    <row r="10" spans="1:40" s="73" customFormat="1" x14ac:dyDescent="0.25">
      <c r="A10" s="73">
        <v>1551</v>
      </c>
      <c r="B10" s="69" t="s">
        <v>80</v>
      </c>
      <c r="C10" s="48" t="s">
        <v>62</v>
      </c>
      <c r="D10" s="48" t="s">
        <v>24</v>
      </c>
      <c r="E10" s="73" t="s">
        <v>111</v>
      </c>
      <c r="F10" s="16">
        <v>-25.7719590109485</v>
      </c>
      <c r="G10" s="16">
        <v>-26.109874730214798</v>
      </c>
      <c r="H10" s="16">
        <v>3.8992200075734398E-3</v>
      </c>
      <c r="I10" s="16">
        <v>-48.2101684464728</v>
      </c>
      <c r="J10" s="16">
        <v>-49.411033815945501</v>
      </c>
      <c r="K10" s="16">
        <v>1.90465554064235E-3</v>
      </c>
      <c r="L10" s="16">
        <v>-2.0848875395551601E-2</v>
      </c>
      <c r="M10" s="16">
        <v>4.1721514835412997E-3</v>
      </c>
      <c r="N10" s="16">
        <v>-35.7042056923177</v>
      </c>
      <c r="O10" s="16">
        <v>3.8594674924007301E-3</v>
      </c>
      <c r="P10" s="16">
        <v>-67.147082668306098</v>
      </c>
      <c r="Q10" s="16">
        <v>1.8667603064210999E-3</v>
      </c>
      <c r="R10" s="16">
        <v>-97.946746048674001</v>
      </c>
      <c r="S10" s="16">
        <v>0.13727254244022</v>
      </c>
      <c r="T10" s="16">
        <v>622.63031681521204</v>
      </c>
      <c r="U10" s="16">
        <v>0.11134807520081599</v>
      </c>
      <c r="V10" s="74">
        <v>43693.429965277777</v>
      </c>
      <c r="W10" s="73">
        <v>2.2000000000000002</v>
      </c>
      <c r="X10" s="16">
        <v>4.1411848135280101E-2</v>
      </c>
      <c r="Y10" s="16">
        <v>4.6889777663039603E-2</v>
      </c>
      <c r="Z10" s="17">
        <f>((((N10/1000)+1)/((SMOW!$Z$4/1000)+1))-1)*1000</f>
        <v>-25.321091493869517</v>
      </c>
      <c r="AA10" s="17">
        <f>((((P10/1000)+1)/((SMOW!$AA$4/1000)+1))-1)*1000</f>
        <v>-47.429765513876234</v>
      </c>
      <c r="AB10" s="17">
        <f>Z10*SMOW!$AN$6</f>
        <v>-28.033879828544535</v>
      </c>
      <c r="AC10" s="17">
        <f>AA10*SMOW!$AN$12</f>
        <v>-52.408536779734824</v>
      </c>
      <c r="AD10" s="17">
        <f t="shared" ref="AD10" si="9">LN((AB10/1000)+1)*1000</f>
        <v>-28.434330919858855</v>
      </c>
      <c r="AE10" s="17">
        <f t="shared" ref="AE10" si="10">LN((AC10/1000)+1)*1000</f>
        <v>-53.83181558120048</v>
      </c>
      <c r="AF10" s="16">
        <f>(AD10-SMOW!AN$14*AE10)</f>
        <v>-1.1132292984999737E-2</v>
      </c>
      <c r="AG10" s="2">
        <f t="shared" ref="AG10" si="11">AF10*1000</f>
        <v>-11.132292984999737</v>
      </c>
      <c r="AH10" s="2"/>
      <c r="AI10" s="2"/>
      <c r="AK10" s="103" t="str">
        <f t="shared" si="2"/>
        <v>11</v>
      </c>
    </row>
    <row r="11" spans="1:40" s="73" customFormat="1" x14ac:dyDescent="0.25">
      <c r="A11" s="73">
        <v>1552</v>
      </c>
      <c r="B11" s="69" t="s">
        <v>80</v>
      </c>
      <c r="C11" s="48" t="s">
        <v>62</v>
      </c>
      <c r="D11" s="48" t="s">
        <v>24</v>
      </c>
      <c r="E11" s="73" t="s">
        <v>112</v>
      </c>
      <c r="F11" s="16">
        <v>-26.164828473797801</v>
      </c>
      <c r="G11" s="16">
        <v>-26.513218393499599</v>
      </c>
      <c r="H11" s="16">
        <v>3.94885675424208E-3</v>
      </c>
      <c r="I11" s="16">
        <v>-48.933601168672098</v>
      </c>
      <c r="J11" s="16">
        <v>-50.171398945760799</v>
      </c>
      <c r="K11" s="16">
        <v>1.9694716636246201E-3</v>
      </c>
      <c r="L11" s="16">
        <v>-2.2719750137895799E-2</v>
      </c>
      <c r="M11" s="16">
        <v>4.02830229345362E-3</v>
      </c>
      <c r="N11" s="16">
        <v>-36.093069854298498</v>
      </c>
      <c r="O11" s="16">
        <v>3.9085981928555797E-3</v>
      </c>
      <c r="P11" s="16">
        <v>-67.856121894219498</v>
      </c>
      <c r="Q11" s="16">
        <v>1.93028684075652E-3</v>
      </c>
      <c r="R11" s="16">
        <v>-98.811778743146505</v>
      </c>
      <c r="S11" s="16">
        <v>0.120597093890749</v>
      </c>
      <c r="T11" s="16">
        <v>582.52883661385999</v>
      </c>
      <c r="U11" s="16">
        <v>8.1635115387595394E-2</v>
      </c>
      <c r="V11" s="74">
        <v>43693.507002314815</v>
      </c>
      <c r="W11" s="73">
        <v>2.2000000000000002</v>
      </c>
      <c r="X11" s="16">
        <v>1.25138957080344E-5</v>
      </c>
      <c r="Y11" s="16">
        <v>1.79355659235855E-4</v>
      </c>
      <c r="Z11" s="17">
        <f>((((N11/1000)+1)/((SMOW!$Z$4/1000)+1))-1)*1000</f>
        <v>-25.714142774601044</v>
      </c>
      <c r="AA11" s="17">
        <f>((((P11/1000)+1)/((SMOW!$AA$4/1000)+1))-1)*1000</f>
        <v>-48.153791401708837</v>
      </c>
      <c r="AB11" s="17">
        <f>Z11*SMOW!$AN$6</f>
        <v>-28.469040863097522</v>
      </c>
      <c r="AC11" s="17">
        <f>AA11*SMOW!$AN$12</f>
        <v>-53.208564714953134</v>
      </c>
      <c r="AD11" s="17">
        <f t="shared" ref="AD11" si="12">LN((AB11/1000)+1)*1000</f>
        <v>-28.882143315831144</v>
      </c>
      <c r="AE11" s="17">
        <f t="shared" ref="AE11" si="13">LN((AC11/1000)+1)*1000</f>
        <v>-54.676447343249713</v>
      </c>
      <c r="AF11" s="16">
        <f>(AD11-SMOW!AN$14*AE11)</f>
        <v>-1.2979118595293215E-2</v>
      </c>
      <c r="AG11" s="2">
        <f t="shared" ref="AG11" si="14">AF11*1000</f>
        <v>-12.979118595293215</v>
      </c>
      <c r="AH11" s="2"/>
      <c r="AI11" s="2"/>
      <c r="AK11" s="103" t="str">
        <f t="shared" si="2"/>
        <v>11</v>
      </c>
    </row>
    <row r="12" spans="1:40" s="73" customFormat="1" x14ac:dyDescent="0.25">
      <c r="A12" s="73">
        <v>1553</v>
      </c>
      <c r="B12" s="69" t="s">
        <v>80</v>
      </c>
      <c r="C12" s="48" t="s">
        <v>62</v>
      </c>
      <c r="D12" s="48" t="s">
        <v>24</v>
      </c>
      <c r="E12" s="73" t="s">
        <v>114</v>
      </c>
      <c r="F12" s="16">
        <v>-26.268459482670501</v>
      </c>
      <c r="G12" s="16">
        <v>-26.619639339778502</v>
      </c>
      <c r="H12" s="16">
        <v>3.52941730925726E-3</v>
      </c>
      <c r="I12" s="16">
        <v>-49.1264157578767</v>
      </c>
      <c r="J12" s="16">
        <v>-50.374154669907099</v>
      </c>
      <c r="K12" s="16">
        <v>2.1962805066791801E-3</v>
      </c>
      <c r="L12" s="16">
        <v>-2.20856740675545E-2</v>
      </c>
      <c r="M12" s="16">
        <v>3.6014625527074E-3</v>
      </c>
      <c r="N12" s="16">
        <v>-36.195644345907603</v>
      </c>
      <c r="O12" s="16">
        <v>3.4934349294828701E-3</v>
      </c>
      <c r="P12" s="16">
        <v>-68.0451002233428</v>
      </c>
      <c r="Q12" s="16">
        <v>2.1525830703506802E-3</v>
      </c>
      <c r="R12" s="16">
        <v>-99.497380284788605</v>
      </c>
      <c r="S12" s="16">
        <v>0.13594980015729299</v>
      </c>
      <c r="T12" s="16">
        <v>609.61966139707602</v>
      </c>
      <c r="U12" s="16">
        <v>8.8955286413990406E-2</v>
      </c>
      <c r="V12" s="74">
        <v>43693.588067129633</v>
      </c>
      <c r="W12" s="73">
        <v>2.2000000000000002</v>
      </c>
      <c r="X12" s="16">
        <v>5.5603083096441103E-2</v>
      </c>
      <c r="Y12" s="16">
        <v>4.9414467120414002E-2</v>
      </c>
      <c r="Z12" s="17">
        <f>((((N12/1000)+1)/((SMOW!$Z$4/1000)+1))-1)*1000</f>
        <v>-25.817821743349235</v>
      </c>
      <c r="AA12" s="17">
        <f>((((P12/1000)+1)/((SMOW!$AA$4/1000)+1))-1)*1000</f>
        <v>-48.346764085763439</v>
      </c>
      <c r="AB12" s="17">
        <f>Z12*SMOW!$AN$6</f>
        <v>-28.583827532200548</v>
      </c>
      <c r="AC12" s="17">
        <f>AA12*SMOW!$AN$12</f>
        <v>-53.421794021490626</v>
      </c>
      <c r="AD12" s="17">
        <f t="shared" ref="AD12" si="15">LN((AB12/1000)+1)*1000</f>
        <v>-29.000300590797004</v>
      </c>
      <c r="AE12" s="17">
        <f t="shared" ref="AE12" si="16">LN((AC12/1000)+1)*1000</f>
        <v>-54.901685250092463</v>
      </c>
      <c r="AF12" s="16">
        <f>(AD12-SMOW!AN$14*AE12)</f>
        <v>-1.2210778748180218E-2</v>
      </c>
      <c r="AG12" s="2">
        <f t="shared" ref="AG12" si="17">AF12*1000</f>
        <v>-12.210778748180218</v>
      </c>
      <c r="AH12" s="2"/>
      <c r="AI12" s="2"/>
      <c r="AK12" s="103" t="str">
        <f t="shared" si="2"/>
        <v>11</v>
      </c>
    </row>
    <row r="13" spans="1:40" s="73" customFormat="1" x14ac:dyDescent="0.25">
      <c r="A13" s="73">
        <v>1554</v>
      </c>
      <c r="B13" s="69" t="s">
        <v>102</v>
      </c>
      <c r="C13" s="48" t="s">
        <v>62</v>
      </c>
      <c r="D13" s="48" t="s">
        <v>22</v>
      </c>
      <c r="E13" s="73" t="s">
        <v>113</v>
      </c>
      <c r="F13" s="16">
        <v>-0.128133009306164</v>
      </c>
      <c r="G13" s="16">
        <v>-0.12814152234317999</v>
      </c>
      <c r="H13" s="16">
        <v>3.9433320443140801E-3</v>
      </c>
      <c r="I13" s="16">
        <v>-0.170915581153328</v>
      </c>
      <c r="J13" s="16">
        <v>-0.17093026118660001</v>
      </c>
      <c r="K13" s="16">
        <v>1.92521091855543E-3</v>
      </c>
      <c r="L13" s="16">
        <v>-3.7890344436655003E-2</v>
      </c>
      <c r="M13" s="16">
        <v>3.9493801909956903E-3</v>
      </c>
      <c r="N13" s="16">
        <v>-10.3218182810117</v>
      </c>
      <c r="O13" s="16">
        <v>3.90312980729959E-3</v>
      </c>
      <c r="P13" s="16">
        <v>-20.0636240136757</v>
      </c>
      <c r="Q13" s="16">
        <v>1.8869067122969201E-3</v>
      </c>
      <c r="R13" s="16">
        <v>-31.516294725196801</v>
      </c>
      <c r="S13" s="16">
        <v>0.132841634946578</v>
      </c>
      <c r="T13" s="16">
        <v>878.14641529410903</v>
      </c>
      <c r="U13" s="16">
        <v>7.0745153695269403E-2</v>
      </c>
      <c r="V13" s="74">
        <v>43693.667592592596</v>
      </c>
      <c r="W13" s="73">
        <v>2.2000000000000002</v>
      </c>
      <c r="X13" s="16">
        <v>1.50222127735344E-2</v>
      </c>
      <c r="Y13" s="16">
        <v>1.29543178094546E-2</v>
      </c>
      <c r="Z13" s="17">
        <f>((((N13/1000)+1)/((SMOW!$Z$4/1000)+1))-1)*1000</f>
        <v>0.33460233303683751</v>
      </c>
      <c r="AA13" s="17">
        <f>((((P13/1000)+1)/((SMOW!$AA$4/1000)+1))-1)*1000</f>
        <v>0.64887627174137208</v>
      </c>
      <c r="AB13" s="17">
        <f>Z13*SMOW!$AN$6</f>
        <v>0.37045012838314562</v>
      </c>
      <c r="AC13" s="17">
        <f>AA13*SMOW!$AN$12</f>
        <v>0.71698975494841499</v>
      </c>
      <c r="AD13" s="17">
        <f t="shared" ref="AD13" si="18">LN((AB13/1000)+1)*1000</f>
        <v>0.3703815286757296</v>
      </c>
      <c r="AE13" s="17">
        <f t="shared" ref="AE13" si="19">LN((AC13/1000)+1)*1000</f>
        <v>0.7167328405900063</v>
      </c>
      <c r="AF13" s="16">
        <f>(AD13-SMOW!AN$14*AE13)</f>
        <v>-8.0534111557937216E-3</v>
      </c>
      <c r="AG13" s="2">
        <f t="shared" ref="AG13" si="20">AF13*1000</f>
        <v>-8.0534111557937216</v>
      </c>
      <c r="AH13" s="2">
        <f>AVERAGE(AG13:AG16)</f>
        <v>3.0663337885340449</v>
      </c>
      <c r="AI13" s="2">
        <f>STDEV(AG13:AG16)</f>
        <v>8.4554495288015925</v>
      </c>
      <c r="AJ13" s="2"/>
      <c r="AK13" s="103" t="str">
        <f t="shared" si="2"/>
        <v>11</v>
      </c>
      <c r="AL13" s="73">
        <v>1</v>
      </c>
    </row>
    <row r="14" spans="1:40" s="73" customFormat="1" x14ac:dyDescent="0.25">
      <c r="A14" s="73">
        <v>1555</v>
      </c>
      <c r="B14" s="69" t="s">
        <v>102</v>
      </c>
      <c r="C14" s="48" t="s">
        <v>62</v>
      </c>
      <c r="D14" s="48" t="s">
        <v>22</v>
      </c>
      <c r="E14" s="73" t="s">
        <v>115</v>
      </c>
      <c r="F14" s="16">
        <v>-2.1993173004639099E-2</v>
      </c>
      <c r="G14" s="16">
        <v>-2.1993942418083601E-2</v>
      </c>
      <c r="H14" s="16">
        <v>5.2013137510752401E-3</v>
      </c>
      <c r="I14" s="16">
        <v>1.21328631061762E-2</v>
      </c>
      <c r="J14" s="16">
        <v>1.2132748128497401E-2</v>
      </c>
      <c r="K14" s="16">
        <v>1.4566562377021401E-3</v>
      </c>
      <c r="L14" s="16">
        <v>-2.8400033429930201E-2</v>
      </c>
      <c r="M14" s="16">
        <v>5.2692413816839302E-3</v>
      </c>
      <c r="N14" s="16">
        <v>-10.2167605394483</v>
      </c>
      <c r="O14" s="16">
        <v>5.1482864011427902E-3</v>
      </c>
      <c r="P14" s="16">
        <v>-19.884217521213198</v>
      </c>
      <c r="Q14" s="16">
        <v>1.42767444643962E-3</v>
      </c>
      <c r="R14" s="16">
        <v>-29.770549618081802</v>
      </c>
      <c r="S14" s="16">
        <v>0.138535125461133</v>
      </c>
      <c r="T14" s="16">
        <v>615.91090619003</v>
      </c>
      <c r="U14" s="16">
        <v>9.4158182620434794E-2</v>
      </c>
      <c r="V14" s="74">
        <v>43693.756261574075</v>
      </c>
      <c r="W14" s="73">
        <v>2.2000000000000002</v>
      </c>
      <c r="X14" s="16">
        <v>1.5723855918283802E-2</v>
      </c>
      <c r="Y14" s="16">
        <v>1.9123900042464101E-2</v>
      </c>
      <c r="Z14" s="17">
        <f>((((N14/1000)+1)/((SMOW!$Z$4/1000)+1))-1)*1000</f>
        <v>0.44079129028595787</v>
      </c>
      <c r="AA14" s="17">
        <f>((((P14/1000)+1)/((SMOW!$AA$4/1000)+1))-1)*1000</f>
        <v>0.83207480327640582</v>
      </c>
      <c r="AB14" s="17">
        <f>Z14*SMOW!$AN$6</f>
        <v>0.48801569491336522</v>
      </c>
      <c r="AC14" s="17">
        <f>AA14*SMOW!$AN$12</f>
        <v>0.91941890200245791</v>
      </c>
      <c r="AD14" s="17">
        <f t="shared" ref="AD14" si="21">LN((AB14/1000)+1)*1000</f>
        <v>0.48789665398182597</v>
      </c>
      <c r="AE14" s="17">
        <f t="shared" ref="AE14" si="22">LN((AC14/1000)+1)*1000</f>
        <v>0.91899649533647465</v>
      </c>
      <c r="AF14" s="16">
        <f>(AD14-SMOW!AN$14*AE14)</f>
        <v>2.666504444167328E-3</v>
      </c>
      <c r="AG14" s="2">
        <f t="shared" ref="AG14" si="23">AF14*1000</f>
        <v>2.666504444167328</v>
      </c>
      <c r="AK14" s="103" t="str">
        <f t="shared" si="2"/>
        <v>11</v>
      </c>
    </row>
    <row r="15" spans="1:40" s="73" customFormat="1" x14ac:dyDescent="0.25">
      <c r="A15" s="73">
        <v>1556</v>
      </c>
      <c r="B15" s="69" t="s">
        <v>102</v>
      </c>
      <c r="C15" s="48" t="s">
        <v>62</v>
      </c>
      <c r="D15" s="48" t="s">
        <v>22</v>
      </c>
      <c r="E15" s="73" t="s">
        <v>130</v>
      </c>
      <c r="F15" s="16">
        <v>0.33095768369780199</v>
      </c>
      <c r="G15" s="16">
        <v>0.33090268582714599</v>
      </c>
      <c r="H15" s="16">
        <v>3.5345610557569302E-3</v>
      </c>
      <c r="I15" s="16">
        <v>0.66552724824382503</v>
      </c>
      <c r="J15" s="16">
        <v>0.66530578714682997</v>
      </c>
      <c r="K15" s="16">
        <v>2.2208226242882898E-3</v>
      </c>
      <c r="L15" s="16">
        <v>-2.0378769786380601E-2</v>
      </c>
      <c r="M15" s="16">
        <v>3.9113661492354698E-3</v>
      </c>
      <c r="N15" s="16">
        <v>-9.8674080137604498</v>
      </c>
      <c r="O15" s="16">
        <v>3.49852623553191E-3</v>
      </c>
      <c r="P15" s="16">
        <v>-19.243823141974101</v>
      </c>
      <c r="Q15" s="16">
        <v>2.17663689531333E-3</v>
      </c>
      <c r="R15" s="16">
        <v>-29.064406917111</v>
      </c>
      <c r="S15" s="16">
        <v>0.141194555134245</v>
      </c>
      <c r="T15" s="16">
        <v>1140.9867663361099</v>
      </c>
      <c r="U15" s="16">
        <v>0.12833862194137599</v>
      </c>
      <c r="V15" s="74">
        <v>43693.837094907409</v>
      </c>
      <c r="W15" s="20">
        <v>2.2000000000000002</v>
      </c>
      <c r="X15" s="16">
        <v>8.4351140707175001E-3</v>
      </c>
      <c r="Y15" s="16">
        <v>9.7227503656204198E-3</v>
      </c>
      <c r="Z15" s="17">
        <f>((((N15/1000)+1)/((SMOW!$Z$4/1000)+1))-1)*1000</f>
        <v>0.79390549075375461</v>
      </c>
      <c r="AA15" s="17">
        <f>((((P15/1000)+1)/((SMOW!$AA$4/1000)+1))-1)*1000</f>
        <v>1.4860049273739406</v>
      </c>
      <c r="AB15" s="17">
        <f>Z15*SMOW!$AN$6</f>
        <v>0.87896096929316359</v>
      </c>
      <c r="AC15" s="17">
        <f>AA15*SMOW!$AN$12</f>
        <v>1.6419930195176626</v>
      </c>
      <c r="AD15" s="17">
        <f t="shared" ref="AD15" si="24">LN((AB15/1000)+1)*1000</f>
        <v>0.87857490930496041</v>
      </c>
      <c r="AE15" s="17">
        <f t="shared" ref="AE15" si="25">LN((AC15/1000)+1)*1000</f>
        <v>1.6406464228463551</v>
      </c>
      <c r="AF15" s="16">
        <f>(AD15-SMOW!AN$14*AE15)</f>
        <v>1.2313598042084872E-2</v>
      </c>
      <c r="AG15" s="2">
        <f t="shared" ref="AG15" si="26">AF15*1000</f>
        <v>12.313598042084873</v>
      </c>
      <c r="AK15" s="103" t="str">
        <f t="shared" si="2"/>
        <v>11</v>
      </c>
    </row>
    <row r="16" spans="1:40" s="73" customFormat="1" x14ac:dyDescent="0.25">
      <c r="A16" s="73">
        <v>1557</v>
      </c>
      <c r="B16" s="69" t="s">
        <v>105</v>
      </c>
      <c r="C16" s="48" t="s">
        <v>62</v>
      </c>
      <c r="D16" s="48" t="s">
        <v>22</v>
      </c>
      <c r="E16" s="73" t="s">
        <v>116</v>
      </c>
      <c r="F16" s="16">
        <v>-0.54209274488005199</v>
      </c>
      <c r="G16" s="16">
        <v>-0.54224018534732099</v>
      </c>
      <c r="H16" s="16">
        <v>4.8282307829891798E-3</v>
      </c>
      <c r="I16" s="16">
        <v>-0.97922811668512399</v>
      </c>
      <c r="J16" s="16">
        <v>-0.97970796344845701</v>
      </c>
      <c r="K16" s="16">
        <v>2.14253749564082E-3</v>
      </c>
      <c r="L16" s="16">
        <v>-2.4954380646535899E-2</v>
      </c>
      <c r="M16" s="16">
        <v>4.97816828979274E-3</v>
      </c>
      <c r="N16" s="16">
        <v>-10.731557700564201</v>
      </c>
      <c r="O16" s="16">
        <v>4.7790070107769402E-3</v>
      </c>
      <c r="P16" s="16">
        <v>-20.855854274904601</v>
      </c>
      <c r="Q16" s="16">
        <v>2.09990933611845E-3</v>
      </c>
      <c r="R16" s="16">
        <v>-32.109677342471301</v>
      </c>
      <c r="S16" s="16">
        <v>0.176781584032914</v>
      </c>
      <c r="T16" s="16">
        <v>1166.5715904225401</v>
      </c>
      <c r="U16" s="16">
        <v>0.16255474069121001</v>
      </c>
      <c r="V16" s="74">
        <v>43694.396168981482</v>
      </c>
      <c r="W16" s="20">
        <v>2.2000000000000002</v>
      </c>
      <c r="X16" s="16">
        <v>3.6423879211435702E-2</v>
      </c>
      <c r="Y16" s="16">
        <v>3.2530645782248402E-2</v>
      </c>
      <c r="Z16" s="17">
        <f>((((N16/1000)+1)/((SMOW!$Z$4/1000)+1))-1)*1000</f>
        <v>-7.95489808844696E-2</v>
      </c>
      <c r="AA16" s="17">
        <f>((((P16/1000)+1)/((SMOW!$AA$4/1000)+1))-1)*1000</f>
        <v>-0.16009902509783736</v>
      </c>
      <c r="AB16" s="17">
        <f>Z16*SMOW!$AN$6</f>
        <v>-8.8071502412853248E-2</v>
      </c>
      <c r="AC16" s="17">
        <f>AA16*SMOW!$AN$12</f>
        <v>-0.17690485192858321</v>
      </c>
      <c r="AD16" s="17">
        <f t="shared" ref="AD16" si="27">LN((AB16/1000)+1)*1000</f>
        <v>-8.807538093535161E-2</v>
      </c>
      <c r="AE16" s="17">
        <f t="shared" ref="AE16" si="28">LN((AC16/1000)+1)*1000</f>
        <v>-0.1769205014375555</v>
      </c>
      <c r="AF16" s="16">
        <f>(AD16-SMOW!AN$14*AE16)</f>
        <v>5.3386438236776995E-3</v>
      </c>
      <c r="AG16" s="2">
        <f t="shared" ref="AG16" si="29">AF16*1000</f>
        <v>5.3386438236776996</v>
      </c>
      <c r="AK16" s="103" t="str">
        <f t="shared" si="2"/>
        <v>11</v>
      </c>
    </row>
    <row r="17" spans="1:40" s="18" customFormat="1" x14ac:dyDescent="0.25">
      <c r="A17" s="18">
        <v>1558</v>
      </c>
      <c r="B17" s="28" t="s">
        <v>105</v>
      </c>
      <c r="C17" s="76" t="s">
        <v>64</v>
      </c>
      <c r="D17" s="76" t="s">
        <v>52</v>
      </c>
      <c r="E17" s="18" t="s">
        <v>117</v>
      </c>
      <c r="F17" s="35">
        <v>16.607719734962998</v>
      </c>
      <c r="G17" s="35">
        <v>16.471319297125099</v>
      </c>
      <c r="H17" s="35">
        <v>4.5147465586807597E-3</v>
      </c>
      <c r="I17" s="35">
        <v>31.9537249336387</v>
      </c>
      <c r="J17" s="35">
        <v>31.453825748977401</v>
      </c>
      <c r="K17" s="35">
        <v>2.60709757255312E-3</v>
      </c>
      <c r="L17" s="35">
        <v>-0.13630069833493499</v>
      </c>
      <c r="M17" s="35">
        <v>5.1528876482272298E-3</v>
      </c>
      <c r="N17" s="35">
        <v>6.2434125853340801</v>
      </c>
      <c r="O17" s="35">
        <v>4.4687187554984303E-3</v>
      </c>
      <c r="P17" s="35">
        <v>11.4218611522481</v>
      </c>
      <c r="Q17" s="35">
        <v>2.5552264751106299E-3</v>
      </c>
      <c r="R17" s="35">
        <v>0.45489302631954298</v>
      </c>
      <c r="S17" s="35">
        <v>0.17905793541057899</v>
      </c>
      <c r="T17" s="35">
        <v>209.92762797332099</v>
      </c>
      <c r="U17" s="35">
        <v>0.258429173950323</v>
      </c>
      <c r="V17" s="12">
        <v>43694.583634259259</v>
      </c>
      <c r="W17" s="77">
        <v>2.2000000000000002</v>
      </c>
      <c r="X17" s="35">
        <v>0.25191610416064197</v>
      </c>
      <c r="Y17" s="35">
        <v>0.245995059964742</v>
      </c>
      <c r="Z17" s="37">
        <f>((((N17/1000)+1)/((SMOW!$Z$4/1000)+1))-1)*1000</f>
        <v>17.078200340278961</v>
      </c>
      <c r="AA17" s="37">
        <f>((((P17/1000)+1)/((SMOW!$AA$4/1000)+1))-1)*1000</f>
        <v>32.799856807024462</v>
      </c>
      <c r="AB17" s="37">
        <f>Z17*SMOW!$AN$6</f>
        <v>18.907882234978032</v>
      </c>
      <c r="AC17" s="37">
        <f>AA17*SMOW!$AN$12</f>
        <v>36.242905340488392</v>
      </c>
      <c r="AD17" s="37">
        <f t="shared" ref="AD17" si="30">LN((AB17/1000)+1)*1000</f>
        <v>18.731349992301773</v>
      </c>
      <c r="AE17" s="37">
        <f t="shared" ref="AE17" si="31">LN((AC17/1000)+1)*1000</f>
        <v>35.601580969130431</v>
      </c>
      <c r="AF17" s="35">
        <f>(AD17-SMOW!AN$14*AE17)</f>
        <v>-6.628475939909606E-2</v>
      </c>
      <c r="AG17" s="36">
        <f t="shared" ref="AG17" si="32">AF17*1000</f>
        <v>-66.28475939909606</v>
      </c>
      <c r="AJ17" s="18" t="s">
        <v>125</v>
      </c>
      <c r="AK17" s="103" t="str">
        <f t="shared" si="2"/>
        <v>11</v>
      </c>
      <c r="AN17" s="18">
        <v>1</v>
      </c>
    </row>
    <row r="18" spans="1:40" s="73" customFormat="1" x14ac:dyDescent="0.25">
      <c r="A18" s="73">
        <v>1558</v>
      </c>
      <c r="B18" s="69" t="s">
        <v>105</v>
      </c>
      <c r="C18" s="48" t="s">
        <v>64</v>
      </c>
      <c r="D18" s="48" t="s">
        <v>52</v>
      </c>
      <c r="E18" s="73" t="s">
        <v>120</v>
      </c>
      <c r="F18" s="16">
        <v>14.7696501104351</v>
      </c>
      <c r="G18" s="16">
        <v>14.661640718639401</v>
      </c>
      <c r="H18" s="16">
        <v>4.0787642173095396E-3</v>
      </c>
      <c r="I18" s="16">
        <v>28.511765431550401</v>
      </c>
      <c r="J18" s="16">
        <v>28.1128694185443</v>
      </c>
      <c r="K18" s="16">
        <v>1.38404613521162E-3</v>
      </c>
      <c r="L18" s="16">
        <v>-0.18195433435201</v>
      </c>
      <c r="M18" s="16">
        <v>4.1818110043481804E-3</v>
      </c>
      <c r="N18" s="16">
        <v>4.4240820651639403</v>
      </c>
      <c r="O18" s="16">
        <v>4.0371812504283403E-3</v>
      </c>
      <c r="P18" s="16">
        <v>8.0483832515440294</v>
      </c>
      <c r="Q18" s="16">
        <v>1.35650900246271E-3</v>
      </c>
      <c r="R18" s="16">
        <v>10.4521138563129</v>
      </c>
      <c r="S18" s="16">
        <v>0.12218373830509401</v>
      </c>
      <c r="T18" s="16">
        <v>1180.66670321376</v>
      </c>
      <c r="U18" s="16">
        <v>0.120940694172525</v>
      </c>
      <c r="V18" s="74">
        <v>43695.486030092594</v>
      </c>
      <c r="W18" s="20">
        <v>2.2999999999999998</v>
      </c>
      <c r="X18" s="16">
        <v>4.18552120791666E-2</v>
      </c>
      <c r="Y18" s="16">
        <v>3.5934256019782798E-2</v>
      </c>
      <c r="Z18" s="17">
        <f>((((N18/1000)+1)/((SMOW!$Z$4/1000)+1))-1)*1000</f>
        <v>15.239280066978056</v>
      </c>
      <c r="AA18" s="17">
        <f>((((P18/1000)+1)/((SMOW!$AA$4/1000)+1))-1)*1000</f>
        <v>29.355075132225128</v>
      </c>
      <c r="AB18" s="17">
        <f>Z18*SMOW!$AN$6</f>
        <v>16.871948279742607</v>
      </c>
      <c r="AC18" s="17">
        <f>AA18*SMOW!$AN$12</f>
        <v>32.436519937864816</v>
      </c>
      <c r="AD18" s="17">
        <f>LN((AB18/1000)+1)*1000</f>
        <v>16.731197909580292</v>
      </c>
      <c r="AE18" s="17">
        <f>LN((AC18/1000)+1)*1000</f>
        <v>31.921562062588276</v>
      </c>
      <c r="AF18" s="16">
        <f>(AD18-SMOW!AN$14*AE18)</f>
        <v>-0.12338685946631855</v>
      </c>
      <c r="AG18" s="2">
        <f>AF18*1000</f>
        <v>-123.38685946631855</v>
      </c>
      <c r="AH18" s="2">
        <f>AVERAGE(AG18,AG20,AG23,AG24)</f>
        <v>-137.58544686385844</v>
      </c>
      <c r="AI18" s="2">
        <f>STDEV(AG18,AG20,AG23,AG24)</f>
        <v>11.404232586996676</v>
      </c>
      <c r="AJ18" s="66" t="s">
        <v>123</v>
      </c>
      <c r="AK18" s="103" t="str">
        <f t="shared" si="2"/>
        <v>11</v>
      </c>
    </row>
    <row r="19" spans="1:40" s="18" customFormat="1" x14ac:dyDescent="0.25">
      <c r="A19" s="18">
        <v>1559</v>
      </c>
      <c r="B19" s="28" t="s">
        <v>105</v>
      </c>
      <c r="C19" s="76" t="s">
        <v>64</v>
      </c>
      <c r="D19" s="76" t="s">
        <v>52</v>
      </c>
      <c r="E19" s="18" t="s">
        <v>118</v>
      </c>
      <c r="F19" s="35">
        <v>16.586098630717199</v>
      </c>
      <c r="G19" s="35">
        <v>16.450051209351699</v>
      </c>
      <c r="H19" s="35">
        <v>4.3262350949393501E-3</v>
      </c>
      <c r="I19" s="35">
        <v>31.955767707153399</v>
      </c>
      <c r="J19" s="35">
        <v>31.455805331278199</v>
      </c>
      <c r="K19" s="35">
        <v>1.8201346159825401E-3</v>
      </c>
      <c r="L19" s="35">
        <v>-0.158614005563219</v>
      </c>
      <c r="M19" s="35">
        <v>4.5840870469324698E-3</v>
      </c>
      <c r="N19" s="35">
        <v>6.2220119080642098</v>
      </c>
      <c r="O19" s="35">
        <v>4.2821291645460001E-3</v>
      </c>
      <c r="P19" s="35">
        <v>11.423863282518299</v>
      </c>
      <c r="Q19" s="35">
        <v>1.78392101928997E-3</v>
      </c>
      <c r="R19" s="35">
        <v>1.5559583385159399</v>
      </c>
      <c r="S19" s="35">
        <v>0.16844419197885599</v>
      </c>
      <c r="T19" s="35">
        <v>267.92607014300199</v>
      </c>
      <c r="U19" s="35">
        <v>0.22224206814452399</v>
      </c>
      <c r="V19" s="12">
        <v>43694.693379629629</v>
      </c>
      <c r="W19" s="77">
        <v>2.2000000000000002</v>
      </c>
      <c r="X19" s="35">
        <v>0.18899590405751099</v>
      </c>
      <c r="Y19" s="35">
        <v>0.183674658457568</v>
      </c>
      <c r="Z19" s="37">
        <f>((((N19/1000)+1)/((SMOW!$Z$4/1000)+1))-1)*1000</f>
        <v>17.056569229902063</v>
      </c>
      <c r="AA19" s="37">
        <f>((((P19/1000)+1)/((SMOW!$AA$4/1000)+1))-1)*1000</f>
        <v>32.801901255474554</v>
      </c>
      <c r="AB19" s="37">
        <f>Z19*SMOW!$AN$6</f>
        <v>18.883933664316661</v>
      </c>
      <c r="AC19" s="37">
        <f>AA19*SMOW!$AN$12</f>
        <v>36.245164397657028</v>
      </c>
      <c r="AD19" s="37">
        <f t="shared" ref="AD19" si="33">LN((AB19/1000)+1)*1000</f>
        <v>18.707845559242923</v>
      </c>
      <c r="AE19" s="37">
        <f>LN((AC19/1000)+1)*1000</f>
        <v>35.603761012723105</v>
      </c>
      <c r="AF19" s="35">
        <f>(AD19-SMOW!AN$14*AE19)</f>
        <v>-9.0940255474876608E-2</v>
      </c>
      <c r="AG19" s="36">
        <f t="shared" ref="AG19" si="34">AF19*1000</f>
        <v>-90.940255474876608</v>
      </c>
      <c r="AJ19" s="18" t="s">
        <v>125</v>
      </c>
      <c r="AK19" s="103" t="str">
        <f t="shared" si="2"/>
        <v>11</v>
      </c>
      <c r="AN19" s="18">
        <v>1</v>
      </c>
    </row>
    <row r="20" spans="1:40" s="73" customFormat="1" x14ac:dyDescent="0.25">
      <c r="A20" s="73">
        <v>1559</v>
      </c>
      <c r="B20" s="69" t="s">
        <v>105</v>
      </c>
      <c r="C20" s="48" t="s">
        <v>64</v>
      </c>
      <c r="D20" s="48" t="s">
        <v>52</v>
      </c>
      <c r="E20" s="73" t="s">
        <v>121</v>
      </c>
      <c r="F20" s="16">
        <v>16.762227215046099</v>
      </c>
      <c r="G20" s="16">
        <v>16.623291002851602</v>
      </c>
      <c r="H20" s="16">
        <v>5.2161678836164698E-3</v>
      </c>
      <c r="I20" s="16">
        <v>32.373987349346102</v>
      </c>
      <c r="J20" s="16">
        <v>31.860992186027602</v>
      </c>
      <c r="K20" s="16">
        <v>1.92829550177255E-3</v>
      </c>
      <c r="L20" s="16">
        <v>-0.19931287137098899</v>
      </c>
      <c r="M20" s="16">
        <v>5.21066643665125E-3</v>
      </c>
      <c r="N20" s="16">
        <v>6.39634486295766</v>
      </c>
      <c r="O20" s="16">
        <v>5.1629890959301603E-3</v>
      </c>
      <c r="P20" s="16">
        <v>11.8337619811292</v>
      </c>
      <c r="Q20" s="16">
        <v>1.88992992430686E-3</v>
      </c>
      <c r="R20" s="16">
        <v>16.056109895364202</v>
      </c>
      <c r="S20" s="16">
        <v>0.147636258024053</v>
      </c>
      <c r="T20" s="16">
        <v>797.85045999307499</v>
      </c>
      <c r="U20" s="16">
        <v>9.67343766115141E-2</v>
      </c>
      <c r="V20" s="74">
        <v>43695.500011574077</v>
      </c>
      <c r="W20" s="20">
        <v>2.2999999999999998</v>
      </c>
      <c r="X20" s="16">
        <v>6.1586926114846003E-3</v>
      </c>
      <c r="Y20" s="16">
        <v>4.1648558741628101E-3</v>
      </c>
      <c r="Z20" s="17">
        <f>((((N20/1000)+1)/((SMOW!$Z$4/1000)+1))-1)*1000</f>
        <v>17.23277932559597</v>
      </c>
      <c r="AA20" s="17">
        <f>((((P20/1000)+1)/((SMOW!$AA$4/1000)+1))-1)*1000</f>
        <v>33.220463809331861</v>
      </c>
      <c r="AB20" s="17">
        <f>Z20*SMOW!$AN$6</f>
        <v>19.079022120454319</v>
      </c>
      <c r="AC20" s="17">
        <f>AA20*SMOW!$AN$12</f>
        <v>36.707664069767631</v>
      </c>
      <c r="AD20" s="17">
        <f t="shared" ref="AD20" si="35">LN((AB20/1000)+1)*1000</f>
        <v>18.899299929087917</v>
      </c>
      <c r="AE20" s="17">
        <f t="shared" ref="AE20" si="36">LN((AC20/1000)+1)*1000</f>
        <v>36.049984075238896</v>
      </c>
      <c r="AF20" s="16">
        <f>(AD20-SMOW!AN$14*AE20)</f>
        <v>-0.13509166263822081</v>
      </c>
      <c r="AG20" s="2">
        <f t="shared" ref="AG20" si="37">AF20*1000</f>
        <v>-135.09166263822081</v>
      </c>
      <c r="AJ20" s="66" t="s">
        <v>124</v>
      </c>
      <c r="AK20" s="103" t="str">
        <f t="shared" si="2"/>
        <v>11</v>
      </c>
    </row>
    <row r="21" spans="1:40" s="18" customFormat="1" x14ac:dyDescent="0.25">
      <c r="A21" s="18">
        <v>1560</v>
      </c>
      <c r="B21" s="28" t="s">
        <v>105</v>
      </c>
      <c r="C21" s="76" t="s">
        <v>48</v>
      </c>
      <c r="D21" s="76" t="s">
        <v>109</v>
      </c>
      <c r="E21" s="18" t="s">
        <v>119</v>
      </c>
      <c r="F21" s="35">
        <v>16.5636068858934</v>
      </c>
      <c r="G21" s="35">
        <v>16.427926212376001</v>
      </c>
      <c r="H21" s="35">
        <v>4.1459563086370197E-3</v>
      </c>
      <c r="I21" s="35">
        <v>31.957736149834201</v>
      </c>
      <c r="J21" s="35">
        <v>31.457712829265098</v>
      </c>
      <c r="K21" s="35">
        <v>1.62430494973736E-3</v>
      </c>
      <c r="L21" s="35">
        <v>-0.181746161476005</v>
      </c>
      <c r="M21" s="35">
        <v>4.1578941035861601E-3</v>
      </c>
      <c r="N21" s="35">
        <v>6.19974946638958</v>
      </c>
      <c r="O21" s="35">
        <v>4.1036883189518097E-3</v>
      </c>
      <c r="P21" s="35">
        <v>11.425792560848899</v>
      </c>
      <c r="Q21" s="35">
        <v>1.5919876014226699E-3</v>
      </c>
      <c r="R21" s="35">
        <v>4.0653516656632398</v>
      </c>
      <c r="S21" s="35">
        <v>0.14733466028831901</v>
      </c>
      <c r="T21" s="35">
        <v>369.57848610272998</v>
      </c>
      <c r="U21" s="35">
        <v>0.15892004149651701</v>
      </c>
      <c r="V21" s="12">
        <v>43694.797071759262</v>
      </c>
      <c r="W21" s="77">
        <v>2.2000000000000002</v>
      </c>
      <c r="X21" s="35">
        <v>0.120925222950564</v>
      </c>
      <c r="Y21" s="35">
        <v>0.11651415887667101</v>
      </c>
      <c r="Z21" s="37">
        <f>((((N21/1000)+1)/((SMOW!$Z$4/1000)+1))-1)*1000</f>
        <v>17.034067076019177</v>
      </c>
      <c r="AA21" s="37">
        <f>((((P21/1000)+1)/((SMOW!$AA$4/1000)+1))-1)*1000</f>
        <v>32.803871312144572</v>
      </c>
      <c r="AB21" s="37">
        <f>Z21*SMOW!$AN$6</f>
        <v>18.859020730449298</v>
      </c>
      <c r="AC21" s="37">
        <f>AA21*SMOW!$AN$12</f>
        <v>36.247341254032563</v>
      </c>
      <c r="AD21" s="37">
        <f t="shared" ref="AD21" si="38">LN((AB21/1000)+1)*1000</f>
        <v>18.683394061260877</v>
      </c>
      <c r="AE21" s="37">
        <f t="shared" ref="AE21" si="39">LN((AC21/1000)+1)*1000</f>
        <v>35.605861726109943</v>
      </c>
      <c r="AF21" s="35">
        <f>(AD21-SMOW!AN$14*AE21)</f>
        <v>-0.1165009301251736</v>
      </c>
      <c r="AG21" s="36">
        <f t="shared" ref="AG21" si="40">AF21*1000</f>
        <v>-116.5009301251736</v>
      </c>
      <c r="AJ21" s="18" t="s">
        <v>125</v>
      </c>
      <c r="AK21" s="103" t="str">
        <f t="shared" si="2"/>
        <v>11</v>
      </c>
      <c r="AN21" s="18">
        <v>1</v>
      </c>
    </row>
    <row r="22" spans="1:40" s="73" customFormat="1" x14ac:dyDescent="0.25">
      <c r="A22" s="73">
        <v>1560</v>
      </c>
      <c r="B22" s="69" t="s">
        <v>105</v>
      </c>
      <c r="C22" s="48" t="s">
        <v>48</v>
      </c>
      <c r="D22" s="48" t="s">
        <v>109</v>
      </c>
      <c r="E22" s="73" t="s">
        <v>122</v>
      </c>
      <c r="F22" s="16">
        <v>14.7696728704477</v>
      </c>
      <c r="G22" s="16">
        <v>14.6616631449651</v>
      </c>
      <c r="H22" s="16">
        <v>4.0943914524562697E-3</v>
      </c>
      <c r="I22" s="16">
        <v>28.479757918308099</v>
      </c>
      <c r="J22" s="16">
        <v>28.081748672943998</v>
      </c>
      <c r="K22" s="16">
        <v>2.0285604154488702E-3</v>
      </c>
      <c r="L22" s="16">
        <v>-0.16550015434930701</v>
      </c>
      <c r="M22" s="16">
        <v>4.26230069681205E-3</v>
      </c>
      <c r="N22" s="16">
        <v>4.4241045931384599</v>
      </c>
      <c r="O22" s="16">
        <v>4.0526491660482604E-3</v>
      </c>
      <c r="P22" s="16">
        <v>8.0170125632736902</v>
      </c>
      <c r="Q22" s="16">
        <v>1.98819995633359E-3</v>
      </c>
      <c r="R22" s="16">
        <v>10.502820104552301</v>
      </c>
      <c r="S22" s="16">
        <v>0.13602283755945699</v>
      </c>
      <c r="T22" s="16">
        <v>938.83081814280399</v>
      </c>
      <c r="U22" s="16">
        <v>0.11839242773135</v>
      </c>
      <c r="V22" s="74">
        <v>43695.504131944443</v>
      </c>
      <c r="W22" s="20">
        <v>2.2999999999999998</v>
      </c>
      <c r="X22" s="16">
        <v>2.8103007989275602E-2</v>
      </c>
      <c r="Y22" s="16">
        <v>3.20303689071499E-2</v>
      </c>
      <c r="Z22" s="17">
        <f>((((N22/1000)+1)/((SMOW!$Z$4/1000)+1))-1)*1000</f>
        <v>15.239302837523727</v>
      </c>
      <c r="AA22" s="17">
        <f>((((P22/1000)+1)/((SMOW!$AA$4/1000)+1))-1)*1000</f>
        <v>29.323041374998748</v>
      </c>
      <c r="AB22" s="17">
        <f>Z22*SMOW!$AN$6</f>
        <v>16.871973489822555</v>
      </c>
      <c r="AC22" s="17">
        <f>AA22*SMOW!$AN$12</f>
        <v>32.401123550688908</v>
      </c>
      <c r="AD22" s="17">
        <f t="shared" ref="AD22" si="41">LN((AB22/1000)+1)*1000</f>
        <v>16.73122270137414</v>
      </c>
      <c r="AE22" s="17">
        <f t="shared" ref="AE22" si="42">LN((AC22/1000)+1)*1000</f>
        <v>31.887277151819564</v>
      </c>
      <c r="AF22" s="16">
        <f>(AD22-SMOW!AN$14*AE22)</f>
        <v>-0.1052596347865915</v>
      </c>
      <c r="AG22" s="2">
        <f t="shared" ref="AG22" si="43">AF22*1000</f>
        <v>-105.2596347865915</v>
      </c>
      <c r="AJ22" s="73" t="s">
        <v>126</v>
      </c>
      <c r="AK22" s="103" t="str">
        <f t="shared" si="2"/>
        <v>11</v>
      </c>
    </row>
    <row r="23" spans="1:40" s="73" customFormat="1" x14ac:dyDescent="0.25">
      <c r="A23" s="73">
        <v>1561</v>
      </c>
      <c r="B23" s="69" t="s">
        <v>105</v>
      </c>
      <c r="C23" s="48" t="s">
        <v>64</v>
      </c>
      <c r="D23" s="48" t="s">
        <v>52</v>
      </c>
      <c r="E23" s="73" t="s">
        <v>167</v>
      </c>
      <c r="F23" s="16">
        <v>16.542086387114601</v>
      </c>
      <c r="G23" s="16">
        <v>16.406756158663899</v>
      </c>
      <c r="H23" s="16">
        <v>4.0154658417869997E-3</v>
      </c>
      <c r="I23" s="16">
        <v>31.960213487174698</v>
      </c>
      <c r="J23" s="16">
        <v>31.4601134069746</v>
      </c>
      <c r="K23" s="16">
        <v>2.1761431616101599E-3</v>
      </c>
      <c r="L23" s="16">
        <v>-0.20418372021864201</v>
      </c>
      <c r="M23" s="16">
        <v>3.9662960881449404E-3</v>
      </c>
      <c r="N23" s="16">
        <v>6.17844836891474</v>
      </c>
      <c r="O23" s="16">
        <v>3.9745282013132696E-3</v>
      </c>
      <c r="P23" s="16">
        <v>11.428220608815799</v>
      </c>
      <c r="Q23" s="16">
        <v>2.13284638009449E-3</v>
      </c>
      <c r="R23" s="16">
        <v>15.7011912429997</v>
      </c>
      <c r="S23" s="16">
        <v>0.138675407559119</v>
      </c>
      <c r="T23" s="16">
        <v>593.50100494653998</v>
      </c>
      <c r="U23" s="16">
        <v>0.11009643479747901</v>
      </c>
      <c r="V23" s="85">
        <v>43694.967939814815</v>
      </c>
      <c r="W23" s="20">
        <v>2.2000000000000002</v>
      </c>
      <c r="X23" s="16">
        <v>6.6994625430842197E-2</v>
      </c>
      <c r="Y23" s="16">
        <v>6.3632070788107994E-2</v>
      </c>
      <c r="Z23" s="17">
        <f>((((N23/1000)+1)/((SMOW!$Z$4/1000)+1))-1)*1000</f>
        <v>17.012536617668772</v>
      </c>
      <c r="AA23" s="17">
        <f>((((P23/1000)+1)/((SMOW!$AA$4/1000)+1))-1)*1000</f>
        <v>32.806350680733232</v>
      </c>
      <c r="AB23" s="17">
        <f>Z23*SMOW!$AN$6</f>
        <v>18.835183595221739</v>
      </c>
      <c r="AC23" s="17">
        <f>AA23*SMOW!$AN$12</f>
        <v>36.250080885537407</v>
      </c>
      <c r="AD23" s="17">
        <f t="shared" ref="AD23" si="44">LN((AB23/1000)+1)*1000</f>
        <v>18.659997876320123</v>
      </c>
      <c r="AE23" s="17">
        <f t="shared" ref="AE23" si="45">LN((AC23/1000)+1)*1000</f>
        <v>35.608505523371868</v>
      </c>
      <c r="AF23" s="16">
        <f>(AD23-SMOW!AN$14*AE23)</f>
        <v>-0.1412930400202228</v>
      </c>
      <c r="AG23" s="2">
        <f t="shared" ref="AG23" si="46">AF23*1000</f>
        <v>-141.2930400202228</v>
      </c>
      <c r="AH23" s="2">
        <f>AVERAGE(AG23:AG24)</f>
        <v>-145.93163267544719</v>
      </c>
      <c r="AI23" s="2">
        <f>STDEV(AG23:AG24)</f>
        <v>6.5599606433425324</v>
      </c>
      <c r="AJ23" s="66" t="s">
        <v>148</v>
      </c>
      <c r="AK23" s="103" t="str">
        <f t="shared" si="2"/>
        <v>11</v>
      </c>
    </row>
    <row r="24" spans="1:40" s="73" customFormat="1" x14ac:dyDescent="0.25">
      <c r="A24" s="73">
        <v>1562</v>
      </c>
      <c r="B24" s="69" t="s">
        <v>105</v>
      </c>
      <c r="C24" s="48" t="s">
        <v>64</v>
      </c>
      <c r="D24" s="48" t="s">
        <v>52</v>
      </c>
      <c r="E24" s="73" t="s">
        <v>127</v>
      </c>
      <c r="F24" s="16">
        <v>16.164235722352</v>
      </c>
      <c r="G24" s="16">
        <v>16.034985061199599</v>
      </c>
      <c r="H24" s="16">
        <v>4.5090994853334504E-3</v>
      </c>
      <c r="I24" s="16">
        <v>31.247775173148799</v>
      </c>
      <c r="J24" s="16">
        <v>30.7695011994808</v>
      </c>
      <c r="K24" s="16">
        <v>1.81157945470622E-3</v>
      </c>
      <c r="L24" s="16">
        <v>-0.211311572126301</v>
      </c>
      <c r="M24" s="16">
        <v>4.3919725305976397E-3</v>
      </c>
      <c r="N24" s="16">
        <v>5.8044498885004403</v>
      </c>
      <c r="O24" s="16">
        <v>4.4631292540189896E-3</v>
      </c>
      <c r="P24" s="16">
        <v>10.729957045132601</v>
      </c>
      <c r="Q24" s="16">
        <v>1.7755360724362301E-3</v>
      </c>
      <c r="R24" s="16">
        <v>13.990267221628001</v>
      </c>
      <c r="S24" s="16">
        <v>0.14060030557109501</v>
      </c>
      <c r="T24" s="16">
        <v>571.73859629856395</v>
      </c>
      <c r="U24" s="16">
        <v>0.16814852004695499</v>
      </c>
      <c r="V24" s="74">
        <v>43695.543981481482</v>
      </c>
      <c r="W24" s="20">
        <v>2.2999999999999998</v>
      </c>
      <c r="X24" s="16">
        <v>1.0860525783471201E-5</v>
      </c>
      <c r="Y24" s="16">
        <v>5.0348647019853195E-4</v>
      </c>
      <c r="Z24" s="17">
        <f>((((N24/1000)+1)/((SMOW!$Z$4/1000)+1))-1)*1000</f>
        <v>16.634511085643176</v>
      </c>
      <c r="AA24" s="17">
        <f>((((P24/1000)+1)/((SMOW!$AA$4/1000)+1))-1)*1000</f>
        <v>32.093328215741401</v>
      </c>
      <c r="AB24" s="17">
        <f>Z24*SMOW!$AN$6</f>
        <v>18.416658100793786</v>
      </c>
      <c r="AC24" s="17">
        <f>AA24*SMOW!$AN$12</f>
        <v>35.462211418411982</v>
      </c>
      <c r="AD24" s="17">
        <f t="shared" ref="AD24" si="47">LN((AB24/1000)+1)*1000</f>
        <v>18.249125256892366</v>
      </c>
      <c r="AE24" s="17">
        <f t="shared" ref="AE24" si="48">LN((AC24/1000)+1)*1000</f>
        <v>34.8479081102709</v>
      </c>
      <c r="AF24" s="16">
        <f>(AD24-SMOW!AN$14*AE24)</f>
        <v>-0.15057022533067155</v>
      </c>
      <c r="AG24" s="2">
        <f t="shared" ref="AG24" si="49">AF24*1000</f>
        <v>-150.57022533067155</v>
      </c>
      <c r="AK24" s="103" t="str">
        <f t="shared" si="2"/>
        <v>11</v>
      </c>
    </row>
    <row r="25" spans="1:40" s="73" customFormat="1" x14ac:dyDescent="0.25">
      <c r="A25" s="73">
        <v>1563</v>
      </c>
      <c r="B25" s="69" t="s">
        <v>105</v>
      </c>
      <c r="C25" s="48" t="s">
        <v>48</v>
      </c>
      <c r="D25" s="48" t="s">
        <v>109</v>
      </c>
      <c r="E25" s="73" t="s">
        <v>128</v>
      </c>
      <c r="F25" s="16">
        <v>14.770508614976</v>
      </c>
      <c r="G25" s="16">
        <v>14.6624868292703</v>
      </c>
      <c r="H25" s="16">
        <v>3.3563769640910699E-3</v>
      </c>
      <c r="I25" s="16">
        <v>28.504441543466498</v>
      </c>
      <c r="J25" s="16">
        <v>28.105748482038699</v>
      </c>
      <c r="K25" s="16">
        <v>2.1682564335497299E-3</v>
      </c>
      <c r="L25" s="16">
        <v>-0.177348369246109</v>
      </c>
      <c r="M25" s="16">
        <v>3.7108720017481E-3</v>
      </c>
      <c r="N25" s="16">
        <v>4.4249318172582699</v>
      </c>
      <c r="O25" s="16">
        <v>3.3221587291831301E-3</v>
      </c>
      <c r="P25" s="16">
        <v>8.0412050803356507</v>
      </c>
      <c r="Q25" s="16">
        <v>2.1251165672318902E-3</v>
      </c>
      <c r="R25" s="16">
        <v>9.7937438863751805</v>
      </c>
      <c r="S25" s="16">
        <v>0.14624371001724101</v>
      </c>
      <c r="T25" s="16">
        <v>744.44756434274905</v>
      </c>
      <c r="U25" s="16">
        <v>0.10118472275481601</v>
      </c>
      <c r="V25" s="74">
        <v>43695.640381944446</v>
      </c>
      <c r="W25" s="20">
        <v>2.2999999999999998</v>
      </c>
      <c r="X25" s="16">
        <v>8.1454379550071093E-2</v>
      </c>
      <c r="Y25" s="16">
        <v>8.4468084490061504E-2</v>
      </c>
      <c r="Z25" s="17">
        <f>((((N25/1000)+1)/((SMOW!$Z$4/1000)+1))-1)*1000</f>
        <v>15.240138968830141</v>
      </c>
      <c r="AA25" s="17">
        <f>((((P25/1000)+1)/((SMOW!$AA$4/1000)+1))-1)*1000</f>
        <v>29.347745239050926</v>
      </c>
      <c r="AB25" s="17">
        <f>Z25*SMOW!$AN$6</f>
        <v>16.872899200492277</v>
      </c>
      <c r="AC25" s="17">
        <f>AA25*SMOW!$AN$12</f>
        <v>32.428420615174737</v>
      </c>
      <c r="AD25" s="17">
        <f t="shared" ref="AD25" si="50">LN((AB25/1000)+1)*1000</f>
        <v>16.732133052207331</v>
      </c>
      <c r="AE25" s="17">
        <f t="shared" ref="AE25" si="51">LN((AC25/1000)+1)*1000</f>
        <v>31.913717169170742</v>
      </c>
      <c r="AF25" s="16">
        <f>(AD25-SMOW!AN$14*AE25)</f>
        <v>-0.11830961311482113</v>
      </c>
      <c r="AG25" s="2">
        <f t="shared" ref="AG25" si="52">AF25*1000</f>
        <v>-118.30961311482113</v>
      </c>
      <c r="AH25" s="2">
        <f>AVERAGE(AG25:AG26)</f>
        <v>-115.28978419772784</v>
      </c>
      <c r="AI25" s="2">
        <f>STDEV(AG25:AG26)</f>
        <v>4.2706830105997904</v>
      </c>
      <c r="AK25" s="103" t="str">
        <f t="shared" si="2"/>
        <v>11</v>
      </c>
    </row>
    <row r="26" spans="1:40" s="73" customFormat="1" x14ac:dyDescent="0.25">
      <c r="A26" s="73">
        <v>1564</v>
      </c>
      <c r="B26" s="69" t="s">
        <v>105</v>
      </c>
      <c r="C26" s="48" t="s">
        <v>48</v>
      </c>
      <c r="D26" s="48" t="s">
        <v>109</v>
      </c>
      <c r="E26" s="73" t="s">
        <v>129</v>
      </c>
      <c r="F26" s="16">
        <v>14.7313406643186</v>
      </c>
      <c r="G26" s="16">
        <v>14.6238881923809</v>
      </c>
      <c r="H26" s="16">
        <v>3.7363684287765099E-3</v>
      </c>
      <c r="I26" s="16">
        <v>28.418327796590201</v>
      </c>
      <c r="J26" s="16">
        <v>28.0220178542822</v>
      </c>
      <c r="K26" s="16">
        <v>1.77238138601906E-3</v>
      </c>
      <c r="L26" s="16">
        <v>-0.17173723468008101</v>
      </c>
      <c r="M26" s="16">
        <v>3.8843142443981899E-3</v>
      </c>
      <c r="N26" s="16">
        <v>4.3861631835282804</v>
      </c>
      <c r="O26" s="16">
        <v>3.6982761840816799E-3</v>
      </c>
      <c r="P26" s="16">
        <v>7.9568046619525497</v>
      </c>
      <c r="Q26" s="16">
        <v>1.73711789279871E-3</v>
      </c>
      <c r="R26" s="16">
        <v>9.2783051393030203</v>
      </c>
      <c r="S26" s="16">
        <v>0.12800226012810501</v>
      </c>
      <c r="T26" s="16">
        <v>761.71598419250995</v>
      </c>
      <c r="U26" s="16">
        <v>9.5754640080226494E-2</v>
      </c>
      <c r="V26" s="74">
        <v>43695.733148148145</v>
      </c>
      <c r="W26" s="20">
        <v>2.2999999999999998</v>
      </c>
      <c r="X26" s="16">
        <v>3.7768530760720499E-3</v>
      </c>
      <c r="Y26" s="16">
        <v>2.58483066236441E-3</v>
      </c>
      <c r="Z26" s="17">
        <f>((((N26/1000)+1)/((SMOW!$Z$4/1000)+1))-1)*1000</f>
        <v>15.200952891454955</v>
      </c>
      <c r="AA26" s="17">
        <f>((((P26/1000)+1)/((SMOW!$AA$4/1000)+1))-1)*1000</f>
        <v>29.261560884758619</v>
      </c>
      <c r="AB26" s="17">
        <f>Z26*SMOW!$AN$6</f>
        <v>16.829514902293521</v>
      </c>
      <c r="AC26" s="17">
        <f>AA26*SMOW!$AN$12</f>
        <v>32.333189364232865</v>
      </c>
      <c r="AD26" s="17">
        <f t="shared" ref="AD26" si="53">LN((AB26/1000)+1)*1000</f>
        <v>16.689467716409364</v>
      </c>
      <c r="AE26" s="17">
        <f t="shared" ref="AE26" si="54">LN((AC26/1000)+1)*1000</f>
        <v>31.821472863049241</v>
      </c>
      <c r="AF26" s="16">
        <f>(AD26-SMOW!AN$14*AE26)</f>
        <v>-0.11226995528063455</v>
      </c>
      <c r="AG26" s="2">
        <f t="shared" ref="AG26" si="55">AF26*1000</f>
        <v>-112.26995528063455</v>
      </c>
      <c r="AK26" s="103" t="str">
        <f t="shared" si="2"/>
        <v>11</v>
      </c>
    </row>
    <row r="27" spans="1:40" s="73" customFormat="1" x14ac:dyDescent="0.25">
      <c r="A27" s="73">
        <v>1565</v>
      </c>
      <c r="B27" s="69" t="s">
        <v>105</v>
      </c>
      <c r="C27" s="48" t="s">
        <v>48</v>
      </c>
      <c r="D27" s="48" t="s">
        <v>109</v>
      </c>
      <c r="E27" s="73" t="s">
        <v>131</v>
      </c>
      <c r="F27" s="16">
        <v>14.7607971368021</v>
      </c>
      <c r="G27" s="16">
        <v>14.652916190587501</v>
      </c>
      <c r="H27" s="16">
        <v>6.0083598678849397E-3</v>
      </c>
      <c r="I27" s="16">
        <v>28.440902865649001</v>
      </c>
      <c r="J27" s="16">
        <v>28.043968890536799</v>
      </c>
      <c r="K27" s="16">
        <v>1.3163077678001801E-3</v>
      </c>
      <c r="L27" s="16">
        <v>-0.15429938361588399</v>
      </c>
      <c r="M27" s="16">
        <v>5.9948922198734197E-3</v>
      </c>
      <c r="N27" s="16">
        <v>4.4153193475225896</v>
      </c>
      <c r="O27" s="16">
        <v>5.9471046895783102E-3</v>
      </c>
      <c r="P27" s="16">
        <v>7.9789305749769701</v>
      </c>
      <c r="Q27" s="16">
        <v>1.2901183649920199E-3</v>
      </c>
      <c r="R27" s="16">
        <v>10.5413582395646</v>
      </c>
      <c r="S27" s="16">
        <v>0.16734923018291301</v>
      </c>
      <c r="T27" s="16">
        <v>642.64584689256503</v>
      </c>
      <c r="U27" s="16">
        <v>7.2613725243607999E-2</v>
      </c>
      <c r="V27" s="74">
        <v>43695.824826388889</v>
      </c>
      <c r="W27" s="73">
        <v>2.2999999999999998</v>
      </c>
      <c r="X27" s="16">
        <v>1.28110492418907E-3</v>
      </c>
      <c r="Y27" s="16">
        <v>2.8512747806037903E-4</v>
      </c>
      <c r="Z27" s="17">
        <f>((((N27/1000)+1)/((SMOW!$Z$4/1000)+1))-1)*1000</f>
        <v>15.230422996235893</v>
      </c>
      <c r="AA27" s="17">
        <f>((((P27/1000)+1)/((SMOW!$AA$4/1000)+1))-1)*1000</f>
        <v>29.284154463838917</v>
      </c>
      <c r="AB27" s="17">
        <f>Z27*SMOW!$AN$6</f>
        <v>16.862142302110133</v>
      </c>
      <c r="AC27" s="17">
        <f>AA27*SMOW!$AN$12</f>
        <v>32.358154624073109</v>
      </c>
      <c r="AD27" s="17">
        <f t="shared" ref="AD27" si="56">LN((AB27/1000)+1)*1000</f>
        <v>16.721554586317879</v>
      </c>
      <c r="AE27" s="17">
        <f t="shared" ref="AE27" si="57">LN((AC27/1000)+1)*1000</f>
        <v>31.845655906112025</v>
      </c>
      <c r="AF27" s="16">
        <f>(AD27-SMOW!AN$14*AE27)</f>
        <v>-9.2951732109270324E-2</v>
      </c>
      <c r="AG27" s="2">
        <f t="shared" ref="AG27" si="58">AF27*1000</f>
        <v>-92.951732109270324</v>
      </c>
      <c r="AK27" s="103" t="str">
        <f t="shared" si="2"/>
        <v>11</v>
      </c>
    </row>
    <row r="28" spans="1:40" s="73" customFormat="1" x14ac:dyDescent="0.25">
      <c r="A28" s="73">
        <v>1566</v>
      </c>
      <c r="B28" s="69" t="s">
        <v>80</v>
      </c>
      <c r="C28" s="48" t="s">
        <v>48</v>
      </c>
      <c r="D28" s="48" t="s">
        <v>104</v>
      </c>
      <c r="E28" s="73" t="s">
        <v>132</v>
      </c>
      <c r="F28" s="16">
        <v>16.922716187786801</v>
      </c>
      <c r="G28" s="16">
        <v>16.781121833525599</v>
      </c>
      <c r="H28" s="16">
        <v>4.5843036479038196E-3</v>
      </c>
      <c r="I28" s="16">
        <v>32.750844862055402</v>
      </c>
      <c r="J28" s="16">
        <v>32.225965305671302</v>
      </c>
      <c r="K28" s="16">
        <v>1.7961867069432201E-3</v>
      </c>
      <c r="L28" s="16">
        <v>-0.234187847868851</v>
      </c>
      <c r="M28" s="16">
        <v>4.3875580602075201E-3</v>
      </c>
      <c r="N28" s="16">
        <v>6.55519765197156</v>
      </c>
      <c r="O28" s="16">
        <v>4.5375667107831301E-3</v>
      </c>
      <c r="P28" s="16">
        <v>12.2031214956929</v>
      </c>
      <c r="Q28" s="16">
        <v>1.7604495804598699E-3</v>
      </c>
      <c r="R28" s="16">
        <v>16.8310131593365</v>
      </c>
      <c r="S28" s="16">
        <v>0.15151021992910399</v>
      </c>
      <c r="T28" s="16">
        <v>480.37409384624698</v>
      </c>
      <c r="U28" s="16">
        <v>8.6429149436268601E-2</v>
      </c>
      <c r="V28" s="74">
        <v>43696.419444444444</v>
      </c>
      <c r="W28" s="73">
        <v>2.2999999999999998</v>
      </c>
      <c r="X28" s="16">
        <v>1.6572867466808801E-2</v>
      </c>
      <c r="Y28" s="16">
        <v>2.0938688093945598E-2</v>
      </c>
      <c r="Z28" s="17">
        <f>((((N28/1000)+1)/((SMOW!$Z$4/1000)+1))-1)*1000</f>
        <v>17.393342571773385</v>
      </c>
      <c r="AA28" s="17">
        <f>((((P28/1000)+1)/((SMOW!$AA$4/1000)+1))-1)*1000</f>
        <v>33.597630319571969</v>
      </c>
      <c r="AB28" s="17">
        <f>Z28*SMOW!$AN$6</f>
        <v>19.256787393697316</v>
      </c>
      <c r="AC28" s="17">
        <f>AA28*SMOW!$AN$12</f>
        <v>37.124422295532419</v>
      </c>
      <c r="AD28" s="17">
        <f t="shared" ref="AD28" si="59">LN((AB28/1000)+1)*1000</f>
        <v>19.073721899073242</v>
      </c>
      <c r="AE28" s="17">
        <f t="shared" ref="AE28" si="60">LN((AC28/1000)+1)*1000</f>
        <v>36.451904977239714</v>
      </c>
      <c r="AF28" s="16">
        <f>(AD28-SMOW!AN$14*AE28)</f>
        <v>-0.17288392890932869</v>
      </c>
      <c r="AG28" s="2">
        <f t="shared" ref="AG28" si="61">AF28*1000</f>
        <v>-172.88392890932869</v>
      </c>
      <c r="AH28" s="2">
        <f>AVERAGE(AG28:AG30)</f>
        <v>-160.03294333369902</v>
      </c>
      <c r="AI28" s="2">
        <f>STDEV(AG28:AG30)</f>
        <v>11.145279781586625</v>
      </c>
      <c r="AK28" s="103" t="str">
        <f t="shared" si="2"/>
        <v>11</v>
      </c>
    </row>
    <row r="29" spans="1:40" s="73" customFormat="1" x14ac:dyDescent="0.25">
      <c r="A29" s="73">
        <v>1567</v>
      </c>
      <c r="B29" s="69" t="s">
        <v>80</v>
      </c>
      <c r="C29" s="48" t="s">
        <v>48</v>
      </c>
      <c r="D29" s="48" t="s">
        <v>104</v>
      </c>
      <c r="E29" s="73" t="s">
        <v>133</v>
      </c>
      <c r="F29" s="16">
        <v>17.5981806188253</v>
      </c>
      <c r="G29" s="16">
        <v>17.445125201962</v>
      </c>
      <c r="H29" s="16">
        <v>5.0815920750532702E-3</v>
      </c>
      <c r="I29" s="16">
        <v>34.021847370390603</v>
      </c>
      <c r="J29" s="16">
        <v>33.455904800314002</v>
      </c>
      <c r="K29" s="16">
        <v>1.6157647713453899E-3</v>
      </c>
      <c r="L29" s="16">
        <v>-0.219592532603781</v>
      </c>
      <c r="M29" s="16">
        <v>5.2541386935850802E-3</v>
      </c>
      <c r="N29" s="16">
        <v>7.22377572881852</v>
      </c>
      <c r="O29" s="16">
        <v>5.0297852866022898E-3</v>
      </c>
      <c r="P29" s="16">
        <v>13.448835999598799</v>
      </c>
      <c r="Q29" s="16">
        <v>1.5836173393556001E-3</v>
      </c>
      <c r="R29" s="16">
        <v>18.2355953377368</v>
      </c>
      <c r="S29" s="16">
        <v>0.14852343871767401</v>
      </c>
      <c r="T29" s="16">
        <v>495.720029357839</v>
      </c>
      <c r="U29" s="16">
        <v>8.4284212797353403E-2</v>
      </c>
      <c r="V29" s="74">
        <v>43696.518796296295</v>
      </c>
      <c r="W29" s="73">
        <v>2.2999999999999998</v>
      </c>
      <c r="X29" s="16">
        <v>3.4051451987963999E-2</v>
      </c>
      <c r="Y29" s="16">
        <v>4.1772578904722697E-2</v>
      </c>
      <c r="Z29" s="17">
        <f>((((N29/1000)+1)/((SMOW!$Z$4/1000)+1))-1)*1000</f>
        <v>18.069119604130933</v>
      </c>
      <c r="AA29" s="17">
        <f>((((P29/1000)+1)/((SMOW!$AA$4/1000)+1))-1)*1000</f>
        <v>34.869674963525775</v>
      </c>
      <c r="AB29" s="17">
        <f>Z29*SMOW!$AN$6</f>
        <v>20.004964150634851</v>
      </c>
      <c r="AC29" s="17">
        <f>AA29*SMOW!$AN$12</f>
        <v>38.529995310406662</v>
      </c>
      <c r="AD29" s="17">
        <f t="shared" ref="AD29" si="62">LN((AB29/1000)+1)*1000</f>
        <v>19.80749409868465</v>
      </c>
      <c r="AE29" s="17">
        <f t="shared" ref="AE29" si="63">LN((AC29/1000)+1)*1000</f>
        <v>37.806247220147505</v>
      </c>
      <c r="AF29" s="16">
        <f>(AD29-SMOW!AN$14*AE29)</f>
        <v>-0.15420443355323243</v>
      </c>
      <c r="AG29" s="2">
        <f t="shared" ref="AG29" si="64">AF29*1000</f>
        <v>-154.20443355323243</v>
      </c>
      <c r="AK29" s="103" t="str">
        <f t="shared" si="2"/>
        <v>11</v>
      </c>
    </row>
    <row r="30" spans="1:40" s="73" customFormat="1" x14ac:dyDescent="0.25">
      <c r="A30" s="73">
        <v>1570</v>
      </c>
      <c r="B30" s="69" t="s">
        <v>135</v>
      </c>
      <c r="C30" s="48" t="s">
        <v>48</v>
      </c>
      <c r="D30" s="48" t="s">
        <v>104</v>
      </c>
      <c r="E30" s="73" t="s">
        <v>134</v>
      </c>
      <c r="F30" s="16">
        <v>17.4641885667961</v>
      </c>
      <c r="G30" s="16">
        <v>17.313441189966699</v>
      </c>
      <c r="H30" s="16">
        <v>7.3353373278716699E-3</v>
      </c>
      <c r="I30" s="16">
        <v>33.760945774251901</v>
      </c>
      <c r="J30" s="16">
        <v>33.203555579899898</v>
      </c>
      <c r="K30" s="16">
        <v>2.7204879732214602E-3</v>
      </c>
      <c r="L30" s="16">
        <v>-0.21803615622037401</v>
      </c>
      <c r="M30" s="16">
        <v>7.0843619372267302E-3</v>
      </c>
      <c r="N30" s="16">
        <v>7.0911497246324302</v>
      </c>
      <c r="O30" s="16">
        <v>7.2605536255246402E-3</v>
      </c>
      <c r="P30" s="16">
        <v>13.193125330051799</v>
      </c>
      <c r="Q30" s="16">
        <v>2.6663608480070101E-3</v>
      </c>
      <c r="R30" s="16">
        <v>17.7920878732631</v>
      </c>
      <c r="S30" s="16">
        <v>0.109260477297559</v>
      </c>
      <c r="T30" s="16">
        <v>538.04226816151197</v>
      </c>
      <c r="U30" s="16">
        <v>0.104692367822461</v>
      </c>
      <c r="V30" s="74">
        <v>43696.833425925928</v>
      </c>
      <c r="W30" s="73">
        <v>2.2999999999999998</v>
      </c>
      <c r="X30" s="16">
        <v>4.2395441088775798E-2</v>
      </c>
      <c r="Y30" s="16">
        <v>3.6946926467969099E-2</v>
      </c>
      <c r="Z30" s="17">
        <f>((((N30/1000)+1)/((SMOW!$Z$4/1000)+1))-1)*1000</f>
        <v>17.935065541298201</v>
      </c>
      <c r="AA30" s="17">
        <f>((((P30/1000)+1)/((SMOW!$AA$4/1000)+1))-1)*1000</f>
        <v>34.608559445821641</v>
      </c>
      <c r="AB30" s="17">
        <f>Z30*SMOW!$AN$6</f>
        <v>19.856548135910888</v>
      </c>
      <c r="AC30" s="17">
        <f>AA30*SMOW!$AN$12</f>
        <v>38.241470118154702</v>
      </c>
      <c r="AD30" s="17">
        <f t="shared" ref="AD30" si="65">LN((AB30/1000)+1)*1000</f>
        <v>19.661978323136392</v>
      </c>
      <c r="AE30" s="17">
        <f t="shared" ref="AE30" si="66">LN((AC30/1000)+1)*1000</f>
        <v>37.528387861126753</v>
      </c>
      <c r="AF30" s="16">
        <f>(AD30-SMOW!AN$14*AE30)</f>
        <v>-0.15301046753853598</v>
      </c>
      <c r="AG30" s="2">
        <f t="shared" ref="AG30" si="67">AF30*1000</f>
        <v>-153.01046753853598</v>
      </c>
      <c r="AK30" s="103" t="str">
        <f t="shared" si="2"/>
        <v>11</v>
      </c>
    </row>
    <row r="31" spans="1:40" s="73" customFormat="1" x14ac:dyDescent="0.25">
      <c r="A31" s="73">
        <v>1572</v>
      </c>
      <c r="B31" s="69" t="s">
        <v>135</v>
      </c>
      <c r="C31" s="48" t="s">
        <v>48</v>
      </c>
      <c r="D31" s="48" t="s">
        <v>104</v>
      </c>
      <c r="E31" s="73" t="s">
        <v>136</v>
      </c>
      <c r="F31" s="16">
        <v>17.239766375304502</v>
      </c>
      <c r="G31" s="16">
        <v>17.0928470826472</v>
      </c>
      <c r="H31" s="16">
        <v>5.9992287924415504E-3</v>
      </c>
      <c r="I31" s="16">
        <v>33.382087888521902</v>
      </c>
      <c r="J31" s="16">
        <v>32.837003426910698</v>
      </c>
      <c r="K31" s="16">
        <v>2.4616715240068699E-3</v>
      </c>
      <c r="L31" s="16">
        <v>-0.245090726761655</v>
      </c>
      <c r="M31" s="16">
        <v>5.5884063024535203E-3</v>
      </c>
      <c r="N31" s="16">
        <v>6.8690155154949002</v>
      </c>
      <c r="O31" s="16">
        <v>5.9380667053762501E-3</v>
      </c>
      <c r="P31" s="16">
        <v>12.8218052421071</v>
      </c>
      <c r="Q31" s="16">
        <v>2.4126938390749701E-3</v>
      </c>
      <c r="R31" s="16">
        <v>17.117151393068202</v>
      </c>
      <c r="S31" s="16">
        <v>0.15892129682018299</v>
      </c>
      <c r="T31" s="16">
        <v>483.76385295162601</v>
      </c>
      <c r="U31" s="16">
        <v>8.7506893040626393E-2</v>
      </c>
      <c r="V31" s="74">
        <v>43697.003240740742</v>
      </c>
      <c r="W31" s="73">
        <v>2.2999999999999998</v>
      </c>
      <c r="X31" s="16">
        <v>0.204768239452123</v>
      </c>
      <c r="Y31" s="16">
        <v>0.19700511712228599</v>
      </c>
      <c r="Z31" s="17">
        <f>((((N31/1000)+1)/((SMOW!$Z$4/1000)+1))-1)*1000</f>
        <v>17.710539488418942</v>
      </c>
      <c r="AA31" s="17">
        <f>((((P31/1000)+1)/((SMOW!$AA$4/1000)+1))-1)*1000</f>
        <v>34.229390922390749</v>
      </c>
      <c r="AB31" s="17">
        <f>Z31*SMOW!$AN$6</f>
        <v>19.607967367332311</v>
      </c>
      <c r="AC31" s="17">
        <f>AA31*SMOW!$AN$12</f>
        <v>37.822499724971294</v>
      </c>
      <c r="AD31" s="17">
        <f t="shared" ref="AD31" si="68">LN((AB31/1000)+1)*1000</f>
        <v>19.418207698131699</v>
      </c>
      <c r="AE31" s="17">
        <f t="shared" ref="AE31" si="69">LN((AC31/1000)+1)*1000</f>
        <v>37.124767929412513</v>
      </c>
      <c r="AF31" s="16">
        <f>(AD31-SMOW!AN$14*AE31)</f>
        <v>-0.18366976859810791</v>
      </c>
      <c r="AG31" s="2">
        <f t="shared" ref="AG31" si="70">AF31*1000</f>
        <v>-183.66976859810791</v>
      </c>
      <c r="AH31" s="2">
        <f>AVERAGE(AG31:AG32)</f>
        <v>-177.47558430602516</v>
      </c>
      <c r="AI31" s="2">
        <f>STDEV(AG31:AG32)</f>
        <v>8.759899433701797</v>
      </c>
      <c r="AK31" s="103" t="str">
        <f t="shared" si="2"/>
        <v>11</v>
      </c>
    </row>
    <row r="32" spans="1:40" s="73" customFormat="1" x14ac:dyDescent="0.25">
      <c r="A32" s="73">
        <v>1573</v>
      </c>
      <c r="B32" s="69" t="s">
        <v>135</v>
      </c>
      <c r="C32" s="48" t="s">
        <v>48</v>
      </c>
      <c r="D32" s="48" t="s">
        <v>104</v>
      </c>
      <c r="E32" s="73" t="s">
        <v>137</v>
      </c>
      <c r="F32" s="16">
        <v>17.1752079674818</v>
      </c>
      <c r="G32" s="16">
        <v>17.029380750944998</v>
      </c>
      <c r="H32" s="16">
        <v>6.0849712270263203E-3</v>
      </c>
      <c r="I32" s="16">
        <v>33.235422833543403</v>
      </c>
      <c r="J32" s="16">
        <v>32.695066182093399</v>
      </c>
      <c r="K32" s="16">
        <v>1.73625825203114E-3</v>
      </c>
      <c r="L32" s="16">
        <v>-0.23361419320028401</v>
      </c>
      <c r="M32" s="16">
        <v>6.26832570446678E-3</v>
      </c>
      <c r="N32" s="16">
        <v>6.8051152800968202</v>
      </c>
      <c r="O32" s="16">
        <v>6.0229349965591804E-3</v>
      </c>
      <c r="P32" s="16">
        <v>12.678058251047201</v>
      </c>
      <c r="Q32" s="16">
        <v>1.7017134686156501E-3</v>
      </c>
      <c r="R32" s="16">
        <v>16.7705840991709</v>
      </c>
      <c r="S32" s="16">
        <v>0.12958595179791901</v>
      </c>
      <c r="T32" s="16">
        <v>441.43272862334697</v>
      </c>
      <c r="U32" s="16">
        <v>7.5378849784408702E-2</v>
      </c>
      <c r="V32" s="74">
        <v>43697.102094907408</v>
      </c>
      <c r="W32" s="73">
        <v>2.2999999999999998</v>
      </c>
      <c r="X32" s="16">
        <v>0.164466535745495</v>
      </c>
      <c r="Y32" s="16">
        <v>0.17592705588150701</v>
      </c>
      <c r="Z32" s="17">
        <f>((((N32/1000)+1)/((SMOW!$Z$4/1000)+1))-1)*1000</f>
        <v>17.645951203310915</v>
      </c>
      <c r="AA32" s="17">
        <f>((((P32/1000)+1)/((SMOW!$AA$4/1000)+1))-1)*1000</f>
        <v>34.082605612041576</v>
      </c>
      <c r="AB32" s="17">
        <f>Z32*SMOW!$AN$6</f>
        <v>19.536459382635499</v>
      </c>
      <c r="AC32" s="17">
        <f>AA32*SMOW!$AN$12</f>
        <v>37.660306147735312</v>
      </c>
      <c r="AD32" s="17">
        <f t="shared" ref="AD32" si="71">LN((AB32/1000)+1)*1000</f>
        <v>19.348072416110316</v>
      </c>
      <c r="AE32" s="17">
        <f t="shared" ref="AE32" si="72">LN((AC32/1000)+1)*1000</f>
        <v>36.968473136598973</v>
      </c>
      <c r="AF32" s="16">
        <f>(AD32-SMOW!AN$14*AE32)</f>
        <v>-0.17128140001394243</v>
      </c>
      <c r="AG32" s="2">
        <f t="shared" ref="AG32" si="73">AF32*1000</f>
        <v>-171.28140001394243</v>
      </c>
      <c r="AK32" s="103" t="str">
        <f t="shared" si="2"/>
        <v>11</v>
      </c>
    </row>
    <row r="33" spans="1:37" s="73" customFormat="1" x14ac:dyDescent="0.25">
      <c r="A33" s="73">
        <v>1574</v>
      </c>
      <c r="B33" s="69" t="s">
        <v>80</v>
      </c>
      <c r="C33" s="48" t="s">
        <v>64</v>
      </c>
      <c r="D33" s="48" t="s">
        <v>50</v>
      </c>
      <c r="E33" s="73" t="s">
        <v>138</v>
      </c>
      <c r="F33" s="16">
        <v>11.149459810996801</v>
      </c>
      <c r="G33" s="16">
        <v>11.0877624162014</v>
      </c>
      <c r="H33" s="16">
        <v>4.2020776804504298E-3</v>
      </c>
      <c r="I33" s="16">
        <v>21.511644651918001</v>
      </c>
      <c r="J33" s="16">
        <v>21.283534702976699</v>
      </c>
      <c r="K33" s="16">
        <v>1.92068151469438E-3</v>
      </c>
      <c r="L33" s="16">
        <v>-0.14994390697032101</v>
      </c>
      <c r="M33" s="16">
        <v>4.5991959032059201E-3</v>
      </c>
      <c r="N33" s="16">
        <v>0.84079957537049899</v>
      </c>
      <c r="O33" s="16">
        <v>4.1592375338519198E-3</v>
      </c>
      <c r="P33" s="16">
        <v>1.18753763786922</v>
      </c>
      <c r="Q33" s="16">
        <v>1.8824674259471899E-3</v>
      </c>
      <c r="R33" s="16">
        <v>0.126914864587824</v>
      </c>
      <c r="S33" s="16">
        <v>0.104936639632985</v>
      </c>
      <c r="T33" s="16">
        <v>458.79193799521801</v>
      </c>
      <c r="U33" s="16">
        <v>9.8020424971054093E-2</v>
      </c>
      <c r="V33" s="74">
        <v>43697.379421296297</v>
      </c>
      <c r="W33" s="73">
        <v>2.2999999999999998</v>
      </c>
      <c r="X33" s="16">
        <v>2.5692402136600099E-2</v>
      </c>
      <c r="Y33" s="16">
        <v>2.9040408347283501E-2</v>
      </c>
      <c r="Z33" s="17">
        <f>((((N33/1000)+1)/((SMOW!$Z$4/1000)+1))-1)*1000</f>
        <v>11.61741436286734</v>
      </c>
      <c r="AA33" s="17">
        <f>((((P33/1000)+1)/((SMOW!$AA$4/1000)+1))-1)*1000</f>
        <v>22.349214729617152</v>
      </c>
      <c r="AB33" s="17">
        <f>Z33*SMOW!$AN$6</f>
        <v>12.8620521056875</v>
      </c>
      <c r="AC33" s="17">
        <f>AA33*SMOW!$AN$12</f>
        <v>24.695244209306807</v>
      </c>
      <c r="AD33" s="17">
        <f t="shared" ref="AD33" si="74">LN((AB33/1000)+1)*1000</f>
        <v>12.780038407838596</v>
      </c>
      <c r="AE33" s="17">
        <f t="shared" ref="AE33" si="75">LN((AC33/1000)+1)*1000</f>
        <v>24.395245658580258</v>
      </c>
      <c r="AF33" s="16">
        <f>(AD33-SMOW!AN$14*AE33)</f>
        <v>-0.10065129989178168</v>
      </c>
      <c r="AG33" s="2">
        <f t="shared" ref="AG33" si="76">AF33*1000</f>
        <v>-100.65129989178168</v>
      </c>
      <c r="AH33" s="2">
        <f>AVERAGE(AG33:AG34)</f>
        <v>-101.17925087025803</v>
      </c>
      <c r="AI33" s="2">
        <f>STDEV(AG33:AG34)</f>
        <v>0.74663543402940691</v>
      </c>
      <c r="AJ33" s="48" t="s">
        <v>149</v>
      </c>
      <c r="AK33" s="103" t="str">
        <f t="shared" si="2"/>
        <v>11</v>
      </c>
    </row>
    <row r="34" spans="1:37" s="73" customFormat="1" x14ac:dyDescent="0.25">
      <c r="A34" s="73">
        <v>1575</v>
      </c>
      <c r="B34" s="69" t="s">
        <v>80</v>
      </c>
      <c r="C34" s="48" t="s">
        <v>64</v>
      </c>
      <c r="D34" s="48" t="s">
        <v>50</v>
      </c>
      <c r="E34" s="73" t="s">
        <v>139</v>
      </c>
      <c r="F34" s="16">
        <v>11.247701388732899</v>
      </c>
      <c r="G34" s="16">
        <v>11.1849159027664</v>
      </c>
      <c r="H34" s="16">
        <v>4.8343011409729703E-3</v>
      </c>
      <c r="I34" s="16">
        <v>21.7020458113915</v>
      </c>
      <c r="J34" s="16">
        <v>21.4699089383051</v>
      </c>
      <c r="K34" s="16">
        <v>1.3708899726338601E-3</v>
      </c>
      <c r="L34" s="16">
        <v>-0.15119601665872201</v>
      </c>
      <c r="M34" s="16">
        <v>4.9472539219557196E-3</v>
      </c>
      <c r="N34" s="16">
        <v>0.93803958104810603</v>
      </c>
      <c r="O34" s="16">
        <v>4.7850154815117299E-3</v>
      </c>
      <c r="P34" s="16">
        <v>1.37415055512249</v>
      </c>
      <c r="Q34" s="16">
        <v>1.3436145963296401E-3</v>
      </c>
      <c r="R34" s="16">
        <v>0.34741821264990502</v>
      </c>
      <c r="S34" s="16">
        <v>0.117781599547544</v>
      </c>
      <c r="T34" s="16">
        <v>468.73339854111498</v>
      </c>
      <c r="U34" s="16">
        <v>8.2497787568229702E-2</v>
      </c>
      <c r="V34" s="74">
        <v>43697.474259259259</v>
      </c>
      <c r="W34" s="73">
        <v>2.2999999999999998</v>
      </c>
      <c r="X34" s="16">
        <v>7.9952187822677403E-3</v>
      </c>
      <c r="Y34" s="16">
        <v>1.1549175880179801E-2</v>
      </c>
      <c r="Z34" s="17">
        <f>((((N34/1000)+1)/((SMOW!$Z$4/1000)+1))-1)*1000</f>
        <v>11.7157014062792</v>
      </c>
      <c r="AA34" s="17">
        <f>((((P34/1000)+1)/((SMOW!$AA$4/1000)+1))-1)*1000</f>
        <v>22.539772005092829</v>
      </c>
      <c r="AB34" s="17">
        <f>Z34*SMOW!$AN$6</f>
        <v>12.970869182722987</v>
      </c>
      <c r="AC34" s="17">
        <f>AA34*SMOW!$AN$12</f>
        <v>24.90580455832416</v>
      </c>
      <c r="AD34" s="17">
        <f t="shared" ref="AD34" si="77">LN((AB34/1000)+1)*1000</f>
        <v>12.887467876475164</v>
      </c>
      <c r="AE34" s="17">
        <f t="shared" ref="AE34" si="78">LN((AC34/1000)+1)*1000</f>
        <v>24.600710375613442</v>
      </c>
      <c r="AF34" s="16">
        <f>(AD34-SMOW!AN$14*AE34)</f>
        <v>-0.10170720184873439</v>
      </c>
      <c r="AG34" s="2">
        <f t="shared" ref="AG34" si="79">AF34*1000</f>
        <v>-101.70720184873439</v>
      </c>
      <c r="AK34" s="103" t="str">
        <f t="shared" si="2"/>
        <v>11</v>
      </c>
    </row>
    <row r="35" spans="1:37" s="73" customFormat="1" x14ac:dyDescent="0.25">
      <c r="A35" s="73">
        <v>1576</v>
      </c>
      <c r="B35" s="69" t="s">
        <v>135</v>
      </c>
      <c r="C35" s="48" t="s">
        <v>48</v>
      </c>
      <c r="D35" s="48" t="s">
        <v>104</v>
      </c>
      <c r="E35" s="73" t="s">
        <v>143</v>
      </c>
      <c r="F35" s="16">
        <v>17.685660066672298</v>
      </c>
      <c r="G35" s="16">
        <v>17.5310882946699</v>
      </c>
      <c r="H35" s="16">
        <v>4.0353654874012703E-3</v>
      </c>
      <c r="I35" s="16">
        <v>34.171365501416702</v>
      </c>
      <c r="J35" s="16">
        <v>33.600492971595301</v>
      </c>
      <c r="K35" s="16">
        <v>1.55533259110964E-3</v>
      </c>
      <c r="L35" s="16">
        <v>-0.209971994332389</v>
      </c>
      <c r="M35" s="16">
        <v>3.8402047208366198E-3</v>
      </c>
      <c r="N35" s="16">
        <v>7.3103633244306803</v>
      </c>
      <c r="O35" s="16">
        <v>3.9942249702087903E-3</v>
      </c>
      <c r="P35" s="16">
        <v>13.5953793015944</v>
      </c>
      <c r="Q35" s="16">
        <v>1.52438752436502E-3</v>
      </c>
      <c r="R35" s="16">
        <v>17.976523164892399</v>
      </c>
      <c r="S35" s="16">
        <v>0.16197332339119699</v>
      </c>
      <c r="T35" s="16">
        <v>411.05762505863601</v>
      </c>
      <c r="U35" s="16">
        <v>7.4709675727475902E-2</v>
      </c>
      <c r="V35" s="74">
        <v>43697.588472222225</v>
      </c>
      <c r="W35" s="73">
        <v>2.2999999999999998</v>
      </c>
      <c r="X35" s="16">
        <v>0.21766854342036901</v>
      </c>
      <c r="Y35" s="16">
        <v>0.27705066162462499</v>
      </c>
      <c r="Z35" s="17">
        <f>((((N35/1000)+1)/((SMOW!$Z$4/1000)+1))-1)*1000</f>
        <v>18.156639536997865</v>
      </c>
      <c r="AA35" s="17">
        <f>((((P35/1000)+1)/((SMOW!$AA$4/1000)+1))-1)*1000</f>
        <v>35.019315689250874</v>
      </c>
      <c r="AB35" s="17">
        <f>Z35*SMOW!$AN$6</f>
        <v>20.101860577125308</v>
      </c>
      <c r="AC35" s="17">
        <f>AA35*SMOW!$AN$12</f>
        <v>38.695344040111337</v>
      </c>
      <c r="AD35" s="17">
        <f t="shared" ref="AD35" si="80">LN((AB35/1000)+1)*1000</f>
        <v>19.902485621078345</v>
      </c>
      <c r="AE35" s="17">
        <f t="shared" ref="AE35" si="81">LN((AC35/1000)+1)*1000</f>
        <v>37.96544875396453</v>
      </c>
      <c r="AF35" s="16">
        <f>(AD35-SMOW!AN$14*AE35)</f>
        <v>-0.14327132101492879</v>
      </c>
      <c r="AG35" s="2">
        <f t="shared" ref="AG35" si="82">AF35*1000</f>
        <v>-143.27132101492879</v>
      </c>
      <c r="AH35" s="2">
        <f>AVERAGE(AG35:AG36)</f>
        <v>-150.65503372991884</v>
      </c>
      <c r="AI35" s="2">
        <f>STDEV(AG35:AG36)</f>
        <v>10.442146662205602</v>
      </c>
      <c r="AK35" s="103" t="str">
        <f t="shared" si="2"/>
        <v>11</v>
      </c>
    </row>
    <row r="36" spans="1:37" s="73" customFormat="1" x14ac:dyDescent="0.25">
      <c r="A36" s="73">
        <v>1577</v>
      </c>
      <c r="B36" s="69" t="s">
        <v>135</v>
      </c>
      <c r="C36" s="48" t="s">
        <v>48</v>
      </c>
      <c r="D36" s="48" t="s">
        <v>104</v>
      </c>
      <c r="E36" s="73" t="s">
        <v>140</v>
      </c>
      <c r="F36" s="16">
        <v>17.3600002527971</v>
      </c>
      <c r="G36" s="16">
        <v>17.211036589215901</v>
      </c>
      <c r="H36" s="16">
        <v>4.54757363437248E-3</v>
      </c>
      <c r="I36" s="16">
        <v>33.568689734881197</v>
      </c>
      <c r="J36" s="16">
        <v>33.017560976962102</v>
      </c>
      <c r="K36" s="16">
        <v>3.0629667969308098E-3</v>
      </c>
      <c r="L36" s="16">
        <v>-0.22223560662010799</v>
      </c>
      <c r="M36" s="16">
        <v>4.5929189424082596E-3</v>
      </c>
      <c r="N36" s="16">
        <v>6.9880236096181001</v>
      </c>
      <c r="O36" s="16">
        <v>4.5012111594330204E-3</v>
      </c>
      <c r="P36" s="16">
        <v>13.004694437794001</v>
      </c>
      <c r="Q36" s="16">
        <v>3.0020256757151199E-3</v>
      </c>
      <c r="R36" s="16">
        <v>17.056136773504999</v>
      </c>
      <c r="S36" s="16">
        <v>0.18149115206983499</v>
      </c>
      <c r="T36" s="16">
        <v>441.440355522429</v>
      </c>
      <c r="U36" s="16">
        <v>8.8443010504795194E-2</v>
      </c>
      <c r="V36" s="74">
        <v>43697.746111111112</v>
      </c>
      <c r="W36" s="73">
        <v>2.2999999999999998</v>
      </c>
      <c r="X36" s="16">
        <v>5.3490053133644902E-3</v>
      </c>
      <c r="Y36" s="16">
        <v>4.7632413270189203E-3</v>
      </c>
      <c r="Z36" s="17">
        <f>((((N36/1000)+1)/((SMOW!$Z$4/1000)+1))-1)*1000</f>
        <v>17.83082900950572</v>
      </c>
      <c r="AA36" s="17">
        <f>((((P36/1000)+1)/((SMOW!$AA$4/1000)+1))-1)*1000</f>
        <v>34.416145769573525</v>
      </c>
      <c r="AB36" s="17">
        <f>Z36*SMOW!$AN$6</f>
        <v>19.741144168956218</v>
      </c>
      <c r="AC36" s="17">
        <f>AA36*SMOW!$AN$12</f>
        <v>38.028858499283785</v>
      </c>
      <c r="AD36" s="17">
        <f t="shared" ref="AD36" si="83">LN((AB36/1000)+1)*1000</f>
        <v>19.548814862015188</v>
      </c>
      <c r="AE36" s="17">
        <f t="shared" ref="AE36" si="84">LN((AC36/1000)+1)*1000</f>
        <v>37.323586379659275</v>
      </c>
      <c r="AF36" s="16">
        <f>(AD36-SMOW!AN$14*AE36)</f>
        <v>-0.1580387464449089</v>
      </c>
      <c r="AG36" s="2">
        <f t="shared" ref="AG36" si="85">AF36*1000</f>
        <v>-158.0387464449089</v>
      </c>
      <c r="AK36" s="103" t="str">
        <f t="shared" si="2"/>
        <v>11</v>
      </c>
    </row>
    <row r="37" spans="1:37" s="78" customFormat="1" x14ac:dyDescent="0.25">
      <c r="A37" s="78">
        <v>1578</v>
      </c>
      <c r="B37" s="79" t="s">
        <v>80</v>
      </c>
      <c r="C37" s="80" t="s">
        <v>48</v>
      </c>
      <c r="D37" s="80" t="s">
        <v>104</v>
      </c>
      <c r="E37" s="78" t="s">
        <v>141</v>
      </c>
      <c r="F37" s="81">
        <v>16.189781372563701</v>
      </c>
      <c r="G37" s="81">
        <v>16.0601238180076</v>
      </c>
      <c r="H37" s="81">
        <v>5.5622413236598696E-3</v>
      </c>
      <c r="I37" s="81">
        <v>31.284610460570299</v>
      </c>
      <c r="J37" s="81">
        <v>30.805219688716999</v>
      </c>
      <c r="K37" s="81">
        <v>2.0034445850056698E-3</v>
      </c>
      <c r="L37" s="81">
        <v>-0.20503217763495199</v>
      </c>
      <c r="M37" s="81">
        <v>5.6334782793851903E-3</v>
      </c>
      <c r="N37" s="81">
        <v>5.8297351010231804</v>
      </c>
      <c r="O37" s="81">
        <v>5.5055343201633701E-3</v>
      </c>
      <c r="P37" s="81">
        <v>10.766059453661001</v>
      </c>
      <c r="Q37" s="81">
        <v>1.9635838331906498E-3</v>
      </c>
      <c r="R37" s="81">
        <v>15.2392701648594</v>
      </c>
      <c r="S37" s="81">
        <v>0.15891725130193901</v>
      </c>
      <c r="T37" s="81">
        <v>579.10232155669701</v>
      </c>
      <c r="U37" s="81">
        <v>9.3751178231851501E-2</v>
      </c>
      <c r="V37" s="82">
        <v>43698.38722222222</v>
      </c>
      <c r="W37" s="78">
        <v>2.2999999999999998</v>
      </c>
      <c r="X37" s="81">
        <v>6.0738331233486703E-4</v>
      </c>
      <c r="Y37" s="81">
        <v>9.0980553534781596E-5</v>
      </c>
      <c r="Z37" s="83">
        <f>((((N37/1000)+1)/((SMOW!$Z$4/1000)+1))-1)*1000</f>
        <v>16.66006855824498</v>
      </c>
      <c r="AA37" s="83">
        <f>((((P37/1000)+1)/((SMOW!$AA$4/1000)+1))-1)*1000</f>
        <v>32.130193705593335</v>
      </c>
      <c r="AB37" s="83">
        <f>Z37*SMOW!$AN$6</f>
        <v>18.444953686543467</v>
      </c>
      <c r="AC37" s="83">
        <f>AA37*SMOW!$AN$12</f>
        <v>35.502946732193848</v>
      </c>
      <c r="AD37" s="83">
        <f t="shared" ref="AD37" si="86">LN((AB37/1000)+1)*1000</f>
        <v>18.276908770104701</v>
      </c>
      <c r="AE37" s="83">
        <f t="shared" ref="AE37" si="87">LN((AC37/1000)+1)*1000</f>
        <v>34.887247558959196</v>
      </c>
      <c r="AF37" s="81">
        <f>(AD37-SMOW!AN$14*AE37)</f>
        <v>-0.14355794102575459</v>
      </c>
      <c r="AG37" s="84">
        <f t="shared" ref="AG37" si="88">AF37*1000</f>
        <v>-143.55794102575459</v>
      </c>
      <c r="AH37" s="84"/>
      <c r="AI37" s="84"/>
      <c r="AJ37" s="78" t="s">
        <v>155</v>
      </c>
      <c r="AK37" s="103" t="str">
        <f t="shared" si="2"/>
        <v>11</v>
      </c>
    </row>
    <row r="38" spans="1:37" s="73" customFormat="1" x14ac:dyDescent="0.25">
      <c r="A38" s="73">
        <v>1579</v>
      </c>
      <c r="B38" s="69" t="s">
        <v>80</v>
      </c>
      <c r="C38" s="48" t="s">
        <v>48</v>
      </c>
      <c r="D38" s="48" t="s">
        <v>104</v>
      </c>
      <c r="E38" s="73" t="s">
        <v>142</v>
      </c>
      <c r="F38" s="16">
        <v>15.475015650943901</v>
      </c>
      <c r="G38" s="16">
        <v>15.356498373458299</v>
      </c>
      <c r="H38" s="16">
        <v>4.3611866247867904E-3</v>
      </c>
      <c r="I38" s="16">
        <v>29.861270133714701</v>
      </c>
      <c r="J38" s="16">
        <v>29.4241039272767</v>
      </c>
      <c r="K38" s="16">
        <v>1.6865370158668099E-3</v>
      </c>
      <c r="L38" s="16">
        <v>-0.17942850014381501</v>
      </c>
      <c r="M38" s="16">
        <v>4.2715515848977198E-3</v>
      </c>
      <c r="N38" s="16">
        <v>5.1222564099217296</v>
      </c>
      <c r="O38" s="16">
        <v>4.3167243638351704E-3</v>
      </c>
      <c r="P38" s="16">
        <v>9.3710380610749109</v>
      </c>
      <c r="Q38" s="16">
        <v>1.6529814915891201E-3</v>
      </c>
      <c r="R38" s="16">
        <v>12.857130015504501</v>
      </c>
      <c r="S38" s="16">
        <v>0.135643035570298</v>
      </c>
      <c r="T38" s="16">
        <v>531.31484561439197</v>
      </c>
      <c r="U38" s="16">
        <v>8.0512187031927002E-2</v>
      </c>
      <c r="V38" s="74">
        <v>43698.487754629627</v>
      </c>
      <c r="W38" s="73">
        <v>2.2999999999999998</v>
      </c>
      <c r="X38" s="16">
        <v>8.8563870260519404E-3</v>
      </c>
      <c r="Y38" s="16">
        <v>6.6989371079519203E-3</v>
      </c>
      <c r="Z38" s="17">
        <f>((((N38/1000)+1)/((SMOW!$Z$4/1000)+1))-1)*1000</f>
        <v>15.944972046879391</v>
      </c>
      <c r="AA38" s="17">
        <f>((((P38/1000)+1)/((SMOW!$AA$4/1000)+1))-1)*1000</f>
        <v>30.705686336468307</v>
      </c>
      <c r="AB38" s="17">
        <f>Z38*SMOW!$AN$6</f>
        <v>17.653244937720853</v>
      </c>
      <c r="AC38" s="17">
        <f>AA38*SMOW!$AN$12</f>
        <v>33.928906758794639</v>
      </c>
      <c r="AD38" s="17">
        <f t="shared" ref="AD38" si="89">LN((AB38/1000)+1)*1000</f>
        <v>17.499236269576109</v>
      </c>
      <c r="AE38" s="17">
        <f t="shared" ref="AE38" si="90">LN((AC38/1000)+1)*1000</f>
        <v>33.366018170043105</v>
      </c>
      <c r="AF38" s="16">
        <f>(AD38-SMOW!AN$14*AE38)</f>
        <v>-0.11802132420665146</v>
      </c>
      <c r="AG38" s="2">
        <f t="shared" ref="AG38" si="91">AF38*1000</f>
        <v>-118.02132420665146</v>
      </c>
      <c r="AH38" s="2">
        <f>AVERAGE(AG38:AG39)</f>
        <v>-125.47390610254361</v>
      </c>
      <c r="AI38" s="2">
        <f>STDEV(AG38:AG39)</f>
        <v>10.539542391866874</v>
      </c>
      <c r="AK38" s="103" t="str">
        <f t="shared" si="2"/>
        <v>11</v>
      </c>
    </row>
    <row r="39" spans="1:37" s="73" customFormat="1" x14ac:dyDescent="0.25">
      <c r="A39" s="73">
        <v>1580</v>
      </c>
      <c r="B39" s="69" t="s">
        <v>102</v>
      </c>
      <c r="C39" s="48" t="s">
        <v>48</v>
      </c>
      <c r="D39" s="48" t="s">
        <v>104</v>
      </c>
      <c r="E39" s="73" t="s">
        <v>144</v>
      </c>
      <c r="F39" s="16">
        <v>15.2174297239919</v>
      </c>
      <c r="G39" s="16">
        <v>15.102805447906499</v>
      </c>
      <c r="H39" s="16">
        <v>5.5444689152792399E-3</v>
      </c>
      <c r="I39" s="16">
        <v>29.391263541574698</v>
      </c>
      <c r="J39" s="16">
        <v>28.967621152381</v>
      </c>
      <c r="K39" s="16">
        <v>2.39776852224964E-3</v>
      </c>
      <c r="L39" s="16">
        <v>-0.192098520550645</v>
      </c>
      <c r="M39" s="16">
        <v>5.55828288394073E-3</v>
      </c>
      <c r="N39" s="16">
        <v>4.8672965693278298</v>
      </c>
      <c r="O39" s="16">
        <v>5.4879431013346996E-3</v>
      </c>
      <c r="P39" s="16">
        <v>8.9103827713169999</v>
      </c>
      <c r="Q39" s="16">
        <v>2.3500622584068502E-3</v>
      </c>
      <c r="R39" s="16">
        <v>12.652031400661899</v>
      </c>
      <c r="S39" s="16">
        <v>0.13250861979855899</v>
      </c>
      <c r="T39" s="16">
        <v>844.69804809716902</v>
      </c>
      <c r="U39" s="16">
        <v>0.118307445973969</v>
      </c>
      <c r="V39" s="74">
        <v>43698.600011574075</v>
      </c>
      <c r="W39" s="73">
        <v>2.2999999999999998</v>
      </c>
      <c r="X39" s="16">
        <v>1.8033688227333901E-2</v>
      </c>
      <c r="Y39" s="16">
        <v>2.1324323091693499E-2</v>
      </c>
      <c r="Z39" s="17">
        <f>((((N39/1000)+1)/((SMOW!$Z$4/1000)+1))-1)*1000</f>
        <v>15.687266910540565</v>
      </c>
      <c r="AA39" s="17">
        <f>((((P39/1000)+1)/((SMOW!$AA$4/1000)+1))-1)*1000</f>
        <v>30.235294370886791</v>
      </c>
      <c r="AB39" s="17">
        <f>Z39*SMOW!$AN$6</f>
        <v>17.367930427283163</v>
      </c>
      <c r="AC39" s="17">
        <f>AA39*SMOW!$AN$12</f>
        <v>33.409137066451166</v>
      </c>
      <c r="AD39" s="17">
        <f t="shared" ref="AD39" si="92">LN((AB39/1000)+1)*1000</f>
        <v>17.218831804245614</v>
      </c>
      <c r="AE39" s="17">
        <f t="shared" ref="AE39" si="93">LN((AC39/1000)+1)*1000</f>
        <v>32.863178583795545</v>
      </c>
      <c r="AF39" s="16">
        <f>(AD39-SMOW!AN$14*AE39)</f>
        <v>-0.13292648799843576</v>
      </c>
      <c r="AG39" s="2">
        <f t="shared" ref="AG39" si="94">AF39*1000</f>
        <v>-132.92648799843576</v>
      </c>
      <c r="AK39" s="103" t="str">
        <f t="shared" si="2"/>
        <v>11</v>
      </c>
    </row>
    <row r="40" spans="1:37" s="73" customFormat="1" x14ac:dyDescent="0.25">
      <c r="A40" s="73">
        <v>1581</v>
      </c>
      <c r="B40" s="69" t="s">
        <v>102</v>
      </c>
      <c r="C40" s="48" t="s">
        <v>48</v>
      </c>
      <c r="D40" s="48" t="s">
        <v>104</v>
      </c>
      <c r="E40" s="73" t="s">
        <v>145</v>
      </c>
      <c r="F40" s="16">
        <v>16.873680736412101</v>
      </c>
      <c r="G40" s="16">
        <v>16.7329009150132</v>
      </c>
      <c r="H40" s="16">
        <v>6.1935276190999604E-3</v>
      </c>
      <c r="I40" s="16">
        <v>32.611460013150399</v>
      </c>
      <c r="J40" s="16">
        <v>32.090991556847101</v>
      </c>
      <c r="K40" s="16">
        <v>1.77968661785894E-3</v>
      </c>
      <c r="L40" s="16">
        <v>-0.21114262700206601</v>
      </c>
      <c r="M40" s="16">
        <v>6.29357160724737E-3</v>
      </c>
      <c r="N40" s="16">
        <v>6.5066621166110501</v>
      </c>
      <c r="O40" s="16">
        <v>6.1303846571314196E-3</v>
      </c>
      <c r="P40" s="16">
        <v>12.0665098629329</v>
      </c>
      <c r="Q40" s="16">
        <v>1.7442777789477401E-3</v>
      </c>
      <c r="R40" s="16">
        <v>17.166790697244799</v>
      </c>
      <c r="S40" s="16">
        <v>0.123908960942316</v>
      </c>
      <c r="T40" s="16">
        <v>643.55532157043103</v>
      </c>
      <c r="U40" s="16">
        <v>8.7252858971235497E-2</v>
      </c>
      <c r="V40" s="74">
        <v>43698.704699074071</v>
      </c>
      <c r="W40" s="73">
        <v>2.2999999999999998</v>
      </c>
      <c r="X40" s="16">
        <v>5.8622569228050699E-3</v>
      </c>
      <c r="Y40" s="16">
        <v>2.64693303940257E-2</v>
      </c>
      <c r="Z40" s="17">
        <f>((((N40/1000)+1)/((SMOW!$Z$4/1000)+1))-1)*1000</f>
        <v>17.344284427054379</v>
      </c>
      <c r="AA40" s="17">
        <f>((((P40/1000)+1)/((SMOW!$AA$4/1000)+1))-1)*1000</f>
        <v>33.458131184570306</v>
      </c>
      <c r="AB40" s="17">
        <f>Z40*SMOW!$AN$6</f>
        <v>19.20247337907449</v>
      </c>
      <c r="AC40" s="17">
        <f>AA40*SMOW!$AN$12</f>
        <v>36.970279734036154</v>
      </c>
      <c r="AD40" s="17">
        <f t="shared" ref="AD40" si="95">LN((AB40/1000)+1)*1000</f>
        <v>19.020432617623477</v>
      </c>
      <c r="AE40" s="17">
        <f t="shared" ref="AE40" si="96">LN((AC40/1000)+1)*1000</f>
        <v>36.30326898522901</v>
      </c>
      <c r="AF40" s="16">
        <f>(AD40-SMOW!AN$14*AE40)</f>
        <v>-0.14769340657744223</v>
      </c>
      <c r="AG40" s="2">
        <f t="shared" ref="AG40" si="97">AF40*1000</f>
        <v>-147.69340657744223</v>
      </c>
      <c r="AH40" s="2">
        <f>AVERAGE(AG40:AG41)</f>
        <v>-144.86176583643305</v>
      </c>
      <c r="AI40" s="2">
        <f>STDEV(AG40:AG41)</f>
        <v>4.0045447397033653</v>
      </c>
      <c r="AJ40" s="73" t="s">
        <v>147</v>
      </c>
      <c r="AK40" s="103" t="str">
        <f t="shared" si="2"/>
        <v>11</v>
      </c>
    </row>
    <row r="41" spans="1:37" s="73" customFormat="1" x14ac:dyDescent="0.25">
      <c r="A41" s="73">
        <v>1582</v>
      </c>
      <c r="B41" s="69" t="s">
        <v>135</v>
      </c>
      <c r="C41" s="48" t="s">
        <v>48</v>
      </c>
      <c r="D41" s="48" t="s">
        <v>104</v>
      </c>
      <c r="E41" s="73" t="s">
        <v>146</v>
      </c>
      <c r="F41" s="16">
        <v>16.8742000107957</v>
      </c>
      <c r="G41" s="16">
        <v>16.733411808687599</v>
      </c>
      <c r="H41" s="16">
        <v>4.9856753948483903E-3</v>
      </c>
      <c r="I41" s="16">
        <v>32.602404696857199</v>
      </c>
      <c r="J41" s="16">
        <v>32.082222164016002</v>
      </c>
      <c r="K41" s="16">
        <v>2.0299119351885699E-3</v>
      </c>
      <c r="L41" s="16">
        <v>-0.20600149391289599</v>
      </c>
      <c r="M41" s="16">
        <v>4.7851910502759503E-3</v>
      </c>
      <c r="N41" s="16">
        <v>6.5071760969966199</v>
      </c>
      <c r="O41" s="16">
        <v>4.9348464761436199E-3</v>
      </c>
      <c r="P41" s="16">
        <v>12.057634712199601</v>
      </c>
      <c r="Q41" s="16">
        <v>1.9895245860907201E-3</v>
      </c>
      <c r="R41" s="16">
        <v>16.585146674307602</v>
      </c>
      <c r="S41" s="16">
        <v>0.15382293887680401</v>
      </c>
      <c r="T41" s="16">
        <v>503.77158716685</v>
      </c>
      <c r="U41" s="16">
        <v>7.2884695797994795E-2</v>
      </c>
      <c r="V41" s="74">
        <v>43698.810960648145</v>
      </c>
      <c r="W41" s="73">
        <v>2.2999999999999998</v>
      </c>
      <c r="X41" s="16">
        <v>2.0391660271598801E-2</v>
      </c>
      <c r="Y41" s="16">
        <v>1.80803466330085E-2</v>
      </c>
      <c r="Z41" s="17">
        <f>((((N41/1000)+1)/((SMOW!$Z$4/1000)+1))-1)*1000</f>
        <v>17.344803941755416</v>
      </c>
      <c r="AA41" s="17">
        <f>((((P41/1000)+1)/((SMOW!$AA$4/1000)+1))-1)*1000</f>
        <v>33.449068443533569</v>
      </c>
      <c r="AB41" s="17">
        <f>Z41*SMOW!$AN$6</f>
        <v>19.203048552253794</v>
      </c>
      <c r="AC41" s="17">
        <f>AA41*SMOW!$AN$12</f>
        <v>36.960265663930535</v>
      </c>
      <c r="AD41" s="17">
        <f t="shared" ref="AD41" si="98">LN((AB41/1000)+1)*1000</f>
        <v>19.020996953986501</v>
      </c>
      <c r="AE41" s="17">
        <f t="shared" ref="AE41" si="99">LN((AC41/1000)+1)*1000</f>
        <v>36.293611892200616</v>
      </c>
      <c r="AF41" s="16">
        <f>(AD41-SMOW!AN$14*AE41)</f>
        <v>-0.1420301250954239</v>
      </c>
      <c r="AG41" s="2">
        <f t="shared" ref="AG41" si="100">AF41*1000</f>
        <v>-142.0301250954239</v>
      </c>
      <c r="AK41" s="103" t="str">
        <f t="shared" si="2"/>
        <v>11</v>
      </c>
    </row>
    <row r="42" spans="1:37" s="73" customFormat="1" x14ac:dyDescent="0.25">
      <c r="A42" s="73">
        <v>1583</v>
      </c>
      <c r="B42" s="69" t="s">
        <v>135</v>
      </c>
      <c r="C42" s="48" t="s">
        <v>48</v>
      </c>
      <c r="D42" s="48" t="s">
        <v>104</v>
      </c>
      <c r="E42" s="73" t="s">
        <v>150</v>
      </c>
      <c r="F42" s="16">
        <v>17.321870939654701</v>
      </c>
      <c r="G42" s="16">
        <v>17.173557044460001</v>
      </c>
      <c r="H42" s="16">
        <v>5.4677002036181603E-3</v>
      </c>
      <c r="I42" s="16">
        <v>33.482263769998099</v>
      </c>
      <c r="J42" s="16">
        <v>32.9339386152093</v>
      </c>
      <c r="K42" s="16">
        <v>1.7035593182948301E-3</v>
      </c>
      <c r="L42" s="16">
        <v>-0.21556254437049899</v>
      </c>
      <c r="M42" s="16">
        <v>5.6056239749331096E-3</v>
      </c>
      <c r="N42" s="16">
        <v>6.9502830245023901</v>
      </c>
      <c r="O42" s="16">
        <v>5.4119570460470301E-3</v>
      </c>
      <c r="P42" s="16">
        <v>12.9199880133276</v>
      </c>
      <c r="Q42" s="16">
        <v>1.6696651164347801E-3</v>
      </c>
      <c r="R42" s="16">
        <v>18.132641824542599</v>
      </c>
      <c r="S42" s="16">
        <v>0.13612791760749601</v>
      </c>
      <c r="T42" s="16">
        <v>659.75921065803004</v>
      </c>
      <c r="U42" s="16">
        <v>8.8498694972781997E-2</v>
      </c>
      <c r="V42" s="74">
        <v>43698.906574074077</v>
      </c>
      <c r="W42" s="73">
        <v>2.2999999999999998</v>
      </c>
      <c r="X42" s="16">
        <v>2.43162448832565E-4</v>
      </c>
      <c r="Y42" s="16">
        <v>2.2339839160817501E-4</v>
      </c>
      <c r="Z42" s="17">
        <f>((((N42/1000)+1)/((SMOW!$Z$4/1000)+1))-1)*1000</f>
        <v>17.792682050321361</v>
      </c>
      <c r="AA42" s="17">
        <f>((((P42/1000)+1)/((SMOW!$AA$4/1000)+1))-1)*1000</f>
        <v>34.329648941276993</v>
      </c>
      <c r="AB42" s="17">
        <f>Z42*SMOW!$AN$6</f>
        <v>19.698910315417258</v>
      </c>
      <c r="AC42" s="17">
        <f>AA42*SMOW!$AN$12</f>
        <v>37.933281973488334</v>
      </c>
      <c r="AD42" s="17">
        <f t="shared" ref="AD42" si="101">LN((AB42/1000)+1)*1000</f>
        <v>19.50739775494992</v>
      </c>
      <c r="AE42" s="17">
        <f t="shared" ref="AE42" si="102">LN((AC42/1000)+1)*1000</f>
        <v>37.231507122528633</v>
      </c>
      <c r="AF42" s="16">
        <f>(AD42-SMOW!AN$14*AE42)</f>
        <v>-0.15083800574520012</v>
      </c>
      <c r="AG42" s="2">
        <f t="shared" ref="AG42" si="103">AF42*1000</f>
        <v>-150.83800574520012</v>
      </c>
      <c r="AH42" s="2">
        <f>AVERAGE(AG42:AG43)</f>
        <v>-156.4681805111654</v>
      </c>
      <c r="AI42" s="2">
        <f>STDEV(AG42:AG43)</f>
        <v>7.9622695125588638</v>
      </c>
      <c r="AK42" s="103" t="str">
        <f t="shared" si="2"/>
        <v>11</v>
      </c>
    </row>
    <row r="43" spans="1:37" s="73" customFormat="1" x14ac:dyDescent="0.25">
      <c r="A43" s="73">
        <v>1584</v>
      </c>
      <c r="B43" s="69" t="s">
        <v>135</v>
      </c>
      <c r="C43" s="48" t="s">
        <v>48</v>
      </c>
      <c r="D43" s="48" t="s">
        <v>104</v>
      </c>
      <c r="E43" s="73" t="s">
        <v>151</v>
      </c>
      <c r="F43" s="16">
        <v>17.278466208972901</v>
      </c>
      <c r="G43" s="16">
        <v>17.130890608776099</v>
      </c>
      <c r="H43" s="16">
        <v>4.5672565889985899E-3</v>
      </c>
      <c r="I43" s="16">
        <v>33.418470199349002</v>
      </c>
      <c r="J43" s="16">
        <v>32.872209875684497</v>
      </c>
      <c r="K43" s="16">
        <v>1.94245151480475E-3</v>
      </c>
      <c r="L43" s="16">
        <v>-0.22563620558530501</v>
      </c>
      <c r="M43" s="16">
        <v>4.2882656709673003E-3</v>
      </c>
      <c r="N43" s="16">
        <v>6.9073208046846197</v>
      </c>
      <c r="O43" s="16">
        <v>4.5206934465017203E-3</v>
      </c>
      <c r="P43" s="16">
        <v>12.8574636865128</v>
      </c>
      <c r="Q43" s="16">
        <v>1.9038042877632399E-3</v>
      </c>
      <c r="R43" s="16">
        <v>17.766665941636401</v>
      </c>
      <c r="S43" s="16">
        <v>0.110994979927464</v>
      </c>
      <c r="T43" s="16">
        <v>635.18799790263097</v>
      </c>
      <c r="U43" s="16">
        <v>8.1623140041413605E-2</v>
      </c>
      <c r="V43" s="74">
        <v>43698.999861111108</v>
      </c>
      <c r="W43" s="73">
        <v>2.2999999999999998</v>
      </c>
      <c r="X43" s="16">
        <v>0.12454377354310001</v>
      </c>
      <c r="Y43" s="16">
        <v>0.118261603686397</v>
      </c>
      <c r="Z43" s="17">
        <f>((((N43/1000)+1)/((SMOW!$Z$4/1000)+1))-1)*1000</f>
        <v>17.749257232162918</v>
      </c>
      <c r="AA43" s="17">
        <f>((((P43/1000)+1)/((SMOW!$AA$4/1000)+1))-1)*1000</f>
        <v>34.265803064238433</v>
      </c>
      <c r="AB43" s="17">
        <f>Z43*SMOW!$AN$6</f>
        <v>19.65083315673218</v>
      </c>
      <c r="AC43" s="17">
        <f>AA43*SMOW!$AN$12</f>
        <v>37.862734102151485</v>
      </c>
      <c r="AD43" s="17">
        <f t="shared" ref="AD43" si="104">LN((AB43/1000)+1)*1000</f>
        <v>19.460248256588645</v>
      </c>
      <c r="AE43" s="17">
        <f t="shared" ref="AE43" si="105">LN((AC43/1000)+1)*1000</f>
        <v>37.163535249745784</v>
      </c>
      <c r="AF43" s="16">
        <f>(AD43-SMOW!AN$14*AE43)</f>
        <v>-0.16209835527713068</v>
      </c>
      <c r="AG43" s="2">
        <f t="shared" ref="AG43" si="106">AF43*1000</f>
        <v>-162.09835527713068</v>
      </c>
      <c r="AK43" s="103" t="str">
        <f t="shared" si="2"/>
        <v>11</v>
      </c>
    </row>
    <row r="44" spans="1:37" s="73" customFormat="1" x14ac:dyDescent="0.25">
      <c r="A44" s="73">
        <v>1585</v>
      </c>
      <c r="B44" s="69" t="s">
        <v>80</v>
      </c>
      <c r="C44" s="48" t="s">
        <v>64</v>
      </c>
      <c r="D44" s="48" t="s">
        <v>103</v>
      </c>
      <c r="E44" s="73" t="s">
        <v>152</v>
      </c>
      <c r="F44" s="16">
        <v>16.626532679345701</v>
      </c>
      <c r="G44" s="16">
        <v>16.489824707721599</v>
      </c>
      <c r="H44" s="16">
        <v>4.6683647482649703E-3</v>
      </c>
      <c r="I44" s="16">
        <v>32.109205072094099</v>
      </c>
      <c r="J44" s="16">
        <v>31.604480265146499</v>
      </c>
      <c r="K44" s="16">
        <v>1.87144287686764E-3</v>
      </c>
      <c r="L44" s="16">
        <v>-0.197340872275719</v>
      </c>
      <c r="M44" s="16">
        <v>4.9066196313191203E-3</v>
      </c>
      <c r="N44" s="16">
        <v>6.2620337319071204</v>
      </c>
      <c r="O44" s="16">
        <v>4.6207708089315404E-3</v>
      </c>
      <c r="P44" s="16">
        <v>11.5742478409234</v>
      </c>
      <c r="Q44" s="16">
        <v>1.83420844542732E-3</v>
      </c>
      <c r="R44" s="16">
        <v>16.184151015108299</v>
      </c>
      <c r="S44" s="16">
        <v>0.166184623570927</v>
      </c>
      <c r="T44" s="16">
        <v>570.31345270049803</v>
      </c>
      <c r="U44" s="16">
        <v>7.0188011172306303E-2</v>
      </c>
      <c r="V44" s="74">
        <v>43699.38212962963</v>
      </c>
      <c r="W44" s="73">
        <v>2.2999999999999998</v>
      </c>
      <c r="X44" s="16">
        <v>7.11805736649477E-3</v>
      </c>
      <c r="Y44" s="16">
        <v>9.8233017619598403E-3</v>
      </c>
      <c r="Z44" s="17">
        <f>((((N44/1000)+1)/((SMOW!$Z$4/1000)+1))-1)*1000</f>
        <v>17.097021991191454</v>
      </c>
      <c r="AA44" s="17">
        <f>((((P44/1000)+1)/((SMOW!$AA$4/1000)+1))-1)*1000</f>
        <v>32.955464428619628</v>
      </c>
      <c r="AB44" s="17">
        <f>Z44*SMOW!$AN$6</f>
        <v>18.928720353270972</v>
      </c>
      <c r="AC44" s="17">
        <f>AA44*SMOW!$AN$12</f>
        <v>36.414847319775454</v>
      </c>
      <c r="AD44" s="17">
        <f t="shared" ref="AD44" si="107">LN((AB44/1000)+1)*1000</f>
        <v>18.751801208328768</v>
      </c>
      <c r="AE44" s="17">
        <f t="shared" ref="AE44" si="108">LN((AC44/1000)+1)*1000</f>
        <v>35.767495461728814</v>
      </c>
      <c r="AF44" s="16">
        <f>(AD44-SMOW!AN$14*AE44)</f>
        <v>-0.13343639546404518</v>
      </c>
      <c r="AG44" s="2">
        <f t="shared" ref="AG44" si="109">AF44*1000</f>
        <v>-133.43639546404518</v>
      </c>
      <c r="AH44" s="2">
        <f>AVERAGE(AG44:AG45)</f>
        <v>-129.20071032505297</v>
      </c>
      <c r="AI44" s="2">
        <f>STDEV(AG44:AG45)</f>
        <v>5.9901633695049314</v>
      </c>
      <c r="AK44" s="103" t="str">
        <f t="shared" si="2"/>
        <v>11</v>
      </c>
    </row>
    <row r="45" spans="1:37" s="73" customFormat="1" x14ac:dyDescent="0.25">
      <c r="A45" s="73">
        <v>1586</v>
      </c>
      <c r="B45" s="69" t="s">
        <v>80</v>
      </c>
      <c r="C45" s="48" t="s">
        <v>64</v>
      </c>
      <c r="D45" s="48" t="s">
        <v>103</v>
      </c>
      <c r="E45" s="73" t="s">
        <v>153</v>
      </c>
      <c r="F45" s="16">
        <v>17.239371170101901</v>
      </c>
      <c r="G45" s="16">
        <v>17.092458872690301</v>
      </c>
      <c r="H45" s="16">
        <v>4.4946445593374296E-3</v>
      </c>
      <c r="I45" s="16">
        <v>33.276989602602498</v>
      </c>
      <c r="J45" s="16">
        <v>32.735295112620001</v>
      </c>
      <c r="K45" s="16">
        <v>1.3387543963624599E-3</v>
      </c>
      <c r="L45" s="16">
        <v>-0.19177694677301599</v>
      </c>
      <c r="M45" s="16">
        <v>4.5665580652810298E-3</v>
      </c>
      <c r="N45" s="16">
        <v>6.8686243394060904</v>
      </c>
      <c r="O45" s="16">
        <v>4.4488216958700304E-3</v>
      </c>
      <c r="P45" s="16">
        <v>12.718798003138801</v>
      </c>
      <c r="Q45" s="16">
        <v>1.31211839298593E-3</v>
      </c>
      <c r="R45" s="16">
        <v>17.404150111949999</v>
      </c>
      <c r="S45" s="16">
        <v>0.11694259074076201</v>
      </c>
      <c r="T45" s="16">
        <v>514.96327986357596</v>
      </c>
      <c r="U45" s="16">
        <v>6.8734576422691804E-2</v>
      </c>
      <c r="V45" s="74">
        <v>43699.476493055554</v>
      </c>
      <c r="W45" s="73">
        <v>2.2999999999999998</v>
      </c>
      <c r="X45" s="16">
        <v>5.4177101061011696E-3</v>
      </c>
      <c r="Y45" s="16">
        <v>3.0533931333408099E-3</v>
      </c>
      <c r="Z45" s="17">
        <f>((((N45/1000)+1)/((SMOW!$Z$4/1000)+1))-1)*1000</f>
        <v>17.710144100317351</v>
      </c>
      <c r="AA45" s="17">
        <f>((((P45/1000)+1)/((SMOW!$AA$4/1000)+1))-1)*1000</f>
        <v>34.1242064630245</v>
      </c>
      <c r="AB45" s="17">
        <f>Z45*SMOW!$AN$6</f>
        <v>19.607529619120378</v>
      </c>
      <c r="AC45" s="17">
        <f>AA45*SMOW!$AN$12</f>
        <v>37.706273900373027</v>
      </c>
      <c r="AD45" s="17">
        <f t="shared" ref="AD45" si="110">LN((AB45/1000)+1)*1000</f>
        <v>19.417778368114572</v>
      </c>
      <c r="AE45" s="17">
        <f t="shared" ref="AE45" si="111">LN((AC45/1000)+1)*1000</f>
        <v>37.012771578220892</v>
      </c>
      <c r="AF45" s="16">
        <f>(AD45-SMOW!AN$14*AE45)</f>
        <v>-0.12496502518606079</v>
      </c>
      <c r="AG45" s="2">
        <f t="shared" ref="AG45" si="112">AF45*1000</f>
        <v>-124.96502518606079</v>
      </c>
      <c r="AK45" s="103" t="str">
        <f t="shared" si="2"/>
        <v>11</v>
      </c>
    </row>
    <row r="46" spans="1:37" s="73" customFormat="1" x14ac:dyDescent="0.25">
      <c r="A46" s="73">
        <v>1587</v>
      </c>
      <c r="B46" s="69" t="s">
        <v>102</v>
      </c>
      <c r="C46" s="48" t="s">
        <v>48</v>
      </c>
      <c r="D46" s="48" t="s">
        <v>104</v>
      </c>
      <c r="E46" s="73" t="s">
        <v>154</v>
      </c>
      <c r="F46" s="16">
        <v>16.945669838715201</v>
      </c>
      <c r="G46" s="16">
        <v>16.803693175176601</v>
      </c>
      <c r="H46" s="16">
        <v>5.0940585527271803E-3</v>
      </c>
      <c r="I46" s="16">
        <v>32.761322420605801</v>
      </c>
      <c r="J46" s="16">
        <v>32.236110566625499</v>
      </c>
      <c r="K46" s="16">
        <v>1.46524220978261E-3</v>
      </c>
      <c r="L46" s="16">
        <v>-0.216973204001674</v>
      </c>
      <c r="M46" s="16">
        <v>5.2800509975113197E-3</v>
      </c>
      <c r="N46" s="16">
        <v>6.5779172906218202</v>
      </c>
      <c r="O46" s="16">
        <v>5.0421246686403898E-3</v>
      </c>
      <c r="P46" s="16">
        <v>12.2133905915965</v>
      </c>
      <c r="Q46" s="16">
        <v>1.4360895910844899E-3</v>
      </c>
      <c r="R46" s="16">
        <v>16.5631986185806</v>
      </c>
      <c r="S46" s="16">
        <v>0.170323613223578</v>
      </c>
      <c r="T46" s="16">
        <v>608.44928318006396</v>
      </c>
      <c r="U46" s="16">
        <v>8.48135088814959E-2</v>
      </c>
      <c r="V46" s="74">
        <v>43699.580821759257</v>
      </c>
      <c r="W46" s="73">
        <v>2.2999999999999998</v>
      </c>
      <c r="X46" s="16">
        <v>1.3500739615542E-2</v>
      </c>
      <c r="Y46" s="16">
        <v>2.73573301884486E-2</v>
      </c>
      <c r="Z46" s="17">
        <f>((((N46/1000)+1)/((SMOW!$Z$4/1000)+1))-1)*1000</f>
        <v>17.416306845528197</v>
      </c>
      <c r="AA46" s="17">
        <f>((((P46/1000)+1)/((SMOW!$AA$4/1000)+1))-1)*1000</f>
        <v>33.608116469007854</v>
      </c>
      <c r="AB46" s="17">
        <f>Z46*SMOW!$AN$6</f>
        <v>19.282211956889942</v>
      </c>
      <c r="AC46" s="17">
        <f>AA46*SMOW!$AN$12</f>
        <v>37.136009191280984</v>
      </c>
      <c r="AD46" s="17">
        <f t="shared" ref="AD46" si="113">LN((AB46/1000)+1)*1000</f>
        <v>19.098665805667093</v>
      </c>
      <c r="AE46" s="17">
        <f t="shared" ref="AE46" si="114">LN((AC46/1000)+1)*1000</f>
        <v>36.463077051462079</v>
      </c>
      <c r="AF46" s="16">
        <f>(AD46-SMOW!AN$14*AE46)</f>
        <v>-0.15383887750488512</v>
      </c>
      <c r="AG46" s="2">
        <f t="shared" ref="AG46" si="115">AF46*1000</f>
        <v>-153.83887750488512</v>
      </c>
      <c r="AH46" s="2">
        <f>AVERAGE(AG46,AG47)</f>
        <v>-158.47543692698275</v>
      </c>
      <c r="AI46" s="2">
        <f>STDEV(AG46,AG47)</f>
        <v>6.5570852174792131</v>
      </c>
      <c r="AJ46" s="73" t="s">
        <v>157</v>
      </c>
      <c r="AK46" s="103" t="str">
        <f t="shared" si="2"/>
        <v>11</v>
      </c>
    </row>
    <row r="47" spans="1:37" s="73" customFormat="1" x14ac:dyDescent="0.25">
      <c r="A47" s="73">
        <v>1588</v>
      </c>
      <c r="B47" s="69" t="s">
        <v>135</v>
      </c>
      <c r="C47" s="48" t="s">
        <v>48</v>
      </c>
      <c r="D47" s="48" t="s">
        <v>104</v>
      </c>
      <c r="E47" s="73" t="s">
        <v>156</v>
      </c>
      <c r="F47" s="16">
        <v>15.7192355776696</v>
      </c>
      <c r="G47" s="16">
        <v>15.5969676233162</v>
      </c>
      <c r="H47" s="16">
        <v>4.64531306157268E-3</v>
      </c>
      <c r="I47" s="16">
        <v>30.411900194736301</v>
      </c>
      <c r="J47" s="16">
        <v>29.9586252807979</v>
      </c>
      <c r="K47" s="16">
        <v>2.5826241661456202E-3</v>
      </c>
      <c r="L47" s="16">
        <v>-0.22118652494507199</v>
      </c>
      <c r="M47" s="16">
        <v>4.4445799869900198E-3</v>
      </c>
      <c r="N47" s="16">
        <v>5.3639865165491996</v>
      </c>
      <c r="O47" s="16">
        <v>4.5979541339945399E-3</v>
      </c>
      <c r="P47" s="16">
        <v>9.9107127263905603</v>
      </c>
      <c r="Q47" s="16">
        <v>2.53123999426106E-3</v>
      </c>
      <c r="R47" s="16">
        <v>13.172386073014099</v>
      </c>
      <c r="S47" s="16">
        <v>0.129419587850616</v>
      </c>
      <c r="T47" s="16">
        <v>649.75472187415505</v>
      </c>
      <c r="U47" s="16">
        <v>9.4191990582384894E-2</v>
      </c>
      <c r="V47" s="74">
        <v>43699.701006944444</v>
      </c>
      <c r="W47" s="73">
        <v>2.2999999999999998</v>
      </c>
      <c r="X47" s="16">
        <v>0.17548292464922699</v>
      </c>
      <c r="Y47" s="16">
        <v>0.17112173921749499</v>
      </c>
      <c r="Z47" s="17">
        <f>((((N47/1000)+1)/((SMOW!$Z$4/1000)+1))-1)*1000</f>
        <v>16.189304997278331</v>
      </c>
      <c r="AA47" s="17">
        <f>((((P47/1000)+1)/((SMOW!$AA$4/1000)+1))-1)*1000</f>
        <v>31.256767876692628</v>
      </c>
      <c r="AB47" s="17">
        <f>Z47*SMOW!$AN$6</f>
        <v>17.923754626108337</v>
      </c>
      <c r="AC47" s="17">
        <f>AA47*SMOW!$AN$12</f>
        <v>34.537836127442468</v>
      </c>
      <c r="AD47" s="17">
        <f t="shared" ref="AD47" si="116">LN((AB47/1000)+1)*1000</f>
        <v>17.765018099531794</v>
      </c>
      <c r="AE47" s="17">
        <f t="shared" ref="AE47" si="117">LN((AC47/1000)+1)*1000</f>
        <v>33.954791848259227</v>
      </c>
      <c r="AF47" s="16">
        <f>(AD47-SMOW!AN$14*AE47)</f>
        <v>-0.16311199634908036</v>
      </c>
      <c r="AG47" s="2">
        <f t="shared" ref="AG47" si="118">AF47*1000</f>
        <v>-163.11199634908036</v>
      </c>
      <c r="AK47" s="103" t="str">
        <f t="shared" si="2"/>
        <v>11</v>
      </c>
    </row>
    <row r="48" spans="1:37" s="73" customFormat="1" x14ac:dyDescent="0.25">
      <c r="A48" s="73">
        <v>1589</v>
      </c>
      <c r="B48" s="69" t="s">
        <v>135</v>
      </c>
      <c r="C48" s="48" t="s">
        <v>48</v>
      </c>
      <c r="D48" s="48" t="s">
        <v>104</v>
      </c>
      <c r="E48" s="73" t="s">
        <v>159</v>
      </c>
      <c r="F48" s="16">
        <v>16.9858548127727</v>
      </c>
      <c r="G48" s="16">
        <v>16.843207924363099</v>
      </c>
      <c r="H48" s="16">
        <v>4.03300124313433E-3</v>
      </c>
      <c r="I48" s="16">
        <v>32.8784687329237</v>
      </c>
      <c r="J48" s="16">
        <v>32.3495342896476</v>
      </c>
      <c r="K48" s="16">
        <v>1.9822153306969202E-3</v>
      </c>
      <c r="L48" s="16">
        <v>-0.237346180570814</v>
      </c>
      <c r="M48" s="16">
        <v>3.7398259171936101E-3</v>
      </c>
      <c r="N48" s="16">
        <v>6.6176925792069099</v>
      </c>
      <c r="O48" s="16">
        <v>3.9918848293909997E-3</v>
      </c>
      <c r="P48" s="16">
        <v>12.3282061481169</v>
      </c>
      <c r="Q48" s="16">
        <v>1.9427769584416401E-3</v>
      </c>
      <c r="R48" s="16">
        <v>16.277225653697901</v>
      </c>
      <c r="S48" s="16">
        <v>0.14574771108507401</v>
      </c>
      <c r="T48" s="16">
        <v>899.31873975506301</v>
      </c>
      <c r="U48" s="16">
        <v>0.145508204849602</v>
      </c>
      <c r="V48" s="74">
        <v>43699.791122685187</v>
      </c>
      <c r="W48" s="73">
        <v>2.2999999999999998</v>
      </c>
      <c r="X48" s="16">
        <v>8.1403185592611102E-2</v>
      </c>
      <c r="Y48" s="16">
        <v>7.7342077518316205E-2</v>
      </c>
      <c r="Z48" s="17">
        <f>((((N48/1000)+1)/((SMOW!$Z$4/1000)+1))-1)*1000</f>
        <v>17.456510416976599</v>
      </c>
      <c r="AA48" s="17">
        <f>((((P48/1000)+1)/((SMOW!$AA$4/1000)+1))-1)*1000</f>
        <v>33.725358833335051</v>
      </c>
      <c r="AB48" s="17">
        <f>Z48*SMOW!$AN$6</f>
        <v>19.326722758919772</v>
      </c>
      <c r="AC48" s="17">
        <f>AA48*SMOW!$AN$12</f>
        <v>37.265558656609613</v>
      </c>
      <c r="AD48" s="17">
        <f t="shared" ref="AD48:AD50" si="119">LN((AB48/1000)+1)*1000</f>
        <v>19.142333623735613</v>
      </c>
      <c r="AE48" s="17">
        <f t="shared" ref="AE48:AE50" si="120">LN((AC48/1000)+1)*1000</f>
        <v>36.587980028306092</v>
      </c>
      <c r="AF48" s="16">
        <f>(AD48-SMOW!AN$14*AE48)</f>
        <v>-0.17611983121000563</v>
      </c>
      <c r="AG48" s="2">
        <f t="shared" ref="AG48:AG50" si="121">AF48*1000</f>
        <v>-176.11983121000563</v>
      </c>
      <c r="AH48" s="2">
        <f>AVERAGE(AG48,AG49)</f>
        <v>-178.99017352331725</v>
      </c>
      <c r="AI48" s="2">
        <f>STDEV(AG48,AG49)</f>
        <v>4.0592770281386628</v>
      </c>
      <c r="AK48" s="103" t="str">
        <f t="shared" si="2"/>
        <v>11</v>
      </c>
    </row>
    <row r="49" spans="1:37" s="73" customFormat="1" x14ac:dyDescent="0.25">
      <c r="A49" s="73">
        <v>1590</v>
      </c>
      <c r="B49" s="69" t="s">
        <v>135</v>
      </c>
      <c r="C49" s="48" t="s">
        <v>48</v>
      </c>
      <c r="D49" s="48" t="s">
        <v>104</v>
      </c>
      <c r="E49" s="73" t="s">
        <v>158</v>
      </c>
      <c r="F49" s="16">
        <v>17.138831582812099</v>
      </c>
      <c r="G49" s="16">
        <v>16.993618322913999</v>
      </c>
      <c r="H49" s="16">
        <v>4.1479539313126401E-3</v>
      </c>
      <c r="I49" s="16">
        <v>33.183991471511099</v>
      </c>
      <c r="J49" s="16">
        <v>32.645287905560203</v>
      </c>
      <c r="K49" s="16">
        <v>2.2241649328896399E-3</v>
      </c>
      <c r="L49" s="16">
        <v>-0.243093691221722</v>
      </c>
      <c r="M49" s="16">
        <v>4.0013566378422202E-3</v>
      </c>
      <c r="N49" s="16">
        <v>6.7691097523627404</v>
      </c>
      <c r="O49" s="16">
        <v>4.1056655758830796E-3</v>
      </c>
      <c r="P49" s="16">
        <v>12.6276501729992</v>
      </c>
      <c r="Q49" s="16">
        <v>2.17991270497734E-3</v>
      </c>
      <c r="R49" s="16">
        <v>16.908164073320499</v>
      </c>
      <c r="S49" s="16">
        <v>0.143802393589371</v>
      </c>
      <c r="T49" s="16">
        <v>832.70122123867498</v>
      </c>
      <c r="U49" s="16">
        <v>7.6119990653033195E-2</v>
      </c>
      <c r="V49" s="74">
        <v>43699.894641203704</v>
      </c>
      <c r="W49" s="73">
        <v>2.2999999999999998</v>
      </c>
      <c r="X49" s="16">
        <v>2.7523902249174202E-2</v>
      </c>
      <c r="Y49" s="16">
        <v>2.5269235519325001E-2</v>
      </c>
      <c r="Z49" s="17">
        <f>((((N49/1000)+1)/((SMOW!$Z$4/1000)+1))-1)*1000</f>
        <v>17.609557983845335</v>
      </c>
      <c r="AA49" s="17">
        <f>((((P49/1000)+1)/((SMOW!$AA$4/1000)+1))-1)*1000</f>
        <v>34.03113207979014</v>
      </c>
      <c r="AB49" s="17">
        <f>Z49*SMOW!$AN$6</f>
        <v>19.496167156634144</v>
      </c>
      <c r="AC49" s="17">
        <f>AA49*SMOW!$AN$12</f>
        <v>37.603429364159538</v>
      </c>
      <c r="AD49" s="17">
        <f t="shared" si="119"/>
        <v>19.308551492823213</v>
      </c>
      <c r="AE49" s="17">
        <f t="shared" si="120"/>
        <v>36.913659107310302</v>
      </c>
      <c r="AF49" s="16">
        <f>(AD49-SMOW!AN$14*AE49)</f>
        <v>-0.18186051583662888</v>
      </c>
      <c r="AG49" s="2">
        <f t="shared" si="121"/>
        <v>-181.86051583662888</v>
      </c>
      <c r="AK49" s="103" t="str">
        <f t="shared" si="2"/>
        <v>11</v>
      </c>
    </row>
    <row r="50" spans="1:37" s="73" customFormat="1" x14ac:dyDescent="0.25">
      <c r="A50" s="73">
        <v>1591</v>
      </c>
      <c r="B50" s="69" t="s">
        <v>135</v>
      </c>
      <c r="C50" s="48" t="s">
        <v>48</v>
      </c>
      <c r="D50" s="48" t="s">
        <v>104</v>
      </c>
      <c r="E50" s="73" t="s">
        <v>160</v>
      </c>
      <c r="F50" s="16">
        <v>16.8534862778213</v>
      </c>
      <c r="G50" s="16">
        <v>16.7130417338639</v>
      </c>
      <c r="H50" s="16">
        <v>4.1873806575546098E-3</v>
      </c>
      <c r="I50" s="16">
        <v>32.581008697597703</v>
      </c>
      <c r="J50" s="16">
        <v>32.061501512698101</v>
      </c>
      <c r="K50" s="16">
        <v>1.6475325819428201E-3</v>
      </c>
      <c r="L50" s="16">
        <v>-0.215431064840683</v>
      </c>
      <c r="M50" s="16">
        <v>4.0955369070213099E-3</v>
      </c>
      <c r="N50" s="16">
        <v>6.4866735403556604</v>
      </c>
      <c r="O50" s="16">
        <v>4.1446903469805497E-3</v>
      </c>
      <c r="P50" s="16">
        <v>12.0366644100732</v>
      </c>
      <c r="Q50" s="16">
        <v>1.6147530941338E-3</v>
      </c>
      <c r="R50" s="16">
        <v>15.7225246410996</v>
      </c>
      <c r="S50" s="16">
        <v>0.10686872916684099</v>
      </c>
      <c r="T50" s="16">
        <v>774.82169120338699</v>
      </c>
      <c r="U50" s="16">
        <v>0.101847780829705</v>
      </c>
      <c r="V50" s="74">
        <v>43699.988425925927</v>
      </c>
      <c r="W50" s="73">
        <v>2.2999999999999998</v>
      </c>
      <c r="X50" s="16">
        <v>3.6850364662275601E-3</v>
      </c>
      <c r="Y50" s="16">
        <v>5.1220598263348903E-3</v>
      </c>
      <c r="Z50" s="17">
        <f>((((N50/1000)+1)/((SMOW!$Z$4/1000)+1))-1)*1000</f>
        <v>17.32408062257651</v>
      </c>
      <c r="AA50" s="17">
        <f>((((P50/1000)+1)/((SMOW!$AA$4/1000)+1))-1)*1000</f>
        <v>33.427654901009518</v>
      </c>
      <c r="AB50" s="17">
        <f>Z50*SMOW!$AN$6</f>
        <v>19.180105029473559</v>
      </c>
      <c r="AC50" s="17">
        <f>AA50*SMOW!$AN$12</f>
        <v>36.936604310795069</v>
      </c>
      <c r="AD50" s="17">
        <f t="shared" si="119"/>
        <v>18.998485462227976</v>
      </c>
      <c r="AE50" s="17">
        <f t="shared" si="120"/>
        <v>36.270793637851455</v>
      </c>
      <c r="AF50" s="16">
        <f>(AD50-SMOW!AN$14*AE50)</f>
        <v>-0.15249357855759271</v>
      </c>
      <c r="AG50" s="2">
        <f t="shared" si="121"/>
        <v>-152.49357855759271</v>
      </c>
      <c r="AH50" s="2">
        <f>AVERAGE(AG50,AG51)</f>
        <v>-154.14037745149932</v>
      </c>
      <c r="AI50" s="2">
        <f>STDEV(AG50,AG51)</f>
        <v>2.328925330263754</v>
      </c>
      <c r="AK50" s="103" t="str">
        <f t="shared" si="2"/>
        <v>11</v>
      </c>
    </row>
    <row r="51" spans="1:37" s="73" customFormat="1" x14ac:dyDescent="0.25">
      <c r="A51" s="73">
        <v>1592</v>
      </c>
      <c r="B51" s="69" t="s">
        <v>80</v>
      </c>
      <c r="C51" s="48" t="s">
        <v>48</v>
      </c>
      <c r="D51" s="48" t="s">
        <v>104</v>
      </c>
      <c r="E51" s="73" t="s">
        <v>161</v>
      </c>
      <c r="F51" s="16">
        <v>16.442985282511</v>
      </c>
      <c r="G51" s="16">
        <v>16.3092628139417</v>
      </c>
      <c r="H51" s="16">
        <v>4.9061857231377203E-3</v>
      </c>
      <c r="I51" s="16">
        <v>31.794735160052099</v>
      </c>
      <c r="J51" s="16">
        <v>31.299747183991599</v>
      </c>
      <c r="K51" s="16">
        <v>1.70799769792256E-3</v>
      </c>
      <c r="L51" s="16">
        <v>-0.21700369920583901</v>
      </c>
      <c r="M51" s="16">
        <v>4.9219836596635803E-3</v>
      </c>
      <c r="N51" s="16">
        <v>6.0803575992388597</v>
      </c>
      <c r="O51" s="16">
        <v>4.8561672009663102E-3</v>
      </c>
      <c r="P51" s="16">
        <v>11.266034656524599</v>
      </c>
      <c r="Q51" s="16">
        <v>1.6740151895743101E-3</v>
      </c>
      <c r="R51" s="16">
        <v>15.6771624832777</v>
      </c>
      <c r="S51" s="16">
        <v>0.13822015261912199</v>
      </c>
      <c r="T51" s="16">
        <v>638.17653645868597</v>
      </c>
      <c r="U51" s="16">
        <v>0.15357712218518199</v>
      </c>
      <c r="V51" s="74">
        <v>43700.390023148146</v>
      </c>
      <c r="W51" s="73">
        <v>2.2999999999999998</v>
      </c>
      <c r="X51" s="16">
        <v>8.8885663042419308E-3</v>
      </c>
      <c r="Y51" s="16">
        <v>1.18012388097531E-2</v>
      </c>
      <c r="Z51" s="17">
        <f>((((N51/1000)+1)/((SMOW!$Z$4/1000)+1))-1)*1000</f>
        <v>16.91338964960498</v>
      </c>
      <c r="AA51" s="17">
        <f>((((P51/1000)+1)/((SMOW!$AA$4/1000)+1))-1)*1000</f>
        <v>32.64073667263601</v>
      </c>
      <c r="AB51" s="17">
        <f>Z51*SMOW!$AN$6</f>
        <v>18.725414465058538</v>
      </c>
      <c r="AC51" s="17">
        <f>AA51*SMOW!$AN$12</f>
        <v>36.067082134846487</v>
      </c>
      <c r="AD51" s="17">
        <f t="shared" ref="AD51" si="122">LN((AB51/1000)+1)*1000</f>
        <v>18.55225224129563</v>
      </c>
      <c r="AE51" s="17">
        <f t="shared" ref="AE51" si="123">LN((AC51/1000)+1)*1000</f>
        <v>35.431892836441357</v>
      </c>
      <c r="AF51" s="16">
        <f>(AD51-SMOW!AN$14*AE51)</f>
        <v>-0.15578717634540595</v>
      </c>
      <c r="AG51" s="2">
        <f t="shared" ref="AG51" si="124">AF51*1000</f>
        <v>-155.78717634540595</v>
      </c>
      <c r="AK51" s="103" t="str">
        <f t="shared" si="2"/>
        <v>11</v>
      </c>
    </row>
    <row r="52" spans="1:37" s="73" customFormat="1" x14ac:dyDescent="0.25">
      <c r="A52" s="73">
        <v>1593</v>
      </c>
      <c r="B52" s="69" t="s">
        <v>80</v>
      </c>
      <c r="C52" s="48" t="s">
        <v>48</v>
      </c>
      <c r="D52" s="48" t="s">
        <v>109</v>
      </c>
      <c r="E52" s="73" t="s">
        <v>162</v>
      </c>
      <c r="F52" s="16">
        <v>14.054581003769499</v>
      </c>
      <c r="G52" s="16">
        <v>13.956730838054201</v>
      </c>
      <c r="H52" s="16">
        <v>3.9918825533618498E-3</v>
      </c>
      <c r="I52" s="16">
        <v>27.125732007282899</v>
      </c>
      <c r="J52" s="16">
        <v>26.764349907570999</v>
      </c>
      <c r="K52" s="16">
        <v>1.42128187645787E-3</v>
      </c>
      <c r="L52" s="16">
        <v>-0.174845913143273</v>
      </c>
      <c r="M52" s="16">
        <v>3.9935953215572096E-3</v>
      </c>
      <c r="N52" s="16">
        <v>3.7163030820246501</v>
      </c>
      <c r="O52" s="16">
        <v>3.9511853443126698E-3</v>
      </c>
      <c r="P52" s="16">
        <v>6.68992649934619</v>
      </c>
      <c r="Q52" s="16">
        <v>1.3930038973418899E-3</v>
      </c>
      <c r="R52" s="16">
        <v>9.2322589469132197</v>
      </c>
      <c r="S52" s="16">
        <v>0.11167769255385</v>
      </c>
      <c r="T52" s="16">
        <v>739.39367773960601</v>
      </c>
      <c r="U52" s="16">
        <v>9.22594942194567E-2</v>
      </c>
      <c r="V52" s="74">
        <v>43700.485138888886</v>
      </c>
      <c r="W52" s="73">
        <v>2.2999999999999998</v>
      </c>
      <c r="X52" s="16">
        <v>1.4994131516026001E-2</v>
      </c>
      <c r="Y52" s="16">
        <v>1.303294972511E-2</v>
      </c>
      <c r="Z52" s="17">
        <f>((((N52/1000)+1)/((SMOW!$Z$4/1000)+1))-1)*1000</f>
        <v>14.523880030161251</v>
      </c>
      <c r="AA52" s="17">
        <f>((((P52/1000)+1)/((SMOW!$AA$4/1000)+1))-1)*1000</f>
        <v>27.967905254811186</v>
      </c>
      <c r="AB52" s="17">
        <f>Z52*SMOW!$AN$6</f>
        <v>16.079903487111363</v>
      </c>
      <c r="AC52" s="17">
        <f>AA52*SMOW!$AN$12</f>
        <v>30.903736826826254</v>
      </c>
      <c r="AD52" s="17">
        <f t="shared" ref="AD52" si="125">LN((AB52/1000)+1)*1000</f>
        <v>15.95199122840096</v>
      </c>
      <c r="AE52" s="17">
        <f t="shared" ref="AE52" si="126">LN((AC52/1000)+1)*1000</f>
        <v>30.435831933524032</v>
      </c>
      <c r="AF52" s="16">
        <f>(AD52-SMOW!AN$14*AE52)</f>
        <v>-0.11812803249972958</v>
      </c>
      <c r="AG52" s="2">
        <f t="shared" ref="AG52" si="127">AF52*1000</f>
        <v>-118.12803249972958</v>
      </c>
      <c r="AH52" s="2">
        <f>AVERAGE(AG52,AG53)</f>
        <v>-117.22775834337628</v>
      </c>
      <c r="AI52" s="2">
        <f>STDEV(AG52,AG53)</f>
        <v>1.2731799217688302</v>
      </c>
      <c r="AK52" s="103" t="str">
        <f t="shared" si="2"/>
        <v>11</v>
      </c>
    </row>
    <row r="53" spans="1:37" s="73" customFormat="1" x14ac:dyDescent="0.25">
      <c r="A53" s="73">
        <v>1594</v>
      </c>
      <c r="B53" s="69" t="s">
        <v>80</v>
      </c>
      <c r="C53" s="48" t="s">
        <v>48</v>
      </c>
      <c r="D53" s="48" t="s">
        <v>109</v>
      </c>
      <c r="E53" s="73" t="s">
        <v>163</v>
      </c>
      <c r="F53" s="16">
        <v>13.648093282113299</v>
      </c>
      <c r="G53" s="16">
        <v>13.555796414843501</v>
      </c>
      <c r="H53" s="16">
        <v>4.9963902280797997E-3</v>
      </c>
      <c r="I53" s="16">
        <v>26.340365382952299</v>
      </c>
      <c r="J53" s="16">
        <v>25.999431817088801</v>
      </c>
      <c r="K53" s="16">
        <v>1.75819763116285E-3</v>
      </c>
      <c r="L53" s="16">
        <v>-0.17190358457944199</v>
      </c>
      <c r="M53" s="16">
        <v>4.9246011101877901E-3</v>
      </c>
      <c r="N53" s="16">
        <v>3.3139594992707999</v>
      </c>
      <c r="O53" s="16">
        <v>4.9454520717423702E-3</v>
      </c>
      <c r="P53" s="16">
        <v>5.9201856149684398</v>
      </c>
      <c r="Q53" s="16">
        <v>1.72321633947417E-3</v>
      </c>
      <c r="R53" s="16">
        <v>8.0176284238906597</v>
      </c>
      <c r="S53" s="16">
        <v>0.119846855894331</v>
      </c>
      <c r="T53" s="16">
        <v>854.44652105027603</v>
      </c>
      <c r="U53" s="16">
        <v>0.10893279905806599</v>
      </c>
      <c r="V53" s="74">
        <v>43700.582175925927</v>
      </c>
      <c r="W53" s="73">
        <v>2.2999999999999998</v>
      </c>
      <c r="X53" s="16">
        <v>1.3378203499911499E-2</v>
      </c>
      <c r="Y53" s="16">
        <v>1.0691521587704301E-2</v>
      </c>
      <c r="Z53" s="17">
        <f>((((N53/1000)+1)/((SMOW!$Z$4/1000)+1))-1)*1000</f>
        <v>14.117204188165644</v>
      </c>
      <c r="AA53" s="17">
        <f>((((P53/1000)+1)/((SMOW!$AA$4/1000)+1))-1)*1000</f>
        <v>27.1818946832596</v>
      </c>
      <c r="AB53" s="17">
        <f>Z53*SMOW!$AN$6</f>
        <v>15.629658216822076</v>
      </c>
      <c r="AC53" s="17">
        <f>AA53*SMOW!$AN$12</f>
        <v>30.03521758575242</v>
      </c>
      <c r="AD53" s="17">
        <f t="shared" ref="AD53" si="128">LN((AB53/1000)+1)*1000</f>
        <v>15.508773077394922</v>
      </c>
      <c r="AE53" s="17">
        <f t="shared" ref="AE53" si="129">LN((AC53/1000)+1)*1000</f>
        <v>29.592993487844591</v>
      </c>
      <c r="AF53" s="16">
        <f>(AD53-SMOW!AN$14*AE53)</f>
        <v>-0.11632748418702299</v>
      </c>
      <c r="AG53" s="2">
        <f t="shared" ref="AG53" si="130">AF53*1000</f>
        <v>-116.32748418702299</v>
      </c>
      <c r="AK53" s="103" t="str">
        <f t="shared" si="2"/>
        <v>11</v>
      </c>
    </row>
    <row r="54" spans="1:37" s="73" customFormat="1" x14ac:dyDescent="0.25">
      <c r="A54" s="73">
        <v>1595</v>
      </c>
      <c r="B54" s="69" t="s">
        <v>105</v>
      </c>
      <c r="C54" s="48" t="s">
        <v>48</v>
      </c>
      <c r="D54" s="48" t="s">
        <v>109</v>
      </c>
      <c r="E54" s="73" t="s">
        <v>164</v>
      </c>
      <c r="F54" s="16">
        <v>12.903441001819701</v>
      </c>
      <c r="G54" s="16">
        <v>12.8209003738222</v>
      </c>
      <c r="H54" s="16">
        <v>5.1762451408493802E-3</v>
      </c>
      <c r="I54" s="16">
        <v>24.905194901806901</v>
      </c>
      <c r="J54" s="16">
        <v>24.600115488923201</v>
      </c>
      <c r="K54" s="16">
        <v>1.5569870561260399E-3</v>
      </c>
      <c r="L54" s="16">
        <v>-0.16796060432926299</v>
      </c>
      <c r="M54" s="16">
        <v>5.0889891850696397E-3</v>
      </c>
      <c r="N54" s="16">
        <v>2.5768989427098399</v>
      </c>
      <c r="O54" s="16">
        <v>5.1234733651881002E-3</v>
      </c>
      <c r="P54" s="16">
        <v>4.5135694421316703</v>
      </c>
      <c r="Q54" s="16">
        <v>1.5260090719635699E-3</v>
      </c>
      <c r="R54" s="16">
        <v>6.00962136293942</v>
      </c>
      <c r="S54" s="16">
        <v>0.121216263050862</v>
      </c>
      <c r="T54" s="16">
        <v>627.23398256473001</v>
      </c>
      <c r="U54" s="16">
        <v>6.2298536192123E-2</v>
      </c>
      <c r="V54" s="74">
        <v>43700.680567129632</v>
      </c>
      <c r="W54" s="73">
        <v>2.2999999999999998</v>
      </c>
      <c r="X54" s="16">
        <v>2.15550705519428E-2</v>
      </c>
      <c r="Y54" s="16">
        <v>1.7798658544671199E-2</v>
      </c>
      <c r="Z54" s="17">
        <f>((((N54/1000)+1)/((SMOW!$Z$4/1000)+1))-1)*1000</f>
        <v>13.372207286786786</v>
      </c>
      <c r="AA54" s="17">
        <f>((((P54/1000)+1)/((SMOW!$AA$4/1000)+1))-1)*1000</f>
        <v>25.745547459922857</v>
      </c>
      <c r="AB54" s="17">
        <f>Z54*SMOW!$AN$6</f>
        <v>14.80484568411789</v>
      </c>
      <c r="AC54" s="17">
        <f>AA54*SMOW!$AN$12</f>
        <v>28.448094911475433</v>
      </c>
      <c r="AD54" s="17">
        <f t="shared" ref="AD54" si="131">LN((AB54/1000)+1)*1000</f>
        <v>14.696323745501401</v>
      </c>
      <c r="AE54" s="17">
        <f t="shared" ref="AE54" si="132">LN((AC54/1000)+1)*1000</f>
        <v>28.05096205223585</v>
      </c>
      <c r="AF54" s="16">
        <f>(AD54-SMOW!AN$14*AE54)</f>
        <v>-0.11458421807912877</v>
      </c>
      <c r="AG54" s="2">
        <f t="shared" ref="AG54" si="133">AF54*1000</f>
        <v>-114.58421807912877</v>
      </c>
      <c r="AK54" s="103" t="str">
        <f t="shared" si="2"/>
        <v>11</v>
      </c>
    </row>
    <row r="55" spans="1:37" s="73" customFormat="1" x14ac:dyDescent="0.25">
      <c r="A55" s="73">
        <v>1597</v>
      </c>
      <c r="B55" s="69" t="s">
        <v>135</v>
      </c>
      <c r="C55" s="48" t="s">
        <v>64</v>
      </c>
      <c r="D55" s="48" t="s">
        <v>52</v>
      </c>
      <c r="E55" s="73" t="s">
        <v>165</v>
      </c>
      <c r="F55" s="16">
        <v>16.851443465773499</v>
      </c>
      <c r="G55" s="16">
        <v>16.7110327145054</v>
      </c>
      <c r="H55" s="16">
        <v>4.5698755868046597E-3</v>
      </c>
      <c r="I55" s="16">
        <v>32.548898608059503</v>
      </c>
      <c r="J55" s="16">
        <v>32.030404060995799</v>
      </c>
      <c r="K55" s="16">
        <v>2.30678961336924E-3</v>
      </c>
      <c r="L55" s="16">
        <v>-0.20102062970043</v>
      </c>
      <c r="M55" s="16">
        <v>4.5016300742561303E-3</v>
      </c>
      <c r="N55" s="16">
        <v>6.4846515547595001</v>
      </c>
      <c r="O55" s="16">
        <v>4.5232857436440397E-3</v>
      </c>
      <c r="P55" s="16">
        <v>12.005193186376101</v>
      </c>
      <c r="Q55" s="16">
        <v>2.2608934758085201E-3</v>
      </c>
      <c r="R55" s="16">
        <v>16.1606250703638</v>
      </c>
      <c r="S55" s="16">
        <v>0.13307476357721401</v>
      </c>
      <c r="T55" s="16">
        <v>587.87758278009801</v>
      </c>
      <c r="U55" s="16">
        <v>0.16510736488448</v>
      </c>
      <c r="V55" s="74">
        <v>43701.689004629632</v>
      </c>
      <c r="W55" s="73">
        <v>2.2999999999999998</v>
      </c>
      <c r="X55" s="16">
        <v>2.9947140241757498E-3</v>
      </c>
      <c r="Y55" s="16">
        <v>2.1342122048889E-3</v>
      </c>
      <c r="Z55" s="17">
        <f>((((N55/1000)+1)/((SMOW!$Z$4/1000)+1))-1)*1000</f>
        <v>17.322036865126123</v>
      </c>
      <c r="AA55" s="17">
        <f>((((P55/1000)+1)/((SMOW!$AA$4/1000)+1))-1)*1000</f>
        <v>33.395518483381849</v>
      </c>
      <c r="AB55" s="17">
        <f>Z55*SMOW!$AN$6</f>
        <v>19.177842313003506</v>
      </c>
      <c r="AC55" s="17">
        <f>AA55*SMOW!$AN$12</f>
        <v>36.901094486806677</v>
      </c>
      <c r="AD55" s="17">
        <f t="shared" ref="AD55" si="134">LN((AB55/1000)+1)*1000</f>
        <v>18.996265325698062</v>
      </c>
      <c r="AE55" s="17">
        <f t="shared" ref="AE55" si="135">LN((AC55/1000)+1)*1000</f>
        <v>36.236548119012234</v>
      </c>
      <c r="AF55" s="16">
        <f>(AD55-SMOW!AN$14*AE55)</f>
        <v>-0.13663208114039804</v>
      </c>
      <c r="AG55" s="2">
        <f t="shared" ref="AG55" si="136">AF55*1000</f>
        <v>-136.63208114039804</v>
      </c>
      <c r="AH55" s="2">
        <f>AVERAGE(AG55:AG56)</f>
        <v>-135.26295491823248</v>
      </c>
      <c r="AI55" s="2">
        <f>STDEV(AG55:AG56)</f>
        <v>1.936236871987177</v>
      </c>
      <c r="AJ55" s="73" t="s">
        <v>173</v>
      </c>
      <c r="AK55" s="103" t="str">
        <f t="shared" si="2"/>
        <v>11</v>
      </c>
    </row>
    <row r="56" spans="1:37" s="73" customFormat="1" x14ac:dyDescent="0.25">
      <c r="A56" s="73">
        <v>1598</v>
      </c>
      <c r="B56" s="69" t="s">
        <v>135</v>
      </c>
      <c r="C56" s="48" t="s">
        <v>64</v>
      </c>
      <c r="D56" s="48" t="s">
        <v>52</v>
      </c>
      <c r="E56" s="73" t="s">
        <v>166</v>
      </c>
      <c r="F56" s="16">
        <v>17.270451110458001</v>
      </c>
      <c r="G56" s="16">
        <v>17.123011520578199</v>
      </c>
      <c r="H56" s="16">
        <v>5.0893867121018796E-3</v>
      </c>
      <c r="I56" s="16">
        <v>33.352864126638302</v>
      </c>
      <c r="J56" s="16">
        <v>32.808723365063102</v>
      </c>
      <c r="K56" s="16">
        <v>1.60471368011019E-3</v>
      </c>
      <c r="L56" s="16">
        <v>-0.199994416175127</v>
      </c>
      <c r="M56" s="16">
        <v>4.9060842778639504E-3</v>
      </c>
      <c r="N56" s="16">
        <v>6.8993874200316396</v>
      </c>
      <c r="O56" s="16">
        <v>5.0375004573886498E-3</v>
      </c>
      <c r="P56" s="16">
        <v>12.793162919375</v>
      </c>
      <c r="Q56" s="16">
        <v>1.5727861218365401E-3</v>
      </c>
      <c r="R56" s="16">
        <v>17.652778487224001</v>
      </c>
      <c r="S56" s="16">
        <v>0.16784567563116201</v>
      </c>
      <c r="T56" s="16">
        <v>533.74029564476803</v>
      </c>
      <c r="U56" s="16">
        <v>9.1791866103467804E-2</v>
      </c>
      <c r="V56" s="74">
        <v>43701.77065972222</v>
      </c>
      <c r="W56" s="73">
        <v>2.2999999999999998</v>
      </c>
      <c r="X56" s="16">
        <v>2.4985648486299101E-2</v>
      </c>
      <c r="Y56" s="16">
        <v>3.2864663811941301E-2</v>
      </c>
      <c r="Z56" s="17">
        <f>((((N56/1000)+1)/((SMOW!$Z$4/1000)+1))-1)*1000</f>
        <v>17.741238424303198</v>
      </c>
      <c r="AA56" s="17">
        <f>((((P56/1000)+1)/((SMOW!$AA$4/1000)+1))-1)*1000</f>
        <v>34.200143199009773</v>
      </c>
      <c r="AB56" s="17">
        <f>Z56*SMOW!$AN$6</f>
        <v>19.641955249712964</v>
      </c>
      <c r="AC56" s="17">
        <f>AA56*SMOW!$AN$12</f>
        <v>37.790181825653683</v>
      </c>
      <c r="AD56" s="17">
        <f t="shared" ref="AD56" si="137">LN((AB56/1000)+1)*1000</f>
        <v>19.451541407753759</v>
      </c>
      <c r="AE56" s="17">
        <f t="shared" ref="AE56" si="138">LN((AC56/1000)+1)*1000</f>
        <v>37.093627341761028</v>
      </c>
      <c r="AF56" s="16">
        <f>(AD56-SMOW!AN$14*AE56)</f>
        <v>-0.13389382869606692</v>
      </c>
      <c r="AG56" s="2">
        <f t="shared" ref="AG56" si="139">AF56*1000</f>
        <v>-133.89382869606692</v>
      </c>
      <c r="AK56" s="103" t="str">
        <f t="shared" si="2"/>
        <v>11</v>
      </c>
    </row>
    <row r="57" spans="1:37" s="86" customFormat="1" x14ac:dyDescent="0.25">
      <c r="A57" s="86">
        <v>1599</v>
      </c>
      <c r="B57" s="87" t="s">
        <v>135</v>
      </c>
      <c r="C57" s="88" t="s">
        <v>48</v>
      </c>
      <c r="D57" s="88" t="s">
        <v>104</v>
      </c>
      <c r="E57" s="86" t="s">
        <v>169</v>
      </c>
      <c r="F57" s="89">
        <v>16.907636930974999</v>
      </c>
      <c r="G57" s="89">
        <v>16.766293529422398</v>
      </c>
      <c r="H57" s="89">
        <v>3.8270758324381701E-3</v>
      </c>
      <c r="I57" s="89">
        <v>32.682621280945703</v>
      </c>
      <c r="J57" s="89">
        <v>32.159903081689897</v>
      </c>
      <c r="K57" s="89">
        <v>1.5448409526498401E-3</v>
      </c>
      <c r="L57" s="89">
        <v>-0.214135297709832</v>
      </c>
      <c r="M57" s="89">
        <v>3.8601969371726001E-3</v>
      </c>
      <c r="N57" s="89">
        <v>6.5402721280560501</v>
      </c>
      <c r="O57" s="89">
        <v>3.78805882652531E-3</v>
      </c>
      <c r="P57" s="89">
        <v>12.1362552983885</v>
      </c>
      <c r="Q57" s="89">
        <v>1.51410462868978E-3</v>
      </c>
      <c r="R57" s="89">
        <v>16.5909608633464</v>
      </c>
      <c r="S57" s="89">
        <v>0.143283318618248</v>
      </c>
      <c r="T57" s="89">
        <v>675.31883370017897</v>
      </c>
      <c r="U57" s="89">
        <v>7.4650221113665594E-2</v>
      </c>
      <c r="V57" s="90">
        <v>43701.860648148147</v>
      </c>
      <c r="W57" s="86">
        <v>2.2999999999999998</v>
      </c>
      <c r="X57" s="89">
        <v>9.7423598873455498E-5</v>
      </c>
      <c r="Y57" s="89">
        <v>1.10130915969741E-3</v>
      </c>
      <c r="Z57" s="91">
        <f>((((N57/1000)+1)/((SMOW!$Z$4/1000)+1))-1)*1000</f>
        <v>17.378256336362252</v>
      </c>
      <c r="AA57" s="91">
        <f>((((P57/1000)+1)/((SMOW!$AA$4/1000)+1))-1)*1000</f>
        <v>33.529350799765822</v>
      </c>
      <c r="AB57" s="91">
        <f>Z57*SMOW!$AN$6</f>
        <v>19.240084886592388</v>
      </c>
      <c r="AC57" s="91">
        <f>AA57*SMOW!$AN$12</f>
        <v>37.048975375517259</v>
      </c>
      <c r="AD57" s="91">
        <f t="shared" ref="AD57" si="140">LN((AB57/1000)+1)*1000</f>
        <v>19.057334817658067</v>
      </c>
      <c r="AE57" s="91">
        <f t="shared" ref="AE57" si="141">LN((AC57/1000)+1)*1000</f>
        <v>36.379156073861381</v>
      </c>
      <c r="AF57" s="89">
        <f>(AD57-SMOW!AN$14*AE57)</f>
        <v>-0.15085958934074384</v>
      </c>
      <c r="AG57" s="92">
        <f t="shared" ref="AG57" si="142">AF57*1000</f>
        <v>-150.85958934074384</v>
      </c>
      <c r="AH57" s="92">
        <f>AVERAGE(AG57:AG58)</f>
        <v>-156.01697321199381</v>
      </c>
      <c r="AI57" s="92">
        <f>STDEV(AG57:AG58)</f>
        <v>7.2936422170859734</v>
      </c>
      <c r="AJ57" s="86" t="s">
        <v>176</v>
      </c>
      <c r="AK57" s="103" t="str">
        <f t="shared" si="2"/>
        <v>11</v>
      </c>
    </row>
    <row r="58" spans="1:37" s="86" customFormat="1" x14ac:dyDescent="0.25">
      <c r="A58" s="86">
        <v>1600</v>
      </c>
      <c r="B58" s="87" t="s">
        <v>80</v>
      </c>
      <c r="C58" s="88" t="s">
        <v>48</v>
      </c>
      <c r="D58" s="88" t="s">
        <v>104</v>
      </c>
      <c r="E58" s="86" t="s">
        <v>168</v>
      </c>
      <c r="F58" s="89">
        <v>15.9030691480695</v>
      </c>
      <c r="G58" s="89">
        <v>15.7779399595497</v>
      </c>
      <c r="H58" s="89">
        <v>3.8349885396561801E-3</v>
      </c>
      <c r="I58" s="89">
        <v>30.762916354860302</v>
      </c>
      <c r="J58" s="89">
        <v>30.2992235037743</v>
      </c>
      <c r="K58" s="89">
        <v>1.6672646117601099E-3</v>
      </c>
      <c r="L58" s="89">
        <v>-0.220050050443134</v>
      </c>
      <c r="M58" s="89">
        <v>3.9721352746434103E-3</v>
      </c>
      <c r="N58" s="89">
        <v>5.5459459052454596</v>
      </c>
      <c r="O58" s="89">
        <v>3.7958908637563001E-3</v>
      </c>
      <c r="P58" s="89">
        <v>10.2547450307364</v>
      </c>
      <c r="Q58" s="89">
        <v>1.6340925333311999E-3</v>
      </c>
      <c r="R58" s="89">
        <v>13.5549977252237</v>
      </c>
      <c r="S58" s="89">
        <v>0.14554013568096599</v>
      </c>
      <c r="T58" s="89">
        <v>655.24689229328499</v>
      </c>
      <c r="U58" s="89">
        <v>0.20625922541373201</v>
      </c>
      <c r="V58" s="90">
        <v>43702.379930555559</v>
      </c>
      <c r="W58" s="86">
        <v>2.2999999999999998</v>
      </c>
      <c r="X58" s="89">
        <v>1.51406526679759E-2</v>
      </c>
      <c r="Y58" s="89">
        <v>3.75027611167814E-2</v>
      </c>
      <c r="Z58" s="91">
        <f>((((N58/1000)+1)/((SMOW!$Z$4/1000)+1))-1)*1000</f>
        <v>16.373223644869483</v>
      </c>
      <c r="AA58" s="91">
        <f>((((P58/1000)+1)/((SMOW!$AA$4/1000)+1))-1)*1000</f>
        <v>31.608071846195962</v>
      </c>
      <c r="AB58" s="91">
        <f>Z58*SMOW!$AN$6</f>
        <v>18.127377493868487</v>
      </c>
      <c r="AC58" s="91">
        <f>AA58*SMOW!$AN$12</f>
        <v>34.926016984065001</v>
      </c>
      <c r="AD58" s="91">
        <f t="shared" ref="AD58" si="143">LN((AB58/1000)+1)*1000</f>
        <v>17.965035540377528</v>
      </c>
      <c r="AE58" s="91">
        <f t="shared" ref="AE58" si="144">LN((AC58/1000)+1)*1000</f>
        <v>34.329942987615098</v>
      </c>
      <c r="AF58" s="89">
        <f>(AD58-SMOW!AN$14*AE58)</f>
        <v>-0.16117435708324379</v>
      </c>
      <c r="AG58" s="92">
        <f t="shared" ref="AG58" si="145">AF58*1000</f>
        <v>-161.17435708324379</v>
      </c>
      <c r="AK58" s="103" t="str">
        <f t="shared" si="2"/>
        <v>11</v>
      </c>
    </row>
    <row r="59" spans="1:37" s="86" customFormat="1" x14ac:dyDescent="0.25">
      <c r="A59" s="86">
        <v>1601</v>
      </c>
      <c r="B59" s="87" t="s">
        <v>80</v>
      </c>
      <c r="C59" s="88" t="s">
        <v>48</v>
      </c>
      <c r="D59" s="88" t="s">
        <v>104</v>
      </c>
      <c r="E59" s="86" t="s">
        <v>170</v>
      </c>
      <c r="F59" s="89">
        <v>14.966016711660499</v>
      </c>
      <c r="G59" s="89">
        <v>14.8551305132364</v>
      </c>
      <c r="H59" s="89">
        <v>4.2861830475729801E-3</v>
      </c>
      <c r="I59" s="89">
        <v>28.978440203222998</v>
      </c>
      <c r="J59" s="89">
        <v>28.566504417063701</v>
      </c>
      <c r="K59" s="89">
        <v>1.3159213072952E-3</v>
      </c>
      <c r="L59" s="89">
        <v>-0.227983818973201</v>
      </c>
      <c r="M59" s="89">
        <v>4.2421635567389399E-3</v>
      </c>
      <c r="N59" s="89">
        <v>4.6184467105419502</v>
      </c>
      <c r="O59" s="89">
        <v>4.2424854474645201E-3</v>
      </c>
      <c r="P59" s="89">
        <v>8.5057730110977392</v>
      </c>
      <c r="Q59" s="89">
        <v>1.28973959354573E-3</v>
      </c>
      <c r="R59" s="89">
        <v>10.739912118619101</v>
      </c>
      <c r="S59" s="89">
        <v>0.13381069875194401</v>
      </c>
      <c r="T59" s="89">
        <v>882.94744077482005</v>
      </c>
      <c r="U59" s="89">
        <v>0.11995623897727201</v>
      </c>
      <c r="V59" s="90">
        <v>43702.47314814815</v>
      </c>
      <c r="W59" s="86">
        <v>2.2999999999999998</v>
      </c>
      <c r="X59" s="89">
        <v>1.0957104072216301E-3</v>
      </c>
      <c r="Y59" s="89">
        <v>1.68875329081558E-3</v>
      </c>
      <c r="Z59" s="91">
        <f>((((N59/1000)+1)/((SMOW!$Z$4/1000)+1))-1)*1000</f>
        <v>15.435737545614225</v>
      </c>
      <c r="AA59" s="91">
        <f>((((P59/1000)+1)/((SMOW!$AA$4/1000)+1))-1)*1000</f>
        <v>29.822132545473057</v>
      </c>
      <c r="AB59" s="91">
        <f>Z59*SMOW!$AN$6</f>
        <v>17.08945333274708</v>
      </c>
      <c r="AC59" s="91">
        <f>AA59*SMOW!$AN$12</f>
        <v>32.952605045080681</v>
      </c>
      <c r="AD59" s="91">
        <f t="shared" ref="AD59" si="146">LN((AB59/1000)+1)*1000</f>
        <v>16.945071244306405</v>
      </c>
      <c r="AE59" s="91">
        <f t="shared" ref="AE59" si="147">LN((AC59/1000)+1)*1000</f>
        <v>32.421308199249864</v>
      </c>
      <c r="AF59" s="89">
        <f>(AD59-SMOW!AN$14*AE59)</f>
        <v>-0.17337948489752364</v>
      </c>
      <c r="AG59" s="92">
        <f t="shared" ref="AG59" si="148">AF59*1000</f>
        <v>-173.37948489752364</v>
      </c>
      <c r="AH59" s="92">
        <f>AVERAGE(AG59:AG60)</f>
        <v>-173.0528372140121</v>
      </c>
      <c r="AI59" s="92">
        <f>STDEV(AG59:AG60)</f>
        <v>0.461949584139772</v>
      </c>
      <c r="AJ59" s="86" t="s">
        <v>172</v>
      </c>
      <c r="AK59" s="103" t="str">
        <f t="shared" si="2"/>
        <v>11</v>
      </c>
    </row>
    <row r="60" spans="1:37" s="86" customFormat="1" x14ac:dyDescent="0.25">
      <c r="A60" s="86">
        <v>1602</v>
      </c>
      <c r="B60" s="87" t="s">
        <v>80</v>
      </c>
      <c r="C60" s="88" t="s">
        <v>48</v>
      </c>
      <c r="D60" s="88" t="s">
        <v>104</v>
      </c>
      <c r="E60" s="86" t="s">
        <v>171</v>
      </c>
      <c r="F60" s="89">
        <v>17.332116729500701</v>
      </c>
      <c r="G60" s="89">
        <v>17.183628684160301</v>
      </c>
      <c r="H60" s="89">
        <v>3.2079888519690302E-3</v>
      </c>
      <c r="I60" s="89">
        <v>33.540956962567101</v>
      </c>
      <c r="J60" s="89">
        <v>32.990728667166401</v>
      </c>
      <c r="K60" s="89">
        <v>1.8969386238406501E-3</v>
      </c>
      <c r="L60" s="89">
        <v>-0.235476052103577</v>
      </c>
      <c r="M60" s="89">
        <v>3.02398023040743E-3</v>
      </c>
      <c r="N60" s="89">
        <v>6.9604243586071304</v>
      </c>
      <c r="O60" s="89">
        <v>3.1752834326132301E-3</v>
      </c>
      <c r="P60" s="89">
        <v>12.977513439740401</v>
      </c>
      <c r="Q60" s="89">
        <v>1.8591969262370201E-3</v>
      </c>
      <c r="R60" s="89">
        <v>17.439827892659199</v>
      </c>
      <c r="S60" s="89">
        <v>0.14331872659320399</v>
      </c>
      <c r="T60" s="89">
        <v>543.20209879292099</v>
      </c>
      <c r="U60" s="89">
        <v>7.2359440363576402E-2</v>
      </c>
      <c r="V60" s="90">
        <v>43702.56722222222</v>
      </c>
      <c r="W60" s="86">
        <v>2.2999999999999998</v>
      </c>
      <c r="X60" s="89">
        <v>0.13629854604109101</v>
      </c>
      <c r="Y60" s="89">
        <v>0.12956734603911199</v>
      </c>
      <c r="Z60" s="91">
        <f>((((N60/1000)+1)/((SMOW!$Z$4/1000)+1))-1)*1000</f>
        <v>17.802932581864273</v>
      </c>
      <c r="AA60" s="91">
        <f>((((P60/1000)+1)/((SMOW!$AA$4/1000)+1))-1)*1000</f>
        <v>34.388390258272224</v>
      </c>
      <c r="AB60" s="91">
        <f>Z60*SMOW!$AN$6</f>
        <v>19.710259042999649</v>
      </c>
      <c r="AC60" s="91">
        <f>AA60*SMOW!$AN$12</f>
        <v>37.998189451711767</v>
      </c>
      <c r="AD60" s="91">
        <f t="shared" ref="AD60" si="149">LN((AB60/1000)+1)*1000</f>
        <v>19.518527181798614</v>
      </c>
      <c r="AE60" s="91">
        <f t="shared" ref="AE60" si="150">LN((AC60/1000)+1)*1000</f>
        <v>37.29404047600211</v>
      </c>
      <c r="AF60" s="89">
        <f>(AD60-SMOW!AN$14*AE60)</f>
        <v>-0.17272618953050056</v>
      </c>
      <c r="AG60" s="92">
        <f t="shared" ref="AG60" si="151">AF60*1000</f>
        <v>-172.72618953050056</v>
      </c>
      <c r="AK60" s="103" t="str">
        <f t="shared" si="2"/>
        <v>11</v>
      </c>
    </row>
    <row r="61" spans="1:37" s="73" customFormat="1" x14ac:dyDescent="0.25">
      <c r="A61" s="73">
        <v>1603</v>
      </c>
      <c r="B61" s="69" t="s">
        <v>135</v>
      </c>
      <c r="C61" s="48" t="s">
        <v>48</v>
      </c>
      <c r="D61" s="48" t="s">
        <v>104</v>
      </c>
      <c r="E61" s="73" t="s">
        <v>174</v>
      </c>
      <c r="F61" s="16">
        <v>17.218997622946102</v>
      </c>
      <c r="G61" s="16">
        <v>17.0724304490974</v>
      </c>
      <c r="H61" s="16">
        <v>4.1933619295492401E-3</v>
      </c>
      <c r="I61" s="16">
        <v>33.278135241299097</v>
      </c>
      <c r="J61" s="16">
        <v>32.736403756073003</v>
      </c>
      <c r="K61" s="16">
        <v>2.6856461779724001E-3</v>
      </c>
      <c r="L61" s="16">
        <v>-0.212390734109142</v>
      </c>
      <c r="M61" s="16">
        <v>3.9918270475426502E-3</v>
      </c>
      <c r="N61" s="16">
        <v>6.8484585003920699</v>
      </c>
      <c r="O61" s="16">
        <v>4.1506106399589598E-3</v>
      </c>
      <c r="P61" s="16">
        <v>12.719920848082999</v>
      </c>
      <c r="Q61" s="16">
        <v>2.6322122689128699E-3</v>
      </c>
      <c r="R61" s="16">
        <v>17.191312066819599</v>
      </c>
      <c r="S61" s="16">
        <v>0.143540877046237</v>
      </c>
      <c r="T61" s="16">
        <v>467.32964094637498</v>
      </c>
      <c r="U61" s="16">
        <v>5.5430606922091202E-2</v>
      </c>
      <c r="V61" s="74">
        <v>43702.71</v>
      </c>
      <c r="W61" s="73">
        <v>2.2999999999999998</v>
      </c>
      <c r="X61" s="16">
        <v>0.13098336948953801</v>
      </c>
      <c r="Y61" s="16">
        <v>0.12752746314694499</v>
      </c>
      <c r="Z61" s="17">
        <f>((((N61/1000)+1)/((SMOW!$Z$4/1000)+1))-1)*1000</f>
        <v>17.689761124393133</v>
      </c>
      <c r="AA61" s="17">
        <f>((((P61/1000)+1)/((SMOW!$AA$4/1000)+1))-1)*1000</f>
        <v>34.125353041066788</v>
      </c>
      <c r="AB61" s="17">
        <f>Z61*SMOW!$AN$6</f>
        <v>19.584962902446808</v>
      </c>
      <c r="AC61" s="17">
        <f>AA61*SMOW!$AN$12</f>
        <v>37.707540836375117</v>
      </c>
      <c r="AD61" s="17">
        <f t="shared" ref="AD61" si="152">LN((AB61/1000)+1)*1000</f>
        <v>19.3956453750232</v>
      </c>
      <c r="AE61" s="17">
        <f t="shared" ref="AE61" si="153">LN((AC61/1000)+1)*1000</f>
        <v>37.013992477872918</v>
      </c>
      <c r="AF61" s="16">
        <f>(AD61-SMOW!AN$14*AE61)</f>
        <v>-0.14774265329370095</v>
      </c>
      <c r="AG61" s="2">
        <f t="shared" ref="AG61" si="154">AF61*1000</f>
        <v>-147.74265329370095</v>
      </c>
      <c r="AH61" s="2">
        <f>AVERAGE(AG61:AG62)</f>
        <v>-149.12610669672864</v>
      </c>
      <c r="AI61" s="2">
        <f>STDEV(AG61:AG62)</f>
        <v>1.9564985654729865</v>
      </c>
      <c r="AJ61" s="93" t="s">
        <v>192</v>
      </c>
      <c r="AK61" s="103" t="str">
        <f t="shared" si="2"/>
        <v>11</v>
      </c>
    </row>
    <row r="62" spans="1:37" s="73" customFormat="1" x14ac:dyDescent="0.25">
      <c r="A62" s="73">
        <v>1604</v>
      </c>
      <c r="B62" s="69" t="s">
        <v>135</v>
      </c>
      <c r="C62" s="48" t="s">
        <v>48</v>
      </c>
      <c r="D62" s="48" t="s">
        <v>104</v>
      </c>
      <c r="E62" s="73" t="s">
        <v>175</v>
      </c>
      <c r="F62" s="16">
        <v>17.799025679442099</v>
      </c>
      <c r="G62" s="16">
        <v>17.642477605903299</v>
      </c>
      <c r="H62" s="16">
        <v>3.8929279176521899E-3</v>
      </c>
      <c r="I62" s="16">
        <v>34.403227709487197</v>
      </c>
      <c r="J62" s="16">
        <v>33.824668741024503</v>
      </c>
      <c r="K62" s="16">
        <v>2.3238851908415101E-3</v>
      </c>
      <c r="L62" s="16">
        <v>-0.21694748935762301</v>
      </c>
      <c r="M62" s="16">
        <v>3.9360077683342097E-3</v>
      </c>
      <c r="N62" s="16">
        <v>7.42257317573213</v>
      </c>
      <c r="O62" s="16">
        <v>3.8532395502814901E-3</v>
      </c>
      <c r="P62" s="16">
        <v>13.822628353902999</v>
      </c>
      <c r="Q62" s="16">
        <v>2.27764891781019E-3</v>
      </c>
      <c r="R62" s="16">
        <v>18.8311015179812</v>
      </c>
      <c r="S62" s="16">
        <v>0.14240505233727299</v>
      </c>
      <c r="T62" s="16">
        <v>472.93050390516498</v>
      </c>
      <c r="U62" s="16">
        <v>6.5705602578044794E-2</v>
      </c>
      <c r="V62" s="74">
        <v>43702.80097222222</v>
      </c>
      <c r="W62" s="73">
        <v>2.2999999999999998</v>
      </c>
      <c r="X62" s="16">
        <v>2.0339114400167399E-3</v>
      </c>
      <c r="Y62" s="16">
        <v>1.5815153175353599E-3</v>
      </c>
      <c r="Z62" s="17">
        <f>((((N62/1000)+1)/((SMOW!$Z$4/1000)+1))-1)*1000</f>
        <v>18.270057614765634</v>
      </c>
      <c r="AA62" s="17">
        <f>((((P62/1000)+1)/((SMOW!$AA$4/1000)+1))-1)*1000</f>
        <v>35.251368008563546</v>
      </c>
      <c r="AB62" s="17">
        <f>Z62*SMOW!$AN$6</f>
        <v>20.227429759768796</v>
      </c>
      <c r="AC62" s="17">
        <f>AA62*SMOW!$AN$12</f>
        <v>38.951755227890942</v>
      </c>
      <c r="AD62" s="17">
        <f t="shared" ref="AD62" si="155">LN((AB62/1000)+1)*1000</f>
        <v>20.025572794699634</v>
      </c>
      <c r="AE62" s="17">
        <f t="shared" ref="AE62" si="156">LN((AC62/1000)+1)*1000</f>
        <v>38.212277187120058</v>
      </c>
      <c r="AF62" s="16">
        <f>(AD62-SMOW!AN$14*AE62)</f>
        <v>-0.15050956009975636</v>
      </c>
      <c r="AG62" s="2">
        <f t="shared" ref="AG62" si="157">AF62*1000</f>
        <v>-150.50956009975636</v>
      </c>
      <c r="AK62" s="103" t="str">
        <f t="shared" si="2"/>
        <v>11</v>
      </c>
    </row>
    <row r="63" spans="1:37" s="73" customFormat="1" x14ac:dyDescent="0.25">
      <c r="A63" s="73">
        <v>1605</v>
      </c>
      <c r="B63" s="69" t="s">
        <v>135</v>
      </c>
      <c r="C63" s="48" t="s">
        <v>48</v>
      </c>
      <c r="D63" s="48" t="s">
        <v>104</v>
      </c>
      <c r="E63" s="73" t="s">
        <v>177</v>
      </c>
      <c r="F63" s="16">
        <v>15.292644369961801</v>
      </c>
      <c r="G63" s="16">
        <v>15.1768902824658</v>
      </c>
      <c r="H63" s="16">
        <v>3.4982460902712302E-3</v>
      </c>
      <c r="I63" s="16">
        <v>29.581873978679599</v>
      </c>
      <c r="J63" s="16">
        <v>29.152772174953501</v>
      </c>
      <c r="K63" s="16">
        <v>1.7140525023958801E-3</v>
      </c>
      <c r="L63" s="16">
        <v>-0.21577342590960499</v>
      </c>
      <c r="M63" s="16">
        <v>3.7611989460029399E-3</v>
      </c>
      <c r="N63" s="16">
        <v>4.9417444026148996</v>
      </c>
      <c r="O63" s="16">
        <v>3.4625815008123401E-3</v>
      </c>
      <c r="P63" s="16">
        <v>9.09720080239107</v>
      </c>
      <c r="Q63" s="16">
        <v>1.679949526996E-3</v>
      </c>
      <c r="R63" s="16">
        <v>11.782809458774899</v>
      </c>
      <c r="S63" s="16">
        <v>0.131644164309939</v>
      </c>
      <c r="T63" s="16">
        <v>517.49250332458303</v>
      </c>
      <c r="U63" s="16">
        <v>8.4041679691614496E-2</v>
      </c>
      <c r="V63" s="74">
        <v>43702.88181712963</v>
      </c>
      <c r="W63" s="73">
        <v>2.2999999999999998</v>
      </c>
      <c r="X63" s="16">
        <v>4.6303821070991603E-2</v>
      </c>
      <c r="Y63" s="16">
        <v>4.9047313528147E-2</v>
      </c>
      <c r="Z63" s="17">
        <f>((((N63/1000)+1)/((SMOW!$Z$4/1000)+1))-1)*1000</f>
        <v>15.762516365445567</v>
      </c>
      <c r="AA63" s="17">
        <f>((((P63/1000)+1)/((SMOW!$AA$4/1000)+1))-1)*1000</f>
        <v>30.426061095587098</v>
      </c>
      <c r="AB63" s="17">
        <f>Z63*SMOW!$AN$6</f>
        <v>17.451241771759804</v>
      </c>
      <c r="AC63" s="17">
        <f>AA63*SMOW!$AN$12</f>
        <v>33.61992885088199</v>
      </c>
      <c r="AD63" s="17">
        <f t="shared" ref="AD63" si="158">LN((AB63/1000)+1)*1000</f>
        <v>17.300717551796552</v>
      </c>
      <c r="AE63" s="17">
        <f t="shared" ref="AE63" si="159">LN((AC63/1000)+1)*1000</f>
        <v>33.067134869304404</v>
      </c>
      <c r="AF63" s="16">
        <f>(AD63-SMOW!AN$14*AE63)</f>
        <v>-0.15872965919617243</v>
      </c>
      <c r="AG63" s="2">
        <f t="shared" ref="AG63" si="160">AF63*1000</f>
        <v>-158.72965919617243</v>
      </c>
      <c r="AH63" s="2">
        <f>AVERAGE(AG63:AG64)</f>
        <v>-159.18388136099361</v>
      </c>
      <c r="AI63" s="2">
        <f>STDEV(AG63:AG64)</f>
        <v>0.64236714582055299</v>
      </c>
      <c r="AK63" s="103" t="str">
        <f t="shared" si="2"/>
        <v>11</v>
      </c>
    </row>
    <row r="64" spans="1:37" s="73" customFormat="1" x14ac:dyDescent="0.25">
      <c r="A64" s="73">
        <v>1606</v>
      </c>
      <c r="B64" s="69" t="s">
        <v>80</v>
      </c>
      <c r="C64" s="48" t="s">
        <v>48</v>
      </c>
      <c r="D64" s="48" t="s">
        <v>104</v>
      </c>
      <c r="E64" s="73" t="s">
        <v>178</v>
      </c>
      <c r="F64" s="16">
        <v>14.2231811709028</v>
      </c>
      <c r="G64" s="16">
        <v>14.122980516021199</v>
      </c>
      <c r="H64" s="16">
        <v>3.3174831916397301E-3</v>
      </c>
      <c r="I64" s="16">
        <v>27.523570468674698</v>
      </c>
      <c r="J64" s="16">
        <v>27.151606717434099</v>
      </c>
      <c r="K64" s="16">
        <v>1.40752253829249E-3</v>
      </c>
      <c r="L64" s="16">
        <v>-0.213067830783991</v>
      </c>
      <c r="M64" s="16">
        <v>3.4954089574094601E-3</v>
      </c>
      <c r="N64" s="16">
        <v>3.8831843718725101</v>
      </c>
      <c r="O64" s="16">
        <v>3.2836614784158401E-3</v>
      </c>
      <c r="P64" s="16">
        <v>7.07984952335066</v>
      </c>
      <c r="Q64" s="16">
        <v>1.3795183164691401E-3</v>
      </c>
      <c r="R64" s="16">
        <v>8.7059262653862195</v>
      </c>
      <c r="S64" s="16">
        <v>0.14460116122643801</v>
      </c>
      <c r="T64" s="16">
        <v>481.20713437416299</v>
      </c>
      <c r="U64" s="16">
        <v>0.12207919334196</v>
      </c>
      <c r="V64" s="74">
        <v>43703.387430555558</v>
      </c>
      <c r="W64" s="73">
        <v>2.2999999999999998</v>
      </c>
      <c r="X64" s="16">
        <v>2.4151457415439299E-2</v>
      </c>
      <c r="Y64" s="16">
        <v>2.8705921163184999E-2</v>
      </c>
      <c r="Z64" s="17">
        <f>((((N64/1000)+1)/((SMOW!$Z$4/1000)+1))-1)*1000</f>
        <v>14.692558224548513</v>
      </c>
      <c r="AA64" s="17">
        <f>((((P64/1000)+1)/((SMOW!$AA$4/1000)+1))-1)*1000</f>
        <v>28.366069916684999</v>
      </c>
      <c r="AB64" s="17">
        <f>Z64*SMOW!$AN$6</f>
        <v>16.266653107770221</v>
      </c>
      <c r="AC64" s="17">
        <f>AA64*SMOW!$AN$12</f>
        <v>31.343697410652027</v>
      </c>
      <c r="AD64" s="17">
        <f t="shared" ref="AD64" si="161">LN((AB64/1000)+1)*1000</f>
        <v>16.135768567534893</v>
      </c>
      <c r="AE64" s="17">
        <f t="shared" ref="AE64" si="162">LN((AC64/1000)+1)*1000</f>
        <v>30.862512634584672</v>
      </c>
      <c r="AF64" s="16">
        <f>(AD64-SMOW!AN$14*AE64)</f>
        <v>-0.15963810352581476</v>
      </c>
      <c r="AG64" s="2">
        <f t="shared" ref="AG64" si="163">AF64*1000</f>
        <v>-159.63810352581476</v>
      </c>
      <c r="AK64" s="103" t="str">
        <f t="shared" si="2"/>
        <v>11</v>
      </c>
    </row>
    <row r="65" spans="1:37" s="73" customFormat="1" x14ac:dyDescent="0.25">
      <c r="A65" s="73">
        <v>1607</v>
      </c>
      <c r="B65" s="69" t="s">
        <v>80</v>
      </c>
      <c r="C65" s="48" t="s">
        <v>48</v>
      </c>
      <c r="D65" s="48" t="s">
        <v>104</v>
      </c>
      <c r="E65" s="73" t="s">
        <v>179</v>
      </c>
      <c r="F65" s="16">
        <v>16.158620497972102</v>
      </c>
      <c r="G65" s="16">
        <v>16.029459063069499</v>
      </c>
      <c r="H65" s="16">
        <v>4.8528589314520499E-3</v>
      </c>
      <c r="I65" s="16">
        <v>31.260906419982199</v>
      </c>
      <c r="J65" s="16">
        <v>30.7822344220519</v>
      </c>
      <c r="K65" s="16">
        <v>2.4624444168710301E-3</v>
      </c>
      <c r="L65" s="16">
        <v>-0.22356071177387701</v>
      </c>
      <c r="M65" s="16">
        <v>4.5391879740879397E-3</v>
      </c>
      <c r="N65" s="16">
        <v>5.7988919112859101</v>
      </c>
      <c r="O65" s="16">
        <v>4.8033840754766197E-3</v>
      </c>
      <c r="P65" s="16">
        <v>10.7428270312479</v>
      </c>
      <c r="Q65" s="16">
        <v>2.41345135437702E-3</v>
      </c>
      <c r="R65" s="16">
        <v>15.065578934100699</v>
      </c>
      <c r="S65" s="16">
        <v>0.160480991700721</v>
      </c>
      <c r="T65" s="16">
        <v>920.59386315399399</v>
      </c>
      <c r="U65" s="16">
        <v>0.108651872288634</v>
      </c>
      <c r="V65" s="74">
        <v>43703.552453703705</v>
      </c>
      <c r="W65" s="73">
        <v>2.2999999999999998</v>
      </c>
      <c r="X65" s="16">
        <v>0.13171531350690399</v>
      </c>
      <c r="Y65" s="16">
        <v>0.128624782940509</v>
      </c>
      <c r="Z65" s="17">
        <f>((((N65/1000)+1)/((SMOW!$Z$4/1000)+1))-1)*1000</f>
        <v>16.628893262567559</v>
      </c>
      <c r="AA65" s="17">
        <f>((((P65/1000)+1)/((SMOW!$AA$4/1000)+1))-1)*1000</f>
        <v>32.106470229304129</v>
      </c>
      <c r="AB65" s="17">
        <f>Z65*SMOW!$AN$6</f>
        <v>18.410438409314924</v>
      </c>
      <c r="AC65" s="17">
        <f>AA65*SMOW!$AN$12</f>
        <v>35.476732968196167</v>
      </c>
      <c r="AD65" s="17">
        <f t="shared" ref="AD65" si="164">LN((AB65/1000)+1)*1000</f>
        <v>18.243018021290844</v>
      </c>
      <c r="AE65" s="17">
        <f t="shared" ref="AE65" si="165">LN((AC65/1000)+1)*1000</f>
        <v>34.861932231864451</v>
      </c>
      <c r="AF65" s="16">
        <f>(AD65-SMOW!AN$14*AE65)</f>
        <v>-0.16408219713358818</v>
      </c>
      <c r="AG65" s="2">
        <f t="shared" ref="AG65" si="166">AF65*1000</f>
        <v>-164.08219713358818</v>
      </c>
      <c r="AH65" s="2">
        <f>AVERAGE(AG65:AG66)</f>
        <v>-168.58463866637052</v>
      </c>
      <c r="AI65" s="2">
        <f>STDEV(AG65:AG66)</f>
        <v>6.3674138794526938</v>
      </c>
      <c r="AK65" s="103" t="str">
        <f t="shared" si="2"/>
        <v>11</v>
      </c>
    </row>
    <row r="66" spans="1:37" s="73" customFormat="1" x14ac:dyDescent="0.25">
      <c r="A66" s="73">
        <v>1608</v>
      </c>
      <c r="B66" s="69" t="s">
        <v>80</v>
      </c>
      <c r="C66" s="48" t="s">
        <v>48</v>
      </c>
      <c r="D66" s="48" t="s">
        <v>104</v>
      </c>
      <c r="E66" s="73" t="s">
        <v>180</v>
      </c>
      <c r="F66" s="16">
        <v>15.7733364879363</v>
      </c>
      <c r="G66" s="16">
        <v>15.650229594329</v>
      </c>
      <c r="H66" s="16">
        <v>5.93126757308298E-3</v>
      </c>
      <c r="I66" s="16">
        <v>30.533881482987599</v>
      </c>
      <c r="J66" s="16">
        <v>30.076999321731101</v>
      </c>
      <c r="K66" s="16">
        <v>3.0365466009691102E-3</v>
      </c>
      <c r="L66" s="16">
        <v>-0.23042604754503601</v>
      </c>
      <c r="M66" s="16">
        <v>5.4495762248867796E-3</v>
      </c>
      <c r="N66" s="16">
        <v>5.4175358684908499</v>
      </c>
      <c r="O66" s="16">
        <v>5.8707983500777602E-3</v>
      </c>
      <c r="P66" s="16">
        <v>10.030267061636399</v>
      </c>
      <c r="Q66" s="16">
        <v>2.9761311388512598E-3</v>
      </c>
      <c r="R66" s="16">
        <v>13.788043825568501</v>
      </c>
      <c r="S66" s="16">
        <v>0.15446934037643001</v>
      </c>
      <c r="T66" s="16">
        <v>836.81682059129105</v>
      </c>
      <c r="U66" s="16">
        <v>0.108731329812574</v>
      </c>
      <c r="V66" s="74">
        <v>43703.7265625</v>
      </c>
      <c r="W66" s="73">
        <v>2.2999999999999998</v>
      </c>
      <c r="X66" s="16">
        <v>0.17852978880978301</v>
      </c>
      <c r="Y66" s="16">
        <v>0.17379264992903801</v>
      </c>
      <c r="Z66" s="17">
        <f>((((N66/1000)+1)/((SMOW!$Z$4/1000)+1))-1)*1000</f>
        <v>16.243430945156454</v>
      </c>
      <c r="AA66" s="17">
        <f>((((P66/1000)+1)/((SMOW!$AA$4/1000)+1))-1)*1000</f>
        <v>31.378849181304513</v>
      </c>
      <c r="AB66" s="17">
        <f>Z66*SMOW!$AN$6</f>
        <v>17.983679385623098</v>
      </c>
      <c r="AC66" s="17">
        <f>AA66*SMOW!$AN$12</f>
        <v>34.672732483634618</v>
      </c>
      <c r="AD66" s="17">
        <f t="shared" ref="AD66" si="167">LN((AB66/1000)+1)*1000</f>
        <v>17.823885962118254</v>
      </c>
      <c r="AE66" s="17">
        <f t="shared" ref="AE66" si="168">LN((AC66/1000)+1)*1000</f>
        <v>34.085176216510241</v>
      </c>
      <c r="AF66" s="16">
        <f>(AD66-SMOW!AN$14*AE66)</f>
        <v>-0.17308708019915287</v>
      </c>
      <c r="AG66" s="2">
        <f t="shared" ref="AG66" si="169">AF66*1000</f>
        <v>-173.08708019915287</v>
      </c>
      <c r="AK66" s="103" t="str">
        <f t="shared" si="2"/>
        <v>11</v>
      </c>
    </row>
    <row r="67" spans="1:37" s="73" customFormat="1" x14ac:dyDescent="0.25">
      <c r="A67" s="73">
        <v>1609</v>
      </c>
      <c r="B67" s="69" t="s">
        <v>135</v>
      </c>
      <c r="C67" s="48" t="s">
        <v>64</v>
      </c>
      <c r="D67" s="48" t="s">
        <v>50</v>
      </c>
      <c r="E67" s="73" t="s">
        <v>181</v>
      </c>
      <c r="F67" s="16">
        <v>11.343786256098699</v>
      </c>
      <c r="G67" s="16">
        <v>11.2799276846821</v>
      </c>
      <c r="H67" s="16">
        <v>4.3411727318292698E-3</v>
      </c>
      <c r="I67" s="16">
        <v>21.898092100261799</v>
      </c>
      <c r="J67" s="16">
        <v>21.661772571307601</v>
      </c>
      <c r="K67" s="16">
        <v>1.79314671954356E-3</v>
      </c>
      <c r="L67" s="16">
        <v>-0.157488232968306</v>
      </c>
      <c r="M67" s="16">
        <v>4.2962233283608897E-3</v>
      </c>
      <c r="N67" s="16">
        <v>1.03314486399954</v>
      </c>
      <c r="O67" s="16">
        <v>4.2969145123519497E-3</v>
      </c>
      <c r="P67" s="16">
        <v>1.5662962856628899</v>
      </c>
      <c r="Q67" s="16">
        <v>1.75747007698101E-3</v>
      </c>
      <c r="R67" s="16">
        <v>1.3793759121533899</v>
      </c>
      <c r="S67" s="16">
        <v>0.14645445514834099</v>
      </c>
      <c r="T67" s="16">
        <v>589.55908536118295</v>
      </c>
      <c r="U67" s="16">
        <v>0.163700930952806</v>
      </c>
      <c r="V67" s="74">
        <v>43703.832673611112</v>
      </c>
      <c r="W67" s="73">
        <v>2.2999999999999998</v>
      </c>
      <c r="X67" s="16">
        <v>0.94339042900764103</v>
      </c>
      <c r="Y67" s="16">
        <v>0.94340255429336695</v>
      </c>
      <c r="Z67" s="17">
        <f>((((N67/1000)+1)/((SMOW!$Z$4/1000)+1))-1)*1000</f>
        <v>11.81183074120673</v>
      </c>
      <c r="AA67" s="17">
        <f>((((P67/1000)+1)/((SMOW!$AA$4/1000)+1))-1)*1000</f>
        <v>22.73597903858726</v>
      </c>
      <c r="AB67" s="17">
        <f>Z67*SMOW!$AN$6</f>
        <v>13.077297384051068</v>
      </c>
      <c r="AC67" s="17">
        <f>AA67*SMOW!$AN$12</f>
        <v>25.122607728652447</v>
      </c>
      <c r="AD67" s="17">
        <f t="shared" ref="AD67" si="170">LN((AB67/1000)+1)*1000</f>
        <v>12.992527769109753</v>
      </c>
      <c r="AE67" s="17">
        <f t="shared" ref="AE67" si="171">LN((AC67/1000)+1)*1000</f>
        <v>24.812222733039398</v>
      </c>
      <c r="AF67" s="16">
        <f>(AD67-SMOW!AN$14*AE67)</f>
        <v>-0.10832583393504969</v>
      </c>
      <c r="AG67" s="2">
        <f t="shared" ref="AG67" si="172">AF67*1000</f>
        <v>-108.32583393504969</v>
      </c>
      <c r="AH67" s="2">
        <f>AVERAGE(AG67:AG68)</f>
        <v>-106.90253877085887</v>
      </c>
      <c r="AI67" s="2">
        <f>STDEV(AG67:AG68)</f>
        <v>2.012843324458697</v>
      </c>
      <c r="AJ67" s="48" t="s">
        <v>149</v>
      </c>
      <c r="AK67" s="103" t="str">
        <f t="shared" ref="AK67:AK130" si="173">"11"</f>
        <v>11</v>
      </c>
    </row>
    <row r="68" spans="1:37" s="73" customFormat="1" x14ac:dyDescent="0.25">
      <c r="A68" s="73">
        <v>1610</v>
      </c>
      <c r="B68" s="69" t="s">
        <v>135</v>
      </c>
      <c r="C68" s="48" t="s">
        <v>64</v>
      </c>
      <c r="D68" s="48" t="s">
        <v>50</v>
      </c>
      <c r="E68" s="73" t="s">
        <v>182</v>
      </c>
      <c r="F68" s="16">
        <v>11.276935482797301</v>
      </c>
      <c r="G68" s="16">
        <v>11.213824465683899</v>
      </c>
      <c r="H68" s="16">
        <v>4.5794014219869899E-3</v>
      </c>
      <c r="I68" s="16">
        <v>21.764777609910801</v>
      </c>
      <c r="J68" s="16">
        <v>21.531306318684098</v>
      </c>
      <c r="K68" s="16">
        <v>2.0408278025388299E-3</v>
      </c>
      <c r="L68" s="16">
        <v>-0.154705270581279</v>
      </c>
      <c r="M68" s="16">
        <v>4.3377762402295799E-3</v>
      </c>
      <c r="N68" s="16">
        <v>0.96697563376950701</v>
      </c>
      <c r="O68" s="16">
        <v>4.53271446302161E-3</v>
      </c>
      <c r="P68" s="16">
        <v>1.4356342349415601</v>
      </c>
      <c r="Q68" s="16">
        <v>2.0002232701539801E-3</v>
      </c>
      <c r="R68" s="16">
        <v>1.3126076667383899</v>
      </c>
      <c r="S68" s="16">
        <v>0.139305632081067</v>
      </c>
      <c r="T68" s="16">
        <v>533.276421946038</v>
      </c>
      <c r="U68" s="16">
        <v>8.4321212666710901E-2</v>
      </c>
      <c r="V68" s="74">
        <v>43703.948483796295</v>
      </c>
      <c r="W68" s="73">
        <v>2.2999999999999998</v>
      </c>
      <c r="X68" s="16">
        <v>4.8655635214069397E-2</v>
      </c>
      <c r="Y68" s="16">
        <v>4.6587427684916402E-2</v>
      </c>
      <c r="Z68" s="17">
        <f>((((N68/1000)+1)/((SMOW!$Z$4/1000)+1))-1)*1000</f>
        <v>11.744949029725893</v>
      </c>
      <c r="AA68" s="17">
        <f>((((P68/1000)+1)/((SMOW!$AA$4/1000)+1))-1)*1000</f>
        <v>22.602555239420674</v>
      </c>
      <c r="AB68" s="17">
        <f>Z68*SMOW!$AN$6</f>
        <v>13.00325026555165</v>
      </c>
      <c r="AC68" s="17">
        <f>AA68*SMOW!$AN$12</f>
        <v>24.975178239803967</v>
      </c>
      <c r="AD68" s="17">
        <f t="shared" ref="AD68" si="174">LN((AB68/1000)+1)*1000</f>
        <v>12.919433815744155</v>
      </c>
      <c r="AE68" s="17">
        <f t="shared" ref="AE68" si="175">LN((AC68/1000)+1)*1000</f>
        <v>24.668395945740194</v>
      </c>
      <c r="AF68" s="16">
        <f>(AD68-SMOW!AN$14*AE68)</f>
        <v>-0.10547924360666805</v>
      </c>
      <c r="AG68" s="2">
        <f t="shared" ref="AG68" si="176">AF68*1000</f>
        <v>-105.47924360666805</v>
      </c>
      <c r="AK68" s="103" t="str">
        <f t="shared" si="173"/>
        <v>11</v>
      </c>
    </row>
    <row r="69" spans="1:37" s="73" customFormat="1" x14ac:dyDescent="0.25">
      <c r="A69" s="73">
        <v>1611</v>
      </c>
      <c r="B69" s="69" t="s">
        <v>80</v>
      </c>
      <c r="C69" s="48" t="s">
        <v>48</v>
      </c>
      <c r="D69" s="48" t="s">
        <v>104</v>
      </c>
      <c r="E69" s="73" t="s">
        <v>183</v>
      </c>
      <c r="F69" s="16">
        <v>15.423234748119899</v>
      </c>
      <c r="G69" s="16">
        <v>15.3055053384446</v>
      </c>
      <c r="H69" s="16">
        <v>3.9205739972232E-3</v>
      </c>
      <c r="I69" s="16">
        <v>29.837777821098001</v>
      </c>
      <c r="J69" s="16">
        <v>29.401292528690298</v>
      </c>
      <c r="K69" s="16">
        <v>1.6121736644842399E-3</v>
      </c>
      <c r="L69" s="16">
        <v>-0.21837711670391199</v>
      </c>
      <c r="M69" s="16">
        <v>3.88872263230135E-3</v>
      </c>
      <c r="N69" s="16">
        <v>5.0710034129663599</v>
      </c>
      <c r="O69" s="16">
        <v>3.8806037783080901E-3</v>
      </c>
      <c r="P69" s="16">
        <v>9.3480131540704008</v>
      </c>
      <c r="Q69" s="16">
        <v>1.5800976815470099E-3</v>
      </c>
      <c r="R69" s="16">
        <v>12.7900224355022</v>
      </c>
      <c r="S69" s="16">
        <v>0.11976366679134701</v>
      </c>
      <c r="T69" s="16">
        <v>588.50800530463005</v>
      </c>
      <c r="U69" s="16">
        <v>9.7030295831067398E-2</v>
      </c>
      <c r="V69" s="74">
        <v>43704.388437499998</v>
      </c>
      <c r="W69" s="73">
        <v>2.2999999999999998</v>
      </c>
      <c r="X69" s="16">
        <v>2.1633375007375499E-2</v>
      </c>
      <c r="Y69" s="16">
        <v>1.9099243475174402E-2</v>
      </c>
      <c r="Z69" s="17">
        <f>((((N69/1000)+1)/((SMOW!$Z$4/1000)+1))-1)*1000</f>
        <v>15.893167180131007</v>
      </c>
      <c r="AA69" s="17">
        <f>((((P69/1000)+1)/((SMOW!$AA$4/1000)+1))-1)*1000</f>
        <v>30.682174761752723</v>
      </c>
      <c r="AB69" s="17">
        <f>Z69*SMOW!$AN$6</f>
        <v>17.595889929572426</v>
      </c>
      <c r="AC69" s="17">
        <f>AA69*SMOW!$AN$12</f>
        <v>33.902927139986055</v>
      </c>
      <c r="AD69" s="17">
        <f t="shared" ref="AD69" si="177">LN((AB69/1000)+1)*1000</f>
        <v>17.44287461126018</v>
      </c>
      <c r="AE69" s="17">
        <f t="shared" ref="AE69" si="178">LN((AC69/1000)+1)*1000</f>
        <v>33.340890770044552</v>
      </c>
      <c r="AF69" s="16">
        <f>(AD69-SMOW!AN$14*AE69)</f>
        <v>-0.16111571532334423</v>
      </c>
      <c r="AG69" s="2">
        <f t="shared" ref="AG69" si="179">AF69*1000</f>
        <v>-161.11571532334423</v>
      </c>
      <c r="AH69" s="2">
        <f>AVERAGE(AG69:AG70)</f>
        <v>-165.14067181242177</v>
      </c>
      <c r="AI69" s="2">
        <f>STDEV(AG69:AG70)</f>
        <v>5.6921480548150312</v>
      </c>
      <c r="AK69" s="103" t="str">
        <f t="shared" si="173"/>
        <v>11</v>
      </c>
    </row>
    <row r="70" spans="1:37" s="73" customFormat="1" x14ac:dyDescent="0.25">
      <c r="A70" s="73">
        <v>1612</v>
      </c>
      <c r="B70" s="69" t="s">
        <v>80</v>
      </c>
      <c r="C70" s="48" t="s">
        <v>48</v>
      </c>
      <c r="D70" s="48" t="s">
        <v>104</v>
      </c>
      <c r="E70" s="73" t="s">
        <v>184</v>
      </c>
      <c r="F70" s="16">
        <v>15.8442697565869</v>
      </c>
      <c r="G70" s="16">
        <v>15.7200593959004</v>
      </c>
      <c r="H70" s="16">
        <v>3.4510555858687998E-3</v>
      </c>
      <c r="I70" s="16">
        <v>30.663700792671801</v>
      </c>
      <c r="J70" s="16">
        <v>30.202964371261501</v>
      </c>
      <c r="K70" s="16">
        <v>1.77533001890236E-3</v>
      </c>
      <c r="L70" s="16">
        <v>-0.227105792125706</v>
      </c>
      <c r="M70" s="16">
        <v>3.2692552414309599E-3</v>
      </c>
      <c r="N70" s="16">
        <v>5.4877459730643601</v>
      </c>
      <c r="O70" s="16">
        <v>3.41587210320637E-3</v>
      </c>
      <c r="P70" s="16">
        <v>10.1575034721864</v>
      </c>
      <c r="Q70" s="16">
        <v>1.74000785935694E-3</v>
      </c>
      <c r="R70" s="16">
        <v>13.7058470732613</v>
      </c>
      <c r="S70" s="16">
        <v>0.15310004385316101</v>
      </c>
      <c r="T70" s="16">
        <v>755.84574426788504</v>
      </c>
      <c r="U70" s="16">
        <v>0.11609618134314501</v>
      </c>
      <c r="V70" s="74">
        <v>43704.484629629631</v>
      </c>
      <c r="W70" s="73">
        <v>2.2999999999999998</v>
      </c>
      <c r="X70" s="16">
        <v>1.09359211691078E-2</v>
      </c>
      <c r="Y70" s="16">
        <v>2.30438677394855E-2</v>
      </c>
      <c r="Z70" s="17">
        <f>((((N70/1000)+1)/((SMOW!$Z$4/1000)+1))-1)*1000</f>
        <v>16.314397041343742</v>
      </c>
      <c r="AA70" s="17">
        <f>((((P70/1000)+1)/((SMOW!$AA$4/1000)+1))-1)*1000</f>
        <v>31.508774933993955</v>
      </c>
      <c r="AB70" s="17">
        <f>Z70*SMOW!$AN$6</f>
        <v>18.062248471513296</v>
      </c>
      <c r="AC70" s="17">
        <f>AA70*SMOW!$AN$12</f>
        <v>34.816296730994587</v>
      </c>
      <c r="AD70" s="17">
        <f t="shared" ref="AD70" si="180">LN((AB70/1000)+1)*1000</f>
        <v>17.9010640697967</v>
      </c>
      <c r="AE70" s="17">
        <f t="shared" ref="AE70" si="181">LN((AC70/1000)+1)*1000</f>
        <v>34.223919882761741</v>
      </c>
      <c r="AF70" s="16">
        <f>(AD70-SMOW!AN$14*AE70)</f>
        <v>-0.16916562830149928</v>
      </c>
      <c r="AG70" s="2">
        <f t="shared" ref="AG70" si="182">AF70*1000</f>
        <v>-169.16562830149928</v>
      </c>
      <c r="AH70" s="2"/>
      <c r="AK70" s="103" t="str">
        <f t="shared" si="173"/>
        <v>11</v>
      </c>
    </row>
    <row r="71" spans="1:37" s="73" customFormat="1" x14ac:dyDescent="0.25">
      <c r="A71" s="73">
        <v>1613</v>
      </c>
      <c r="B71" s="69" t="s">
        <v>80</v>
      </c>
      <c r="C71" s="48" t="s">
        <v>48</v>
      </c>
      <c r="D71" s="48" t="s">
        <v>104</v>
      </c>
      <c r="E71" s="73" t="s">
        <v>185</v>
      </c>
      <c r="F71" s="16">
        <v>16.159670472394101</v>
      </c>
      <c r="G71" s="16">
        <v>16.0304925429311</v>
      </c>
      <c r="H71" s="16">
        <v>3.5828288055310699E-3</v>
      </c>
      <c r="I71" s="16">
        <v>31.258152090074201</v>
      </c>
      <c r="J71" s="16">
        <v>30.779563591672101</v>
      </c>
      <c r="K71" s="16">
        <v>2.3456045294177898E-3</v>
      </c>
      <c r="L71" s="16">
        <v>-0.221117033471739</v>
      </c>
      <c r="M71" s="16">
        <v>3.7496845930392602E-3</v>
      </c>
      <c r="N71" s="16">
        <v>5.7999311812274996</v>
      </c>
      <c r="O71" s="16">
        <v>3.5463018960020299E-3</v>
      </c>
      <c r="P71" s="16">
        <v>10.740127501788001</v>
      </c>
      <c r="Q71" s="16">
        <v>2.2989361260598402E-3</v>
      </c>
      <c r="R71" s="16">
        <v>14.5809416805151</v>
      </c>
      <c r="S71" s="16">
        <v>0.14142323273181001</v>
      </c>
      <c r="T71" s="16">
        <v>696.74250949826205</v>
      </c>
      <c r="U71" s="16">
        <v>7.8647190111511903E-2</v>
      </c>
      <c r="V71" s="74">
        <v>43704.606504629628</v>
      </c>
      <c r="W71" s="73">
        <v>2.2999999999999998</v>
      </c>
      <c r="X71" s="16">
        <v>7.2167350464355203E-4</v>
      </c>
      <c r="Y71" s="16">
        <v>9.0992074708393903E-4</v>
      </c>
      <c r="Z71" s="17">
        <f>((((N71/1000)+1)/((SMOW!$Z$4/1000)+1))-1)*1000</f>
        <v>16.629943722912266</v>
      </c>
      <c r="AA71" s="17">
        <f>((((P71/1000)+1)/((SMOW!$AA$4/1000)+1))-1)*1000</f>
        <v>32.103713641032925</v>
      </c>
      <c r="AB71" s="17">
        <f>Z71*SMOW!$AN$6</f>
        <v>18.41160141127617</v>
      </c>
      <c r="AC71" s="17">
        <f>AA71*SMOW!$AN$12</f>
        <v>35.473687016856694</v>
      </c>
      <c r="AD71" s="17">
        <f t="shared" ref="AD71" si="183">LN((AB71/1000)+1)*1000</f>
        <v>18.244159998290741</v>
      </c>
      <c r="AE71" s="17">
        <f t="shared" ref="AE71" si="184">LN((AC71/1000)+1)*1000</f>
        <v>34.858990634315603</v>
      </c>
      <c r="AF71" s="16">
        <f>(AD71-SMOW!AN$14*AE71)</f>
        <v>-0.16138705662789832</v>
      </c>
      <c r="AG71" s="2">
        <f t="shared" ref="AG71" si="185">AF71*1000</f>
        <v>-161.38705662789832</v>
      </c>
      <c r="AH71" s="2">
        <f>AVERAGE(AG71:AG72)</f>
        <v>-159.69460696791415</v>
      </c>
      <c r="AI71" s="2">
        <f>STDEV(AG71:AG72)</f>
        <v>2.393485262783337</v>
      </c>
      <c r="AK71" s="103" t="str">
        <f t="shared" si="173"/>
        <v>11</v>
      </c>
    </row>
    <row r="72" spans="1:37" s="73" customFormat="1" x14ac:dyDescent="0.25">
      <c r="A72" s="73">
        <v>1614</v>
      </c>
      <c r="B72" s="69" t="s">
        <v>102</v>
      </c>
      <c r="C72" s="48" t="s">
        <v>48</v>
      </c>
      <c r="D72" s="48" t="s">
        <v>104</v>
      </c>
      <c r="E72" s="73" t="s">
        <v>186</v>
      </c>
      <c r="F72" s="16">
        <v>16.306708699918101</v>
      </c>
      <c r="G72" s="16">
        <v>16.175181938436499</v>
      </c>
      <c r="H72" s="16">
        <v>4.0082612947374904E-3</v>
      </c>
      <c r="I72" s="16">
        <v>31.535768268717899</v>
      </c>
      <c r="J72" s="16">
        <v>31.0487287734672</v>
      </c>
      <c r="K72" s="16">
        <v>2.6633815293680102E-3</v>
      </c>
      <c r="L72" s="16">
        <v>-0.218546853954172</v>
      </c>
      <c r="M72" s="16">
        <v>3.8184947697572401E-3</v>
      </c>
      <c r="N72" s="16">
        <v>5.9454703552589798</v>
      </c>
      <c r="O72" s="16">
        <v>3.9673971045571001E-3</v>
      </c>
      <c r="P72" s="16">
        <v>11.0122201986846</v>
      </c>
      <c r="Q72" s="16">
        <v>2.61039060018482E-3</v>
      </c>
      <c r="R72" s="16">
        <v>14.746057305974499</v>
      </c>
      <c r="S72" s="16">
        <v>0.15716835460171</v>
      </c>
      <c r="T72" s="16">
        <v>679.77570964136896</v>
      </c>
      <c r="U72" s="16">
        <v>8.6098483035837295E-2</v>
      </c>
      <c r="V72" s="74">
        <v>43704.722546296296</v>
      </c>
      <c r="W72" s="73">
        <v>2.2999999999999998</v>
      </c>
      <c r="X72" s="16">
        <v>3.5488248581779902E-2</v>
      </c>
      <c r="Y72" s="16">
        <v>3.3960099546714702E-2</v>
      </c>
      <c r="Z72" s="17">
        <f>((((N72/1000)+1)/((SMOW!$Z$4/1000)+1))-1)*1000</f>
        <v>16.777049998940143</v>
      </c>
      <c r="AA72" s="17">
        <f>((((P72/1000)+1)/((SMOW!$AA$4/1000)+1))-1)*1000</f>
        <v>32.381557446062857</v>
      </c>
      <c r="AB72" s="17">
        <f>Z72*SMOW!$AN$6</f>
        <v>18.574467994858818</v>
      </c>
      <c r="AC72" s="17">
        <f>AA72*SMOW!$AN$12</f>
        <v>35.780696489013422</v>
      </c>
      <c r="AD72" s="17">
        <f t="shared" ref="AD72" si="186">LN((AB72/1000)+1)*1000</f>
        <v>18.404069372611797</v>
      </c>
      <c r="AE72" s="17">
        <f t="shared" ref="AE72" si="187">LN((AC72/1000)+1)*1000</f>
        <v>35.155438503635843</v>
      </c>
      <c r="AF72" s="16">
        <f>(AD72-SMOW!AN$14*AE72)</f>
        <v>-0.15800215730792999</v>
      </c>
      <c r="AG72" s="2">
        <f t="shared" ref="AG72" si="188">AF72*1000</f>
        <v>-158.00215730792999</v>
      </c>
      <c r="AK72" s="103" t="str">
        <f t="shared" si="173"/>
        <v>11</v>
      </c>
    </row>
    <row r="73" spans="1:37" s="73" customFormat="1" x14ac:dyDescent="0.25">
      <c r="A73" s="73">
        <v>1615</v>
      </c>
      <c r="B73" s="69" t="s">
        <v>135</v>
      </c>
      <c r="C73" s="48" t="s">
        <v>48</v>
      </c>
      <c r="D73" s="48" t="s">
        <v>104</v>
      </c>
      <c r="E73" s="73" t="s">
        <v>187</v>
      </c>
      <c r="F73" s="16">
        <v>16.083196973212299</v>
      </c>
      <c r="G73" s="16">
        <v>15.9552322962858</v>
      </c>
      <c r="H73" s="16">
        <v>3.9327212010168196E-3</v>
      </c>
      <c r="I73" s="16">
        <v>31.122736733453099</v>
      </c>
      <c r="J73" s="16">
        <v>30.648244206651899</v>
      </c>
      <c r="K73" s="16">
        <v>1.4938984995046601E-3</v>
      </c>
      <c r="L73" s="16">
        <v>-0.22704064482638101</v>
      </c>
      <c r="M73" s="16">
        <v>3.9016942776504099E-3</v>
      </c>
      <c r="N73" s="16">
        <v>5.7242373287264003</v>
      </c>
      <c r="O73" s="16">
        <v>3.89262714146157E-3</v>
      </c>
      <c r="P73" s="16">
        <v>10.607406383860701</v>
      </c>
      <c r="Q73" s="16">
        <v>1.46417573214296E-3</v>
      </c>
      <c r="R73" s="16">
        <v>14.379020633595699</v>
      </c>
      <c r="S73" s="16">
        <v>0.13974155770482599</v>
      </c>
      <c r="T73" s="16">
        <v>661.60626512013005</v>
      </c>
      <c r="U73" s="16">
        <v>9.0235263379854894E-2</v>
      </c>
      <c r="V73" s="74">
        <v>43704.83321759259</v>
      </c>
      <c r="W73" s="73">
        <v>2.2999999999999998</v>
      </c>
      <c r="X73" s="16">
        <v>3.5405954697235699E-5</v>
      </c>
      <c r="Y73" s="16">
        <v>6.9801633489919001E-5</v>
      </c>
      <c r="Z73" s="17">
        <f>((((N73/1000)+1)/((SMOW!$Z$4/1000)+1))-1)*1000</f>
        <v>16.553434832204506</v>
      </c>
      <c r="AA73" s="17">
        <f>((((P73/1000)+1)/((SMOW!$AA$4/1000)+1))-1)*1000</f>
        <v>31.968187253028411</v>
      </c>
      <c r="AB73" s="17">
        <f>Z73*SMOW!$AN$6</f>
        <v>18.326895700685615</v>
      </c>
      <c r="AC73" s="17">
        <f>AA73*SMOW!$AN$12</f>
        <v>35.323934227370913</v>
      </c>
      <c r="AD73" s="17">
        <f t="shared" ref="AD73" si="189">LN((AB73/1000)+1)*1000</f>
        <v>18.160982201279165</v>
      </c>
      <c r="AE73" s="17">
        <f t="shared" ref="AE73" si="190">LN((AC73/1000)+1)*1000</f>
        <v>34.71435767915829</v>
      </c>
      <c r="AF73" s="16">
        <f>(AD73-SMOW!AN$14*AE73)</f>
        <v>-0.16819865331641282</v>
      </c>
      <c r="AG73" s="2">
        <f t="shared" ref="AG73" si="191">AF73*1000</f>
        <v>-168.19865331641282</v>
      </c>
      <c r="AH73" s="2">
        <f>AVERAGE(AG73:AG74)</f>
        <v>-161.35574135479658</v>
      </c>
      <c r="AI73" s="2">
        <f>STDEV(AG73:AG74)</f>
        <v>9.6773389022427647</v>
      </c>
      <c r="AK73" s="103" t="str">
        <f t="shared" si="173"/>
        <v>11</v>
      </c>
    </row>
    <row r="74" spans="1:37" s="73" customFormat="1" x14ac:dyDescent="0.25">
      <c r="A74" s="73">
        <v>1616</v>
      </c>
      <c r="B74" s="69" t="s">
        <v>135</v>
      </c>
      <c r="C74" s="48" t="s">
        <v>48</v>
      </c>
      <c r="D74" s="48" t="s">
        <v>104</v>
      </c>
      <c r="E74" s="73" t="s">
        <v>189</v>
      </c>
      <c r="F74" s="16">
        <v>15.977145639099501</v>
      </c>
      <c r="G74" s="16">
        <v>15.8508541490414</v>
      </c>
      <c r="H74" s="16">
        <v>4.0150312893266196E-3</v>
      </c>
      <c r="I74" s="16">
        <v>30.893952223745</v>
      </c>
      <c r="J74" s="16">
        <v>30.4263405467347</v>
      </c>
      <c r="K74" s="16">
        <v>1.7296975876573001E-3</v>
      </c>
      <c r="L74" s="16">
        <v>-0.214253659634462</v>
      </c>
      <c r="M74" s="16">
        <v>3.8854903957105599E-3</v>
      </c>
      <c r="N74" s="16">
        <v>5.6192671870726203</v>
      </c>
      <c r="O74" s="16">
        <v>3.9740980791081303E-3</v>
      </c>
      <c r="P74" s="16">
        <v>10.3831737956925</v>
      </c>
      <c r="Q74" s="16">
        <v>1.69528333593747E-3</v>
      </c>
      <c r="R74" s="16">
        <v>13.9654019035028</v>
      </c>
      <c r="S74" s="16">
        <v>0.150135983505644</v>
      </c>
      <c r="T74" s="16">
        <v>622.31677370500495</v>
      </c>
      <c r="U74" s="16">
        <v>9.0523026134744597E-2</v>
      </c>
      <c r="V74" s="74">
        <v>43704.919120370374</v>
      </c>
      <c r="W74" s="73">
        <v>2.2999999999999998</v>
      </c>
      <c r="X74" s="16">
        <v>4.6181978358074798E-2</v>
      </c>
      <c r="Y74" s="16">
        <v>4.3428816737261303E-2</v>
      </c>
      <c r="Z74" s="17">
        <f>((((N74/1000)+1)/((SMOW!$Z$4/1000)+1))-1)*1000</f>
        <v>16.447334418102866</v>
      </c>
      <c r="AA74" s="17">
        <f>((((P74/1000)+1)/((SMOW!$AA$4/1000)+1))-1)*1000</f>
        <v>31.739215155581757</v>
      </c>
      <c r="AB74" s="17">
        <f>Z74*SMOW!$AN$6</f>
        <v>18.209428163419133</v>
      </c>
      <c r="AC74" s="17">
        <f>AA74*SMOW!$AN$12</f>
        <v>35.070926596813365</v>
      </c>
      <c r="AD74" s="17">
        <f t="shared" ref="AD74" si="192">LN((AB74/1000)+1)*1000</f>
        <v>18.045622081235749</v>
      </c>
      <c r="AE74" s="17">
        <f t="shared" ref="AE74" si="193">LN((AC74/1000)+1)*1000</f>
        <v>34.469952482251756</v>
      </c>
      <c r="AF74" s="16">
        <f>(AD74-SMOW!AN$14*AE74)</f>
        <v>-0.15451282939318034</v>
      </c>
      <c r="AG74" s="2">
        <f t="shared" ref="AG74" si="194">AF74*1000</f>
        <v>-154.51282939318034</v>
      </c>
      <c r="AK74" s="103" t="str">
        <f t="shared" si="173"/>
        <v>11</v>
      </c>
    </row>
    <row r="75" spans="1:37" s="73" customFormat="1" x14ac:dyDescent="0.25">
      <c r="A75" s="73">
        <v>1617</v>
      </c>
      <c r="B75" s="69" t="s">
        <v>80</v>
      </c>
      <c r="C75" s="48" t="s">
        <v>48</v>
      </c>
      <c r="D75" s="48" t="s">
        <v>104</v>
      </c>
      <c r="E75" s="73" t="s">
        <v>188</v>
      </c>
      <c r="F75" s="16">
        <v>16.5088350627524</v>
      </c>
      <c r="G75" s="16">
        <v>16.3740452000544</v>
      </c>
      <c r="H75" s="16">
        <v>5.2090668859171903E-3</v>
      </c>
      <c r="I75" s="16">
        <v>31.933351593649</v>
      </c>
      <c r="J75" s="16">
        <v>31.434083100800301</v>
      </c>
      <c r="K75" s="16">
        <v>2.16950060666599E-3</v>
      </c>
      <c r="L75" s="16">
        <v>-0.22315067716815501</v>
      </c>
      <c r="M75" s="16">
        <v>5.1774623855573897E-3</v>
      </c>
      <c r="N75" s="16">
        <v>6.1455360415246902</v>
      </c>
      <c r="O75" s="16">
        <v>5.1559604928390901E-3</v>
      </c>
      <c r="P75" s="16">
        <v>11.4018931624513</v>
      </c>
      <c r="Q75" s="16">
        <v>2.1263359861477798E-3</v>
      </c>
      <c r="R75" s="16">
        <v>14.926476757069899</v>
      </c>
      <c r="S75" s="16">
        <v>0.135298010909774</v>
      </c>
      <c r="T75" s="16">
        <v>580.27216060279704</v>
      </c>
      <c r="U75" s="16">
        <v>0.14950309179799501</v>
      </c>
      <c r="V75" s="74">
        <v>43705.378298611111</v>
      </c>
      <c r="W75" s="73">
        <v>2.2999999999999998</v>
      </c>
      <c r="X75" s="16">
        <v>6.7723685380688802E-3</v>
      </c>
      <c r="Y75" s="16">
        <v>8.8397481401974003E-5</v>
      </c>
      <c r="Z75" s="17">
        <f>((((N75/1000)+1)/((SMOW!$Z$4/1000)+1))-1)*1000</f>
        <v>16.979269904771943</v>
      </c>
      <c r="AA75" s="17">
        <f>((((P75/1000)+1)/((SMOW!$AA$4/1000)+1))-1)*1000</f>
        <v>32.779466762281608</v>
      </c>
      <c r="AB75" s="17">
        <f>Z75*SMOW!$AN$6</f>
        <v>18.798352835699934</v>
      </c>
      <c r="AC75" s="17">
        <f>AA75*SMOW!$AN$12</f>
        <v>36.22037492318043</v>
      </c>
      <c r="AD75" s="17">
        <f t="shared" ref="AD75" si="195">LN((AB75/1000)+1)*1000</f>
        <v>18.623847352815773</v>
      </c>
      <c r="AE75" s="17">
        <f t="shared" ref="AE75" si="196">LN((AC75/1000)+1)*1000</f>
        <v>35.579838323532321</v>
      </c>
      <c r="AF75" s="16">
        <f>(AD75-SMOW!AN$14*AE75)</f>
        <v>-0.16230728200929434</v>
      </c>
      <c r="AG75" s="2">
        <f t="shared" ref="AG75" si="197">AF75*1000</f>
        <v>-162.30728200929434</v>
      </c>
      <c r="AH75" s="2">
        <f>AVERAGE(AG75:AG76)</f>
        <v>-158.44976201840842</v>
      </c>
      <c r="AI75" s="2">
        <f>STDEV(AG75:AG76)</f>
        <v>5.4553570882361848</v>
      </c>
      <c r="AK75" s="103" t="str">
        <f t="shared" si="173"/>
        <v>11</v>
      </c>
    </row>
    <row r="76" spans="1:37" s="73" customFormat="1" x14ac:dyDescent="0.25">
      <c r="A76" s="73">
        <v>1618</v>
      </c>
      <c r="B76" s="69" t="s">
        <v>80</v>
      </c>
      <c r="C76" s="48" t="s">
        <v>48</v>
      </c>
      <c r="D76" s="48" t="s">
        <v>104</v>
      </c>
      <c r="E76" s="73" t="s">
        <v>190</v>
      </c>
      <c r="F76" s="16">
        <v>17.207745652616101</v>
      </c>
      <c r="G76" s="16">
        <v>17.061368754021998</v>
      </c>
      <c r="H76" s="16">
        <v>5.0210032175875101E-3</v>
      </c>
      <c r="I76" s="16">
        <v>33.268584126076703</v>
      </c>
      <c r="J76" s="16">
        <v>32.727160278717299</v>
      </c>
      <c r="K76" s="16">
        <v>1.8032740853403801E-3</v>
      </c>
      <c r="L76" s="16">
        <v>-0.21857187314075099</v>
      </c>
      <c r="M76" s="16">
        <v>4.7850036179678899E-3</v>
      </c>
      <c r="N76" s="16">
        <v>6.83732124380494</v>
      </c>
      <c r="O76" s="16">
        <v>4.9698141320266799E-3</v>
      </c>
      <c r="P76" s="16">
        <v>12.71055976289</v>
      </c>
      <c r="Q76" s="16">
        <v>1.76739594760383E-3</v>
      </c>
      <c r="R76" s="16">
        <v>17.139120149112099</v>
      </c>
      <c r="S76" s="16">
        <v>0.13492302241302101</v>
      </c>
      <c r="T76" s="16">
        <v>605.24178392794897</v>
      </c>
      <c r="U76" s="16">
        <v>8.9602642663449306E-2</v>
      </c>
      <c r="V76" s="74">
        <v>43705.47457175926</v>
      </c>
      <c r="W76" s="73">
        <v>2.2999999999999998</v>
      </c>
      <c r="X76" s="16">
        <v>5.7120366085163798E-3</v>
      </c>
      <c r="Y76" s="16">
        <v>1.5830292496681199E-2</v>
      </c>
      <c r="Z76" s="17">
        <f>((((N76/1000)+1)/((SMOW!$Z$4/1000)+1))-1)*1000</f>
        <v>17.678503946711555</v>
      </c>
      <c r="AA76" s="17">
        <f>((((P76/1000)+1)/((SMOW!$AA$4/1000)+1))-1)*1000</f>
        <v>34.115794094579542</v>
      </c>
      <c r="AB76" s="17">
        <f>Z76*SMOW!$AN$6</f>
        <v>19.572499681167017</v>
      </c>
      <c r="AC76" s="17">
        <f>AA76*SMOW!$AN$12</f>
        <v>37.696978473413282</v>
      </c>
      <c r="AD76" s="17">
        <f t="shared" ref="AD76" si="198">LN((AB76/1000)+1)*1000</f>
        <v>19.383421482059049</v>
      </c>
      <c r="AE76" s="17">
        <f t="shared" ref="AE76" si="199">LN((AC76/1000)+1)*1000</f>
        <v>37.003813871376082</v>
      </c>
      <c r="AF76" s="16">
        <f>(AD76-SMOW!AN$14*AE76)</f>
        <v>-0.15459224202752253</v>
      </c>
      <c r="AG76" s="2">
        <f t="shared" ref="AG76" si="200">AF76*1000</f>
        <v>-154.59224202752253</v>
      </c>
      <c r="AH76" s="2"/>
      <c r="AK76" s="103" t="str">
        <f t="shared" si="173"/>
        <v>11</v>
      </c>
    </row>
    <row r="77" spans="1:37" s="73" customFormat="1" x14ac:dyDescent="0.25">
      <c r="A77" s="73">
        <v>1619</v>
      </c>
      <c r="B77" s="69" t="s">
        <v>80</v>
      </c>
      <c r="C77" s="48" t="s">
        <v>48</v>
      </c>
      <c r="D77" s="48" t="s">
        <v>104</v>
      </c>
      <c r="E77" s="73" t="s">
        <v>191</v>
      </c>
      <c r="F77" s="16">
        <v>16.3601967048603</v>
      </c>
      <c r="G77" s="16">
        <v>16.2278102298798</v>
      </c>
      <c r="H77" s="16">
        <v>4.67923937502728E-3</v>
      </c>
      <c r="I77" s="16">
        <v>31.6508915624438</v>
      </c>
      <c r="J77" s="16">
        <v>31.1603264134238</v>
      </c>
      <c r="K77" s="16">
        <v>1.57579625998761E-3</v>
      </c>
      <c r="L77" s="16">
        <v>-0.22484211640792201</v>
      </c>
      <c r="M77" s="16">
        <v>4.6498737412414603E-3</v>
      </c>
      <c r="N77" s="16">
        <v>5.9984130504408197</v>
      </c>
      <c r="O77" s="16">
        <v>4.6315345689685403E-3</v>
      </c>
      <c r="P77" s="16">
        <v>11.1250529868115</v>
      </c>
      <c r="Q77" s="16">
        <v>1.5444440458556E-3</v>
      </c>
      <c r="R77" s="16">
        <v>14.7702695503133</v>
      </c>
      <c r="S77" s="16">
        <v>0.138959437833515</v>
      </c>
      <c r="T77" s="16">
        <v>670.93086232099802</v>
      </c>
      <c r="U77" s="16">
        <v>6.9908972698540198E-2</v>
      </c>
      <c r="V77" s="74">
        <v>43705.567118055558</v>
      </c>
      <c r="W77" s="73">
        <v>2.2999999999999998</v>
      </c>
      <c r="X77" s="16">
        <v>5.1147363477239E-2</v>
      </c>
      <c r="Y77" s="16">
        <v>4.63202660810762E-2</v>
      </c>
      <c r="Z77" s="17">
        <f>((((N77/1000)+1)/((SMOW!$Z$4/1000)+1))-1)*1000</f>
        <v>16.830562757844447</v>
      </c>
      <c r="AA77" s="17">
        <f>((((P77/1000)+1)/((SMOW!$AA$4/1000)+1))-1)*1000</f>
        <v>32.496775133060261</v>
      </c>
      <c r="AB77" s="17">
        <f>Z77*SMOW!$AN$6</f>
        <v>18.633713871079451</v>
      </c>
      <c r="AC77" s="17">
        <f>AA77*SMOW!$AN$12</f>
        <v>35.908008743696882</v>
      </c>
      <c r="AD77" s="17">
        <f t="shared" ref="AD77" si="201">LN((AB77/1000)+1)*1000</f>
        <v>18.462233164378219</v>
      </c>
      <c r="AE77" s="17">
        <f t="shared" ref="AE77" si="202">LN((AC77/1000)+1)*1000</f>
        <v>35.278345245871904</v>
      </c>
      <c r="AF77" s="16">
        <f>(AD77-SMOW!AN$14*AE77)</f>
        <v>-0.16473312544214735</v>
      </c>
      <c r="AG77" s="2">
        <f t="shared" ref="AG77" si="203">AF77*1000</f>
        <v>-164.73312544214735</v>
      </c>
      <c r="AH77" s="2">
        <f>AVERAGE(AG77:AG78)</f>
        <v>-159.63501681858006</v>
      </c>
      <c r="AI77" s="2">
        <f>STDEV(AG77:AG78)</f>
        <v>7.2098143579001066</v>
      </c>
      <c r="AK77" s="103" t="str">
        <f t="shared" si="173"/>
        <v>11</v>
      </c>
    </row>
    <row r="78" spans="1:37" s="73" customFormat="1" x14ac:dyDescent="0.25">
      <c r="A78" s="73">
        <v>1620</v>
      </c>
      <c r="B78" s="69" t="s">
        <v>80</v>
      </c>
      <c r="C78" s="48" t="s">
        <v>48</v>
      </c>
      <c r="D78" s="48" t="s">
        <v>104</v>
      </c>
      <c r="E78" s="73" t="s">
        <v>193</v>
      </c>
      <c r="F78" s="16">
        <v>16.3304151906448</v>
      </c>
      <c r="G78" s="16">
        <v>16.198507684271199</v>
      </c>
      <c r="H78" s="16">
        <v>4.6861591569579896E-3</v>
      </c>
      <c r="I78" s="16">
        <v>31.575351741923999</v>
      </c>
      <c r="J78" s="16">
        <v>31.087101394120499</v>
      </c>
      <c r="K78" s="16">
        <v>2.5217245019492898E-3</v>
      </c>
      <c r="L78" s="16">
        <v>-0.215481851824392</v>
      </c>
      <c r="M78" s="16">
        <v>4.8617451405762596E-3</v>
      </c>
      <c r="N78" s="16">
        <v>5.9689351585122097</v>
      </c>
      <c r="O78" s="16">
        <v>4.63838380378216E-3</v>
      </c>
      <c r="P78" s="16">
        <v>11.0510161147937</v>
      </c>
      <c r="Q78" s="16">
        <v>2.4715519964193999E-3</v>
      </c>
      <c r="R78" s="16">
        <v>14.5044233274772</v>
      </c>
      <c r="S78" s="16">
        <v>0.14680618329877601</v>
      </c>
      <c r="T78" s="16">
        <v>726.71591634151696</v>
      </c>
      <c r="U78" s="16">
        <v>8.1638044070075605E-2</v>
      </c>
      <c r="V78" s="74">
        <v>43705.685543981483</v>
      </c>
      <c r="W78" s="73">
        <v>2.2999999999999998</v>
      </c>
      <c r="X78" s="16">
        <v>2.6580518621458898E-4</v>
      </c>
      <c r="Y78" s="16">
        <v>9.1715218344089698E-4</v>
      </c>
      <c r="Z78" s="17">
        <f>((((N78/1000)+1)/((SMOW!$Z$4/1000)+1))-1)*1000</f>
        <v>16.800767460903643</v>
      </c>
      <c r="AA78" s="17">
        <f>((((P78/1000)+1)/((SMOW!$AA$4/1000)+1))-1)*1000</f>
        <v>32.421173375025035</v>
      </c>
      <c r="AB78" s="17">
        <f>Z78*SMOW!$AN$6</f>
        <v>18.600726439471437</v>
      </c>
      <c r="AC78" s="17">
        <f>AA78*SMOW!$AN$12</f>
        <v>35.824470959487456</v>
      </c>
      <c r="AD78" s="17">
        <f t="shared" ref="AD78" si="204">LN((AB78/1000)+1)*1000</f>
        <v>18.429848642539955</v>
      </c>
      <c r="AE78" s="17">
        <f t="shared" ref="AE78" si="205">LN((AC78/1000)+1)*1000</f>
        <v>35.197699906695014</v>
      </c>
      <c r="AF78" s="16">
        <f>(AD78-SMOW!AN$14*AE78)</f>
        <v>-0.15453690819501276</v>
      </c>
      <c r="AG78" s="2">
        <f t="shared" ref="AG78" si="206">AF78*1000</f>
        <v>-154.53690819501276</v>
      </c>
      <c r="AH78" s="2"/>
      <c r="AK78" s="103" t="str">
        <f t="shared" si="173"/>
        <v>11</v>
      </c>
    </row>
    <row r="79" spans="1:37" s="73" customFormat="1" x14ac:dyDescent="0.25">
      <c r="A79" s="73">
        <v>1621</v>
      </c>
      <c r="B79" s="69" t="s">
        <v>135</v>
      </c>
      <c r="C79" s="48" t="s">
        <v>48</v>
      </c>
      <c r="D79" s="48" t="s">
        <v>104</v>
      </c>
      <c r="E79" s="73" t="s">
        <v>194</v>
      </c>
      <c r="F79" s="16">
        <v>16.428198964375301</v>
      </c>
      <c r="G79" s="16">
        <v>16.294715678913299</v>
      </c>
      <c r="H79" s="16">
        <v>4.3883376411994503E-3</v>
      </c>
      <c r="I79" s="16">
        <v>31.780731761438499</v>
      </c>
      <c r="J79" s="16">
        <v>31.286175214156199</v>
      </c>
      <c r="K79" s="16">
        <v>1.6021684550039501E-3</v>
      </c>
      <c r="L79" s="16">
        <v>-0.22438483416115301</v>
      </c>
      <c r="M79" s="16">
        <v>4.2568617584138099E-3</v>
      </c>
      <c r="N79" s="16">
        <v>6.0657220274921801</v>
      </c>
      <c r="O79" s="16">
        <v>4.3435985758671298E-3</v>
      </c>
      <c r="P79" s="16">
        <v>11.2523098710561</v>
      </c>
      <c r="Q79" s="16">
        <v>1.57029153680588E-3</v>
      </c>
      <c r="R79" s="16">
        <v>14.6173870253165</v>
      </c>
      <c r="S79" s="16">
        <v>0.14436150328282699</v>
      </c>
      <c r="T79" s="16">
        <v>650.18487155785101</v>
      </c>
      <c r="U79" s="16">
        <v>0.103070645989718</v>
      </c>
      <c r="V79" s="74">
        <v>43705.772013888891</v>
      </c>
      <c r="W79" s="73">
        <v>2.2999999999999998</v>
      </c>
      <c r="X79" s="16">
        <v>5.3023800408127299E-2</v>
      </c>
      <c r="Y79" s="16">
        <v>4.8740828772955498E-2</v>
      </c>
      <c r="Z79" s="17">
        <f>((((N79/1000)+1)/((SMOW!$Z$4/1000)+1))-1)*1000</f>
        <v>16.89859648844072</v>
      </c>
      <c r="AA79" s="17">
        <f>((((P79/1000)+1)/((SMOW!$AA$4/1000)+1))-1)*1000</f>
        <v>32.626721792188285</v>
      </c>
      <c r="AB79" s="17">
        <f>Z79*SMOW!$AN$6</f>
        <v>18.709036430862675</v>
      </c>
      <c r="AC79" s="17">
        <f>AA79*SMOW!$AN$12</f>
        <v>36.051596092074604</v>
      </c>
      <c r="AD79" s="17">
        <f t="shared" ref="AD79" si="207">LN((AB79/1000)+1)*1000</f>
        <v>18.536175126089187</v>
      </c>
      <c r="AE79" s="17">
        <f t="shared" ref="AE79" si="208">LN((AC79/1000)+1)*1000</f>
        <v>35.41694577483247</v>
      </c>
      <c r="AF79" s="16">
        <f>(AD79-SMOW!AN$14*AE79)</f>
        <v>-0.16397224302235713</v>
      </c>
      <c r="AG79" s="2">
        <f t="shared" ref="AG79" si="209">AF79*1000</f>
        <v>-163.97224302235713</v>
      </c>
      <c r="AH79" s="2">
        <f>AVERAGE(AG79:AG80)</f>
        <v>-160.21635234204547</v>
      </c>
      <c r="AI79" s="2">
        <f>STDEV(AG79:AG80)</f>
        <v>5.3116315388874886</v>
      </c>
      <c r="AK79" s="103" t="str">
        <f t="shared" si="173"/>
        <v>11</v>
      </c>
    </row>
    <row r="80" spans="1:37" s="73" customFormat="1" x14ac:dyDescent="0.25">
      <c r="A80" s="73">
        <v>1622</v>
      </c>
      <c r="B80" s="69" t="s">
        <v>135</v>
      </c>
      <c r="C80" s="48" t="s">
        <v>48</v>
      </c>
      <c r="D80" s="48" t="s">
        <v>104</v>
      </c>
      <c r="E80" s="73" t="s">
        <v>195</v>
      </c>
      <c r="F80" s="16">
        <v>16.5263734186743</v>
      </c>
      <c r="G80" s="16">
        <v>16.3912988120953</v>
      </c>
      <c r="H80" s="16">
        <v>3.7009031846765598E-3</v>
      </c>
      <c r="I80" s="16">
        <v>31.956814233721101</v>
      </c>
      <c r="J80" s="16">
        <v>31.4568194433879</v>
      </c>
      <c r="K80" s="16">
        <v>1.9219109943692701E-3</v>
      </c>
      <c r="L80" s="16">
        <v>-0.21790185401352</v>
      </c>
      <c r="M80" s="16">
        <v>3.7282896822937099E-3</v>
      </c>
      <c r="N80" s="16">
        <v>6.1628955940555796</v>
      </c>
      <c r="O80" s="16">
        <v>3.6631725078463601E-3</v>
      </c>
      <c r="P80" s="16">
        <v>11.424888987279299</v>
      </c>
      <c r="Q80" s="16">
        <v>1.8836724437611501E-3</v>
      </c>
      <c r="R80" s="16">
        <v>14.9982625308668</v>
      </c>
      <c r="S80" s="16">
        <v>0.13843252601183501</v>
      </c>
      <c r="T80" s="16">
        <v>668.26609103588703</v>
      </c>
      <c r="U80" s="16">
        <v>7.5671548393893201E-2</v>
      </c>
      <c r="V80" s="74">
        <v>43705.869652777779</v>
      </c>
      <c r="W80" s="73">
        <v>2.2999999999999998</v>
      </c>
      <c r="X80" s="16">
        <v>2.3294091776560999E-2</v>
      </c>
      <c r="Y80" s="16">
        <v>2.0846246367860002E-2</v>
      </c>
      <c r="Z80" s="17">
        <f>((((N80/1000)+1)/((SMOW!$Z$4/1000)+1))-1)*1000</f>
        <v>16.996816377351067</v>
      </c>
      <c r="AA80" s="17">
        <f>((((P80/1000)+1)/((SMOW!$AA$4/1000)+1))-1)*1000</f>
        <v>32.802948640122899</v>
      </c>
      <c r="AB80" s="17">
        <f>Z80*SMOW!$AN$6</f>
        <v>18.817779158764129</v>
      </c>
      <c r="AC80" s="17">
        <f>AA80*SMOW!$AN$12</f>
        <v>36.246321727790765</v>
      </c>
      <c r="AD80" s="17">
        <f t="shared" ref="AD80" si="210">LN((AB80/1000)+1)*1000</f>
        <v>18.642915049385046</v>
      </c>
      <c r="AE80" s="17">
        <f t="shared" ref="AE80" si="211">LN((AC80/1000)+1)*1000</f>
        <v>35.604877861831021</v>
      </c>
      <c r="AF80" s="16">
        <f>(AD80-SMOW!AN$14*AE80)</f>
        <v>-0.15646046166173377</v>
      </c>
      <c r="AG80" s="2">
        <f t="shared" ref="AG80" si="212">AF80*1000</f>
        <v>-156.46046166173377</v>
      </c>
      <c r="AH80" s="2"/>
      <c r="AI80" s="2"/>
      <c r="AK80" s="103" t="str">
        <f t="shared" si="173"/>
        <v>11</v>
      </c>
    </row>
    <row r="81" spans="1:37" s="73" customFormat="1" x14ac:dyDescent="0.25">
      <c r="A81" s="73">
        <v>1623</v>
      </c>
      <c r="B81" s="69" t="s">
        <v>135</v>
      </c>
      <c r="C81" s="48" t="s">
        <v>64</v>
      </c>
      <c r="D81" s="48" t="s">
        <v>103</v>
      </c>
      <c r="E81" s="73" t="s">
        <v>196</v>
      </c>
      <c r="F81" s="16">
        <v>17.129043421652501</v>
      </c>
      <c r="G81" s="16">
        <v>16.983994973036602</v>
      </c>
      <c r="H81" s="16">
        <v>4.59311562568754E-3</v>
      </c>
      <c r="I81" s="16">
        <v>33.087181275293702</v>
      </c>
      <c r="J81" s="16">
        <v>32.551582715979201</v>
      </c>
      <c r="K81" s="16">
        <v>1.82771938954954E-3</v>
      </c>
      <c r="L81" s="16">
        <v>-0.203240701000376</v>
      </c>
      <c r="M81" s="16">
        <v>4.4571061125135199E-3</v>
      </c>
      <c r="N81" s="16">
        <v>6.7594213814238904</v>
      </c>
      <c r="O81" s="16">
        <v>4.5462888505294497E-3</v>
      </c>
      <c r="P81" s="16">
        <v>12.5327661229969</v>
      </c>
      <c r="Q81" s="16">
        <v>1.79135488537827E-3</v>
      </c>
      <c r="R81" s="16">
        <v>17.599535094387001</v>
      </c>
      <c r="S81" s="16">
        <v>0.133959719417406</v>
      </c>
      <c r="T81" s="16">
        <v>572.37923590895696</v>
      </c>
      <c r="U81" s="16">
        <v>8.2376598660849801E-2</v>
      </c>
      <c r="V81" s="74">
        <v>43705.960416666669</v>
      </c>
      <c r="W81" s="73">
        <v>2.2999999999999998</v>
      </c>
      <c r="X81" s="16">
        <v>0.150837441400856</v>
      </c>
      <c r="Y81" s="16">
        <v>0.142034142970971</v>
      </c>
      <c r="Z81" s="17">
        <f>((((N81/1000)+1)/((SMOW!$Z$4/1000)+1))-1)*1000</f>
        <v>17.599765292777292</v>
      </c>
      <c r="AA81" s="17">
        <f>((((P81/1000)+1)/((SMOW!$AA$4/1000)+1))-1)*1000</f>
        <v>33.934242505795574</v>
      </c>
      <c r="AB81" s="17">
        <f>Z81*SMOW!$AN$6</f>
        <v>19.485325320504529</v>
      </c>
      <c r="AC81" s="17">
        <f>AA81*SMOW!$AN$12</f>
        <v>37.496369151079179</v>
      </c>
      <c r="AD81" s="17">
        <f t="shared" ref="AD81" si="213">LN((AB81/1000)+1)*1000</f>
        <v>19.297916932215731</v>
      </c>
      <c r="AE81" s="17">
        <f t="shared" ref="AE81" si="214">LN((AC81/1000)+1)*1000</f>
        <v>36.810473503175047</v>
      </c>
      <c r="AF81" s="16">
        <f>(AD81-SMOW!AN$14*AE81)</f>
        <v>-0.13801307746069469</v>
      </c>
      <c r="AG81" s="2">
        <f t="shared" ref="AG81" si="215">AF81*1000</f>
        <v>-138.01307746069469</v>
      </c>
      <c r="AH81" s="2">
        <f>AVERAGE(AG81:AG82)</f>
        <v>-140.64634171381664</v>
      </c>
      <c r="AI81" s="2">
        <f>STDEV(AG81:AG82)</f>
        <v>3.7239980200773011</v>
      </c>
      <c r="AJ81" s="73" t="s">
        <v>199</v>
      </c>
      <c r="AK81" s="103" t="str">
        <f t="shared" si="173"/>
        <v>11</v>
      </c>
    </row>
    <row r="82" spans="1:37" s="73" customFormat="1" x14ac:dyDescent="0.25">
      <c r="A82" s="73">
        <v>1624</v>
      </c>
      <c r="B82" s="69" t="s">
        <v>102</v>
      </c>
      <c r="C82" s="48" t="s">
        <v>64</v>
      </c>
      <c r="D82" s="48" t="s">
        <v>103</v>
      </c>
      <c r="E82" s="73" t="s">
        <v>197</v>
      </c>
      <c r="F82" s="16">
        <v>16.1163420870949</v>
      </c>
      <c r="G82" s="16">
        <v>15.987852192132801</v>
      </c>
      <c r="H82" s="16">
        <v>4.22190779723751E-3</v>
      </c>
      <c r="I82" s="16">
        <v>31.142476409832401</v>
      </c>
      <c r="J82" s="16">
        <v>30.6673878661069</v>
      </c>
      <c r="K82" s="16">
        <v>1.88385119479815E-3</v>
      </c>
      <c r="L82" s="16">
        <v>-0.204528601171649</v>
      </c>
      <c r="M82" s="16">
        <v>4.2286723011085497E-3</v>
      </c>
      <c r="N82" s="16">
        <v>5.7570445284518996</v>
      </c>
      <c r="O82" s="16">
        <v>4.17886548276629E-3</v>
      </c>
      <c r="P82" s="16">
        <v>10.626753317487401</v>
      </c>
      <c r="Q82" s="16">
        <v>1.84636988610961E-3</v>
      </c>
      <c r="R82" s="16">
        <v>14.690327287424299</v>
      </c>
      <c r="S82" s="16">
        <v>0.121481164075596</v>
      </c>
      <c r="T82" s="16">
        <v>625.61812279847402</v>
      </c>
      <c r="U82" s="16">
        <v>0.18228828200737399</v>
      </c>
      <c r="V82" s="74">
        <v>43706.537199074075</v>
      </c>
      <c r="W82" s="73">
        <v>2.2999999999999998</v>
      </c>
      <c r="X82" s="16">
        <v>1.1082645162257699E-8</v>
      </c>
      <c r="Y82" s="16">
        <v>9.3593350951801606E-5</v>
      </c>
      <c r="Z82" s="17">
        <f>((((N82/1000)+1)/((SMOW!$Z$4/1000)+1))-1)*1000</f>
        <v>16.586595285468462</v>
      </c>
      <c r="AA82" s="17">
        <f>((((P82/1000)+1)/((SMOW!$AA$4/1000)+1))-1)*1000</f>
        <v>31.987943114599958</v>
      </c>
      <c r="AB82" s="17">
        <f>Z82*SMOW!$AN$6</f>
        <v>18.363608816393402</v>
      </c>
      <c r="AC82" s="17">
        <f>AA82*SMOW!$AN$12</f>
        <v>35.345763890380418</v>
      </c>
      <c r="AD82" s="17">
        <f t="shared" ref="AD82" si="216">LN((AB82/1000)+1)*1000</f>
        <v>18.197033938772218</v>
      </c>
      <c r="AE82" s="17">
        <f t="shared" ref="AE82" si="217">LN((AC82/1000)+1)*1000</f>
        <v>34.735442319581736</v>
      </c>
      <c r="AF82" s="16">
        <f>(AD82-SMOW!AN$14*AE82)</f>
        <v>-0.14327960596693856</v>
      </c>
      <c r="AG82" s="2">
        <f t="shared" ref="AG82" si="218">AF82*1000</f>
        <v>-143.27960596693856</v>
      </c>
      <c r="AK82" s="103" t="str">
        <f t="shared" si="173"/>
        <v>11</v>
      </c>
    </row>
    <row r="83" spans="1:37" s="73" customFormat="1" x14ac:dyDescent="0.25">
      <c r="A83" s="73">
        <v>1625</v>
      </c>
      <c r="B83" s="69" t="s">
        <v>102</v>
      </c>
      <c r="C83" s="48" t="s">
        <v>48</v>
      </c>
      <c r="D83" s="48" t="s">
        <v>104</v>
      </c>
      <c r="E83" s="73" t="s">
        <v>198</v>
      </c>
      <c r="F83" s="16">
        <v>15.5160129096367</v>
      </c>
      <c r="G83" s="16">
        <v>15.396870024129999</v>
      </c>
      <c r="H83" s="16">
        <v>4.5285406523795004E-3</v>
      </c>
      <c r="I83" s="16">
        <v>29.9979757549395</v>
      </c>
      <c r="J83" s="16">
        <v>29.556836902966801</v>
      </c>
      <c r="K83" s="16">
        <v>1.652278742989E-3</v>
      </c>
      <c r="L83" s="16">
        <v>-0.20913986063646001</v>
      </c>
      <c r="M83" s="16">
        <v>4.5835714884214403E-3</v>
      </c>
      <c r="N83" s="16">
        <v>5.1628357019071096</v>
      </c>
      <c r="O83" s="16">
        <v>4.4823722185279502E-3</v>
      </c>
      <c r="P83" s="16">
        <v>9.5050237723605608</v>
      </c>
      <c r="Q83" s="16">
        <v>1.6194048250423899E-3</v>
      </c>
      <c r="R83" s="16">
        <v>13.0198840185378</v>
      </c>
      <c r="S83" s="16">
        <v>0.12054753492654401</v>
      </c>
      <c r="T83" s="16">
        <v>641.96270052121201</v>
      </c>
      <c r="U83" s="16">
        <v>0.12829315081033901</v>
      </c>
      <c r="V83" s="74">
        <v>43706.642812500002</v>
      </c>
      <c r="W83" s="73">
        <v>2.2999999999999998</v>
      </c>
      <c r="X83" s="16">
        <v>3.5083780351793901E-2</v>
      </c>
      <c r="Y83" s="16">
        <v>3.1089814609773399E-2</v>
      </c>
      <c r="Z83" s="17">
        <f>((((N83/1000)+1)/((SMOW!$Z$4/1000)+1))-1)*1000</f>
        <v>15.985988278883756</v>
      </c>
      <c r="AA83" s="17">
        <f>((((P83/1000)+1)/((SMOW!$AA$4/1000)+1))-1)*1000</f>
        <v>30.842504047005281</v>
      </c>
      <c r="AB83" s="17">
        <f>Z83*SMOW!$AN$6</f>
        <v>17.698655465118872</v>
      </c>
      <c r="AC83" s="17">
        <f>AA83*SMOW!$AN$12</f>
        <v>34.080086422811711</v>
      </c>
      <c r="AD83" s="17">
        <f t="shared" ref="AD83" si="219">LN((AB83/1000)+1)*1000</f>
        <v>17.543858064359085</v>
      </c>
      <c r="AE83" s="17">
        <f t="shared" ref="AE83" si="220">LN((AC83/1000)+1)*1000</f>
        <v>33.512226107034451</v>
      </c>
      <c r="AF83" s="16">
        <f>(AD83-SMOW!AN$14*AE83)</f>
        <v>-0.15059732015510718</v>
      </c>
      <c r="AG83" s="2">
        <f t="shared" ref="AG83" si="221">AF83*1000</f>
        <v>-150.59732015510718</v>
      </c>
      <c r="AK83" s="103" t="str">
        <f t="shared" si="173"/>
        <v>11</v>
      </c>
    </row>
    <row r="84" spans="1:37" s="73" customFormat="1" x14ac:dyDescent="0.25">
      <c r="A84" s="73">
        <v>1626</v>
      </c>
      <c r="B84" s="69" t="s">
        <v>135</v>
      </c>
      <c r="C84" s="48" t="s">
        <v>48</v>
      </c>
      <c r="D84" s="48" t="s">
        <v>104</v>
      </c>
      <c r="E84" s="73" t="s">
        <v>200</v>
      </c>
      <c r="F84" s="16">
        <v>15.5819162631763</v>
      </c>
      <c r="G84" s="16">
        <v>15.4617642788492</v>
      </c>
      <c r="H84" s="16">
        <v>4.8635983842074499E-3</v>
      </c>
      <c r="I84" s="16">
        <v>30.158583782114601</v>
      </c>
      <c r="J84" s="16">
        <v>29.712755098187301</v>
      </c>
      <c r="K84" s="16">
        <v>2.6495485724649598E-3</v>
      </c>
      <c r="L84" s="16">
        <v>-0.22657041299365099</v>
      </c>
      <c r="M84" s="16">
        <v>4.8899703328870604E-3</v>
      </c>
      <c r="N84" s="16">
        <v>5.2280671713117801</v>
      </c>
      <c r="O84" s="16">
        <v>4.8140140395995998E-3</v>
      </c>
      <c r="P84" s="16">
        <v>9.6624363247227496</v>
      </c>
      <c r="Q84" s="16">
        <v>2.59683286530064E-3</v>
      </c>
      <c r="R84" s="16">
        <v>12.966651765693999</v>
      </c>
      <c r="S84" s="16">
        <v>0.14351208677319499</v>
      </c>
      <c r="T84" s="16">
        <v>647.05803626797899</v>
      </c>
      <c r="U84" s="16">
        <v>9.7165374827080001E-2</v>
      </c>
      <c r="V84" s="74">
        <v>43706.757453703707</v>
      </c>
      <c r="W84" s="73">
        <v>2.2999999999999998</v>
      </c>
      <c r="X84" s="16">
        <v>3.1176471569482399E-3</v>
      </c>
      <c r="Y84" s="16">
        <v>3.53457863784943E-3</v>
      </c>
      <c r="Z84" s="17">
        <f>((((N84/1000)+1)/((SMOW!$Z$4/1000)+1))-1)*1000</f>
        <v>16.051922132142238</v>
      </c>
      <c r="AA84" s="17">
        <f>((((P84/1000)+1)/((SMOW!$AA$4/1000)+1))-1)*1000</f>
        <v>31.00324376184016</v>
      </c>
      <c r="AB84" s="17">
        <f>Z84*SMOW!$AN$6</f>
        <v>17.771653176111254</v>
      </c>
      <c r="AC84" s="17">
        <f>AA84*SMOW!$AN$12</f>
        <v>34.257699218608117</v>
      </c>
      <c r="AD84" s="17">
        <f t="shared" ref="AD84" si="222">LN((AB84/1000)+1)*1000</f>
        <v>17.615583709988734</v>
      </c>
      <c r="AE84" s="17">
        <f t="shared" ref="AE84" si="223">LN((AC84/1000)+1)*1000</f>
        <v>33.683970584620269</v>
      </c>
      <c r="AF84" s="16">
        <f>(AD84-SMOW!AN$14*AE84)</f>
        <v>-0.16955275869077013</v>
      </c>
      <c r="AG84" s="2">
        <f t="shared" ref="AG84" si="224">AF84*1000</f>
        <v>-169.55275869077013</v>
      </c>
      <c r="AK84" s="103" t="str">
        <f t="shared" si="173"/>
        <v>11</v>
      </c>
    </row>
    <row r="85" spans="1:37" s="73" customFormat="1" x14ac:dyDescent="0.25">
      <c r="A85" s="73">
        <v>1627</v>
      </c>
      <c r="B85" s="69" t="s">
        <v>135</v>
      </c>
      <c r="C85" s="48" t="s">
        <v>48</v>
      </c>
      <c r="D85" s="48" t="s">
        <v>104</v>
      </c>
      <c r="E85" s="73" t="s">
        <v>201</v>
      </c>
      <c r="F85" s="16">
        <v>16.113730858262901</v>
      </c>
      <c r="G85" s="16">
        <v>15.985282428767</v>
      </c>
      <c r="H85" s="16">
        <v>3.8768085340821299E-3</v>
      </c>
      <c r="I85" s="16">
        <v>31.1426973052302</v>
      </c>
      <c r="J85" s="16">
        <v>30.667602092449702</v>
      </c>
      <c r="K85" s="16">
        <v>1.8483309619440301E-3</v>
      </c>
      <c r="L85" s="16">
        <v>-0.207211476046438</v>
      </c>
      <c r="M85" s="16">
        <v>3.5649867719492702E-3</v>
      </c>
      <c r="N85" s="16">
        <v>5.7544599210758296</v>
      </c>
      <c r="O85" s="16">
        <v>3.83728450369452E-3</v>
      </c>
      <c r="P85" s="16">
        <v>10.626969817926399</v>
      </c>
      <c r="Q85" s="16">
        <v>1.8115563676800301E-3</v>
      </c>
      <c r="R85" s="16">
        <v>14.7527050918493</v>
      </c>
      <c r="S85" s="16">
        <v>0.12966204568833201</v>
      </c>
      <c r="T85" s="16">
        <v>1262.6240787495899</v>
      </c>
      <c r="U85" s="16">
        <v>0.11484694357295699</v>
      </c>
      <c r="V85" s="74">
        <v>43706.870659722219</v>
      </c>
      <c r="W85" s="73">
        <v>2.2999999999999998</v>
      </c>
      <c r="X85" s="16">
        <v>9.6072347318159099E-2</v>
      </c>
      <c r="Y85" s="16">
        <v>9.2610941301306704E-2</v>
      </c>
      <c r="Z85" s="17">
        <f>((((N85/1000)+1)/((SMOW!$Z$4/1000)+1))-1)*1000</f>
        <v>16.583982848173751</v>
      </c>
      <c r="AA85" s="17">
        <f>((((P85/1000)+1)/((SMOW!$AA$4/1000)+1))-1)*1000</f>
        <v>31.988164191117274</v>
      </c>
      <c r="AB85" s="17">
        <f>Z85*SMOW!$AN$6</f>
        <v>18.360716494267503</v>
      </c>
      <c r="AC85" s="17">
        <f>AA85*SMOW!$AN$12</f>
        <v>35.346008173620355</v>
      </c>
      <c r="AD85" s="17">
        <f t="shared" ref="AD85" si="225">LN((AB85/1000)+1)*1000</f>
        <v>18.194193768318037</v>
      </c>
      <c r="AE85" s="17">
        <f t="shared" ref="AE85" si="226">LN((AC85/1000)+1)*1000</f>
        <v>34.735678263185847</v>
      </c>
      <c r="AF85" s="16">
        <f>(AD85-SMOW!AN$14*AE85)</f>
        <v>-0.14624435464408947</v>
      </c>
      <c r="AG85" s="2">
        <f t="shared" ref="AG85" si="227">AF85*1000</f>
        <v>-146.24435464408947</v>
      </c>
      <c r="AK85" s="103" t="str">
        <f t="shared" si="173"/>
        <v>11</v>
      </c>
    </row>
    <row r="86" spans="1:37" s="73" customFormat="1" x14ac:dyDescent="0.25">
      <c r="A86" s="73">
        <v>1628</v>
      </c>
      <c r="B86" s="69" t="s">
        <v>135</v>
      </c>
      <c r="C86" s="48" t="s">
        <v>48</v>
      </c>
      <c r="D86" s="48" t="s">
        <v>104</v>
      </c>
      <c r="E86" s="73" t="s">
        <v>202</v>
      </c>
      <c r="F86" s="16">
        <v>14.638789830719</v>
      </c>
      <c r="G86" s="16">
        <v>14.532676703626199</v>
      </c>
      <c r="H86" s="16">
        <v>4.3877311026002197E-3</v>
      </c>
      <c r="I86" s="16">
        <v>28.357042431853699</v>
      </c>
      <c r="J86" s="16">
        <v>27.962424116213899</v>
      </c>
      <c r="K86" s="16">
        <v>2.9151538291954798E-3</v>
      </c>
      <c r="L86" s="16">
        <v>-0.23148322973473501</v>
      </c>
      <c r="M86" s="16">
        <v>3.8428280969832699E-3</v>
      </c>
      <c r="N86" s="16">
        <v>4.2945559048985196</v>
      </c>
      <c r="O86" s="16">
        <v>4.34299822092325E-3</v>
      </c>
      <c r="P86" s="16">
        <v>7.8967386375122199</v>
      </c>
      <c r="Q86" s="16">
        <v>2.8571536108927599E-3</v>
      </c>
      <c r="R86" s="16">
        <v>10.391249519092501</v>
      </c>
      <c r="S86" s="16">
        <v>0.14284343356603901</v>
      </c>
      <c r="T86" s="16">
        <v>580.81235936557505</v>
      </c>
      <c r="U86" s="16">
        <v>9.1093965242460398E-2</v>
      </c>
      <c r="V86" s="74">
        <v>43706.97865740741</v>
      </c>
      <c r="W86" s="73">
        <v>2.2999999999999998</v>
      </c>
      <c r="X86" s="16">
        <v>8.6433037247592603E-2</v>
      </c>
      <c r="Y86" s="16">
        <v>8.4309715807234106E-2</v>
      </c>
      <c r="Z86" s="17">
        <f>((((N86/1000)+1)/((SMOW!$Z$4/1000)+1))-1)*1000</f>
        <v>15.108359225825652</v>
      </c>
      <c r="AA86" s="17">
        <f>((((P86/1000)+1)/((SMOW!$AA$4/1000)+1))-1)*1000</f>
        <v>29.200225270191062</v>
      </c>
      <c r="AB86" s="17">
        <f>Z86*SMOW!$AN$6</f>
        <v>16.727001166036743</v>
      </c>
      <c r="AC86" s="17">
        <f>AA86*SMOW!$AN$12</f>
        <v>32.265415261258838</v>
      </c>
      <c r="AD86" s="17">
        <f t="shared" ref="AD86" si="228">LN((AB86/1000)+1)*1000</f>
        <v>16.588645599557918</v>
      </c>
      <c r="AE86" s="17">
        <f t="shared" ref="AE86" si="229">LN((AC86/1000)+1)*1000</f>
        <v>31.755819323570439</v>
      </c>
      <c r="AF86" s="16">
        <f>(AD86-SMOW!AN$14*AE86)</f>
        <v>-0.17842700328727545</v>
      </c>
      <c r="AG86" s="2">
        <f t="shared" ref="AG86" si="230">AF86*1000</f>
        <v>-178.42700328727545</v>
      </c>
      <c r="AK86" s="103" t="str">
        <f t="shared" si="173"/>
        <v>11</v>
      </c>
    </row>
    <row r="87" spans="1:37" s="73" customFormat="1" x14ac:dyDescent="0.25">
      <c r="A87" s="73">
        <v>1629</v>
      </c>
      <c r="B87" s="69" t="s">
        <v>102</v>
      </c>
      <c r="C87" s="48" t="s">
        <v>48</v>
      </c>
      <c r="D87" s="48" t="s">
        <v>104</v>
      </c>
      <c r="E87" s="73" t="s">
        <v>203</v>
      </c>
      <c r="F87" s="16">
        <v>16.441248286316</v>
      </c>
      <c r="G87" s="16">
        <v>16.307554002989001</v>
      </c>
      <c r="H87" s="16">
        <v>4.4094369732193203E-3</v>
      </c>
      <c r="I87" s="16">
        <v>31.8045825358355</v>
      </c>
      <c r="J87" s="16">
        <v>31.309291005180899</v>
      </c>
      <c r="K87" s="16">
        <v>2.5142969229649502E-3</v>
      </c>
      <c r="L87" s="16">
        <v>-0.223751647746571</v>
      </c>
      <c r="M87" s="16">
        <v>4.2529028440793301E-3</v>
      </c>
      <c r="N87" s="16">
        <v>6.0786383117054399</v>
      </c>
      <c r="O87" s="16">
        <v>4.3644828003751501E-3</v>
      </c>
      <c r="P87" s="16">
        <v>11.2756861078462</v>
      </c>
      <c r="Q87" s="16">
        <v>2.4642721973597002E-3</v>
      </c>
      <c r="R87" s="16">
        <v>15.0954577640151</v>
      </c>
      <c r="S87" s="16">
        <v>0.136626928421958</v>
      </c>
      <c r="T87" s="16">
        <v>727.12744475701595</v>
      </c>
      <c r="U87" s="16">
        <v>0.28724565368932597</v>
      </c>
      <c r="V87" s="74">
        <v>43707.534513888888</v>
      </c>
      <c r="W87" s="73">
        <v>2.2999999999999998</v>
      </c>
      <c r="X87" s="16">
        <v>9.7329377975305498E-2</v>
      </c>
      <c r="Y87" s="16">
        <v>9.2961721943283199E-2</v>
      </c>
      <c r="Z87" s="17">
        <f>((((N87/1000)+1)/((SMOW!$Z$4/1000)+1))-1)*1000</f>
        <v>16.911651849537577</v>
      </c>
      <c r="AA87" s="17">
        <f>((((P87/1000)+1)/((SMOW!$AA$4/1000)+1))-1)*1000</f>
        <v>32.650592122598134</v>
      </c>
      <c r="AB87" s="17">
        <f>Z87*SMOW!$AN$6</f>
        <v>18.723490484875164</v>
      </c>
      <c r="AC87" s="17">
        <f>AA87*SMOW!$AN$12</f>
        <v>36.077972125682933</v>
      </c>
      <c r="AD87" s="17">
        <f t="shared" ref="AD87" si="231">LN((AB87/1000)+1)*1000</f>
        <v>18.550363624429</v>
      </c>
      <c r="AE87" s="17">
        <f t="shared" ref="AE87" si="232">LN((AC87/1000)+1)*1000</f>
        <v>35.442403674776862</v>
      </c>
      <c r="AF87" s="16">
        <f>(AD87-SMOW!AN$14*AE87)</f>
        <v>-0.16322551585318479</v>
      </c>
      <c r="AG87" s="2">
        <f t="shared" ref="AG87" si="233">AF87*1000</f>
        <v>-163.22551585318479</v>
      </c>
      <c r="AH87" s="2">
        <f>AVERAGE(AG87:AG88)</f>
        <v>-152.43485127656697</v>
      </c>
      <c r="AI87" s="2">
        <f>STDEV(AG87:AG88)</f>
        <v>15.260304191271844</v>
      </c>
      <c r="AJ87" s="73" t="s">
        <v>205</v>
      </c>
      <c r="AK87" s="103" t="str">
        <f t="shared" si="173"/>
        <v>11</v>
      </c>
    </row>
    <row r="88" spans="1:37" s="73" customFormat="1" x14ac:dyDescent="0.25">
      <c r="A88" s="73">
        <v>1630</v>
      </c>
      <c r="B88" s="69" t="s">
        <v>102</v>
      </c>
      <c r="C88" s="48" t="s">
        <v>48</v>
      </c>
      <c r="D88" s="48" t="s">
        <v>104</v>
      </c>
      <c r="E88" s="73" t="s">
        <v>204</v>
      </c>
      <c r="F88" s="16">
        <v>17.590080505813098</v>
      </c>
      <c r="G88" s="16">
        <v>17.4371651572025</v>
      </c>
      <c r="H88" s="16">
        <v>4.98728522573187E-3</v>
      </c>
      <c r="I88" s="16">
        <v>33.983863672987297</v>
      </c>
      <c r="J88" s="16">
        <v>33.419170141655101</v>
      </c>
      <c r="K88" s="16">
        <v>2.2298792677027598E-3</v>
      </c>
      <c r="L88" s="16">
        <v>-0.20815667759137901</v>
      </c>
      <c r="M88" s="16">
        <v>4.8479195451370197E-3</v>
      </c>
      <c r="N88" s="16">
        <v>7.2157581963903201</v>
      </c>
      <c r="O88" s="16">
        <v>4.9364398948160302E-3</v>
      </c>
      <c r="P88" s="16">
        <v>13.4116080299787</v>
      </c>
      <c r="Q88" s="16">
        <v>2.1855133467637801E-3</v>
      </c>
      <c r="R88" s="16">
        <v>18.473814669516798</v>
      </c>
      <c r="S88" s="16">
        <v>0.119716577078558</v>
      </c>
      <c r="T88" s="16">
        <v>639.54999202449801</v>
      </c>
      <c r="U88" s="16">
        <v>6.5400154786070197E-2</v>
      </c>
      <c r="V88" s="74">
        <v>43707.640949074077</v>
      </c>
      <c r="W88" s="73">
        <v>2.2999999999999998</v>
      </c>
      <c r="X88" s="16">
        <v>9.5064845319201494E-2</v>
      </c>
      <c r="Y88" s="16">
        <v>9.0309209260560394E-2</v>
      </c>
      <c r="Z88" s="17">
        <f>((((N88/1000)+1)/((SMOW!$Z$4/1000)+1))-1)*1000</f>
        <v>18.061015742429909</v>
      </c>
      <c r="AA88" s="17">
        <f>((((P88/1000)+1)/((SMOW!$AA$4/1000)+1))-1)*1000</f>
        <v>34.831660122073728</v>
      </c>
      <c r="AB88" s="17">
        <f>Z88*SMOW!$AN$6</f>
        <v>19.995992077486715</v>
      </c>
      <c r="AC88" s="17">
        <f>AA88*SMOW!$AN$12</f>
        <v>38.487989995920501</v>
      </c>
      <c r="AD88" s="17">
        <f t="shared" ref="AD88" si="234">LN((AB88/1000)+1)*1000</f>
        <v>19.798697952662611</v>
      </c>
      <c r="AE88" s="17">
        <f t="shared" ref="AE88" si="235">LN((AC88/1000)+1)*1000</f>
        <v>37.765799506368481</v>
      </c>
      <c r="AF88" s="16">
        <f>(AD88-SMOW!AN$14*AE88)</f>
        <v>-0.14164418669994916</v>
      </c>
      <c r="AG88" s="2">
        <f t="shared" ref="AG88" si="236">AF88*1000</f>
        <v>-141.64418669994916</v>
      </c>
      <c r="AK88" s="103" t="str">
        <f t="shared" si="173"/>
        <v>11</v>
      </c>
    </row>
    <row r="89" spans="1:37" s="73" customFormat="1" x14ac:dyDescent="0.25">
      <c r="A89" s="73">
        <v>1631</v>
      </c>
      <c r="B89" s="69" t="s">
        <v>135</v>
      </c>
      <c r="C89" s="48" t="s">
        <v>48</v>
      </c>
      <c r="D89" s="48" t="s">
        <v>104</v>
      </c>
      <c r="E89" s="73" t="s">
        <v>206</v>
      </c>
      <c r="F89" s="16">
        <v>15.033286977170301</v>
      </c>
      <c r="G89" s="16">
        <v>14.9214065405518</v>
      </c>
      <c r="H89" s="16">
        <v>4.9665465602588199E-3</v>
      </c>
      <c r="I89" s="16">
        <v>29.067235944730601</v>
      </c>
      <c r="J89" s="16">
        <v>28.652795669096299</v>
      </c>
      <c r="K89" s="16">
        <v>2.3575196593340702E-3</v>
      </c>
      <c r="L89" s="16">
        <v>-0.20726957273111099</v>
      </c>
      <c r="M89" s="16">
        <v>5.1228890803522399E-3</v>
      </c>
      <c r="N89" s="16">
        <v>4.68503115626081</v>
      </c>
      <c r="O89" s="16">
        <v>4.9159126598640199E-3</v>
      </c>
      <c r="P89" s="16">
        <v>8.5928020628546893</v>
      </c>
      <c r="Q89" s="16">
        <v>2.3106141912524998E-3</v>
      </c>
      <c r="R89" s="16">
        <v>11.3574893439318</v>
      </c>
      <c r="S89" s="16">
        <v>0.12992527002329299</v>
      </c>
      <c r="T89" s="16">
        <v>618.17676338461104</v>
      </c>
      <c r="U89" s="16">
        <v>7.0475115413142303E-2</v>
      </c>
      <c r="V89" s="74">
        <v>43707.739328703705</v>
      </c>
      <c r="W89" s="73">
        <v>2.2999999999999998</v>
      </c>
      <c r="X89" s="16">
        <v>1.54942349921326E-3</v>
      </c>
      <c r="Y89" s="16">
        <v>2.4521391795637201E-3</v>
      </c>
      <c r="Z89" s="17">
        <f>((((N89/1000)+1)/((SMOW!$Z$4/1000)+1))-1)*1000</f>
        <v>15.503038943442293</v>
      </c>
      <c r="AA89" s="17">
        <f>((((P89/1000)+1)/((SMOW!$AA$4/1000)+1))-1)*1000</f>
        <v>29.911001093449798</v>
      </c>
      <c r="AB89" s="17">
        <f>Z89*SMOW!$AN$6</f>
        <v>17.163965100909284</v>
      </c>
      <c r="AC89" s="17">
        <f>AA89*SMOW!$AN$12</f>
        <v>33.050802253410502</v>
      </c>
      <c r="AD89" s="17">
        <f t="shared" ref="AD89" si="237">LN((AB89/1000)+1)*1000</f>
        <v>17.018328359197131</v>
      </c>
      <c r="AE89" s="17">
        <f t="shared" ref="AE89" si="238">LN((AC89/1000)+1)*1000</f>
        <v>32.516368263581882</v>
      </c>
      <c r="AF89" s="16">
        <f>(AD89-SMOW!AN$14*AE89)</f>
        <v>-0.15031408397410218</v>
      </c>
      <c r="AG89" s="2">
        <f t="shared" ref="AG89" si="239">AF89*1000</f>
        <v>-150.31408397410218</v>
      </c>
      <c r="AJ89" s="73" t="s">
        <v>207</v>
      </c>
      <c r="AK89" s="103" t="str">
        <f t="shared" si="173"/>
        <v>11</v>
      </c>
    </row>
    <row r="90" spans="1:37" s="73" customFormat="1" x14ac:dyDescent="0.25">
      <c r="A90" s="73">
        <v>1632</v>
      </c>
      <c r="B90" s="69" t="s">
        <v>135</v>
      </c>
      <c r="C90" s="48" t="s">
        <v>48</v>
      </c>
      <c r="D90" s="48" t="s">
        <v>100</v>
      </c>
      <c r="E90" s="73" t="s">
        <v>208</v>
      </c>
      <c r="F90" s="16">
        <v>15.7973120114276</v>
      </c>
      <c r="G90" s="16">
        <v>15.6738325726259</v>
      </c>
      <c r="H90" s="16">
        <v>5.77350096574363E-3</v>
      </c>
      <c r="I90" s="16">
        <v>30.5733860287536</v>
      </c>
      <c r="J90" s="16">
        <v>30.115332780012501</v>
      </c>
      <c r="K90" s="16">
        <v>1.3701813362386099E-3</v>
      </c>
      <c r="L90" s="16">
        <v>-0.22706313522069099</v>
      </c>
      <c r="M90" s="16">
        <v>5.6195890995335797E-3</v>
      </c>
      <c r="N90" s="16">
        <v>5.4412669617219303</v>
      </c>
      <c r="O90" s="16">
        <v>5.7146401719722299E-3</v>
      </c>
      <c r="P90" s="16">
        <v>10.068985620654299</v>
      </c>
      <c r="Q90" s="16">
        <v>1.3429200590408001E-3</v>
      </c>
      <c r="R90" s="16">
        <v>13.1291734215531</v>
      </c>
      <c r="S90" s="16">
        <v>0.14991648627204099</v>
      </c>
      <c r="T90" s="16">
        <v>382.10947563943199</v>
      </c>
      <c r="U90" s="16">
        <v>5.9141085340143201E-2</v>
      </c>
      <c r="V90" s="74">
        <v>43707.864548611113</v>
      </c>
      <c r="W90" s="73">
        <v>2.2999999999999998</v>
      </c>
      <c r="X90" s="16">
        <v>2.95387319942008E-2</v>
      </c>
      <c r="Y90" s="16">
        <v>2.5922694972686199E-2</v>
      </c>
      <c r="Z90" s="17">
        <f>((((N90/1000)+1)/((SMOW!$Z$4/1000)+1))-1)*1000</f>
        <v>16.26741756439154</v>
      </c>
      <c r="AA90" s="17">
        <f>((((P90/1000)+1)/((SMOW!$AA$4/1000)+1))-1)*1000</f>
        <v>31.418386118111428</v>
      </c>
      <c r="AB90" s="17">
        <f>Z90*SMOW!$AN$6</f>
        <v>18.010235823811879</v>
      </c>
      <c r="AC90" s="17">
        <f>AA90*SMOW!$AN$12</f>
        <v>34.716419670032302</v>
      </c>
      <c r="AD90" s="17">
        <f t="shared" ref="AD90" si="240">LN((AB90/1000)+1)*1000</f>
        <v>17.849972914531854</v>
      </c>
      <c r="AE90" s="17">
        <f t="shared" ref="AE90" si="241">LN((AC90/1000)+1)*1000</f>
        <v>34.127398518061021</v>
      </c>
      <c r="AF90" s="16">
        <f>(AD90-SMOW!AN$14*AE90)</f>
        <v>-0.16929350300436496</v>
      </c>
      <c r="AG90" s="2">
        <f t="shared" ref="AG90" si="242">AF90*1000</f>
        <v>-169.29350300436496</v>
      </c>
      <c r="AH90" s="2">
        <f>AVERAGE(AG90:AG91)</f>
        <v>-168.270535052649</v>
      </c>
      <c r="AI90" s="2">
        <f>STDEV(AG90:AG91)</f>
        <v>1.4466951511897497</v>
      </c>
      <c r="AJ90" s="73" t="s">
        <v>210</v>
      </c>
      <c r="AK90" s="103" t="str">
        <f t="shared" si="173"/>
        <v>11</v>
      </c>
    </row>
    <row r="91" spans="1:37" s="73" customFormat="1" x14ac:dyDescent="0.25">
      <c r="A91" s="73">
        <v>1633</v>
      </c>
      <c r="B91" s="69" t="s">
        <v>135</v>
      </c>
      <c r="C91" s="48" t="s">
        <v>48</v>
      </c>
      <c r="D91" s="48" t="s">
        <v>100</v>
      </c>
      <c r="E91" s="73" t="s">
        <v>209</v>
      </c>
      <c r="F91" s="16">
        <v>16.445919865256801</v>
      </c>
      <c r="G91" s="16">
        <v>16.312149811434601</v>
      </c>
      <c r="H91" s="16">
        <v>5.4601040636308804E-3</v>
      </c>
      <c r="I91" s="16">
        <v>31.820732197896898</v>
      </c>
      <c r="J91" s="16">
        <v>31.324942802963601</v>
      </c>
      <c r="K91" s="16">
        <v>1.7589553249922E-3</v>
      </c>
      <c r="L91" s="16">
        <v>-0.22741998853013101</v>
      </c>
      <c r="M91" s="16">
        <v>5.3847172760895703E-3</v>
      </c>
      <c r="N91" s="16">
        <v>6.0832622639382903</v>
      </c>
      <c r="O91" s="16">
        <v>5.4044383486413798E-3</v>
      </c>
      <c r="P91" s="16">
        <v>11.2915144544712</v>
      </c>
      <c r="Q91" s="16">
        <v>1.72395895814277E-3</v>
      </c>
      <c r="R91" s="16">
        <v>15.1438828709777</v>
      </c>
      <c r="S91" s="16">
        <v>0.163075954512032</v>
      </c>
      <c r="T91" s="16">
        <v>344.68004043392801</v>
      </c>
      <c r="U91" s="16">
        <v>7.2495578946699599E-2</v>
      </c>
      <c r="V91" s="74">
        <v>43707.946481481478</v>
      </c>
      <c r="W91" s="73">
        <v>2.2999999999999998</v>
      </c>
      <c r="X91" s="16">
        <v>5.6387885649125703E-3</v>
      </c>
      <c r="Y91" s="16">
        <v>4.4588683057982803E-3</v>
      </c>
      <c r="Z91" s="17">
        <f>((((N91/1000)+1)/((SMOW!$Z$4/1000)+1))-1)*1000</f>
        <v>16.91632559046008</v>
      </c>
      <c r="AA91" s="17">
        <f>((((P91/1000)+1)/((SMOW!$AA$4/1000)+1))-1)*1000</f>
        <v>32.666755026284022</v>
      </c>
      <c r="AB91" s="17">
        <f>Z91*SMOW!$AN$6</f>
        <v>18.728664949467376</v>
      </c>
      <c r="AC91" s="17">
        <f>AA91*SMOW!$AN$12</f>
        <v>36.095831672807222</v>
      </c>
      <c r="AD91" s="17">
        <f t="shared" ref="AD91" si="243">LN((AB91/1000)+1)*1000</f>
        <v>18.555442972749741</v>
      </c>
      <c r="AE91" s="17">
        <f t="shared" ref="AE91" si="244">LN((AC91/1000)+1)*1000</f>
        <v>35.459641173959611</v>
      </c>
      <c r="AF91" s="16">
        <f>(AD91-SMOW!AN$14*AE91)</f>
        <v>-0.16724756710093303</v>
      </c>
      <c r="AG91" s="2">
        <f t="shared" ref="AG91" si="245">AF91*1000</f>
        <v>-167.24756710093303</v>
      </c>
      <c r="AK91" s="103" t="str">
        <f t="shared" si="173"/>
        <v>11</v>
      </c>
    </row>
    <row r="92" spans="1:37" s="73" customFormat="1" x14ac:dyDescent="0.25">
      <c r="A92" s="73">
        <v>1634</v>
      </c>
      <c r="B92" s="69" t="s">
        <v>135</v>
      </c>
      <c r="C92" s="48" t="s">
        <v>64</v>
      </c>
      <c r="D92" s="48" t="s">
        <v>50</v>
      </c>
      <c r="E92" s="73" t="s">
        <v>211</v>
      </c>
      <c r="F92" s="16">
        <v>11.8952755238188</v>
      </c>
      <c r="G92" s="16">
        <v>11.825082365417799</v>
      </c>
      <c r="H92" s="16">
        <v>4.9853148741775101E-3</v>
      </c>
      <c r="I92" s="16">
        <v>22.965596633063299</v>
      </c>
      <c r="J92" s="16">
        <v>22.7058564861977</v>
      </c>
      <c r="K92" s="16">
        <v>1.4484263639316199E-3</v>
      </c>
      <c r="L92" s="16">
        <v>-0.163609859294576</v>
      </c>
      <c r="M92" s="16">
        <v>4.8654980633887398E-3</v>
      </c>
      <c r="N92" s="16">
        <v>1.5790117032751001</v>
      </c>
      <c r="O92" s="16">
        <v>4.9344896309804903E-3</v>
      </c>
      <c r="P92" s="16">
        <v>2.61256163193505</v>
      </c>
      <c r="Q92" s="16">
        <v>1.4196083151312099E-3</v>
      </c>
      <c r="R92" s="16">
        <v>1.9413022616629501</v>
      </c>
      <c r="S92" s="16">
        <v>0.15400578443541801</v>
      </c>
      <c r="T92" s="16">
        <v>593.81671416804102</v>
      </c>
      <c r="U92" s="16">
        <v>6.5706193280483299E-2</v>
      </c>
      <c r="V92" s="74">
        <v>43708.026782407411</v>
      </c>
      <c r="W92" s="73">
        <v>2.2999999999999998</v>
      </c>
      <c r="X92" s="16">
        <v>8.8933705080217907E-3</v>
      </c>
      <c r="Y92" s="16">
        <v>1.29644447226242E-2</v>
      </c>
      <c r="Z92" s="17">
        <f>((((N92/1000)+1)/((SMOW!$Z$4/1000)+1))-1)*1000</f>
        <v>12.363575235204927</v>
      </c>
      <c r="AA92" s="17">
        <f>((((P92/1000)+1)/((SMOW!$AA$4/1000)+1))-1)*1000</f>
        <v>23.804358852506979</v>
      </c>
      <c r="AB92" s="17">
        <f>Z92*SMOW!$AN$6</f>
        <v>13.688153311985747</v>
      </c>
      <c r="AC92" s="17">
        <f>AA92*SMOW!$AN$12</f>
        <v>26.303136920941128</v>
      </c>
      <c r="AD92" s="17">
        <f t="shared" ref="AD92" si="246">LN((AB92/1000)+1)*1000</f>
        <v>13.595316756085218</v>
      </c>
      <c r="AE92" s="17">
        <f t="shared" ref="AE92" si="247">LN((AC92/1000)+1)*1000</f>
        <v>25.963158198954975</v>
      </c>
      <c r="AF92" s="16">
        <f>(AD92-SMOW!AN$14*AE92)</f>
        <v>-0.11323077296300887</v>
      </c>
      <c r="AG92" s="2">
        <f t="shared" ref="AG92" si="248">AF92*1000</f>
        <v>-113.23077296300887</v>
      </c>
      <c r="AH92" s="2">
        <f>AVERAGE(AG92:AG93)</f>
        <v>-111.18406622228427</v>
      </c>
      <c r="AI92" s="2">
        <f>STDEV(AG92:AG93)</f>
        <v>2.8944804309331658</v>
      </c>
      <c r="AJ92" s="48" t="s">
        <v>149</v>
      </c>
      <c r="AK92" s="103" t="str">
        <f t="shared" si="173"/>
        <v>11</v>
      </c>
    </row>
    <row r="93" spans="1:37" s="73" customFormat="1" x14ac:dyDescent="0.25">
      <c r="A93" s="73">
        <v>1635</v>
      </c>
      <c r="B93" s="69" t="s">
        <v>135</v>
      </c>
      <c r="C93" s="48" t="s">
        <v>64</v>
      </c>
      <c r="D93" s="48" t="s">
        <v>50</v>
      </c>
      <c r="E93" s="73" t="s">
        <v>212</v>
      </c>
      <c r="F93" s="16">
        <v>11.3935663633985</v>
      </c>
      <c r="G93" s="16">
        <v>11.329148151606599</v>
      </c>
      <c r="H93" s="16">
        <v>4.4178747030128801E-3</v>
      </c>
      <c r="I93" s="16">
        <v>21.995073534706702</v>
      </c>
      <c r="J93" s="16">
        <v>21.756671279902299</v>
      </c>
      <c r="K93" s="16">
        <v>1.9889191602940099E-3</v>
      </c>
      <c r="L93" s="16">
        <v>-0.15837428418180499</v>
      </c>
      <c r="M93" s="16">
        <v>4.22006079305365E-3</v>
      </c>
      <c r="N93" s="16">
        <v>1.0824174635242501</v>
      </c>
      <c r="O93" s="16">
        <v>4.3728345075838403E-3</v>
      </c>
      <c r="P93" s="16">
        <v>1.6613481669182399</v>
      </c>
      <c r="Q93" s="16">
        <v>1.94934740791325E-3</v>
      </c>
      <c r="R93" s="16">
        <v>0.66935262505451698</v>
      </c>
      <c r="S93" s="16">
        <v>0.12798144772749601</v>
      </c>
      <c r="T93" s="16">
        <v>530.26019556776703</v>
      </c>
      <c r="U93" s="16">
        <v>6.7222290003726204E-2</v>
      </c>
      <c r="V93" s="74">
        <v>43708.110914351855</v>
      </c>
      <c r="W93" s="73">
        <v>2.2999999999999998</v>
      </c>
      <c r="X93" s="16">
        <v>4.2858121295640102E-2</v>
      </c>
      <c r="Y93" s="16">
        <v>3.9387283645360302E-2</v>
      </c>
      <c r="Z93" s="17">
        <f>((((N93/1000)+1)/((SMOW!$Z$4/1000)+1))-1)*1000</f>
        <v>11.861633886473655</v>
      </c>
      <c r="AA93" s="17">
        <f>((((P93/1000)+1)/((SMOW!$AA$4/1000)+1))-1)*1000</f>
        <v>22.833039991212889</v>
      </c>
      <c r="AB93" s="17">
        <f>Z93*SMOW!$AN$6</f>
        <v>13.132436215243812</v>
      </c>
      <c r="AC93" s="17">
        <f>AA93*SMOW!$AN$12</f>
        <v>25.229857310227295</v>
      </c>
      <c r="AD93" s="17">
        <f t="shared" ref="AD93" si="249">LN((AB93/1000)+1)*1000</f>
        <v>13.046953360194387</v>
      </c>
      <c r="AE93" s="17">
        <f t="shared" ref="AE93" si="250">LN((AC93/1000)+1)*1000</f>
        <v>24.916838484234745</v>
      </c>
      <c r="AF93" s="16">
        <f>(AD93-SMOW!AN$14*AE93)</f>
        <v>-0.10913735948155967</v>
      </c>
      <c r="AG93" s="2">
        <f t="shared" ref="AG93" si="251">AF93*1000</f>
        <v>-109.13735948155967</v>
      </c>
      <c r="AK93" s="103" t="str">
        <f t="shared" si="173"/>
        <v>11</v>
      </c>
    </row>
    <row r="94" spans="1:37" s="73" customFormat="1" x14ac:dyDescent="0.25">
      <c r="A94" s="73">
        <v>1636</v>
      </c>
      <c r="B94" s="69" t="s">
        <v>80</v>
      </c>
      <c r="C94" s="48" t="s">
        <v>48</v>
      </c>
      <c r="D94" s="48" t="s">
        <v>100</v>
      </c>
      <c r="E94" s="73" t="s">
        <v>213</v>
      </c>
      <c r="F94" s="16">
        <v>14.0787727389027</v>
      </c>
      <c r="G94" s="16">
        <v>13.980586873648701</v>
      </c>
      <c r="H94" s="16">
        <v>4.7334417058637699E-3</v>
      </c>
      <c r="I94" s="16">
        <v>27.2577241300129</v>
      </c>
      <c r="J94" s="16">
        <v>26.892847925771999</v>
      </c>
      <c r="K94" s="16">
        <v>1.77637092940789E-3</v>
      </c>
      <c r="L94" s="16">
        <v>-0.21883683115893801</v>
      </c>
      <c r="M94" s="16">
        <v>4.6072135840289699E-3</v>
      </c>
      <c r="N94" s="16">
        <v>3.7402481826217602</v>
      </c>
      <c r="O94" s="16">
        <v>4.6851843074977202E-3</v>
      </c>
      <c r="P94" s="16">
        <v>6.8192924924168503</v>
      </c>
      <c r="Q94" s="16">
        <v>1.7410280597938701E-3</v>
      </c>
      <c r="R94" s="16">
        <v>6.6416378946707999</v>
      </c>
      <c r="S94" s="16">
        <v>0.153535999775227</v>
      </c>
      <c r="T94" s="16">
        <v>603.03738347756496</v>
      </c>
      <c r="U94" s="16">
        <v>0.339318117928601</v>
      </c>
      <c r="V94" s="74">
        <v>43711.391053240739</v>
      </c>
      <c r="W94" s="73">
        <v>2.2999999999999998</v>
      </c>
      <c r="X94" s="16">
        <v>6.0347211085586598E-2</v>
      </c>
      <c r="Y94" s="16">
        <v>5.2837754092455502E-2</v>
      </c>
      <c r="Z94" s="17">
        <f>((((N94/1000)+1)/((SMOW!$Z$4/1000)+1))-1)*1000</f>
        <v>14.548082961099995</v>
      </c>
      <c r="AA94" s="17">
        <f>((((P94/1000)+1)/((SMOW!$AA$4/1000)+1))-1)*1000</f>
        <v>28.100005602105238</v>
      </c>
      <c r="AB94" s="17">
        <f>Z94*SMOW!$AN$6</f>
        <v>16.106699411670917</v>
      </c>
      <c r="AC94" s="17">
        <f>AA94*SMOW!$AN$12</f>
        <v>31.049703939139945</v>
      </c>
      <c r="AD94" s="17">
        <f t="shared" ref="AD94" si="252">LN((AB94/1000)+1)*1000</f>
        <v>15.978362748145267</v>
      </c>
      <c r="AE94" s="17">
        <f t="shared" ref="AE94" si="253">LN((AC94/1000)+1)*1000</f>
        <v>30.577413319089395</v>
      </c>
      <c r="AF94" s="16">
        <f>(AD94-SMOW!AN$14*AE94)</f>
        <v>-0.16651148433393281</v>
      </c>
      <c r="AG94" s="2">
        <f t="shared" ref="AG94" si="254">AF94*1000</f>
        <v>-166.5114843339328</v>
      </c>
      <c r="AH94" s="2">
        <f>AVERAGE(AG94:AG95)</f>
        <v>-156.52106352936369</v>
      </c>
      <c r="AI94" s="2">
        <f>STDEV(AG94:AG95)</f>
        <v>14.128588595635986</v>
      </c>
      <c r="AK94" s="103" t="str">
        <f t="shared" si="173"/>
        <v>11</v>
      </c>
    </row>
    <row r="95" spans="1:37" s="73" customFormat="1" x14ac:dyDescent="0.25">
      <c r="A95" s="73">
        <v>1637</v>
      </c>
      <c r="B95" s="69" t="s">
        <v>80</v>
      </c>
      <c r="C95" s="48" t="s">
        <v>48</v>
      </c>
      <c r="D95" s="48" t="s">
        <v>100</v>
      </c>
      <c r="E95" s="73" t="s">
        <v>214</v>
      </c>
      <c r="F95" s="16">
        <v>15.3520850801113</v>
      </c>
      <c r="G95" s="16">
        <v>15.235433860320001</v>
      </c>
      <c r="H95" s="16">
        <v>4.2156741630392097E-3</v>
      </c>
      <c r="I95" s="16">
        <v>29.674829514153899</v>
      </c>
      <c r="J95" s="16">
        <v>29.243052844589201</v>
      </c>
      <c r="K95" s="16">
        <v>1.69041497621321E-3</v>
      </c>
      <c r="L95" s="16">
        <v>-0.204898041623126</v>
      </c>
      <c r="M95" s="16">
        <v>4.0629057752690099E-3</v>
      </c>
      <c r="N95" s="16">
        <v>5.0005791152244896</v>
      </c>
      <c r="O95" s="16">
        <v>4.1726954004165104E-3</v>
      </c>
      <c r="P95" s="16">
        <v>9.1883068844005695</v>
      </c>
      <c r="Q95" s="16">
        <v>1.6567822956118101E-3</v>
      </c>
      <c r="R95" s="16">
        <v>12.5690009553691</v>
      </c>
      <c r="S95" s="16">
        <v>0.15341107582784599</v>
      </c>
      <c r="T95" s="16">
        <v>495.59143547560802</v>
      </c>
      <c r="U95" s="16">
        <v>0.114487198581962</v>
      </c>
      <c r="V95" s="74">
        <v>43711.493761574071</v>
      </c>
      <c r="W95" s="73">
        <v>2.2999999999999998</v>
      </c>
      <c r="X95" s="16">
        <v>1.5219190212425999E-2</v>
      </c>
      <c r="Y95" s="16">
        <v>1.21720700571104E-2</v>
      </c>
      <c r="Z95" s="17">
        <f>((((N95/1000)+1)/((SMOW!$Z$4/1000)+1))-1)*1000</f>
        <v>15.821984584437176</v>
      </c>
      <c r="AA95" s="17">
        <f>((((P95/1000)+1)/((SMOW!$AA$4/1000)+1))-1)*1000</f>
        <v>30.519092848278806</v>
      </c>
      <c r="AB95" s="17">
        <f>Z95*SMOW!$AN$6</f>
        <v>17.517081149388215</v>
      </c>
      <c r="AC95" s="17">
        <f>AA95*SMOW!$AN$12</f>
        <v>33.722726281562942</v>
      </c>
      <c r="AD95" s="17">
        <f t="shared" ref="AD95" si="255">LN((AB95/1000)+1)*1000</f>
        <v>17.365425564112893</v>
      </c>
      <c r="AE95" s="17">
        <f t="shared" ref="AE95" si="256">LN((AC95/1000)+1)*1000</f>
        <v>33.166583725071376</v>
      </c>
      <c r="AF95" s="16">
        <f>(AD95-SMOW!AN$14*AE95)</f>
        <v>-0.14653064272479455</v>
      </c>
      <c r="AG95" s="2">
        <f t="shared" ref="AG95" si="257">AF95*1000</f>
        <v>-146.53064272479455</v>
      </c>
      <c r="AK95" s="103" t="str">
        <f t="shared" si="173"/>
        <v>11</v>
      </c>
    </row>
    <row r="96" spans="1:37" s="73" customFormat="1" x14ac:dyDescent="0.25">
      <c r="A96" s="73">
        <v>1638</v>
      </c>
      <c r="B96" s="69" t="s">
        <v>80</v>
      </c>
      <c r="C96" s="48" t="s">
        <v>48</v>
      </c>
      <c r="D96" s="48" t="s">
        <v>109</v>
      </c>
      <c r="E96" s="73" t="s">
        <v>215</v>
      </c>
      <c r="F96" s="16">
        <v>12.9823255441328</v>
      </c>
      <c r="G96" s="16">
        <v>12.898777229535099</v>
      </c>
      <c r="H96" s="16">
        <v>3.6140372519201098E-3</v>
      </c>
      <c r="I96" s="16">
        <v>25.0532831980819</v>
      </c>
      <c r="J96" s="16">
        <v>24.7445947924557</v>
      </c>
      <c r="K96" s="16">
        <v>1.7168111233180699E-3</v>
      </c>
      <c r="L96" s="16">
        <v>-0.166368820881448</v>
      </c>
      <c r="M96" s="16">
        <v>3.2849150476880399E-3</v>
      </c>
      <c r="N96" s="16">
        <v>2.6549792577777498</v>
      </c>
      <c r="O96" s="16">
        <v>3.57719217254153E-3</v>
      </c>
      <c r="P96" s="16">
        <v>4.6587113575242203</v>
      </c>
      <c r="Q96" s="16">
        <v>1.68265326209924E-3</v>
      </c>
      <c r="R96" s="16">
        <v>6.1946773481377404</v>
      </c>
      <c r="S96" s="16">
        <v>0.123268345847664</v>
      </c>
      <c r="T96" s="16">
        <v>689.59789750239497</v>
      </c>
      <c r="U96" s="16">
        <v>0.104042530717519</v>
      </c>
      <c r="V96" s="74">
        <v>43711.594907407409</v>
      </c>
      <c r="W96" s="73">
        <v>2.2999999999999998</v>
      </c>
      <c r="X96" s="16">
        <v>9.06878483448256E-2</v>
      </c>
      <c r="Y96" s="16">
        <v>8.7439240420989606E-2</v>
      </c>
      <c r="Z96" s="17">
        <f>((((N96/1000)+1)/((SMOW!$Z$4/1000)+1))-1)*1000</f>
        <v>13.451128336443574</v>
      </c>
      <c r="AA96" s="17">
        <f>((((P96/1000)+1)/((SMOW!$AA$4/1000)+1))-1)*1000</f>
        <v>25.893757178529597</v>
      </c>
      <c r="AB96" s="17">
        <f>Z96*SMOW!$AN$6</f>
        <v>14.892221981563702</v>
      </c>
      <c r="AC96" s="17">
        <f>AA96*SMOW!$AN$12</f>
        <v>28.611862419169373</v>
      </c>
      <c r="AD96" s="17">
        <f t="shared" ref="AD96" si="258">LN((AB96/1000)+1)*1000</f>
        <v>14.782421615860237</v>
      </c>
      <c r="AE96" s="17">
        <f t="shared" ref="AE96" si="259">LN((AC96/1000)+1)*1000</f>
        <v>28.210186879355117</v>
      </c>
      <c r="AF96" s="16">
        <f>(AD96-SMOW!AN$14*AE96)</f>
        <v>-0.11255705643926639</v>
      </c>
      <c r="AG96" s="2">
        <f t="shared" ref="AG96" si="260">AF96*1000</f>
        <v>-112.55705643926639</v>
      </c>
      <c r="AK96" s="103" t="str">
        <f t="shared" si="173"/>
        <v>11</v>
      </c>
    </row>
    <row r="97" spans="1:38" s="73" customFormat="1" x14ac:dyDescent="0.25">
      <c r="A97" s="73">
        <v>1639</v>
      </c>
      <c r="B97" s="69" t="s">
        <v>80</v>
      </c>
      <c r="C97" s="48" t="s">
        <v>48</v>
      </c>
      <c r="D97" s="48" t="s">
        <v>100</v>
      </c>
      <c r="E97" s="73" t="s">
        <v>216</v>
      </c>
      <c r="F97" s="16">
        <v>13.039105704882299</v>
      </c>
      <c r="G97" s="16">
        <v>12.9548280004483</v>
      </c>
      <c r="H97" s="16">
        <v>4.4469634317028401E-3</v>
      </c>
      <c r="I97" s="16">
        <v>25.234208341412501</v>
      </c>
      <c r="J97" s="16">
        <v>24.921082359328398</v>
      </c>
      <c r="K97" s="16">
        <v>1.9790732538878001E-3</v>
      </c>
      <c r="L97" s="16">
        <v>-0.20350348527704501</v>
      </c>
      <c r="M97" s="16">
        <v>4.38350502445923E-3</v>
      </c>
      <c r="N97" s="16">
        <v>2.7111805452661</v>
      </c>
      <c r="O97" s="16">
        <v>4.4016266769332998E-3</v>
      </c>
      <c r="P97" s="16">
        <v>4.8360367944844898</v>
      </c>
      <c r="Q97" s="16">
        <v>1.9396973967366899E-3</v>
      </c>
      <c r="R97" s="16">
        <v>6.4064819721596997</v>
      </c>
      <c r="S97" s="16">
        <v>0.13141216730733399</v>
      </c>
      <c r="T97" s="16">
        <v>806.24702216759704</v>
      </c>
      <c r="U97" s="16">
        <v>0.307415772443005</v>
      </c>
      <c r="V97" s="74">
        <v>43712.376493055555</v>
      </c>
      <c r="W97" s="73">
        <v>2.2999999999999998</v>
      </c>
      <c r="X97" s="16">
        <v>1.6723838910994399E-2</v>
      </c>
      <c r="Y97" s="16">
        <v>1.4459167945849E-2</v>
      </c>
      <c r="Z97" s="17">
        <f>((((N97/1000)+1)/((SMOW!$Z$4/1000)+1))-1)*1000</f>
        <v>13.507934774747321</v>
      </c>
      <c r="AA97" s="17">
        <f>((((P97/1000)+1)/((SMOW!$AA$4/1000)+1))-1)*1000</f>
        <v>26.074830668173288</v>
      </c>
      <c r="AB97" s="17">
        <f>Z97*SMOW!$AN$6</f>
        <v>14.95511440724292</v>
      </c>
      <c r="AC97" s="17">
        <f>AA97*SMOW!$AN$12</f>
        <v>28.811943455603128</v>
      </c>
      <c r="AD97" s="17">
        <f t="shared" ref="AD97" si="261">LN((AB97/1000)+1)*1000</f>
        <v>14.844389257043689</v>
      </c>
      <c r="AE97" s="17">
        <f t="shared" ref="AE97" si="262">LN((AC97/1000)+1)*1000</f>
        <v>28.404683546977211</v>
      </c>
      <c r="AF97" s="16">
        <f>(AD97-SMOW!AN$14*AE97)</f>
        <v>-0.15328365576027814</v>
      </c>
      <c r="AG97" s="2">
        <f t="shared" ref="AG97" si="263">AF97*1000</f>
        <v>-153.28365576027812</v>
      </c>
      <c r="AH97" s="2">
        <f>AVERAGE(AG97:AG98)</f>
        <v>-149.61808645694762</v>
      </c>
      <c r="AI97" s="2">
        <f>STDEV(AG97:AG98)</f>
        <v>5.1838978225884906</v>
      </c>
      <c r="AK97" s="103" t="str">
        <f t="shared" si="173"/>
        <v>11</v>
      </c>
    </row>
    <row r="98" spans="1:38" s="73" customFormat="1" x14ac:dyDescent="0.25">
      <c r="A98" s="73">
        <v>1640</v>
      </c>
      <c r="B98" s="69" t="s">
        <v>80</v>
      </c>
      <c r="C98" s="48" t="s">
        <v>48</v>
      </c>
      <c r="D98" s="48" t="s">
        <v>100</v>
      </c>
      <c r="E98" s="73" t="s">
        <v>217</v>
      </c>
      <c r="F98" s="16">
        <v>14.2140487953614</v>
      </c>
      <c r="G98" s="16">
        <v>14.1139761512192</v>
      </c>
      <c r="H98" s="16">
        <v>3.46211350029229E-3</v>
      </c>
      <c r="I98" s="16">
        <v>27.481817706814098</v>
      </c>
      <c r="J98" s="16">
        <v>27.1109715154487</v>
      </c>
      <c r="K98" s="16">
        <v>1.70611934065652E-3</v>
      </c>
      <c r="L98" s="16">
        <v>-0.200616808937742</v>
      </c>
      <c r="M98" s="16">
        <v>3.4169763855930002E-3</v>
      </c>
      <c r="N98" s="16">
        <v>3.8741451008229801</v>
      </c>
      <c r="O98" s="16">
        <v>3.4268172822861502E-3</v>
      </c>
      <c r="P98" s="16">
        <v>7.0389274789905603</v>
      </c>
      <c r="Q98" s="16">
        <v>1.67217420431004E-3</v>
      </c>
      <c r="R98" s="16">
        <v>9.5682586052636101</v>
      </c>
      <c r="S98" s="16">
        <v>0.14681139529118001</v>
      </c>
      <c r="T98" s="16">
        <v>769.32652443092695</v>
      </c>
      <c r="U98" s="16">
        <v>5.7574979133826698E-2</v>
      </c>
      <c r="V98" s="74">
        <v>43712.467280092591</v>
      </c>
      <c r="W98" s="73">
        <v>2.2999999999999998</v>
      </c>
      <c r="X98" s="16">
        <v>1.0314479380542399E-2</v>
      </c>
      <c r="Y98" s="16">
        <v>8.9563645025805202E-3</v>
      </c>
      <c r="Z98" s="17">
        <f>((((N98/1000)+1)/((SMOW!$Z$4/1000)+1))-1)*1000</f>
        <v>14.68342162259284</v>
      </c>
      <c r="AA98" s="17">
        <f>((((P98/1000)+1)/((SMOW!$AA$4/1000)+1))-1)*1000</f>
        <v>28.324282920399124</v>
      </c>
      <c r="AB98" s="17">
        <f>Z98*SMOW!$AN$6</f>
        <v>16.256537651201985</v>
      </c>
      <c r="AC98" s="17">
        <f>AA98*SMOW!$AN$12</f>
        <v>31.297523972768968</v>
      </c>
      <c r="AD98" s="17">
        <f t="shared" ref="AD98" si="264">LN((AB98/1000)+1)*1000</f>
        <v>16.125814972304862</v>
      </c>
      <c r="AE98" s="17">
        <f t="shared" ref="AE98" si="265">LN((AC98/1000)+1)*1000</f>
        <v>30.817741457307726</v>
      </c>
      <c r="AF98" s="16">
        <f>(AD98-SMOW!AN$14*AE98)</f>
        <v>-0.14595251715361712</v>
      </c>
      <c r="AG98" s="2">
        <f t="shared" ref="AG98" si="266">AF98*1000</f>
        <v>-145.95251715361712</v>
      </c>
      <c r="AK98" s="103" t="str">
        <f t="shared" si="173"/>
        <v>11</v>
      </c>
    </row>
    <row r="99" spans="1:38" s="73" customFormat="1" x14ac:dyDescent="0.25">
      <c r="A99" s="73">
        <v>1641</v>
      </c>
      <c r="B99" s="69" t="s">
        <v>80</v>
      </c>
      <c r="C99" s="48" t="s">
        <v>48</v>
      </c>
      <c r="D99" s="48" t="s">
        <v>100</v>
      </c>
      <c r="E99" s="73" t="s">
        <v>218</v>
      </c>
      <c r="F99" s="16">
        <v>15.9792353197476</v>
      </c>
      <c r="G99" s="16">
        <v>15.852910935106401</v>
      </c>
      <c r="H99" s="16">
        <v>4.2105125947399296E-3</v>
      </c>
      <c r="I99" s="16">
        <v>30.9173395488721</v>
      </c>
      <c r="J99" s="16">
        <v>30.449026707807501</v>
      </c>
      <c r="K99" s="16">
        <v>2.1836049779179801E-3</v>
      </c>
      <c r="L99" s="16">
        <v>-0.224175166615976</v>
      </c>
      <c r="M99" s="16">
        <v>3.9245000731178998E-3</v>
      </c>
      <c r="N99" s="16">
        <v>5.62133556344416</v>
      </c>
      <c r="O99" s="16">
        <v>4.1675864542597496E-3</v>
      </c>
      <c r="P99" s="16">
        <v>10.406095804049899</v>
      </c>
      <c r="Q99" s="16">
        <v>2.1401597352906001E-3</v>
      </c>
      <c r="R99" s="16">
        <v>14.3370139624488</v>
      </c>
      <c r="S99" s="16">
        <v>0.14411409983963899</v>
      </c>
      <c r="T99" s="16">
        <v>574.31009804259998</v>
      </c>
      <c r="U99" s="16">
        <v>8.1510427411966693E-2</v>
      </c>
      <c r="V99" s="74">
        <v>43712.563240740739</v>
      </c>
      <c r="W99" s="73">
        <v>2.2999999999999998</v>
      </c>
      <c r="X99" s="16">
        <v>2.7314214575485201E-2</v>
      </c>
      <c r="Y99" s="16">
        <v>2.5322709557371401E-2</v>
      </c>
      <c r="Z99" s="17">
        <f>((((N99/1000)+1)/((SMOW!$Z$4/1000)+1))-1)*1000</f>
        <v>16.449425065844014</v>
      </c>
      <c r="AA99" s="17">
        <f>((((P99/1000)+1)/((SMOW!$AA$4/1000)+1))-1)*1000</f>
        <v>31.762621656724832</v>
      </c>
      <c r="AB99" s="17">
        <f>Z99*SMOW!$AN$6</f>
        <v>18.211742793795683</v>
      </c>
      <c r="AC99" s="17">
        <f>AA99*SMOW!$AN$12</f>
        <v>35.096790112324165</v>
      </c>
      <c r="AD99" s="17">
        <f t="shared" ref="AD99" si="267">LN((AB99/1000)+1)*1000</f>
        <v>18.047895314700128</v>
      </c>
      <c r="AE99" s="17">
        <f t="shared" ref="AE99" si="268">LN((AC99/1000)+1)*1000</f>
        <v>34.494939361627189</v>
      </c>
      <c r="AF99" s="16">
        <f>(AD99-SMOW!AN$14*AE99)</f>
        <v>-0.16543266823902769</v>
      </c>
      <c r="AG99" s="2">
        <f t="shared" ref="AG99" si="269">AF99*1000</f>
        <v>-165.43266823902769</v>
      </c>
      <c r="AJ99" s="73" t="s">
        <v>225</v>
      </c>
      <c r="AK99" s="103" t="str">
        <f t="shared" si="173"/>
        <v>11</v>
      </c>
    </row>
    <row r="100" spans="1:38" s="73" customFormat="1" x14ac:dyDescent="0.25">
      <c r="A100" s="73">
        <v>1642</v>
      </c>
      <c r="B100" s="69" t="s">
        <v>223</v>
      </c>
      <c r="C100" s="48" t="s">
        <v>48</v>
      </c>
      <c r="D100" s="48" t="s">
        <v>100</v>
      </c>
      <c r="E100" s="73" t="s">
        <v>219</v>
      </c>
      <c r="F100" s="16">
        <v>15.5995014786018</v>
      </c>
      <c r="G100" s="16">
        <v>15.479079780086201</v>
      </c>
      <c r="H100" s="16">
        <v>3.2869593779477398E-3</v>
      </c>
      <c r="I100" s="16">
        <v>30.1652904625678</v>
      </c>
      <c r="J100" s="16">
        <v>29.719265476121901</v>
      </c>
      <c r="K100" s="16">
        <v>1.92015724231267E-3</v>
      </c>
      <c r="L100" s="16">
        <v>-0.21269239130621501</v>
      </c>
      <c r="M100" s="16">
        <v>3.37080646979391E-3</v>
      </c>
      <c r="N100" s="16">
        <v>5.2454731056140496</v>
      </c>
      <c r="O100" s="16">
        <v>3.2534488547445498E-3</v>
      </c>
      <c r="P100" s="16">
        <v>9.6690095683307007</v>
      </c>
      <c r="Q100" s="16">
        <v>1.8819535845465099E-3</v>
      </c>
      <c r="R100" s="16">
        <v>13.331878212018699</v>
      </c>
      <c r="S100" s="16">
        <v>0.132202445883398</v>
      </c>
      <c r="T100" s="16">
        <v>610.08293555000398</v>
      </c>
      <c r="U100" s="16">
        <v>8.9309081084228206E-2</v>
      </c>
      <c r="V100" s="74">
        <v>43712.718356481484</v>
      </c>
      <c r="W100" s="73">
        <v>2.2999999999999998</v>
      </c>
      <c r="X100" s="16">
        <v>1.3275352388859899E-3</v>
      </c>
      <c r="Y100" s="16">
        <v>1.71662251052928E-3</v>
      </c>
      <c r="Z100" s="17">
        <f>((((N100/1000)+1)/((SMOW!$Z$4/1000)+1))-1)*1000</f>
        <v>16.069515485911179</v>
      </c>
      <c r="AA100" s="17">
        <f>((((P100/1000)+1)/((SMOW!$AA$4/1000)+1))-1)*1000</f>
        <v>31.009955941315059</v>
      </c>
      <c r="AB100" s="17">
        <f>Z100*SMOW!$AN$6</f>
        <v>17.791131403005974</v>
      </c>
      <c r="AC100" s="17">
        <f>AA100*SMOW!$AN$12</f>
        <v>34.265115985296106</v>
      </c>
      <c r="AD100" s="17">
        <f t="shared" ref="AD100" si="270">LN((AB100/1000)+1)*1000</f>
        <v>17.634721637880617</v>
      </c>
      <c r="AE100" s="17">
        <f t="shared" ref="AE100" si="271">LN((AC100/1000)+1)*1000</f>
        <v>33.691141660165997</v>
      </c>
      <c r="AF100" s="16">
        <f>(AD100-SMOW!AN$14*AE100)</f>
        <v>-0.15420115868703022</v>
      </c>
      <c r="AG100" s="2">
        <f t="shared" ref="AG100" si="272">AF100*1000</f>
        <v>-154.20115868703022</v>
      </c>
      <c r="AK100" s="103" t="str">
        <f t="shared" si="173"/>
        <v>11</v>
      </c>
    </row>
    <row r="101" spans="1:38" s="73" customFormat="1" x14ac:dyDescent="0.25">
      <c r="A101" s="73">
        <v>1643</v>
      </c>
      <c r="B101" s="69" t="s">
        <v>80</v>
      </c>
      <c r="C101" s="48" t="s">
        <v>48</v>
      </c>
      <c r="D101" s="48" t="s">
        <v>100</v>
      </c>
      <c r="E101" s="73" t="s">
        <v>220</v>
      </c>
      <c r="F101" s="16">
        <v>15.154920056115699</v>
      </c>
      <c r="G101" s="16">
        <v>15.0412311877687</v>
      </c>
      <c r="H101" s="16">
        <v>3.72827631099113E-3</v>
      </c>
      <c r="I101" s="16">
        <v>29.3211047313747</v>
      </c>
      <c r="J101" s="16">
        <v>28.899463195819902</v>
      </c>
      <c r="K101" s="16">
        <v>2.47160737551585E-3</v>
      </c>
      <c r="L101" s="16">
        <v>-0.21768537962425999</v>
      </c>
      <c r="M101" s="16">
        <v>3.6130031532859101E-3</v>
      </c>
      <c r="N101" s="16">
        <v>4.8054241869896801</v>
      </c>
      <c r="O101" s="16">
        <v>3.6902665653675802E-3</v>
      </c>
      <c r="P101" s="16">
        <v>8.8416198484511206</v>
      </c>
      <c r="Q101" s="16">
        <v>2.4224320057999E-3</v>
      </c>
      <c r="R101" s="16">
        <v>11.036911084798501</v>
      </c>
      <c r="S101" s="16">
        <v>0.15720038942547801</v>
      </c>
      <c r="T101" s="16">
        <v>491.16106944972501</v>
      </c>
      <c r="U101" s="16">
        <v>0.19401093576044401</v>
      </c>
      <c r="V101" s="74">
        <v>43713.386412037034</v>
      </c>
      <c r="W101" s="73">
        <v>2.2999999999999998</v>
      </c>
      <c r="X101" s="16">
        <v>1.8133229699474E-2</v>
      </c>
      <c r="Y101" s="16">
        <v>2.1275174988159298E-2</v>
      </c>
      <c r="Z101" s="17">
        <f>((((N101/1000)+1)/((SMOW!$Z$4/1000)+1))-1)*1000</f>
        <v>15.624728313524905</v>
      </c>
      <c r="AA101" s="17">
        <f>((((P101/1000)+1)/((SMOW!$AA$4/1000)+1))-1)*1000</f>
        <v>30.165078035233826</v>
      </c>
      <c r="AB101" s="17">
        <f>Z101*SMOW!$AN$6</f>
        <v>17.298691725080801</v>
      </c>
      <c r="AC101" s="17">
        <f>AA101*SMOW!$AN$12</f>
        <v>33.331550020221094</v>
      </c>
      <c r="AD101" s="17">
        <f t="shared" ref="AD101" si="273">LN((AB101/1000)+1)*1000</f>
        <v>17.150772790080623</v>
      </c>
      <c r="AE101" s="17">
        <f t="shared" ref="AE101" si="274">LN((AC101/1000)+1)*1000</f>
        <v>32.788097034618936</v>
      </c>
      <c r="AF101" s="16">
        <f>(AD101-SMOW!AN$14*AE101)</f>
        <v>-0.16134244419817634</v>
      </c>
      <c r="AG101" s="2">
        <f t="shared" ref="AG101" si="275">AF101*1000</f>
        <v>-161.34244419817634</v>
      </c>
      <c r="AJ101" s="73" t="s">
        <v>226</v>
      </c>
      <c r="AK101" s="103" t="str">
        <f t="shared" si="173"/>
        <v>11</v>
      </c>
    </row>
    <row r="102" spans="1:38" s="73" customFormat="1" x14ac:dyDescent="0.25">
      <c r="A102" s="73">
        <v>1644</v>
      </c>
      <c r="B102" s="69" t="s">
        <v>80</v>
      </c>
      <c r="C102" s="48" t="s">
        <v>48</v>
      </c>
      <c r="D102" s="48" t="s">
        <v>100</v>
      </c>
      <c r="E102" s="73" t="s">
        <v>221</v>
      </c>
      <c r="F102" s="16">
        <v>14.1127224950759</v>
      </c>
      <c r="G102" s="16">
        <v>14.014064901795299</v>
      </c>
      <c r="H102" s="16">
        <v>3.7827805509079702E-3</v>
      </c>
      <c r="I102" s="16">
        <v>27.273240354065901</v>
      </c>
      <c r="J102" s="16">
        <v>26.907952325323901</v>
      </c>
      <c r="K102" s="16">
        <v>1.75809415232707E-3</v>
      </c>
      <c r="L102" s="16">
        <v>-0.193333925975707</v>
      </c>
      <c r="M102" s="16">
        <v>3.9814498548840201E-3</v>
      </c>
      <c r="N102" s="16">
        <v>3.7738518213163399</v>
      </c>
      <c r="O102" s="16">
        <v>3.7442151350184898E-3</v>
      </c>
      <c r="P102" s="16">
        <v>6.8316949758944503</v>
      </c>
      <c r="Q102" s="16">
        <v>2.5972738138149401E-3</v>
      </c>
      <c r="R102" s="16">
        <v>8.5205876850517601</v>
      </c>
      <c r="S102" s="16">
        <v>0.13735301855166299</v>
      </c>
      <c r="T102" s="16">
        <v>554.79580964855597</v>
      </c>
      <c r="U102" s="16">
        <v>0.10294385675011999</v>
      </c>
      <c r="V102" s="74">
        <v>43713.477650462963</v>
      </c>
      <c r="W102" s="73">
        <v>2.2999999999999998</v>
      </c>
      <c r="X102" s="16">
        <v>1.4037577383735801E-2</v>
      </c>
      <c r="Y102" s="16">
        <v>8.6454028220179504E-4</v>
      </c>
      <c r="Z102" s="17">
        <f>((((N102/1000)+1)/((SMOW!$Z$4/1000)+1))-1)*1000</f>
        <v>14.58204842903843</v>
      </c>
      <c r="AA102" s="17">
        <f>((((P102/1000)+1)/((SMOW!$AA$4/1000)+1))-1)*1000</f>
        <v>28.112670231625003</v>
      </c>
      <c r="AB102" s="17">
        <f>Z102*SMOW!$AN$6</f>
        <v>16.144303787719906</v>
      </c>
      <c r="AC102" s="17">
        <f>AA102*SMOW!$AN$12</f>
        <v>31.063697993185905</v>
      </c>
      <c r="AD102" s="17">
        <f t="shared" ref="AD102" si="276">LN((AB102/1000)+1)*1000</f>
        <v>16.01537035792764</v>
      </c>
      <c r="AE102" s="17">
        <f t="shared" ref="AE102" si="277">LN((AC102/1000)+1)*1000</f>
        <v>30.590985854948098</v>
      </c>
      <c r="AF102" s="16">
        <f>(AD102-SMOW!AN$14*AE102)</f>
        <v>-0.13667017348495492</v>
      </c>
      <c r="AG102" s="2">
        <f t="shared" ref="AG102" si="278">AF102*1000</f>
        <v>-136.67017348495492</v>
      </c>
      <c r="AJ102" s="73" t="s">
        <v>226</v>
      </c>
      <c r="AK102" s="103" t="str">
        <f t="shared" si="173"/>
        <v>11</v>
      </c>
    </row>
    <row r="103" spans="1:38" s="73" customFormat="1" x14ac:dyDescent="0.25">
      <c r="A103" s="73">
        <v>1645</v>
      </c>
      <c r="B103" s="69" t="s">
        <v>80</v>
      </c>
      <c r="C103" s="48" t="s">
        <v>48</v>
      </c>
      <c r="D103" s="48" t="s">
        <v>100</v>
      </c>
      <c r="E103" s="73" t="s">
        <v>222</v>
      </c>
      <c r="F103" s="16">
        <v>14.0948650071127</v>
      </c>
      <c r="G103" s="16">
        <v>13.996455662935499</v>
      </c>
      <c r="H103" s="16">
        <v>4.3806399508864698E-3</v>
      </c>
      <c r="I103" s="16">
        <v>27.235678778802001</v>
      </c>
      <c r="J103" s="16">
        <v>26.8713873004431</v>
      </c>
      <c r="K103" s="16">
        <v>1.8542286403645399E-3</v>
      </c>
      <c r="L103" s="16">
        <v>-0.191636831698446</v>
      </c>
      <c r="M103" s="16">
        <v>4.1382357225246899E-3</v>
      </c>
      <c r="N103" s="16">
        <v>3.7561763902926502</v>
      </c>
      <c r="O103" s="16">
        <v>4.3359793634446296E-3</v>
      </c>
      <c r="P103" s="16">
        <v>6.7976857579163301</v>
      </c>
      <c r="Q103" s="16">
        <v>1.8173367052472199E-3</v>
      </c>
      <c r="R103" s="16">
        <v>8.3444829692642308</v>
      </c>
      <c r="S103" s="16">
        <v>0.104422111387348</v>
      </c>
      <c r="T103" s="16">
        <v>517.57480204575199</v>
      </c>
      <c r="U103" s="16">
        <v>8.03398438777225E-2</v>
      </c>
      <c r="V103" s="74">
        <v>43713.568553240744</v>
      </c>
      <c r="W103" s="73">
        <v>2.2999999999999998</v>
      </c>
      <c r="X103" s="16">
        <v>1.28027119961646E-2</v>
      </c>
      <c r="Y103" s="16">
        <v>9.8946243798504405E-3</v>
      </c>
      <c r="Z103" s="17">
        <f>((((N103/1000)+1)/((SMOW!$Z$4/1000)+1))-1)*1000</f>
        <v>14.564182676725546</v>
      </c>
      <c r="AA103" s="17">
        <f>((((P103/1000)+1)/((SMOW!$AA$4/1000)+1))-1)*1000</f>
        <v>28.077942175205539</v>
      </c>
      <c r="AB103" s="17">
        <f>Z103*SMOW!$AN$6</f>
        <v>16.124523978721264</v>
      </c>
      <c r="AC103" s="17">
        <f>AA103*SMOW!$AN$12</f>
        <v>31.025324482323498</v>
      </c>
      <c r="AD103" s="17">
        <f t="shared" ref="AD103" si="279">LN((AB103/1000)+1)*1000</f>
        <v>15.99590461724525</v>
      </c>
      <c r="AE103" s="17">
        <f t="shared" ref="AE103" si="280">LN((AC103/1000)+1)*1000</f>
        <v>30.553767761598468</v>
      </c>
      <c r="AF103" s="16">
        <f>(AD103-SMOW!AN$14*AE103)</f>
        <v>-0.13648476087874251</v>
      </c>
      <c r="AG103" s="2">
        <f t="shared" ref="AG103" si="281">AF103*1000</f>
        <v>-136.48476087874252</v>
      </c>
      <c r="AH103" s="2">
        <f>AVERAGE(AG103:AG104)</f>
        <v>-139.73342111360853</v>
      </c>
      <c r="AI103" s="2">
        <f>STDEV(AG103:AG104)</f>
        <v>4.5942993636896938</v>
      </c>
      <c r="AJ103" s="73" t="s">
        <v>226</v>
      </c>
      <c r="AK103" s="103" t="str">
        <f t="shared" si="173"/>
        <v>11</v>
      </c>
    </row>
    <row r="104" spans="1:38" s="73" customFormat="1" x14ac:dyDescent="0.25">
      <c r="A104" s="73">
        <v>1646</v>
      </c>
      <c r="B104" s="69" t="s">
        <v>223</v>
      </c>
      <c r="C104" s="48" t="s">
        <v>48</v>
      </c>
      <c r="D104" s="48" t="s">
        <v>100</v>
      </c>
      <c r="E104" s="73" t="s">
        <v>224</v>
      </c>
      <c r="F104" s="16">
        <v>14.3857179193321</v>
      </c>
      <c r="G104" s="16">
        <v>14.283224849867</v>
      </c>
      <c r="H104" s="16">
        <v>4.6719398377249198E-3</v>
      </c>
      <c r="I104" s="16">
        <v>27.807068276273</v>
      </c>
      <c r="J104" s="16">
        <v>27.427472593661701</v>
      </c>
      <c r="K104" s="16">
        <v>1.6746631730519899E-3</v>
      </c>
      <c r="L104" s="16">
        <v>-0.19848067958642601</v>
      </c>
      <c r="M104" s="16">
        <v>4.7701621810220703E-3</v>
      </c>
      <c r="N104" s="16">
        <v>4.0440640595190702</v>
      </c>
      <c r="O104" s="16">
        <v>4.6243094503877497E-3</v>
      </c>
      <c r="P104" s="16">
        <v>7.3577068276713096</v>
      </c>
      <c r="Q104" s="16">
        <v>1.6413438920408099E-3</v>
      </c>
      <c r="R104" s="16">
        <v>9.3974020303224197</v>
      </c>
      <c r="S104" s="16">
        <v>0.14194111713403501</v>
      </c>
      <c r="T104" s="16">
        <v>511.603357745111</v>
      </c>
      <c r="U104" s="16">
        <v>6.95138273551138E-2</v>
      </c>
      <c r="V104" s="74">
        <v>43713.680104166669</v>
      </c>
      <c r="W104" s="73">
        <v>2.2999999999999998</v>
      </c>
      <c r="X104" s="16">
        <v>4.8294810608976099E-3</v>
      </c>
      <c r="Y104" s="16">
        <v>2.3382976778757499E-3</v>
      </c>
      <c r="Z104" s="17">
        <f>((((N104/1000)+1)/((SMOW!$Z$4/1000)+1))-1)*1000</f>
        <v>14.855170194113976</v>
      </c>
      <c r="AA104" s="17">
        <f>((((P104/1000)+1)/((SMOW!$AA$4/1000)+1))-1)*1000</f>
        <v>28.649800173205399</v>
      </c>
      <c r="AB104" s="17">
        <f>Z104*SMOW!$AN$6</f>
        <v>16.44668659544925</v>
      </c>
      <c r="AC104" s="17">
        <f>AA104*SMOW!$AN$12</f>
        <v>31.657211243648366</v>
      </c>
      <c r="AD104" s="17">
        <f t="shared" ref="AD104" si="282">LN((AB104/1000)+1)*1000</f>
        <v>16.312904698472249</v>
      </c>
      <c r="AE104" s="17">
        <f t="shared" ref="AE104" si="283">LN((AC104/1000)+1)*1000</f>
        <v>31.166452234508942</v>
      </c>
      <c r="AF104" s="16">
        <f>(AD104-SMOW!AN$14*AE104)</f>
        <v>-0.14298208134847457</v>
      </c>
      <c r="AG104" s="2">
        <f t="shared" ref="AG104" si="284">AF104*1000</f>
        <v>-142.98208134847457</v>
      </c>
      <c r="AK104" s="103" t="str">
        <f t="shared" si="173"/>
        <v>11</v>
      </c>
    </row>
    <row r="105" spans="1:38" s="73" customFormat="1" x14ac:dyDescent="0.25">
      <c r="A105" s="73">
        <v>1647</v>
      </c>
      <c r="B105" s="69" t="s">
        <v>135</v>
      </c>
      <c r="C105" s="48" t="s">
        <v>48</v>
      </c>
      <c r="D105" s="48" t="s">
        <v>100</v>
      </c>
      <c r="E105" s="73" t="s">
        <v>227</v>
      </c>
      <c r="F105" s="16">
        <v>14.2466075213888</v>
      </c>
      <c r="G105" s="16">
        <v>14.146077868351201</v>
      </c>
      <c r="H105" s="16">
        <v>4.6816247223653703E-3</v>
      </c>
      <c r="I105" s="16">
        <v>27.53824833182</v>
      </c>
      <c r="J105" s="16">
        <v>27.165891237030301</v>
      </c>
      <c r="K105" s="16">
        <v>2.4652546021343299E-3</v>
      </c>
      <c r="L105" s="16">
        <v>-0.19751270480084199</v>
      </c>
      <c r="M105" s="16">
        <v>4.8877677374292404E-3</v>
      </c>
      <c r="N105" s="16">
        <v>3.9063718909124399</v>
      </c>
      <c r="O105" s="16">
        <v>4.6338955977111903E-3</v>
      </c>
      <c r="P105" s="16">
        <v>7.0942353541310998</v>
      </c>
      <c r="Q105" s="16">
        <v>2.4162056278869502E-3</v>
      </c>
      <c r="R105" s="16">
        <v>9.0121269281542098</v>
      </c>
      <c r="S105" s="16">
        <v>0.14838130622337101</v>
      </c>
      <c r="T105" s="16">
        <v>422.09257913868998</v>
      </c>
      <c r="U105" s="16">
        <v>6.7473218351308206E-2</v>
      </c>
      <c r="V105" s="74">
        <v>43713.786898148152</v>
      </c>
      <c r="W105" s="73">
        <v>2.2999999999999998</v>
      </c>
      <c r="X105" s="16">
        <v>1.0872594869363501E-2</v>
      </c>
      <c r="Y105" s="16">
        <v>1.24610447087559E-2</v>
      </c>
      <c r="Z105" s="17">
        <f>((((N105/1000)+1)/((SMOW!$Z$4/1000)+1))-1)*1000</f>
        <v>14.71599541662405</v>
      </c>
      <c r="AA105" s="17">
        <f>((((P105/1000)+1)/((SMOW!$AA$4/1000)+1))-1)*1000</f>
        <v>28.380759814679692</v>
      </c>
      <c r="AB105" s="17">
        <f>Z105*SMOW!$AN$6</f>
        <v>16.292601255634352</v>
      </c>
      <c r="AC105" s="17">
        <f>AA105*SMOW!$AN$12</f>
        <v>31.35992932854165</v>
      </c>
      <c r="AD105" s="17">
        <f t="shared" ref="AD105:AD106" si="285">LN((AB105/1000)+1)*1000</f>
        <v>16.161301056007119</v>
      </c>
      <c r="AE105" s="17">
        <f t="shared" ref="AE105:AE106" si="286">LN((AC105/1000)+1)*1000</f>
        <v>30.878251122343642</v>
      </c>
      <c r="AF105" s="16">
        <f>(AD105-SMOW!AN$14*AE105)</f>
        <v>-0.14241553659032391</v>
      </c>
      <c r="AG105" s="2">
        <f t="shared" ref="AG105:AG106" si="287">AF105*1000</f>
        <v>-142.41553659032391</v>
      </c>
      <c r="AH105" s="2">
        <f>AVERAGE(AG105:AG106)</f>
        <v>-138.65332650624572</v>
      </c>
      <c r="AI105" s="2">
        <f>STDEV(AG105:AG106)</f>
        <v>5.32056852540018</v>
      </c>
      <c r="AK105" s="103" t="str">
        <f t="shared" si="173"/>
        <v>11</v>
      </c>
    </row>
    <row r="106" spans="1:38" s="73" customFormat="1" x14ac:dyDescent="0.25">
      <c r="A106" s="73">
        <v>1648</v>
      </c>
      <c r="B106" s="69" t="s">
        <v>135</v>
      </c>
      <c r="C106" s="48" t="s">
        <v>48</v>
      </c>
      <c r="D106" s="48" t="s">
        <v>100</v>
      </c>
      <c r="E106" s="73" t="s">
        <v>228</v>
      </c>
      <c r="F106" s="16">
        <v>14.130881607963699</v>
      </c>
      <c r="G106" s="16">
        <v>14.0319709515586</v>
      </c>
      <c r="H106" s="16">
        <v>4.88305560985437E-3</v>
      </c>
      <c r="I106" s="16">
        <v>27.302190186734201</v>
      </c>
      <c r="J106" s="16">
        <v>26.936132839057802</v>
      </c>
      <c r="K106" s="16">
        <v>4.54896027816485E-3</v>
      </c>
      <c r="L106" s="16">
        <v>-0.19030718746397601</v>
      </c>
      <c r="M106" s="16">
        <v>4.7063953093647096E-3</v>
      </c>
      <c r="N106" s="16">
        <v>3.79182580220108</v>
      </c>
      <c r="O106" s="16">
        <v>4.8332728989977803E-3</v>
      </c>
      <c r="P106" s="16">
        <v>6.8628738476273998</v>
      </c>
      <c r="Q106" s="16">
        <v>4.4584536686913603E-3</v>
      </c>
      <c r="R106" s="16">
        <v>8.4592973498067696</v>
      </c>
      <c r="S106" s="16">
        <v>0.144707321666422</v>
      </c>
      <c r="T106" s="16">
        <v>484.57030656675101</v>
      </c>
      <c r="U106" s="16">
        <v>9.4256488345699302E-2</v>
      </c>
      <c r="V106" s="74">
        <v>43713.889988425923</v>
      </c>
      <c r="W106" s="73">
        <v>2.2999999999999998</v>
      </c>
      <c r="X106" s="16">
        <v>8.1178093907507007E-2</v>
      </c>
      <c r="Y106" s="16">
        <v>7.9477096717590207E-2</v>
      </c>
      <c r="Z106" s="17">
        <f>((((N106/1000)+1)/((SMOW!$Z$4/1000)+1))-1)*1000</f>
        <v>14.600215945866468</v>
      </c>
      <c r="AA106" s="17">
        <f>((((P106/1000)+1)/((SMOW!$AA$4/1000)+1))-1)*1000</f>
        <v>28.144508117968758</v>
      </c>
      <c r="AB106" s="17">
        <f>Z106*SMOW!$AN$6</f>
        <v>16.164417690932318</v>
      </c>
      <c r="AC106" s="17">
        <f>AA106*SMOW!$AN$12</f>
        <v>31.098877948628601</v>
      </c>
      <c r="AD106" s="17">
        <f t="shared" si="285"/>
        <v>16.035164499438356</v>
      </c>
      <c r="AE106" s="17">
        <f t="shared" si="286"/>
        <v>30.625105333069168</v>
      </c>
      <c r="AF106" s="16">
        <f>(AD106-SMOW!AN$14*AE106)</f>
        <v>-0.13489111642216756</v>
      </c>
      <c r="AG106" s="2">
        <f t="shared" si="287"/>
        <v>-134.89111642216756</v>
      </c>
      <c r="AK106" s="103" t="str">
        <f t="shared" si="173"/>
        <v>11</v>
      </c>
    </row>
    <row r="107" spans="1:38" s="73" customFormat="1" x14ac:dyDescent="0.25">
      <c r="A107" s="73">
        <v>1649</v>
      </c>
      <c r="B107" s="69" t="s">
        <v>135</v>
      </c>
      <c r="C107" s="48" t="s">
        <v>48</v>
      </c>
      <c r="D107" s="48" t="s">
        <v>100</v>
      </c>
      <c r="E107" s="73" t="s">
        <v>229</v>
      </c>
      <c r="F107" s="16">
        <v>14.3802340844328</v>
      </c>
      <c r="G107" s="16">
        <v>14.2778188647344</v>
      </c>
      <c r="H107" s="16">
        <v>4.1052448315633504E-3</v>
      </c>
      <c r="I107" s="16">
        <v>27.806019974876399</v>
      </c>
      <c r="J107" s="16">
        <v>27.4264526313756</v>
      </c>
      <c r="K107" s="16">
        <v>1.99780489106353E-3</v>
      </c>
      <c r="L107" s="16">
        <v>-0.20334812463191901</v>
      </c>
      <c r="M107" s="16">
        <v>4.0783845991255504E-3</v>
      </c>
      <c r="N107" s="16">
        <v>4.0386361322703896</v>
      </c>
      <c r="O107" s="16">
        <v>4.0633918950408604E-3</v>
      </c>
      <c r="P107" s="16">
        <v>7.3566793833935602</v>
      </c>
      <c r="Q107" s="16">
        <v>1.95805634721499E-3</v>
      </c>
      <c r="R107" s="16">
        <v>8.9313229528399294</v>
      </c>
      <c r="S107" s="16">
        <v>0.16655955766370001</v>
      </c>
      <c r="T107" s="16">
        <v>625.81131114087202</v>
      </c>
      <c r="U107" s="16">
        <v>8.5981137773260399E-2</v>
      </c>
      <c r="V107" s="74">
        <v>43713.982939814814</v>
      </c>
      <c r="W107" s="73">
        <v>2.2999999999999998</v>
      </c>
      <c r="X107" s="16">
        <v>3.03841466715404E-2</v>
      </c>
      <c r="Y107" s="16">
        <v>2.7858202791556201E-2</v>
      </c>
      <c r="Z107" s="17">
        <f>((((N107/1000)+1)/((SMOW!$Z$4/1000)+1))-1)*1000</f>
        <v>14.849683821325455</v>
      </c>
      <c r="AA107" s="17">
        <f>((((P107/1000)+1)/((SMOW!$AA$4/1000)+1))-1)*1000</f>
        <v>28.648751012272822</v>
      </c>
      <c r="AB107" s="17">
        <f>Z107*SMOW!$AN$6</f>
        <v>16.440612437252504</v>
      </c>
      <c r="AC107" s="17">
        <f>AA107*SMOW!$AN$12</f>
        <v>31.656051950771264</v>
      </c>
      <c r="AD107" s="17">
        <f t="shared" ref="AD107" si="288">LN((AB107/1000)+1)*1000</f>
        <v>16.306928805760663</v>
      </c>
      <c r="AE107" s="17">
        <f t="shared" ref="AE107" si="289">LN((AC107/1000)+1)*1000</f>
        <v>31.165328514812366</v>
      </c>
      <c r="AF107" s="16">
        <f>(AD107-SMOW!AN$14*AE107)</f>
        <v>-0.148364650060266</v>
      </c>
      <c r="AG107" s="2">
        <f t="shared" ref="AG107" si="290">AF107*1000</f>
        <v>-148.364650060266</v>
      </c>
      <c r="AH107" s="2">
        <f>AVERAGE(AG107:AG108)</f>
        <v>-146.73547126580999</v>
      </c>
      <c r="AI107" s="2">
        <f>STDEV(AG107:AG108)</f>
        <v>2.3040067466503382</v>
      </c>
      <c r="AJ107" s="73" t="s">
        <v>226</v>
      </c>
      <c r="AK107" s="103" t="str">
        <f t="shared" si="173"/>
        <v>11</v>
      </c>
    </row>
    <row r="108" spans="1:38" s="73" customFormat="1" x14ac:dyDescent="0.25">
      <c r="A108" s="73">
        <v>1650</v>
      </c>
      <c r="B108" s="69" t="s">
        <v>80</v>
      </c>
      <c r="C108" s="48" t="s">
        <v>48</v>
      </c>
      <c r="D108" s="48" t="s">
        <v>100</v>
      </c>
      <c r="E108" s="73" t="s">
        <v>231</v>
      </c>
      <c r="F108" s="16">
        <v>14.167066917769899</v>
      </c>
      <c r="G108" s="16">
        <v>14.0676515051014</v>
      </c>
      <c r="H108" s="16">
        <v>4.3957811962387697E-3</v>
      </c>
      <c r="I108" s="16">
        <v>27.389882969381102</v>
      </c>
      <c r="J108" s="16">
        <v>27.021491711487599</v>
      </c>
      <c r="K108" s="16">
        <v>2.0038532725334202E-3</v>
      </c>
      <c r="L108" s="16">
        <v>-0.19969611856401101</v>
      </c>
      <c r="M108" s="16">
        <v>4.5601293452577499E-3</v>
      </c>
      <c r="N108" s="16">
        <v>3.8276422030782502</v>
      </c>
      <c r="O108" s="16">
        <v>4.3509662439273804E-3</v>
      </c>
      <c r="P108" s="16">
        <v>6.9488218851132801</v>
      </c>
      <c r="Q108" s="16">
        <v>1.9639843894262501E-3</v>
      </c>
      <c r="R108" s="16">
        <v>8.0731585687618992</v>
      </c>
      <c r="S108" s="16">
        <v>0.13687759535953001</v>
      </c>
      <c r="T108" s="16">
        <v>745.452560891183</v>
      </c>
      <c r="U108" s="16">
        <v>8.1411882964834398E-2</v>
      </c>
      <c r="V108" s="74">
        <v>43714.065648148149</v>
      </c>
      <c r="W108" s="73">
        <v>2.2999999999999998</v>
      </c>
      <c r="X108" s="16">
        <v>1.06141035698285E-3</v>
      </c>
      <c r="Y108" s="16">
        <v>5.88490615282351E-4</v>
      </c>
      <c r="Z108" s="17">
        <f>((((N108/1000)+1)/((SMOW!$Z$4/1000)+1))-1)*1000</f>
        <v>14.636418002040186</v>
      </c>
      <c r="AA108" s="17">
        <f>((((P108/1000)+1)/((SMOW!$AA$4/1000)+1))-1)*1000</f>
        <v>28.232272802733771</v>
      </c>
      <c r="AB108" s="17">
        <f>Z108*SMOW!$AN$6</f>
        <v>16.204498273262899</v>
      </c>
      <c r="AC108" s="17">
        <f>AA108*SMOW!$AN$12</f>
        <v>31.1958554196246</v>
      </c>
      <c r="AD108" s="17">
        <f t="shared" ref="AD108" si="291">LN((AB108/1000)+1)*1000</f>
        <v>16.074606730640564</v>
      </c>
      <c r="AE108" s="17">
        <f t="shared" ref="AE108" si="292">LN((AC108/1000)+1)*1000</f>
        <v>30.71915345286348</v>
      </c>
      <c r="AF108" s="16">
        <f>(AD108-SMOW!AN$14*AE108)</f>
        <v>-0.14510629247135398</v>
      </c>
      <c r="AG108" s="2">
        <f t="shared" ref="AG108" si="293">AF108*1000</f>
        <v>-145.10629247135398</v>
      </c>
      <c r="AK108" s="103" t="str">
        <f t="shared" si="173"/>
        <v>11</v>
      </c>
    </row>
    <row r="109" spans="1:38" s="73" customFormat="1" x14ac:dyDescent="0.25">
      <c r="A109" s="73">
        <v>1651</v>
      </c>
      <c r="B109" s="69" t="s">
        <v>80</v>
      </c>
      <c r="C109" s="48" t="s">
        <v>62</v>
      </c>
      <c r="D109" s="48" t="s">
        <v>24</v>
      </c>
      <c r="E109" s="73" t="s">
        <v>230</v>
      </c>
      <c r="F109" s="16">
        <v>-27.5212173929567</v>
      </c>
      <c r="G109" s="16">
        <v>-27.9070217501903</v>
      </c>
      <c r="H109" s="16">
        <v>5.6232287768976097E-3</v>
      </c>
      <c r="I109" s="16">
        <v>-51.442878438714096</v>
      </c>
      <c r="J109" s="16">
        <v>-52.8132693908181</v>
      </c>
      <c r="K109" s="16">
        <v>6.85579115887464E-3</v>
      </c>
      <c r="L109" s="16">
        <v>-2.16155118383854E-2</v>
      </c>
      <c r="M109" s="16">
        <v>5.5397633347785301E-3</v>
      </c>
      <c r="N109" s="16">
        <v>-37.435630399838303</v>
      </c>
      <c r="O109" s="16">
        <v>5.56590000682778E-3</v>
      </c>
      <c r="P109" s="16">
        <v>-70.3154743102167</v>
      </c>
      <c r="Q109" s="16">
        <v>6.7193875907828101E-3</v>
      </c>
      <c r="R109" s="16">
        <v>-102.742014084031</v>
      </c>
      <c r="S109" s="16">
        <v>0.13849211378163401</v>
      </c>
      <c r="T109" s="16">
        <v>586.87992909375396</v>
      </c>
      <c r="U109" s="16">
        <v>0.13277046573071399</v>
      </c>
      <c r="V109" s="74">
        <v>43714.366041666668</v>
      </c>
      <c r="W109" s="73">
        <v>2.2999999999999998</v>
      </c>
      <c r="X109" s="16">
        <v>1.0469386059236301E-2</v>
      </c>
      <c r="Y109" s="16">
        <v>1.40373681202024E-2</v>
      </c>
      <c r="Z109" s="17">
        <f>((((N109/1000)+1)/((SMOW!$Z$4/1000)+1))-1)*1000</f>
        <v>-27.071159423283643</v>
      </c>
      <c r="AA109" s="17">
        <f>((((P109/1000)+1)/((SMOW!$AA$4/1000)+1))-1)*1000</f>
        <v>-50.665126108461301</v>
      </c>
      <c r="AB109" s="17">
        <f>Z109*SMOW!$AN$6</f>
        <v>-29.971442197720584</v>
      </c>
      <c r="AC109" s="17">
        <f>AA109*SMOW!$AN$12</f>
        <v>-55.983517867663856</v>
      </c>
      <c r="AD109" s="17">
        <f t="shared" ref="AD109" si="294">LN((AB109/1000)+1)*1000</f>
        <v>-30.429766884809563</v>
      </c>
      <c r="AE109" s="17">
        <f t="shared" ref="AE109" si="295">LN((AC109/1000)+1)*1000</f>
        <v>-57.611653103109106</v>
      </c>
      <c r="AF109" s="16">
        <f>(AD109-SMOW!AN$14*AE109)</f>
        <v>-1.0814046367954688E-2</v>
      </c>
      <c r="AG109" s="2">
        <f t="shared" ref="AG109" si="296">AF109*1000</f>
        <v>-10.814046367954688</v>
      </c>
      <c r="AH109" s="2">
        <f>AVERAGE(AG109:AG112)</f>
        <v>11.927598922333082</v>
      </c>
      <c r="AI109" s="2">
        <f>STDEV(AG109:AG112)</f>
        <v>16.46234767367735</v>
      </c>
      <c r="AK109" s="103" t="str">
        <f t="shared" si="173"/>
        <v>11</v>
      </c>
      <c r="AL109" s="73">
        <v>1</v>
      </c>
    </row>
    <row r="110" spans="1:38" s="73" customFormat="1" x14ac:dyDescent="0.25">
      <c r="A110" s="73">
        <v>1652</v>
      </c>
      <c r="B110" s="69" t="s">
        <v>80</v>
      </c>
      <c r="C110" s="48" t="s">
        <v>62</v>
      </c>
      <c r="D110" s="48" t="s">
        <v>24</v>
      </c>
      <c r="E110" s="73" t="s">
        <v>232</v>
      </c>
      <c r="F110" s="16">
        <v>-27.687769361213899</v>
      </c>
      <c r="G110" s="16">
        <v>-28.078301881882901</v>
      </c>
      <c r="H110" s="16">
        <v>5.8897610528407399E-3</v>
      </c>
      <c r="I110" s="16">
        <v>-51.784669563122897</v>
      </c>
      <c r="J110" s="16">
        <v>-53.173661245496803</v>
      </c>
      <c r="K110" s="16">
        <v>4.9740575114907296E-3</v>
      </c>
      <c r="L110" s="16">
        <v>-2.6087442605535701E-3</v>
      </c>
      <c r="M110" s="16">
        <v>5.2746640059243696E-3</v>
      </c>
      <c r="N110" s="16">
        <v>-37.600484372180397</v>
      </c>
      <c r="O110" s="16">
        <v>5.82971498846061E-3</v>
      </c>
      <c r="P110" s="16">
        <v>-70.650465121163293</v>
      </c>
      <c r="Q110" s="16">
        <v>4.8750931211330303E-3</v>
      </c>
      <c r="R110" s="16">
        <v>-102.973345815451</v>
      </c>
      <c r="S110" s="16">
        <v>0.130183030602878</v>
      </c>
      <c r="T110" s="16">
        <v>869.24984503871599</v>
      </c>
      <c r="U110" s="16">
        <v>9.7952823396211197E-2</v>
      </c>
      <c r="V110" s="74">
        <v>43714.467268518521</v>
      </c>
      <c r="W110" s="73">
        <v>2.2999999999999998</v>
      </c>
      <c r="X110" s="16">
        <v>7.7710778358428101E-2</v>
      </c>
      <c r="Y110" s="16">
        <v>6.7993558775756205E-2</v>
      </c>
      <c r="Z110" s="17">
        <f>((((N110/1000)+1)/((SMOW!$Z$4/1000)+1))-1)*1000</f>
        <v>-27.237788470899304</v>
      </c>
      <c r="AA110" s="17">
        <f>((((P110/1000)+1)/((SMOW!$AA$4/1000)+1))-1)*1000</f>
        <v>-51.007197478347585</v>
      </c>
      <c r="AB110" s="17">
        <f>Z110*SMOW!$AN$6</f>
        <v>-30.155923135200442</v>
      </c>
      <c r="AC110" s="17">
        <f>AA110*SMOW!$AN$12</f>
        <v>-56.361496965298961</v>
      </c>
      <c r="AD110" s="17">
        <f t="shared" ref="AD110" si="297">LN((AB110/1000)+1)*1000</f>
        <v>-30.619965905857772</v>
      </c>
      <c r="AE110" s="17">
        <f t="shared" ref="AE110" si="298">LN((AC110/1000)+1)*1000</f>
        <v>-58.01212787806211</v>
      </c>
      <c r="AF110" s="16">
        <f>(AD110-SMOW!AN$14*AE110)</f>
        <v>1.0437613759023634E-2</v>
      </c>
      <c r="AG110" s="2">
        <f t="shared" ref="AG110" si="299">AF110*1000</f>
        <v>10.437613759023634</v>
      </c>
      <c r="AK110" s="103" t="str">
        <f t="shared" si="173"/>
        <v>11</v>
      </c>
    </row>
    <row r="111" spans="1:38" s="73" customFormat="1" x14ac:dyDescent="0.25">
      <c r="A111" s="73">
        <v>1653</v>
      </c>
      <c r="B111" s="69" t="s">
        <v>80</v>
      </c>
      <c r="C111" s="48" t="s">
        <v>62</v>
      </c>
      <c r="D111" s="48" t="s">
        <v>24</v>
      </c>
      <c r="E111" s="73" t="s">
        <v>233</v>
      </c>
      <c r="F111" s="16">
        <v>-28.031511750465501</v>
      </c>
      <c r="G111" s="16">
        <v>-28.431894978198301</v>
      </c>
      <c r="H111" s="16">
        <v>4.5886811827491802E-3</v>
      </c>
      <c r="I111" s="16">
        <v>-52.441203352592801</v>
      </c>
      <c r="J111" s="16">
        <v>-53.866289558971999</v>
      </c>
      <c r="K111" s="16">
        <v>2.3234999547845901E-3</v>
      </c>
      <c r="L111" s="16">
        <v>9.5059089389319101E-3</v>
      </c>
      <c r="M111" s="16">
        <v>4.8643060181914203E-3</v>
      </c>
      <c r="N111" s="16">
        <v>-37.940722310665599</v>
      </c>
      <c r="O111" s="16">
        <v>4.5418996166970496E-3</v>
      </c>
      <c r="P111" s="16">
        <v>-71.293936442803798</v>
      </c>
      <c r="Q111" s="16">
        <v>2.2772713464506598E-3</v>
      </c>
      <c r="R111" s="16">
        <v>-104.313303608167</v>
      </c>
      <c r="S111" s="16">
        <v>0.145056522152648</v>
      </c>
      <c r="T111" s="16">
        <v>844.51078301218001</v>
      </c>
      <c r="U111" s="16">
        <v>0.11326851236235599</v>
      </c>
      <c r="V111" s="74">
        <v>43714.544178240743</v>
      </c>
      <c r="W111" s="73">
        <v>2.2999999999999998</v>
      </c>
      <c r="X111" s="16">
        <v>2.3114069041068601E-5</v>
      </c>
      <c r="Y111" s="16">
        <v>1.4825494150027399E-4</v>
      </c>
      <c r="Z111" s="17">
        <f>((((N111/1000)+1)/((SMOW!$Z$4/1000)+1))-1)*1000</f>
        <v>-27.581689942286715</v>
      </c>
      <c r="AA111" s="17">
        <f>((((P111/1000)+1)/((SMOW!$AA$4/1000)+1))-1)*1000</f>
        <v>-51.664269580875334</v>
      </c>
      <c r="AB111" s="17">
        <f>Z111*SMOW!$AN$6</f>
        <v>-30.536668669968108</v>
      </c>
      <c r="AC111" s="17">
        <f>AA111*SMOW!$AN$12</f>
        <v>-57.087542879276512</v>
      </c>
      <c r="AD111" s="17">
        <f t="shared" ref="AD111" si="300">LN((AB111/1000)+1)*1000</f>
        <v>-31.012627263258643</v>
      </c>
      <c r="AE111" s="17">
        <f t="shared" ref="AE111" si="301">LN((AC111/1000)+1)*1000</f>
        <v>-58.781835100562098</v>
      </c>
      <c r="AF111" s="16">
        <f>(AD111-SMOW!AN$14*AE111)</f>
        <v>2.4181669838146291E-2</v>
      </c>
      <c r="AG111" s="2">
        <f t="shared" ref="AG111" si="302">AF111*1000</f>
        <v>24.181669838146291</v>
      </c>
      <c r="AK111" s="103" t="str">
        <f t="shared" si="173"/>
        <v>11</v>
      </c>
    </row>
    <row r="112" spans="1:38" s="73" customFormat="1" x14ac:dyDescent="0.25">
      <c r="A112" s="73">
        <v>1654</v>
      </c>
      <c r="B112" s="69" t="s">
        <v>80</v>
      </c>
      <c r="C112" s="48" t="s">
        <v>62</v>
      </c>
      <c r="D112" s="48" t="s">
        <v>24</v>
      </c>
      <c r="E112" s="73" t="s">
        <v>234</v>
      </c>
      <c r="F112" s="16">
        <v>-27.8044520433406</v>
      </c>
      <c r="G112" s="16">
        <v>-28.1983142966379</v>
      </c>
      <c r="H112" s="16">
        <v>5.3779928209322196E-3</v>
      </c>
      <c r="I112" s="16">
        <v>-52.023763474553199</v>
      </c>
      <c r="J112" s="16">
        <v>-53.425844870057297</v>
      </c>
      <c r="K112" s="16">
        <v>6.5100119553507798E-3</v>
      </c>
      <c r="L112" s="16">
        <v>1.05317947522994E-2</v>
      </c>
      <c r="M112" s="16">
        <v>4.0977026797716903E-3</v>
      </c>
      <c r="N112" s="16">
        <v>-37.722824715056298</v>
      </c>
      <c r="O112" s="16">
        <v>6.9569602149243603E-3</v>
      </c>
      <c r="P112" s="16">
        <v>-70.895368953395703</v>
      </c>
      <c r="Q112" s="16">
        <v>9.5585087526070603E-3</v>
      </c>
      <c r="R112" s="16">
        <v>-102.031099476267</v>
      </c>
      <c r="S112" s="16">
        <v>0.15030828639072699</v>
      </c>
      <c r="T112" s="16">
        <v>576.07195634150105</v>
      </c>
      <c r="U112" s="16">
        <v>0.37028342052596203</v>
      </c>
      <c r="V112" s="74">
        <v>43715.341736111113</v>
      </c>
      <c r="W112" s="73">
        <v>2.2999999999999998</v>
      </c>
      <c r="X112" s="16">
        <v>0.13242371273391099</v>
      </c>
      <c r="Y112" s="16">
        <v>0.12295346365948701</v>
      </c>
      <c r="Z112" s="17">
        <f>((((N112/1000)+1)/((SMOW!$Z$4/1000)+1))-1)*1000</f>
        <v>-27.361446120931944</v>
      </c>
      <c r="AA112" s="17">
        <f>((((P112/1000)+1)/((SMOW!$AA$4/1000)+1))-1)*1000</f>
        <v>-51.257277739192531</v>
      </c>
      <c r="AB112" s="17">
        <f>Z112*SMOW!$AN$6</f>
        <v>-30.292828912020315</v>
      </c>
      <c r="AC112" s="17">
        <f>AA112*SMOW!$AN$12</f>
        <v>-56.63782851377654</v>
      </c>
      <c r="AD112" s="17">
        <f t="shared" ref="AD112" si="303">LN((AB112/1000)+1)*1000</f>
        <v>-30.761138537611419</v>
      </c>
      <c r="AE112" s="17">
        <f t="shared" ref="AE112" si="304">LN((AC112/1000)+1)*1000</f>
        <v>-58.305007000135483</v>
      </c>
      <c r="AF112" s="16">
        <f>(AD112-SMOW!AN$14*AE112)</f>
        <v>2.3905158460117093E-2</v>
      </c>
      <c r="AG112" s="2">
        <f t="shared" ref="AG112" si="305">AF112*1000</f>
        <v>23.905158460117093</v>
      </c>
      <c r="AK112" s="103" t="str">
        <f t="shared" si="173"/>
        <v>11</v>
      </c>
      <c r="AL112" s="73">
        <v>1</v>
      </c>
    </row>
    <row r="113" spans="1:38" s="73" customFormat="1" x14ac:dyDescent="0.25">
      <c r="A113" s="73">
        <v>1655</v>
      </c>
      <c r="B113" s="69" t="s">
        <v>80</v>
      </c>
      <c r="C113" s="48" t="s">
        <v>62</v>
      </c>
      <c r="D113" s="48" t="s">
        <v>22</v>
      </c>
      <c r="E113" s="73" t="s">
        <v>330</v>
      </c>
      <c r="F113" s="16">
        <v>-1.1684494571569499</v>
      </c>
      <c r="G113" s="16">
        <v>-1.1691329190017199</v>
      </c>
      <c r="H113" s="16">
        <v>3.9720226549220198E-3</v>
      </c>
      <c r="I113" s="16">
        <v>-2.1443094302774099</v>
      </c>
      <c r="J113" s="16">
        <v>-2.1466118412032</v>
      </c>
      <c r="K113" s="16">
        <v>2.1714572345496999E-3</v>
      </c>
      <c r="L113" s="16">
        <v>-3.5721866846428897E-2</v>
      </c>
      <c r="M113" s="16">
        <v>3.5711254419222298E-3</v>
      </c>
      <c r="N113" s="16">
        <v>-11.3515287114292</v>
      </c>
      <c r="O113" s="16">
        <v>3.93152791737257E-3</v>
      </c>
      <c r="P113" s="16">
        <v>-21.997755003702199</v>
      </c>
      <c r="Q113" s="16">
        <v>2.1282536847485002E-3</v>
      </c>
      <c r="R113" s="16">
        <v>-32.7453530553504</v>
      </c>
      <c r="S113" s="16">
        <v>0.15001377053470399</v>
      </c>
      <c r="T113" s="16">
        <v>620.46628192031505</v>
      </c>
      <c r="U113" s="16">
        <v>0.101298687014444</v>
      </c>
      <c r="V113" s="74">
        <v>43715.417395833334</v>
      </c>
      <c r="W113" s="73">
        <v>2.2999999999999998</v>
      </c>
      <c r="X113" s="16">
        <v>7.2098626197781998E-2</v>
      </c>
      <c r="Y113" s="16">
        <v>0.12198407230531</v>
      </c>
      <c r="Z113" s="17">
        <f>((((N113/1000)+1)/((SMOW!$Z$4/1000)+1))-1)*1000</f>
        <v>-0.70619556769146996</v>
      </c>
      <c r="AA113" s="17">
        <f>((((P113/1000)+1)/((SMOW!$AA$4/1000)+1))-1)*1000</f>
        <v>-1.3261356261323742</v>
      </c>
      <c r="AB113" s="17">
        <f>Z113*SMOW!$AN$6</f>
        <v>-0.78185419790875132</v>
      </c>
      <c r="AC113" s="17">
        <f>AA113*SMOW!$AN$12</f>
        <v>-1.4653420058916753</v>
      </c>
      <c r="AD113" s="17">
        <f t="shared" ref="AD113" si="306">LN((AB113/1000)+1)*1000</f>
        <v>-0.78216000531042196</v>
      </c>
      <c r="AE113" s="17">
        <f t="shared" ref="AE113" si="307">LN((AC113/1000)+1)*1000</f>
        <v>-1.4664166694501723</v>
      </c>
      <c r="AF113" s="16">
        <f>(AD113-SMOW!AN$14*AE113)</f>
        <v>-7.8920038407309656E-3</v>
      </c>
      <c r="AG113" s="2">
        <f t="shared" ref="AG113" si="308">AF113*1000</f>
        <v>-7.8920038407309656</v>
      </c>
      <c r="AH113" s="2">
        <f>AVERAGE(AG113:AG116)</f>
        <v>-1.8924058283580667</v>
      </c>
      <c r="AI113" s="2">
        <f>STDEV(AG113:AG116)</f>
        <v>5.9689150302197129</v>
      </c>
      <c r="AK113" s="103" t="str">
        <f t="shared" si="173"/>
        <v>11</v>
      </c>
      <c r="AL113" s="73">
        <v>1</v>
      </c>
    </row>
    <row r="114" spans="1:38" s="73" customFormat="1" x14ac:dyDescent="0.25">
      <c r="A114" s="73">
        <v>1656</v>
      </c>
      <c r="B114" s="69" t="s">
        <v>80</v>
      </c>
      <c r="C114" s="48" t="s">
        <v>62</v>
      </c>
      <c r="D114" s="48" t="s">
        <v>22</v>
      </c>
      <c r="E114" s="73" t="s">
        <v>240</v>
      </c>
      <c r="F114" s="16">
        <v>-0.62651766362538697</v>
      </c>
      <c r="G114" s="16">
        <v>-0.62671447683341697</v>
      </c>
      <c r="H114" s="16">
        <v>4.9011553617641698E-3</v>
      </c>
      <c r="I114" s="16">
        <v>-1.12169031772131</v>
      </c>
      <c r="J114" s="16">
        <v>-1.1223199391359899</v>
      </c>
      <c r="K114" s="16">
        <v>1.6927482430076201E-3</v>
      </c>
      <c r="L114" s="16">
        <v>-3.41295489696124E-2</v>
      </c>
      <c r="M114" s="16">
        <v>4.7788800530264497E-3</v>
      </c>
      <c r="N114" s="16">
        <v>-10.8151219079732</v>
      </c>
      <c r="O114" s="16">
        <v>4.8511881240863204E-3</v>
      </c>
      <c r="P114" s="16">
        <v>-20.995482032462299</v>
      </c>
      <c r="Q114" s="16">
        <v>1.6590691394761799E-3</v>
      </c>
      <c r="R114" s="16">
        <v>-31.0407972001472</v>
      </c>
      <c r="S114" s="16">
        <v>0.16453721009037001</v>
      </c>
      <c r="T114" s="16">
        <v>634.12236269032303</v>
      </c>
      <c r="U114" s="16">
        <v>7.3839014039366505E-2</v>
      </c>
      <c r="V114" s="74">
        <v>43715.494629629633</v>
      </c>
      <c r="W114" s="73">
        <v>2.2999999999999998</v>
      </c>
      <c r="X114" s="16">
        <v>0.15290920242522299</v>
      </c>
      <c r="Y114" s="16">
        <v>0.14644879192237201</v>
      </c>
      <c r="Z114" s="17">
        <f>((((N114/1000)+1)/((SMOW!$Z$4/1000)+1))-1)*1000</f>
        <v>-0.16401297102974777</v>
      </c>
      <c r="AA114" s="17">
        <f>((((P114/1000)+1)/((SMOW!$AA$4/1000)+1))-1)*1000</f>
        <v>-0.30267803545025451</v>
      </c>
      <c r="AB114" s="17">
        <f>Z114*SMOW!$AN$6</f>
        <v>-0.18158458616539916</v>
      </c>
      <c r="AC114" s="17">
        <f>AA114*SMOW!$AN$12</f>
        <v>-0.33445058775742059</v>
      </c>
      <c r="AD114" s="17">
        <f t="shared" ref="AD114" si="309">LN((AB114/1000)+1)*1000</f>
        <v>-0.18160107464238306</v>
      </c>
      <c r="AE114" s="17">
        <f t="shared" ref="AE114" si="310">LN((AC114/1000)+1)*1000</f>
        <v>-0.33450652882857385</v>
      </c>
      <c r="AF114" s="16">
        <f>(AD114-SMOW!AN$14*AE114)</f>
        <v>-4.9816274208960565E-3</v>
      </c>
      <c r="AG114" s="2">
        <f t="shared" ref="AG114" si="311">AF114*1000</f>
        <v>-4.9816274208960563</v>
      </c>
      <c r="AK114" s="103" t="str">
        <f t="shared" si="173"/>
        <v>11</v>
      </c>
    </row>
    <row r="115" spans="1:38" s="73" customFormat="1" x14ac:dyDescent="0.25">
      <c r="A115" s="73">
        <v>1657</v>
      </c>
      <c r="B115" s="69" t="s">
        <v>105</v>
      </c>
      <c r="C115" s="48" t="s">
        <v>62</v>
      </c>
      <c r="D115" s="48" t="s">
        <v>22</v>
      </c>
      <c r="E115" s="73" t="s">
        <v>236</v>
      </c>
      <c r="F115" s="16">
        <v>-0.87732994807089004</v>
      </c>
      <c r="G115" s="16">
        <v>-0.87771550669018095</v>
      </c>
      <c r="H115" s="16">
        <v>4.95424944183604E-3</v>
      </c>
      <c r="I115" s="16">
        <v>-1.6049876306067501</v>
      </c>
      <c r="J115" s="16">
        <v>-1.60627718116892</v>
      </c>
      <c r="K115" s="16">
        <v>3.0173457851995801E-3</v>
      </c>
      <c r="L115" s="16">
        <v>-2.9601155032990299E-2</v>
      </c>
      <c r="M115" s="16">
        <v>4.6609671815601899E-3</v>
      </c>
      <c r="N115" s="16">
        <v>-11.063377163288999</v>
      </c>
      <c r="O115" s="16">
        <v>4.9037409104577996E-3</v>
      </c>
      <c r="P115" s="16">
        <v>-21.469163609337201</v>
      </c>
      <c r="Q115" s="16">
        <v>2.9573123446044701E-3</v>
      </c>
      <c r="R115" s="16">
        <v>-31.8875688743118</v>
      </c>
      <c r="S115" s="16">
        <v>0.13007642430684899</v>
      </c>
      <c r="T115" s="16">
        <v>939.04391202813804</v>
      </c>
      <c r="U115" s="16">
        <v>0.48743095754145499</v>
      </c>
      <c r="V115" s="74">
        <v>43717.426412037035</v>
      </c>
      <c r="W115" s="73">
        <v>2.2999999999999998</v>
      </c>
      <c r="X115" s="16">
        <v>0.12579424290889599</v>
      </c>
      <c r="Y115" s="16">
        <v>0.121316807849686</v>
      </c>
      <c r="Z115" s="17">
        <f>((((N115/1000)+1)/((SMOW!$Z$4/1000)+1))-1)*1000</f>
        <v>-0.41494133005659517</v>
      </c>
      <c r="AA115" s="17">
        <f>((((P115/1000)+1)/((SMOW!$AA$4/1000)+1))-1)*1000</f>
        <v>-0.7863716192642034</v>
      </c>
      <c r="AB115" s="17">
        <f>Z115*SMOW!$AN$6</f>
        <v>-0.45939628572170138</v>
      </c>
      <c r="AC115" s="17">
        <f>AA115*SMOW!$AN$12</f>
        <v>-0.86891818848841496</v>
      </c>
      <c r="AD115" s="17">
        <f t="shared" ref="AD115" si="312">LN((AB115/1000)+1)*1000</f>
        <v>-0.45950184052423088</v>
      </c>
      <c r="AE115" s="17">
        <f t="shared" ref="AE115" si="313">LN((AC115/1000)+1)*1000</f>
        <v>-0.86929591672339357</v>
      </c>
      <c r="AF115" s="16">
        <f>(AD115-SMOW!AN$14*AE115)</f>
        <v>-5.1359649427906717E-4</v>
      </c>
      <c r="AG115" s="2">
        <f t="shared" ref="AG115" si="314">AF115*1000</f>
        <v>-0.51359649427906717</v>
      </c>
      <c r="AK115" s="103" t="str">
        <f t="shared" si="173"/>
        <v>11</v>
      </c>
    </row>
    <row r="116" spans="1:38" s="73" customFormat="1" x14ac:dyDescent="0.25">
      <c r="A116" s="73">
        <v>1658</v>
      </c>
      <c r="B116" s="69" t="s">
        <v>105</v>
      </c>
      <c r="C116" s="48" t="s">
        <v>62</v>
      </c>
      <c r="D116" s="48" t="s">
        <v>22</v>
      </c>
      <c r="E116" s="73" t="s">
        <v>237</v>
      </c>
      <c r="F116" s="16">
        <v>-0.44759975402355701</v>
      </c>
      <c r="G116" s="16">
        <v>-0.44770045374089101</v>
      </c>
      <c r="H116" s="16">
        <v>5.1810693154276596E-3</v>
      </c>
      <c r="I116" s="16">
        <v>-0.80080543795646997</v>
      </c>
      <c r="J116" s="16">
        <v>-0.80112629636677901</v>
      </c>
      <c r="K116" s="16">
        <v>1.51356734756533E-3</v>
      </c>
      <c r="L116" s="16">
        <v>-2.4705769259231299E-2</v>
      </c>
      <c r="M116" s="16">
        <v>5.0553438184880797E-3</v>
      </c>
      <c r="N116" s="16">
        <v>-10.638028064954501</v>
      </c>
      <c r="O116" s="16">
        <v>5.1282483573478503E-3</v>
      </c>
      <c r="P116" s="16">
        <v>-20.6809815132377</v>
      </c>
      <c r="Q116" s="16">
        <v>1.4834532466584699E-3</v>
      </c>
      <c r="R116" s="16">
        <v>-31.1781717585935</v>
      </c>
      <c r="S116" s="16">
        <v>0.160282211096896</v>
      </c>
      <c r="T116" s="16">
        <v>784.189406938562</v>
      </c>
      <c r="U116" s="16">
        <v>0.138329256996161</v>
      </c>
      <c r="V116" s="74">
        <v>43717.503171296295</v>
      </c>
      <c r="W116" s="73">
        <v>2.2999999999999998</v>
      </c>
      <c r="X116" s="16">
        <v>2.4445730115211499E-2</v>
      </c>
      <c r="Y116" s="16">
        <v>7.0488697223233407E-2</v>
      </c>
      <c r="Z116" s="17">
        <f>((((N116/1000)+1)/((SMOW!$Z$4/1000)+1))-1)*1000</f>
        <v>1.4987740821981177E-2</v>
      </c>
      <c r="AA116" s="17">
        <f>((((P116/1000)+1)/((SMOW!$AA$4/1000)+1))-1)*1000</f>
        <v>1.8469948093180477E-2</v>
      </c>
      <c r="AB116" s="17">
        <f>Z116*SMOW!$AN$6</f>
        <v>1.6593460246629475E-2</v>
      </c>
      <c r="AC116" s="17">
        <f>AA116*SMOW!$AN$12</f>
        <v>2.0408765328558186E-2</v>
      </c>
      <c r="AD116" s="17">
        <f t="shared" ref="AD116" si="315">LN((AB116/1000)+1)*1000</f>
        <v>1.6593322576800264E-2</v>
      </c>
      <c r="AE116" s="17">
        <f t="shared" ref="AE116" si="316">LN((AC116/1000)+1)*1000</f>
        <v>2.0408557072587957E-2</v>
      </c>
      <c r="AF116" s="16">
        <f>(AD116-SMOW!AN$14*AE116)</f>
        <v>5.817604442473822E-3</v>
      </c>
      <c r="AG116" s="2">
        <f t="shared" ref="AG116" si="317">AF116*1000</f>
        <v>5.8176044424738222</v>
      </c>
      <c r="AK116" s="103" t="str">
        <f t="shared" si="173"/>
        <v>11</v>
      </c>
    </row>
    <row r="117" spans="1:38" s="73" customFormat="1" x14ac:dyDescent="0.25">
      <c r="A117" s="73">
        <v>1659</v>
      </c>
      <c r="B117" s="69" t="s">
        <v>102</v>
      </c>
      <c r="C117" s="48" t="s">
        <v>63</v>
      </c>
      <c r="D117" s="48" t="s">
        <v>96</v>
      </c>
      <c r="E117" s="73" t="s">
        <v>238</v>
      </c>
      <c r="F117" s="16">
        <v>-3.8732459587749601</v>
      </c>
      <c r="G117" s="16">
        <v>-3.8807667604427101</v>
      </c>
      <c r="H117" s="16">
        <v>4.2755505206877199E-3</v>
      </c>
      <c r="I117" s="16">
        <v>-7.3071521034488098</v>
      </c>
      <c r="J117" s="16">
        <v>-7.3339802233826399</v>
      </c>
      <c r="K117" s="16">
        <v>2.3920036693857202E-3</v>
      </c>
      <c r="L117" s="16">
        <v>-8.4252024966724494E-3</v>
      </c>
      <c r="M117" s="16">
        <v>4.1512612853751496E-3</v>
      </c>
      <c r="N117" s="16">
        <v>-14.028749835469601</v>
      </c>
      <c r="O117" s="16">
        <v>4.2319613190999004E-3</v>
      </c>
      <c r="P117" s="16">
        <v>-27.0578771963626</v>
      </c>
      <c r="Q117" s="16">
        <v>2.34441210368138E-3</v>
      </c>
      <c r="R117" s="16">
        <v>-40.804278515726203</v>
      </c>
      <c r="S117" s="16">
        <v>0.16226069357473999</v>
      </c>
      <c r="T117" s="16">
        <v>1133.3204375401999</v>
      </c>
      <c r="U117" s="16">
        <v>0.126686290167878</v>
      </c>
      <c r="V117" s="74">
        <v>43717.586585648147</v>
      </c>
      <c r="W117" s="73">
        <v>2.2999999999999998</v>
      </c>
      <c r="X117" s="16">
        <v>2.71671810656424E-2</v>
      </c>
      <c r="Y117" s="16">
        <v>2.6332640967826702E-2</v>
      </c>
      <c r="Z117" s="17">
        <f>((((N117/1000)+1)/((SMOW!$Z$4/1000)+1))-1)*1000</f>
        <v>-3.4122438346371187</v>
      </c>
      <c r="AA117" s="17">
        <f>((((P117/1000)+1)/((SMOW!$AA$4/1000)+1))-1)*1000</f>
        <v>-6.493211479181471</v>
      </c>
      <c r="AB117" s="17">
        <f>Z117*SMOW!$AN$6</f>
        <v>-3.7778163563394891</v>
      </c>
      <c r="AC117" s="17">
        <f>AA117*SMOW!$AN$12</f>
        <v>-7.1748133042259949</v>
      </c>
      <c r="AD117" s="17">
        <f t="shared" ref="AD117:AD118" si="318">LN((AB117/1000)+1)*1000</f>
        <v>-3.7849703278279483</v>
      </c>
      <c r="AE117" s="17">
        <f t="shared" ref="AE117:AE118" si="319">LN((AC117/1000)+1)*1000</f>
        <v>-7.2006760584052829</v>
      </c>
      <c r="AF117" s="16">
        <f>(AD117-SMOW!AN$14*AE117)</f>
        <v>1.6986631010041275E-2</v>
      </c>
      <c r="AG117" s="2">
        <f t="shared" ref="AG117:AG118" si="320">AF117*1000</f>
        <v>16.986631010041275</v>
      </c>
      <c r="AK117" s="103" t="str">
        <f t="shared" si="173"/>
        <v>11</v>
      </c>
      <c r="AL117" s="73">
        <v>1</v>
      </c>
    </row>
    <row r="118" spans="1:38" s="73" customFormat="1" x14ac:dyDescent="0.25">
      <c r="A118" s="73">
        <v>1660</v>
      </c>
      <c r="B118" s="69" t="s">
        <v>102</v>
      </c>
      <c r="C118" s="48" t="s">
        <v>63</v>
      </c>
      <c r="D118" s="48" t="s">
        <v>96</v>
      </c>
      <c r="E118" s="73" t="s">
        <v>239</v>
      </c>
      <c r="F118" s="16">
        <v>-4.4338231165493696</v>
      </c>
      <c r="G118" s="16">
        <v>-4.4436819932376199</v>
      </c>
      <c r="H118" s="16">
        <v>4.1047276456997496E-3</v>
      </c>
      <c r="I118" s="16">
        <v>-8.3718664879402702</v>
      </c>
      <c r="J118" s="16">
        <v>-8.4071074568442601</v>
      </c>
      <c r="K118" s="16">
        <v>1.8619027109750099E-3</v>
      </c>
      <c r="L118" s="16">
        <v>-4.7292560238470201E-3</v>
      </c>
      <c r="M118" s="16">
        <v>4.18849670911914E-3</v>
      </c>
      <c r="N118" s="16">
        <v>-14.583611913836799</v>
      </c>
      <c r="O118" s="16">
        <v>4.0628799818868003E-3</v>
      </c>
      <c r="P118" s="16">
        <v>-28.101407907419599</v>
      </c>
      <c r="Q118" s="16">
        <v>1.8248580917131899E-3</v>
      </c>
      <c r="R118" s="16">
        <v>-42.192256513652197</v>
      </c>
      <c r="S118" s="16">
        <v>0.21197614039639101</v>
      </c>
      <c r="T118" s="16">
        <v>989.63714073640801</v>
      </c>
      <c r="U118" s="16">
        <v>0.126605700855703</v>
      </c>
      <c r="V118" s="74">
        <v>43717.667662037034</v>
      </c>
      <c r="W118" s="73">
        <v>2.2999999999999998</v>
      </c>
      <c r="X118" s="16">
        <v>4.5269232612825801E-4</v>
      </c>
      <c r="Y118" s="16">
        <v>2.43846019151546E-4</v>
      </c>
      <c r="Z118" s="17">
        <f>((((N118/1000)+1)/((SMOW!$Z$4/1000)+1))-1)*1000</f>
        <v>-3.9730804245163842</v>
      </c>
      <c r="AA118" s="17">
        <f>((((P118/1000)+1)/((SMOW!$AA$4/1000)+1))-1)*1000</f>
        <v>-7.5587988570591236</v>
      </c>
      <c r="AB118" s="17">
        <f>Z118*SMOW!$AN$6</f>
        <v>-4.398738466586301</v>
      </c>
      <c r="AC118" s="17">
        <f>AA118*SMOW!$AN$12</f>
        <v>-8.3522569344118462</v>
      </c>
      <c r="AD118" s="17">
        <f t="shared" si="318"/>
        <v>-4.4084413808109888</v>
      </c>
      <c r="AE118" s="17">
        <f t="shared" si="319"/>
        <v>-8.3873324755285275</v>
      </c>
      <c r="AF118" s="16">
        <f>(AD118-SMOW!AN$14*AE118)</f>
        <v>2.0070166268073564E-2</v>
      </c>
      <c r="AG118" s="2">
        <f t="shared" si="320"/>
        <v>20.070166268073564</v>
      </c>
      <c r="AK118" s="103" t="str">
        <f t="shared" si="173"/>
        <v>11</v>
      </c>
      <c r="AL118" s="73">
        <v>1</v>
      </c>
    </row>
    <row r="119" spans="1:38" s="73" customFormat="1" x14ac:dyDescent="0.25">
      <c r="A119" s="73">
        <v>1661</v>
      </c>
      <c r="B119" s="69" t="s">
        <v>102</v>
      </c>
      <c r="C119" s="48" t="s">
        <v>63</v>
      </c>
      <c r="D119" s="48" t="s">
        <v>96</v>
      </c>
      <c r="E119" s="73" t="s">
        <v>241</v>
      </c>
      <c r="F119" s="16">
        <v>-4.5203991366701297</v>
      </c>
      <c r="G119" s="16">
        <v>-4.5306474396381997</v>
      </c>
      <c r="H119" s="16">
        <v>4.5315125287604804E-3</v>
      </c>
      <c r="I119" s="16">
        <v>-8.53534973147808</v>
      </c>
      <c r="J119" s="16">
        <v>-8.5719845246603903</v>
      </c>
      <c r="K119" s="16">
        <v>2.0904328069983199E-3</v>
      </c>
      <c r="L119" s="16">
        <v>-4.6396106175111704E-3</v>
      </c>
      <c r="M119" s="16">
        <v>4.5345913555869003E-3</v>
      </c>
      <c r="N119" s="16">
        <v>-14.6693052921608</v>
      </c>
      <c r="O119" s="16">
        <v>4.4853137966539098E-3</v>
      </c>
      <c r="P119" s="16">
        <v>-28.2616384705264</v>
      </c>
      <c r="Q119" s="16">
        <v>2.0488413280387399E-3</v>
      </c>
      <c r="R119" s="16">
        <v>-43.155369001590003</v>
      </c>
      <c r="S119" s="16">
        <v>0.131013503751778</v>
      </c>
      <c r="T119" s="16">
        <v>949.89016756503997</v>
      </c>
      <c r="U119" s="16">
        <v>9.8587187436606494E-2</v>
      </c>
      <c r="V119" s="74">
        <v>43717.745173611111</v>
      </c>
      <c r="W119" s="73">
        <v>2.2999999999999998</v>
      </c>
      <c r="X119" s="16">
        <v>7.0078765689894199E-2</v>
      </c>
      <c r="Y119" s="16">
        <v>6.6252274410797896E-2</v>
      </c>
      <c r="Z119" s="17">
        <f>((((N119/1000)+1)/((SMOW!$Z$4/1000)+1))-1)*1000</f>
        <v>-4.0596965115552441</v>
      </c>
      <c r="AA119" s="17">
        <f>((((P119/1000)+1)/((SMOW!$AA$4/1000)+1))-1)*1000</f>
        <v>-7.7224161457386531</v>
      </c>
      <c r="AB119" s="17">
        <f>Z119*SMOW!$AN$6</f>
        <v>-4.4946342132548063</v>
      </c>
      <c r="AC119" s="17">
        <f>AA119*SMOW!$AN$12</f>
        <v>-8.5330493671522714</v>
      </c>
      <c r="AD119" s="17">
        <f t="shared" ref="AD119" si="321">LN((AB119/1000)+1)*1000</f>
        <v>-4.5047654504783914</v>
      </c>
      <c r="AE119" s="17">
        <f t="shared" ref="AE119" si="322">LN((AC119/1000)+1)*1000</f>
        <v>-8.5696642728932897</v>
      </c>
      <c r="AF119" s="16">
        <f>(AD119-SMOW!AN$14*AE119)</f>
        <v>2.0017285609266189E-2</v>
      </c>
      <c r="AG119" s="2">
        <f t="shared" ref="AG119" si="323">AF119*1000</f>
        <v>20.017285609266189</v>
      </c>
      <c r="AK119" s="103" t="str">
        <f t="shared" si="173"/>
        <v>11</v>
      </c>
      <c r="AL119" s="73">
        <v>1</v>
      </c>
    </row>
    <row r="120" spans="1:38" s="73" customFormat="1" x14ac:dyDescent="0.25">
      <c r="A120" s="73">
        <v>1662</v>
      </c>
      <c r="B120" s="69" t="s">
        <v>80</v>
      </c>
      <c r="C120" s="48" t="s">
        <v>63</v>
      </c>
      <c r="D120" s="48" t="s">
        <v>96</v>
      </c>
      <c r="E120" s="73" t="s">
        <v>242</v>
      </c>
      <c r="F120" s="16">
        <v>-4.5275940762433704</v>
      </c>
      <c r="G120" s="16">
        <v>-4.5378757566564198</v>
      </c>
      <c r="H120" s="16">
        <v>8.1926491014546101E-3</v>
      </c>
      <c r="I120" s="16">
        <v>-8.5486419012489794</v>
      </c>
      <c r="J120" s="16">
        <v>-8.5853915284007307</v>
      </c>
      <c r="K120" s="16">
        <v>4.9618791090797199E-3</v>
      </c>
      <c r="L120" s="16">
        <v>-4.7890296608379098E-3</v>
      </c>
      <c r="M120" s="16">
        <v>7.6892041642907397E-3</v>
      </c>
      <c r="N120" s="16">
        <v>-14.679780350381799</v>
      </c>
      <c r="O120" s="16">
        <v>8.5519334339199601E-3</v>
      </c>
      <c r="P120" s="16">
        <v>-28.2746661778388</v>
      </c>
      <c r="Q120" s="16">
        <v>4.8631570215421699E-3</v>
      </c>
      <c r="R120" s="16">
        <v>-42.447533668428399</v>
      </c>
      <c r="S120" s="16">
        <v>0.14488637609361901</v>
      </c>
      <c r="T120" s="16">
        <v>533.397783926795</v>
      </c>
      <c r="U120" s="16">
        <v>0.140927300819391</v>
      </c>
      <c r="V120" s="74">
        <v>43718.337777777779</v>
      </c>
      <c r="W120" s="73">
        <v>2.2999999999999998</v>
      </c>
      <c r="X120" s="16">
        <v>0.95434540971785697</v>
      </c>
      <c r="Y120" s="16">
        <v>0.954340160552129</v>
      </c>
      <c r="Z120" s="17">
        <f>((((N120/1000)+1)/((SMOW!$Z$4/1000)+1))-1)*1000</f>
        <v>-4.0702843606090777</v>
      </c>
      <c r="AA120" s="17">
        <f>((((P120/1000)+1)/((SMOW!$AA$4/1000)+1))-1)*1000</f>
        <v>-7.7357192141846998</v>
      </c>
      <c r="AB120" s="17">
        <f>Z120*SMOW!$AN$6</f>
        <v>-4.5063563970354616</v>
      </c>
      <c r="AC120" s="17">
        <f>AA120*SMOW!$AN$12</f>
        <v>-8.5477488779844304</v>
      </c>
      <c r="AD120" s="17">
        <f t="shared" ref="AD120" si="324">LN((AB120/1000)+1)*1000</f>
        <v>-4.5165406283920948</v>
      </c>
      <c r="AE120" s="17">
        <f t="shared" ref="AE120" si="325">LN((AC120/1000)+1)*1000</f>
        <v>-8.5844904048097863</v>
      </c>
      <c r="AF120" s="16">
        <f>(AD120-SMOW!AN$14*AE120)</f>
        <v>1.6070305347472669E-2</v>
      </c>
      <c r="AG120" s="2">
        <f t="shared" ref="AG120" si="326">AF120*1000</f>
        <v>16.070305347472669</v>
      </c>
      <c r="AJ120" s="73" t="s">
        <v>243</v>
      </c>
      <c r="AK120" s="103" t="str">
        <f t="shared" si="173"/>
        <v>11</v>
      </c>
      <c r="AL120" s="73">
        <v>1</v>
      </c>
    </row>
    <row r="121" spans="1:38" s="73" customFormat="1" x14ac:dyDescent="0.25">
      <c r="A121" s="73">
        <v>1663</v>
      </c>
      <c r="B121" s="69" t="s">
        <v>80</v>
      </c>
      <c r="C121" s="48" t="s">
        <v>62</v>
      </c>
      <c r="D121" s="48" t="s">
        <v>67</v>
      </c>
      <c r="E121" s="73" t="s">
        <v>244</v>
      </c>
      <c r="F121" s="16">
        <v>-1.1372146051447101</v>
      </c>
      <c r="G121" s="16">
        <v>-1.13786261762073</v>
      </c>
      <c r="H121" s="16">
        <v>6.7605771677434704E-3</v>
      </c>
      <c r="I121" s="16">
        <v>-2.14613325470174</v>
      </c>
      <c r="J121" s="16">
        <v>-2.1484395620177099</v>
      </c>
      <c r="K121" s="16">
        <v>1.7947042664308501E-3</v>
      </c>
      <c r="L121" s="16">
        <v>-3.4865288753776801E-3</v>
      </c>
      <c r="M121" s="16">
        <v>6.8680436386232497E-3</v>
      </c>
      <c r="N121" s="16">
        <v>-11.320612298470399</v>
      </c>
      <c r="O121" s="16">
        <v>6.6916531403984E-3</v>
      </c>
      <c r="P121" s="16">
        <v>-21.999542541116998</v>
      </c>
      <c r="Q121" s="16">
        <v>1.7589966347446801E-3</v>
      </c>
      <c r="R121" s="16">
        <v>-33.1059259370669</v>
      </c>
      <c r="S121" s="16">
        <v>0.118343837564131</v>
      </c>
      <c r="T121" s="16">
        <v>922.97974017982301</v>
      </c>
      <c r="U121" s="16">
        <v>0.112010623879926</v>
      </c>
      <c r="V121" s="74">
        <v>43718.423043981478</v>
      </c>
      <c r="W121" s="73">
        <v>2.2999999999999998</v>
      </c>
      <c r="X121" s="16">
        <v>3.3214951322572302E-2</v>
      </c>
      <c r="Y121" s="16">
        <v>2.8546561890702801E-2</v>
      </c>
      <c r="Z121" s="17">
        <f>((((N121/1000)+1)/((SMOW!$Z$4/1000)+1))-1)*1000</f>
        <v>-0.67494626035702332</v>
      </c>
      <c r="AA121" s="17">
        <f>((((P121/1000)+1)/((SMOW!$AA$4/1000)+1))-1)*1000</f>
        <v>-1.3279609459687647</v>
      </c>
      <c r="AB121" s="17">
        <f>Z121*SMOW!$AN$6</f>
        <v>-0.74725697974573368</v>
      </c>
      <c r="AC121" s="17">
        <f>AA121*SMOW!$AN$12</f>
        <v>-1.4673589321982634</v>
      </c>
      <c r="AD121" s="17">
        <f t="shared" ref="AD121" si="327">LN((AB121/1000)+1)*1000</f>
        <v>-0.74753631540833254</v>
      </c>
      <c r="AE121" s="17">
        <f t="shared" ref="AE121" si="328">LN((AC121/1000)+1)*1000</f>
        <v>-1.4684365576207754</v>
      </c>
      <c r="AF121" s="16">
        <f>(AD121-SMOW!AN$14*AE121)</f>
        <v>2.7798187015436904E-2</v>
      </c>
      <c r="AG121" s="2">
        <f t="shared" ref="AG121" si="329">AF121*1000</f>
        <v>27.798187015436902</v>
      </c>
      <c r="AH121" s="2">
        <f>AVERAGE(AG121:AG122)</f>
        <v>26.307069178062136</v>
      </c>
      <c r="AI121" s="2">
        <f>STDEV(AG121:AG122)</f>
        <v>2.1087590687118332</v>
      </c>
      <c r="AK121" s="103" t="str">
        <f t="shared" si="173"/>
        <v>11</v>
      </c>
      <c r="AL121" s="73">
        <v>1</v>
      </c>
    </row>
    <row r="122" spans="1:38" s="73" customFormat="1" x14ac:dyDescent="0.25">
      <c r="A122" s="73">
        <v>1664</v>
      </c>
      <c r="B122" s="69" t="s">
        <v>80</v>
      </c>
      <c r="C122" s="48" t="s">
        <v>62</v>
      </c>
      <c r="D122" s="48" t="s">
        <v>67</v>
      </c>
      <c r="E122" s="73" t="s">
        <v>245</v>
      </c>
      <c r="F122" s="16">
        <v>-1.34735279066059</v>
      </c>
      <c r="G122" s="16">
        <v>-1.34826164481533</v>
      </c>
      <c r="H122" s="16">
        <v>4.3946253576214803E-3</v>
      </c>
      <c r="I122" s="16">
        <v>-2.5393329766650199</v>
      </c>
      <c r="J122" s="16">
        <v>-2.5425625951900899</v>
      </c>
      <c r="K122" s="16">
        <v>1.5395655259526301E-3</v>
      </c>
      <c r="L122" s="16">
        <v>-5.7885945549644999E-3</v>
      </c>
      <c r="M122" s="16">
        <v>4.0876219983248903E-3</v>
      </c>
      <c r="N122" s="16">
        <v>-11.5286081269529</v>
      </c>
      <c r="O122" s="16">
        <v>4.3498221890738396E-3</v>
      </c>
      <c r="P122" s="16">
        <v>-22.384919118558301</v>
      </c>
      <c r="Q122" s="16">
        <v>1.5089341624552101E-3</v>
      </c>
      <c r="R122" s="16">
        <v>-34.1510034850834</v>
      </c>
      <c r="S122" s="16">
        <v>0.120886733992829</v>
      </c>
      <c r="T122" s="16">
        <v>532.499889480467</v>
      </c>
      <c r="U122" s="16">
        <v>8.3386168130040697E-2</v>
      </c>
      <c r="V122" s="74">
        <v>43718.50104166667</v>
      </c>
      <c r="W122" s="73">
        <v>2.2999999999999998</v>
      </c>
      <c r="X122" s="16">
        <v>3.8465779064906898E-2</v>
      </c>
      <c r="Y122" s="16">
        <v>0.10965339264451</v>
      </c>
      <c r="Z122" s="17">
        <f>((((N122/1000)+1)/((SMOW!$Z$4/1000)+1))-1)*1000</f>
        <v>-0.88518169669915547</v>
      </c>
      <c r="AA122" s="17">
        <f>((((P122/1000)+1)/((SMOW!$AA$4/1000)+1))-1)*1000</f>
        <v>-1.7214830649634472</v>
      </c>
      <c r="AB122" s="17">
        <f>Z122*SMOW!$AN$6</f>
        <v>-0.9800160991361393</v>
      </c>
      <c r="AC122" s="17">
        <f>AA122*SMOW!$AN$12</f>
        <v>-1.902189638686538</v>
      </c>
      <c r="AD122" s="17">
        <f t="shared" ref="AD122" si="330">LN((AB122/1000)+1)*1000</f>
        <v>-0.98049662889031586</v>
      </c>
      <c r="AE122" s="17">
        <f t="shared" ref="AE122" si="331">LN((AC122/1000)+1)*1000</f>
        <v>-1.9040010989223546</v>
      </c>
      <c r="AF122" s="16">
        <f>(AD122-SMOW!AN$14*AE122)</f>
        <v>2.481595134068737E-2</v>
      </c>
      <c r="AG122" s="2">
        <f t="shared" ref="AG122" si="332">AF122*1000</f>
        <v>24.81595134068737</v>
      </c>
      <c r="AK122" s="103" t="str">
        <f t="shared" si="173"/>
        <v>11</v>
      </c>
    </row>
    <row r="123" spans="1:38" x14ac:dyDescent="0.25">
      <c r="A123" s="73">
        <v>1665</v>
      </c>
      <c r="B123" s="69" t="s">
        <v>80</v>
      </c>
      <c r="C123" s="48" t="s">
        <v>62</v>
      </c>
      <c r="D123" s="65" t="s">
        <v>70</v>
      </c>
      <c r="E123" s="73" t="s">
        <v>246</v>
      </c>
      <c r="F123" s="16">
        <v>-1.3465005132889201</v>
      </c>
      <c r="G123" s="16">
        <v>-1.3474084818716401</v>
      </c>
      <c r="H123" s="16">
        <v>5.6409836288242301E-3</v>
      </c>
      <c r="I123" s="16">
        <v>-2.5432323391037102</v>
      </c>
      <c r="J123" s="16">
        <v>-2.5464719010213899</v>
      </c>
      <c r="K123" s="16">
        <v>1.64189646663453E-3</v>
      </c>
      <c r="L123" s="16">
        <v>-2.8713181323424802E-3</v>
      </c>
      <c r="M123" s="16">
        <v>5.53450112859738E-3</v>
      </c>
      <c r="N123" s="16">
        <v>-11.5277645385419</v>
      </c>
      <c r="O123" s="16">
        <v>5.5834738481877599E-3</v>
      </c>
      <c r="P123" s="16">
        <v>-22.388740898856899</v>
      </c>
      <c r="Q123" s="16">
        <v>1.60922911558865E-3</v>
      </c>
      <c r="R123" s="16">
        <v>-34.116182701098197</v>
      </c>
      <c r="S123" s="16">
        <v>0.13893464132967401</v>
      </c>
      <c r="T123" s="16">
        <v>527.74871393141302</v>
      </c>
      <c r="U123" s="16">
        <v>6.4962381155701798E-2</v>
      </c>
      <c r="V123" s="74">
        <v>43718.580520833333</v>
      </c>
      <c r="W123" s="73">
        <v>2.2999999999999998</v>
      </c>
      <c r="X123" s="16">
        <v>2.66284483841587E-2</v>
      </c>
      <c r="Y123" s="16">
        <v>3.1793376541155098E-2</v>
      </c>
      <c r="Z123" s="17">
        <f>((((N123/1000)+1)/((SMOW!$Z$4/1000)+1))-1)*1000</f>
        <v>-0.88432902489810061</v>
      </c>
      <c r="AA123" s="17">
        <f>((((P123/1000)+1)/((SMOW!$AA$4/1000)+1))-1)*1000</f>
        <v>-1.7253856246141064</v>
      </c>
      <c r="AB123" s="17">
        <f>Z123*SMOW!$AN$6</f>
        <v>-0.97907207589726164</v>
      </c>
      <c r="AC123" s="17">
        <f>AA123*SMOW!$AN$12</f>
        <v>-1.9065018556829902</v>
      </c>
      <c r="AD123" s="17">
        <f t="shared" ref="AD123" si="333">LN((AB123/1000)+1)*1000</f>
        <v>-0.97955168003244653</v>
      </c>
      <c r="AE123" s="17">
        <f t="shared" ref="AE123" si="334">LN((AC123/1000)+1)*1000</f>
        <v>-1.908321543539176</v>
      </c>
      <c r="AF123" s="16">
        <f>(AD123-SMOW!AN$14*AE123)</f>
        <v>2.8042094956238439E-2</v>
      </c>
      <c r="AG123" s="2">
        <f t="shared" ref="AG123" si="335">AF123*1000</f>
        <v>28.04209495623844</v>
      </c>
      <c r="AH123" s="2">
        <f>AVERAGE(AG123:AG124,AG127:AG128)</f>
        <v>34.112275167653529</v>
      </c>
      <c r="AI123" s="2">
        <f>STDEV(AG123:AG124,AG127:AG128)</f>
        <v>8.5563984624709519</v>
      </c>
      <c r="AJ123" s="55"/>
      <c r="AK123" s="103" t="str">
        <f t="shared" si="173"/>
        <v>11</v>
      </c>
      <c r="AL123" s="46">
        <v>1</v>
      </c>
    </row>
    <row r="124" spans="1:38" x14ac:dyDescent="0.25">
      <c r="A124" s="73">
        <v>1666</v>
      </c>
      <c r="B124" s="69" t="s">
        <v>248</v>
      </c>
      <c r="C124" s="48" t="s">
        <v>62</v>
      </c>
      <c r="D124" s="65" t="s">
        <v>70</v>
      </c>
      <c r="E124" s="73" t="s">
        <v>247</v>
      </c>
      <c r="F124" s="16">
        <v>-1.3549217923899199</v>
      </c>
      <c r="G124" s="16">
        <v>-1.35584086008555</v>
      </c>
      <c r="H124" s="16">
        <v>4.1156163032754099E-3</v>
      </c>
      <c r="I124" s="16">
        <v>-2.5820132366522501</v>
      </c>
      <c r="J124" s="16">
        <v>-2.5853524492364901</v>
      </c>
      <c r="K124" s="16">
        <v>1.8537402783139699E-3</v>
      </c>
      <c r="L124" s="16">
        <v>9.2252331113191408E-3</v>
      </c>
      <c r="M124" s="16">
        <v>4.3091929770712502E-3</v>
      </c>
      <c r="N124" s="16">
        <v>-11.536099962773299</v>
      </c>
      <c r="O124" s="16">
        <v>4.0736576296889499E-3</v>
      </c>
      <c r="P124" s="16">
        <v>-22.426750207441199</v>
      </c>
      <c r="Q124" s="16">
        <v>1.81685805970074E-3</v>
      </c>
      <c r="R124" s="16">
        <v>-34.065338497306101</v>
      </c>
      <c r="S124" s="16">
        <v>0.12930034468079199</v>
      </c>
      <c r="T124" s="16">
        <v>695.75266657142504</v>
      </c>
      <c r="U124" s="16">
        <v>9.7019845837712004E-2</v>
      </c>
      <c r="V124" s="74">
        <v>43718.661365740743</v>
      </c>
      <c r="W124" s="73">
        <v>2.2999999999999998</v>
      </c>
      <c r="X124" s="16">
        <v>3.4376541092549499E-2</v>
      </c>
      <c r="Y124" s="16">
        <v>3.7799101869729297E-2</v>
      </c>
      <c r="Z124" s="17">
        <f>((((N124/1000)+1)/((SMOW!$Z$4/1000)+1))-1)*1000</f>
        <v>-0.89275420132195471</v>
      </c>
      <c r="AA124" s="17">
        <f>((((P124/1000)+1)/((SMOW!$AA$4/1000)+1))-1)*1000</f>
        <v>-1.7641983198612987</v>
      </c>
      <c r="AB124" s="17">
        <f>Z124*SMOW!$AN$6</f>
        <v>-0.98839988798852929</v>
      </c>
      <c r="AC124" s="17">
        <f>AA124*SMOW!$AN$12</f>
        <v>-1.9493887758341768</v>
      </c>
      <c r="AD124" s="17">
        <f t="shared" ref="AD124" si="336">LN((AB124/1000)+1)*1000</f>
        <v>-0.98888867726382967</v>
      </c>
      <c r="AE124" s="17">
        <f t="shared" ref="AE124" si="337">LN((AC124/1000)+1)*1000</f>
        <v>-1.9512913070512545</v>
      </c>
      <c r="AF124" s="16">
        <f>(AD124-SMOW!AN$14*AE124)</f>
        <v>4.139313285923274E-2</v>
      </c>
      <c r="AG124" s="2">
        <f t="shared" ref="AG124" si="338">AF124*1000</f>
        <v>41.393132859232736</v>
      </c>
      <c r="AH124" s="46"/>
      <c r="AI124" s="46"/>
      <c r="AJ124" s="55"/>
      <c r="AK124" s="103" t="str">
        <f t="shared" si="173"/>
        <v>11</v>
      </c>
    </row>
    <row r="125" spans="1:38" x14ac:dyDescent="0.25">
      <c r="A125" s="73">
        <v>1667</v>
      </c>
      <c r="B125" s="69" t="s">
        <v>248</v>
      </c>
      <c r="C125" s="48" t="s">
        <v>62</v>
      </c>
      <c r="D125" s="65" t="s">
        <v>71</v>
      </c>
      <c r="E125" s="73" t="s">
        <v>249</v>
      </c>
      <c r="F125" s="16">
        <v>2.2298521030926799</v>
      </c>
      <c r="G125" s="16">
        <v>2.2273691938939999</v>
      </c>
      <c r="H125" s="16">
        <v>5.03016351941584E-3</v>
      </c>
      <c r="I125" s="16">
        <v>4.3307832141544296</v>
      </c>
      <c r="J125" s="16">
        <v>4.32143232911009</v>
      </c>
      <c r="K125" s="16">
        <v>1.29068615244527E-3</v>
      </c>
      <c r="L125" s="16">
        <v>-5.4347075876128803E-2</v>
      </c>
      <c r="M125" s="16">
        <v>4.9040224573669699E-3</v>
      </c>
      <c r="N125" s="16">
        <v>-7.9878728069952496</v>
      </c>
      <c r="O125" s="16">
        <v>4.9788810446548502E-3</v>
      </c>
      <c r="P125" s="16">
        <v>-15.651491508228499</v>
      </c>
      <c r="Q125" s="16">
        <v>1.26500652008763E-3</v>
      </c>
      <c r="R125" s="16">
        <v>-23.924019138752499</v>
      </c>
      <c r="S125" s="16">
        <v>0.13448568972420599</v>
      </c>
      <c r="T125" s="16">
        <v>505.02303321561499</v>
      </c>
      <c r="U125" s="16">
        <v>0.10358855532113299</v>
      </c>
      <c r="V125" s="74">
        <v>43718.806863425925</v>
      </c>
      <c r="W125" s="73">
        <v>2.2999999999999998</v>
      </c>
      <c r="X125" s="16">
        <v>3.4472277787492497E-2</v>
      </c>
      <c r="Y125" s="16">
        <v>0.10162816000467299</v>
      </c>
      <c r="Z125" s="17">
        <f>((((N125/1000)+1)/((SMOW!$Z$4/1000)+1))-1)*1000</f>
        <v>2.6936787083109426</v>
      </c>
      <c r="AA125" s="17">
        <f>((((P125/1000)+1)/((SMOW!$AA$4/1000)+1))-1)*1000</f>
        <v>5.1542661539099033</v>
      </c>
      <c r="AB125" s="17">
        <f>Z125*SMOW!$AN$6</f>
        <v>2.9822673806846267</v>
      </c>
      <c r="AC125" s="17">
        <f>AA125*SMOW!$AN$12</f>
        <v>5.6953169465006095</v>
      </c>
      <c r="AD125" s="17">
        <f t="shared" ref="AD125" si="339">LN((AB125/1000)+1)*1000</f>
        <v>2.9778292429390958</v>
      </c>
      <c r="AE125" s="17">
        <f t="shared" ref="AE125" si="340">LN((AC125/1000)+1)*1000</f>
        <v>5.6791599460715849</v>
      </c>
      <c r="AF125" s="16">
        <f>(AD125-SMOW!AN$14*AE125)</f>
        <v>-2.0767208586701003E-2</v>
      </c>
      <c r="AG125" s="2">
        <f t="shared" ref="AG125" si="341">AF125*1000</f>
        <v>-20.767208586701003</v>
      </c>
      <c r="AH125" s="2">
        <f>AVERAGE(AG125:AG126)</f>
        <v>-16.373905914559561</v>
      </c>
      <c r="AI125" s="2">
        <f>STDEV(AG125:AG126)</f>
        <v>6.2130682225523799</v>
      </c>
      <c r="AJ125" s="55"/>
      <c r="AK125" s="103" t="str">
        <f t="shared" si="173"/>
        <v>11</v>
      </c>
      <c r="AL125" s="46">
        <v>2</v>
      </c>
    </row>
    <row r="126" spans="1:38" s="73" customFormat="1" x14ac:dyDescent="0.25">
      <c r="A126" s="73">
        <v>1668</v>
      </c>
      <c r="B126" s="69" t="s">
        <v>248</v>
      </c>
      <c r="C126" s="48" t="s">
        <v>62</v>
      </c>
      <c r="D126" s="65" t="s">
        <v>71</v>
      </c>
      <c r="E126" s="73" t="s">
        <v>250</v>
      </c>
      <c r="F126" s="16">
        <v>2.14697070860929</v>
      </c>
      <c r="G126" s="16">
        <v>2.14466892759184</v>
      </c>
      <c r="H126" s="16">
        <v>4.1407490796281799E-3</v>
      </c>
      <c r="I126" s="16">
        <v>4.1580097318334897</v>
      </c>
      <c r="J126" s="16">
        <v>4.1493890506791997</v>
      </c>
      <c r="K126" s="16">
        <v>1.55699447380781E-3</v>
      </c>
      <c r="L126" s="16">
        <v>-4.62084911667748E-2</v>
      </c>
      <c r="M126" s="16">
        <v>3.9418413015077196E-3</v>
      </c>
      <c r="N126" s="16">
        <v>-8.0699092263592096</v>
      </c>
      <c r="O126" s="16">
        <v>4.0985341776018803E-3</v>
      </c>
      <c r="P126" s="16">
        <v>-15.820827470515001</v>
      </c>
      <c r="Q126" s="16">
        <v>1.5260163420656499E-3</v>
      </c>
      <c r="R126" s="16">
        <v>-24.669992561422902</v>
      </c>
      <c r="S126" s="16">
        <v>0.145799476114472</v>
      </c>
      <c r="T126" s="16">
        <v>584.483010439341</v>
      </c>
      <c r="U126" s="16">
        <v>7.9287418547892494E-2</v>
      </c>
      <c r="V126" s="74">
        <v>43718.886331018519</v>
      </c>
      <c r="W126" s="73">
        <v>2.2999999999999998</v>
      </c>
      <c r="X126" s="16">
        <v>5.8480588599203499E-2</v>
      </c>
      <c r="Y126" s="16">
        <v>5.4106396843552902E-2</v>
      </c>
      <c r="Z126" s="17">
        <f>((((N126/1000)+1)/((SMOW!$Z$4/1000)+1))-1)*1000</f>
        <v>2.6107589567621048</v>
      </c>
      <c r="AA126" s="17">
        <f>((((P126/1000)+1)/((SMOW!$AA$4/1000)+1))-1)*1000</f>
        <v>4.9813510090834789</v>
      </c>
      <c r="AB126" s="17">
        <f>Z126*SMOW!$AN$6</f>
        <v>2.8904639783354158</v>
      </c>
      <c r="AC126" s="17">
        <f>AA126*SMOW!$AN$12</f>
        <v>5.5042506481703439</v>
      </c>
      <c r="AD126" s="17">
        <f t="shared" ref="AD126" si="342">LN((AB126/1000)+1)*1000</f>
        <v>2.8862946196521482</v>
      </c>
      <c r="AE126" s="17">
        <f t="shared" ref="AE126" si="343">LN((AC126/1000)+1)*1000</f>
        <v>5.4891576191184965</v>
      </c>
      <c r="AF126" s="16">
        <f>(AD126-SMOW!AN$14*AE126)</f>
        <v>-1.198060324241812E-2</v>
      </c>
      <c r="AG126" s="2">
        <f t="shared" ref="AG126" si="344">AF126*1000</f>
        <v>-11.98060324241812</v>
      </c>
      <c r="AK126" s="103" t="str">
        <f t="shared" si="173"/>
        <v>11</v>
      </c>
    </row>
    <row r="127" spans="1:38" s="73" customFormat="1" x14ac:dyDescent="0.25">
      <c r="A127" s="73">
        <v>1669</v>
      </c>
      <c r="B127" s="69" t="s">
        <v>80</v>
      </c>
      <c r="C127" s="48" t="s">
        <v>62</v>
      </c>
      <c r="D127" s="65" t="s">
        <v>70</v>
      </c>
      <c r="E127" s="73" t="s">
        <v>251</v>
      </c>
      <c r="F127" s="16">
        <v>-1.2950683348054799</v>
      </c>
      <c r="G127" s="16">
        <v>-1.2959081457749899</v>
      </c>
      <c r="H127" s="16">
        <v>5.0470163883538097E-3</v>
      </c>
      <c r="I127" s="16">
        <v>-2.4481783252095801</v>
      </c>
      <c r="J127" s="16">
        <v>-2.45118026399191</v>
      </c>
      <c r="K127" s="16">
        <v>3.6193089087514E-3</v>
      </c>
      <c r="L127" s="16">
        <v>-1.6849663872598099E-3</v>
      </c>
      <c r="M127" s="16">
        <v>4.87872967399503E-3</v>
      </c>
      <c r="N127" s="16">
        <v>-11.480414684794599</v>
      </c>
      <c r="O127" s="16">
        <v>6.0305089677648903E-3</v>
      </c>
      <c r="P127" s="16">
        <v>-22.2955780899829</v>
      </c>
      <c r="Q127" s="16">
        <v>3.5472987442423799E-3</v>
      </c>
      <c r="R127" s="16">
        <v>-33.945903244253401</v>
      </c>
      <c r="S127" s="16">
        <v>0.13040502927605299</v>
      </c>
      <c r="T127" s="16">
        <v>511.96715108813999</v>
      </c>
      <c r="U127" s="16">
        <v>0.20050011489851</v>
      </c>
      <c r="V127" s="74">
        <v>43719.33121527778</v>
      </c>
      <c r="W127" s="73">
        <v>2.2999999999999998</v>
      </c>
      <c r="X127" s="16">
        <v>0.22256450186559601</v>
      </c>
      <c r="Y127" s="16">
        <v>0.21810617796229501</v>
      </c>
      <c r="Z127" s="17">
        <f>((((N127/1000)+1)/((SMOW!$Z$4/1000)+1))-1)*1000</f>
        <v>-0.83646932869207991</v>
      </c>
      <c r="AA127" s="17">
        <f>((((P127/1000)+1)/((SMOW!$AA$4/1000)+1))-1)*1000</f>
        <v>-1.630253672893045</v>
      </c>
      <c r="AB127" s="17">
        <f>Z127*SMOW!$AN$6</f>
        <v>-0.92608490619349626</v>
      </c>
      <c r="AC127" s="17">
        <f>AA127*SMOW!$AN$12</f>
        <v>-1.8013837650349864</v>
      </c>
      <c r="AD127" s="17">
        <f t="shared" ref="AD127" si="345">LN((AB127/1000)+1)*1000</f>
        <v>-0.92651398775133287</v>
      </c>
      <c r="AE127" s="17">
        <f t="shared" ref="AE127" si="346">LN((AC127/1000)+1)*1000</f>
        <v>-1.803008207892616</v>
      </c>
      <c r="AF127" s="16">
        <f>(AD127-SMOW!AN$14*AE127)</f>
        <v>2.547434601596843E-2</v>
      </c>
      <c r="AG127" s="2">
        <f t="shared" ref="AG127" si="347">AF127*1000</f>
        <v>25.474346015968429</v>
      </c>
      <c r="AH127" s="2">
        <f>AVERAGE(AG127:AG128)</f>
        <v>33.506936427571461</v>
      </c>
      <c r="AI127" s="2">
        <f>STDEV(AG127:AG128)</f>
        <v>11.359798301077111</v>
      </c>
      <c r="AK127" s="103" t="str">
        <f t="shared" si="173"/>
        <v>11</v>
      </c>
      <c r="AL127" s="73">
        <v>1</v>
      </c>
    </row>
    <row r="128" spans="1:38" s="73" customFormat="1" x14ac:dyDescent="0.25">
      <c r="A128" s="73">
        <v>1670</v>
      </c>
      <c r="B128" s="69" t="s">
        <v>80</v>
      </c>
      <c r="C128" s="48" t="s">
        <v>62</v>
      </c>
      <c r="D128" s="65" t="s">
        <v>70</v>
      </c>
      <c r="E128" s="73" t="s">
        <v>252</v>
      </c>
      <c r="F128" s="16">
        <v>-1.3487287318461401</v>
      </c>
      <c r="G128" s="16">
        <v>-1.34963934520992</v>
      </c>
      <c r="H128" s="16">
        <v>3.6474573049856901E-3</v>
      </c>
      <c r="I128" s="16">
        <v>-2.57052667293528</v>
      </c>
      <c r="J128" s="16">
        <v>-2.5738362281689602</v>
      </c>
      <c r="K128" s="16">
        <v>2.0067116225810501E-3</v>
      </c>
      <c r="L128" s="16">
        <v>9.3461832632968402E-3</v>
      </c>
      <c r="M128" s="16">
        <v>3.2748898612417702E-3</v>
      </c>
      <c r="N128" s="16">
        <v>-11.529970040429699</v>
      </c>
      <c r="O128" s="16">
        <v>3.6102715084490801E-3</v>
      </c>
      <c r="P128" s="16">
        <v>-22.415492181647799</v>
      </c>
      <c r="Q128" s="16">
        <v>1.9667858694312102E-3</v>
      </c>
      <c r="R128" s="16">
        <v>-34.360481507852001</v>
      </c>
      <c r="S128" s="16">
        <v>0.13187282499584299</v>
      </c>
      <c r="T128" s="16">
        <v>572.18076650757598</v>
      </c>
      <c r="U128" s="16">
        <v>0.114840268598557</v>
      </c>
      <c r="V128" s="74">
        <v>43719.408067129632</v>
      </c>
      <c r="W128" s="73">
        <v>2.2999999999999998</v>
      </c>
      <c r="X128" s="16">
        <v>6.3783283323306197E-2</v>
      </c>
      <c r="Y128" s="16">
        <v>6.11047889473025E-2</v>
      </c>
      <c r="Z128" s="17">
        <f>((((N128/1000)+1)/((SMOW!$Z$4/1000)+1))-1)*1000</f>
        <v>-0.8865582746629963</v>
      </c>
      <c r="AA128" s="17">
        <f>((((P128/1000)+1)/((SMOW!$AA$4/1000)+1))-1)*1000</f>
        <v>-1.7527023379432238</v>
      </c>
      <c r="AB128" s="17">
        <f>Z128*SMOW!$AN$6</f>
        <v>-0.98154015749761547</v>
      </c>
      <c r="AC128" s="17">
        <f>AA128*SMOW!$AN$12</f>
        <v>-1.9366860440233622</v>
      </c>
      <c r="AD128" s="17">
        <f t="shared" ref="AD128" si="348">LN((AB128/1000)+1)*1000</f>
        <v>-0.98202218348240655</v>
      </c>
      <c r="AE128" s="17">
        <f t="shared" ref="AE128" si="349">LN((AC128/1000)+1)*1000</f>
        <v>-1.9385638453060245</v>
      </c>
      <c r="AF128" s="16">
        <f>(AD128-SMOW!AN$14*AE128)</f>
        <v>4.1539526839174501E-2</v>
      </c>
      <c r="AG128" s="2">
        <f>AF128*1000</f>
        <v>41.539526839174499</v>
      </c>
      <c r="AK128" s="103" t="str">
        <f t="shared" si="173"/>
        <v>11</v>
      </c>
    </row>
    <row r="129" spans="1:38" s="73" customFormat="1" x14ac:dyDescent="0.25">
      <c r="A129" s="73">
        <v>1671</v>
      </c>
      <c r="B129" s="69" t="s">
        <v>80</v>
      </c>
      <c r="C129" s="48" t="s">
        <v>62</v>
      </c>
      <c r="D129" s="65" t="s">
        <v>71</v>
      </c>
      <c r="E129" s="73" t="s">
        <v>253</v>
      </c>
      <c r="F129" s="16">
        <v>2.0891120839827302</v>
      </c>
      <c r="G129" s="16">
        <v>2.0869325722927901</v>
      </c>
      <c r="H129" s="16">
        <v>4.2546505388342901E-3</v>
      </c>
      <c r="I129" s="16">
        <v>4.0377499514917501</v>
      </c>
      <c r="J129" s="16">
        <v>4.0296200407518299</v>
      </c>
      <c r="K129" s="16">
        <v>1.9719387895226598E-3</v>
      </c>
      <c r="L129" s="16">
        <v>-4.0706809224174197E-2</v>
      </c>
      <c r="M129" s="16">
        <v>4.4589935032076297E-3</v>
      </c>
      <c r="N129" s="16">
        <v>-8.1271779827944499</v>
      </c>
      <c r="O129" s="16">
        <v>4.2112744123852502E-3</v>
      </c>
      <c r="P129" s="16">
        <v>-15.938694549160299</v>
      </c>
      <c r="Q129" s="16">
        <v>1.9327048804485499E-3</v>
      </c>
      <c r="R129" s="16">
        <v>-23.830014836338599</v>
      </c>
      <c r="S129" s="16">
        <v>0.11432734100587701</v>
      </c>
      <c r="T129" s="16">
        <v>551.40086573729297</v>
      </c>
      <c r="U129" s="16">
        <v>9.5177401706609002E-2</v>
      </c>
      <c r="V129" s="74">
        <v>43719.489814814813</v>
      </c>
      <c r="W129" s="73">
        <v>2.2999999999999998</v>
      </c>
      <c r="X129" s="16">
        <v>3.8077138278668501E-2</v>
      </c>
      <c r="Y129" s="16">
        <v>3.3751652334254298E-2</v>
      </c>
      <c r="Z129" s="17">
        <f>((((N129/1000)+1)/((SMOW!$Z$4/1000)+1))-1)*1000</f>
        <v>2.5528735554740667</v>
      </c>
      <c r="AA129" s="17">
        <f>((((P129/1000)+1)/((SMOW!$AA$4/1000)+1))-1)*1000</f>
        <v>4.8609926239004952</v>
      </c>
      <c r="AB129" s="17">
        <f>Z129*SMOW!$AN$6</f>
        <v>2.8263769944102237</v>
      </c>
      <c r="AC129" s="17">
        <f>AA129*SMOW!$AN$12</f>
        <v>5.3712580687580243</v>
      </c>
      <c r="AD129" s="17">
        <f t="shared" ref="AD129" si="350">LN((AB129/1000)+1)*1000</f>
        <v>2.8223903011183658</v>
      </c>
      <c r="AE129" s="17">
        <f t="shared" ref="AE129" si="351">LN((AC129/1000)+1)*1000</f>
        <v>5.3568843092792182</v>
      </c>
      <c r="AF129" s="16">
        <f>(AD129-SMOW!AN$14*AE129)</f>
        <v>-6.0446141810617249E-3</v>
      </c>
      <c r="AG129" s="2">
        <f t="shared" ref="AG129" si="352">AF129*1000</f>
        <v>-6.0446141810617249</v>
      </c>
      <c r="AH129" s="2">
        <f>AVERAGE(AG129:AG133)</f>
        <v>-6.3255069834800892</v>
      </c>
      <c r="AI129" s="2">
        <f>STDEV(AG129:AG133)</f>
        <v>6.0729641618223846</v>
      </c>
      <c r="AJ129" s="2"/>
      <c r="AK129" s="103" t="str">
        <f t="shared" si="173"/>
        <v>11</v>
      </c>
      <c r="AL129" s="73">
        <v>1</v>
      </c>
    </row>
    <row r="130" spans="1:38" s="73" customFormat="1" x14ac:dyDescent="0.25">
      <c r="A130" s="73">
        <v>1672</v>
      </c>
      <c r="B130" s="69" t="s">
        <v>80</v>
      </c>
      <c r="C130" s="48" t="s">
        <v>62</v>
      </c>
      <c r="D130" s="65" t="s">
        <v>71</v>
      </c>
      <c r="E130" s="73" t="s">
        <v>254</v>
      </c>
      <c r="F130" s="16">
        <v>2.1969327028343399</v>
      </c>
      <c r="G130" s="16">
        <v>2.1945225638749601</v>
      </c>
      <c r="H130" s="16">
        <v>4.6010758846921299E-3</v>
      </c>
      <c r="I130" s="16">
        <v>4.2585123895877999</v>
      </c>
      <c r="J130" s="16">
        <v>4.24947049834004</v>
      </c>
      <c r="K130" s="16">
        <v>2.1336892469687998E-3</v>
      </c>
      <c r="L130" s="16">
        <v>-4.9197859248584302E-2</v>
      </c>
      <c r="M130" s="16">
        <v>4.4205225785819702E-3</v>
      </c>
      <c r="N130" s="16">
        <v>-8.02045659424493</v>
      </c>
      <c r="O130" s="16">
        <v>4.5541679547574697E-3</v>
      </c>
      <c r="P130" s="16">
        <v>-15.7223244245929</v>
      </c>
      <c r="Q130" s="16">
        <v>2.0912371331680102E-3</v>
      </c>
      <c r="R130" s="16">
        <v>-23.557680874739798</v>
      </c>
      <c r="S130" s="16">
        <v>0.13821999983885599</v>
      </c>
      <c r="T130" s="16">
        <v>646.317233355393</v>
      </c>
      <c r="U130" s="16">
        <v>0.121659926544609</v>
      </c>
      <c r="V130" s="74">
        <v>43719.570277777777</v>
      </c>
      <c r="W130" s="73">
        <v>2.2999999999999998</v>
      </c>
      <c r="X130" s="16">
        <v>5.6354462425186297E-2</v>
      </c>
      <c r="Y130" s="16">
        <v>5.2787973870664202E-2</v>
      </c>
      <c r="Z130" s="17">
        <f>((((N130/1000)+1)/((SMOW!$Z$4/1000)+1))-1)*1000</f>
        <v>2.6607440731303278</v>
      </c>
      <c r="AA130" s="17">
        <f>((((P130/1000)+1)/((SMOW!$AA$4/1000)+1))-1)*1000</f>
        <v>5.0819360721823248</v>
      </c>
      <c r="AB130" s="17">
        <f>Z130*SMOW!$AN$6</f>
        <v>2.9458042761982406</v>
      </c>
      <c r="AC130" s="17">
        <f>AA130*SMOW!$AN$12</f>
        <v>5.6153942712052407</v>
      </c>
      <c r="AD130" s="17">
        <f t="shared" ref="AD130" si="353">LN((AB130/1000)+1)*1000</f>
        <v>2.9414738969967686</v>
      </c>
      <c r="AE130" s="17">
        <f t="shared" ref="AE130" si="354">LN((AC130/1000)+1)*1000</f>
        <v>5.5996867200883962</v>
      </c>
      <c r="AF130" s="16">
        <f>(AD130-SMOW!AN$14*AE130)</f>
        <v>-1.5160691209904709E-2</v>
      </c>
      <c r="AG130" s="2">
        <f t="shared" ref="AG130" si="355">AF130*1000</f>
        <v>-15.160691209904709</v>
      </c>
      <c r="AJ130" s="2"/>
      <c r="AK130" s="103" t="str">
        <f t="shared" si="173"/>
        <v>11</v>
      </c>
    </row>
    <row r="131" spans="1:38" x14ac:dyDescent="0.25">
      <c r="A131" s="73">
        <v>1673</v>
      </c>
      <c r="B131" s="69" t="s">
        <v>105</v>
      </c>
      <c r="C131" s="48" t="s">
        <v>62</v>
      </c>
      <c r="D131" s="65" t="s">
        <v>71</v>
      </c>
      <c r="E131" s="73" t="s">
        <v>255</v>
      </c>
      <c r="F131" s="16">
        <v>2.3819295652083698</v>
      </c>
      <c r="G131" s="16">
        <v>2.3790968793004699</v>
      </c>
      <c r="H131" s="16">
        <v>4.4732691077199304E-3</v>
      </c>
      <c r="I131" s="16">
        <v>4.5977199798447499</v>
      </c>
      <c r="J131" s="16">
        <v>4.5871826812869401</v>
      </c>
      <c r="K131" s="16">
        <v>1.90143444498604E-3</v>
      </c>
      <c r="L131" s="16">
        <v>-4.2935576419032097E-2</v>
      </c>
      <c r="M131" s="16">
        <v>4.6311373953239598E-3</v>
      </c>
      <c r="N131" s="16">
        <v>-7.8373457733263496</v>
      </c>
      <c r="O131" s="16">
        <v>4.4276641668002997E-3</v>
      </c>
      <c r="P131" s="16">
        <v>-15.389865745521201</v>
      </c>
      <c r="Q131" s="16">
        <v>1.86360329803491E-3</v>
      </c>
      <c r="R131" s="16">
        <v>-22.559206843468299</v>
      </c>
      <c r="S131" s="16">
        <v>0.13937233088264001</v>
      </c>
      <c r="T131" s="16">
        <v>839.16392452279194</v>
      </c>
      <c r="U131" s="16">
        <v>0.107931403874961</v>
      </c>
      <c r="V131" s="74">
        <v>43719.651053240741</v>
      </c>
      <c r="W131" s="73">
        <v>2.2999999999999998</v>
      </c>
      <c r="X131" s="16">
        <v>1.9287508232472099E-3</v>
      </c>
      <c r="Y131" s="16">
        <v>1.18351615910102E-3</v>
      </c>
      <c r="Z131" s="17">
        <f>((((N131/1000)+1)/((SMOW!$Z$4/1000)+1))-1)*1000</f>
        <v>2.8458265510609149</v>
      </c>
      <c r="AA131" s="17">
        <f>((((P131/1000)+1)/((SMOW!$AA$4/1000)+1))-1)*1000</f>
        <v>5.4214217895944827</v>
      </c>
      <c r="AB131" s="17">
        <f>Z131*SMOW!$AN$6</f>
        <v>3.1507156618678329</v>
      </c>
      <c r="AC131" s="17">
        <f>AA131*SMOW!$AN$12</f>
        <v>5.9905162966764491</v>
      </c>
      <c r="AD131" s="17">
        <f t="shared" ref="AD131" si="356">LN((AB131/1000)+1)*1000</f>
        <v>3.1457625584301097</v>
      </c>
      <c r="AE131" s="17">
        <f t="shared" ref="AE131" si="357">LN((AC131/1000)+1)*1000</f>
        <v>5.9726444926310416</v>
      </c>
      <c r="AF131" s="16">
        <f>(AD131-SMOW!AN$14*AE131)</f>
        <v>-7.7937336790805389E-3</v>
      </c>
      <c r="AG131" s="2">
        <f t="shared" ref="AG131" si="358">AF131*1000</f>
        <v>-7.7937336790805389</v>
      </c>
      <c r="AH131" s="46"/>
      <c r="AI131" s="46"/>
      <c r="AJ131" s="2"/>
      <c r="AK131" s="103" t="str">
        <f t="shared" ref="AK131:AK194" si="359">"11"</f>
        <v>11</v>
      </c>
    </row>
    <row r="132" spans="1:38" x14ac:dyDescent="0.25">
      <c r="A132" s="73">
        <v>1674</v>
      </c>
      <c r="B132" s="69" t="s">
        <v>248</v>
      </c>
      <c r="C132" s="48" t="s">
        <v>62</v>
      </c>
      <c r="D132" s="65" t="s">
        <v>71</v>
      </c>
      <c r="E132" s="73" t="s">
        <v>256</v>
      </c>
      <c r="F132" s="16">
        <v>2.3317781679245</v>
      </c>
      <c r="G132" s="16">
        <v>2.32906353849258</v>
      </c>
      <c r="H132" s="16">
        <v>3.6135922292881398E-3</v>
      </c>
      <c r="I132" s="16">
        <v>4.4961780388604904</v>
      </c>
      <c r="J132" s="16">
        <v>4.4861003712031504</v>
      </c>
      <c r="K132" s="16">
        <v>1.68772372776263E-3</v>
      </c>
      <c r="L132" s="16">
        <v>-3.9597457502681399E-2</v>
      </c>
      <c r="M132" s="16">
        <v>3.66728303698793E-3</v>
      </c>
      <c r="N132" s="16">
        <v>-7.8869858775368504</v>
      </c>
      <c r="O132" s="16">
        <v>3.5767516869136301E-3</v>
      </c>
      <c r="P132" s="16">
        <v>-15.489387396980799</v>
      </c>
      <c r="Q132" s="16">
        <v>1.6541445925361701E-3</v>
      </c>
      <c r="R132" s="16">
        <v>-23.389161225429199</v>
      </c>
      <c r="S132" s="16">
        <v>0.12212560165563</v>
      </c>
      <c r="T132" s="16">
        <v>823.21698651819895</v>
      </c>
      <c r="U132" s="16">
        <v>0.110709107070234</v>
      </c>
      <c r="V132" s="74">
        <v>43719.727453703701</v>
      </c>
      <c r="W132" s="73">
        <v>2.2999999999999998</v>
      </c>
      <c r="X132" s="16">
        <v>1.45112296446745E-5</v>
      </c>
      <c r="Y132" s="16">
        <v>2.7328182836702701E-5</v>
      </c>
      <c r="Z132" s="17">
        <f>((((N132/1000)+1)/((SMOW!$Z$4/1000)+1))-1)*1000</f>
        <v>2.7956519439791272</v>
      </c>
      <c r="AA132" s="17">
        <f>((((P132/1000)+1)/((SMOW!$AA$4/1000)+1))-1)*1000</f>
        <v>5.3197965911242484</v>
      </c>
      <c r="AB132" s="17">
        <f>Z132*SMOW!$AN$6</f>
        <v>3.0951655721050821</v>
      </c>
      <c r="AC132" s="17">
        <f>AA132*SMOW!$AN$12</f>
        <v>5.8782233537518858</v>
      </c>
      <c r="AD132" s="17">
        <f t="shared" ref="AD132" si="360">LN((AB132/1000)+1)*1000</f>
        <v>3.0903854082048374</v>
      </c>
      <c r="AE132" s="17">
        <f t="shared" ref="AE132" si="361">LN((AC132/1000)+1)*1000</f>
        <v>5.8610140061803238</v>
      </c>
      <c r="AF132" s="16">
        <f>(AD132-SMOW!AN$14*AE132)</f>
        <v>-4.2299870583737409E-3</v>
      </c>
      <c r="AG132" s="2">
        <f t="shared" ref="AG132" si="362">AF132*1000</f>
        <v>-4.2299870583737409</v>
      </c>
      <c r="AH132" s="46"/>
      <c r="AI132" s="46"/>
      <c r="AJ132" s="2"/>
      <c r="AK132" s="103" t="str">
        <f t="shared" si="359"/>
        <v>11</v>
      </c>
    </row>
    <row r="133" spans="1:38" x14ac:dyDescent="0.25">
      <c r="A133" s="73">
        <v>1675</v>
      </c>
      <c r="B133" s="69" t="s">
        <v>248</v>
      </c>
      <c r="C133" s="48" t="s">
        <v>62</v>
      </c>
      <c r="D133" s="65" t="s">
        <v>71</v>
      </c>
      <c r="E133" s="73" t="s">
        <v>257</v>
      </c>
      <c r="F133" s="16">
        <v>2.11196066711214</v>
      </c>
      <c r="G133" s="16">
        <v>2.1097328125822501</v>
      </c>
      <c r="H133" s="16">
        <v>6.4213935718420503E-3</v>
      </c>
      <c r="I133" s="16">
        <v>4.0680378602468501</v>
      </c>
      <c r="J133" s="16">
        <v>4.0597857179741901</v>
      </c>
      <c r="K133" s="16">
        <v>1.5846662057440401E-3</v>
      </c>
      <c r="L133" s="16">
        <v>-3.3834046508124202E-2</v>
      </c>
      <c r="M133" s="16">
        <v>6.4262188598635398E-3</v>
      </c>
      <c r="N133" s="16">
        <v>-8.1045623407778198</v>
      </c>
      <c r="O133" s="16">
        <v>6.3559275184047704E-3</v>
      </c>
      <c r="P133" s="16">
        <v>-15.9090092519388</v>
      </c>
      <c r="Q133" s="16">
        <v>1.5531375142067399E-3</v>
      </c>
      <c r="R133" s="16">
        <v>-23.776683542379899</v>
      </c>
      <c r="S133" s="16">
        <v>0.12868097030748801</v>
      </c>
      <c r="T133" s="16">
        <v>614.84789042881505</v>
      </c>
      <c r="U133" s="16">
        <v>7.2012586167991902E-2</v>
      </c>
      <c r="V133" s="74">
        <v>43719.804363425923</v>
      </c>
      <c r="W133" s="73">
        <v>2.2999999999999998</v>
      </c>
      <c r="X133" s="16">
        <v>3.3533710347088498E-2</v>
      </c>
      <c r="Y133" s="16">
        <v>2.81607892031237E-2</v>
      </c>
      <c r="Z133" s="17">
        <f>((((N133/1000)+1)/((SMOW!$Z$4/1000)+1))-1)*1000</f>
        <v>2.575732712805312</v>
      </c>
      <c r="AA133" s="17">
        <f>((((P133/1000)+1)/((SMOW!$AA$4/1000)+1))-1)*1000</f>
        <v>4.8913053666810313</v>
      </c>
      <c r="AB133" s="17">
        <f>Z133*SMOW!$AN$6</f>
        <v>2.8516851794764588</v>
      </c>
      <c r="AC133" s="17">
        <f>AA133*SMOW!$AN$12</f>
        <v>5.4047527841059964</v>
      </c>
      <c r="AD133" s="17">
        <f t="shared" ref="AD133" si="363">LN((AB133/1000)+1)*1000</f>
        <v>2.8476268388708004</v>
      </c>
      <c r="AE133" s="17">
        <f t="shared" ref="AE133" si="364">LN((AC133/1000)+1)*1000</f>
        <v>5.3901995220829164</v>
      </c>
      <c r="AF133" s="16">
        <f>(AD133-SMOW!AN$14*AE133)</f>
        <v>1.6014912110202673E-3</v>
      </c>
      <c r="AG133" s="2">
        <f t="shared" ref="AG133" si="365">AF133*1000</f>
        <v>1.6014912110202673</v>
      </c>
      <c r="AH133" s="46"/>
      <c r="AI133" s="46"/>
      <c r="AK133" s="103" t="str">
        <f t="shared" si="359"/>
        <v>11</v>
      </c>
    </row>
    <row r="134" spans="1:38" s="73" customFormat="1" x14ac:dyDescent="0.25">
      <c r="A134" s="73">
        <v>1676</v>
      </c>
      <c r="B134" s="69" t="s">
        <v>248</v>
      </c>
      <c r="C134" s="48" t="s">
        <v>62</v>
      </c>
      <c r="D134" s="48" t="s">
        <v>69</v>
      </c>
      <c r="E134" s="73" t="s">
        <v>258</v>
      </c>
      <c r="F134" s="16">
        <v>-8.0368559028018893</v>
      </c>
      <c r="G134" s="16">
        <v>-8.0693258741681504</v>
      </c>
      <c r="H134" s="16">
        <v>4.2555612830971097E-3</v>
      </c>
      <c r="I134" s="16">
        <v>-15.154828628237199</v>
      </c>
      <c r="J134" s="16">
        <v>-15.2708366681514</v>
      </c>
      <c r="K134" s="16">
        <v>1.97492051157363E-3</v>
      </c>
      <c r="L134" s="16">
        <v>-6.3241133842050897E-3</v>
      </c>
      <c r="M134" s="16">
        <v>4.5580129164130203E-3</v>
      </c>
      <c r="N134" s="16">
        <v>-18.149911811147099</v>
      </c>
      <c r="O134" s="16">
        <v>4.2121758716185502E-3</v>
      </c>
      <c r="P134" s="16">
        <v>-34.7494154937148</v>
      </c>
      <c r="Q134" s="16">
        <v>1.93562727783318E-3</v>
      </c>
      <c r="R134" s="16">
        <v>-50.906998922578602</v>
      </c>
      <c r="S134" s="16">
        <v>0.14586517934623999</v>
      </c>
      <c r="T134" s="16">
        <v>625.07880270061901</v>
      </c>
      <c r="U134" s="16">
        <v>8.1250191267265195E-2</v>
      </c>
      <c r="V134" s="74">
        <v>43719.884560185186</v>
      </c>
      <c r="W134" s="73">
        <v>2.2999999999999998</v>
      </c>
      <c r="X134" s="16">
        <v>2.1843602172601999E-2</v>
      </c>
      <c r="Y134" s="16">
        <v>2.4111190138097101E-2</v>
      </c>
      <c r="Z134" s="17">
        <f>((((N134/1000)+1)/((SMOW!$Z$4/1000)+1))-1)*1000</f>
        <v>-7.5777806750360055</v>
      </c>
      <c r="AA134" s="17">
        <f>((((P134/1000)+1)/((SMOW!$AA$4/1000)+1))-1)*1000</f>
        <v>-14.347322565015808</v>
      </c>
      <c r="AB134" s="17">
        <f>Z134*SMOW!$AN$6</f>
        <v>-8.3896301572331087</v>
      </c>
      <c r="AC134" s="17">
        <f>AA134*SMOW!$AN$12</f>
        <v>-15.85338182031208</v>
      </c>
      <c r="AD134" s="17">
        <f t="shared" ref="AD134" si="366">LN((AB134/1000)+1)*1000</f>
        <v>-8.4250211884423365</v>
      </c>
      <c r="AE134" s="17">
        <f t="shared" ref="AE134" si="367">LN((AC134/1000)+1)*1000</f>
        <v>-15.980390814481069</v>
      </c>
      <c r="AF134" s="16">
        <f>(AD134-SMOW!AN$14*AE134)</f>
        <v>1.2625161603669E-2</v>
      </c>
      <c r="AG134" s="2">
        <f t="shared" ref="AG134" si="368">AF134*1000</f>
        <v>12.625161603669</v>
      </c>
      <c r="AK134" s="103" t="str">
        <f t="shared" si="359"/>
        <v>11</v>
      </c>
    </row>
    <row r="135" spans="1:38" s="73" customFormat="1" x14ac:dyDescent="0.25">
      <c r="A135" s="73">
        <v>1677</v>
      </c>
      <c r="B135" s="69" t="s">
        <v>80</v>
      </c>
      <c r="C135" s="48" t="s">
        <v>62</v>
      </c>
      <c r="D135" s="48" t="s">
        <v>69</v>
      </c>
      <c r="E135" s="73" t="s">
        <v>259</v>
      </c>
      <c r="F135" s="16">
        <v>-9.7643766601433999</v>
      </c>
      <c r="G135" s="16">
        <v>-9.8123613088826396</v>
      </c>
      <c r="H135" s="16">
        <v>5.2025898042121497E-3</v>
      </c>
      <c r="I135" s="16">
        <v>-18.4280967185293</v>
      </c>
      <c r="J135" s="16">
        <v>-18.600009680678301</v>
      </c>
      <c r="K135" s="16">
        <v>3.9308431045286E-3</v>
      </c>
      <c r="L135" s="16">
        <v>8.4438025155179394E-3</v>
      </c>
      <c r="M135" s="16">
        <v>4.7300489138969301E-3</v>
      </c>
      <c r="N135" s="16">
        <v>-19.859820508901699</v>
      </c>
      <c r="O135" s="16">
        <v>5.1495494449289997E-3</v>
      </c>
      <c r="P135" s="16">
        <v>-37.957558285336901</v>
      </c>
      <c r="Q135" s="16">
        <v>3.8526346217090399E-3</v>
      </c>
      <c r="R135" s="16">
        <v>-55.913049018277199</v>
      </c>
      <c r="S135" s="16">
        <v>0.14967826614421201</v>
      </c>
      <c r="T135" s="16">
        <v>619.90868390984701</v>
      </c>
      <c r="U135" s="16">
        <v>0.212070688085715</v>
      </c>
      <c r="V135" s="74">
        <v>43720.332245370373</v>
      </c>
      <c r="W135" s="73">
        <v>2.2999999999999998</v>
      </c>
      <c r="X135" s="16">
        <v>6.0339470693188697E-3</v>
      </c>
      <c r="Y135" s="16">
        <v>2.4942579693589401E-2</v>
      </c>
      <c r="Z135" s="17">
        <f>((((N135/1000)+1)/((SMOW!$Z$4/1000)+1))-1)*1000</f>
        <v>-9.306100919727168</v>
      </c>
      <c r="AA135" s="17">
        <f>((((P135/1000)+1)/((SMOW!$AA$4/1000)+1))-1)*1000</f>
        <v>-17.623274512533648</v>
      </c>
      <c r="AB135" s="17">
        <f>Z135*SMOW!$AN$6</f>
        <v>-10.3031148921484</v>
      </c>
      <c r="AC135" s="17">
        <f>AA135*SMOW!$AN$12</f>
        <v>-19.473215194354442</v>
      </c>
      <c r="AD135" s="17">
        <f t="shared" ref="AD135" si="369">LN((AB135/1000)+1)*1000</f>
        <v>-10.35655939388001</v>
      </c>
      <c r="AE135" s="17">
        <f t="shared" ref="AE135" si="370">LN((AC135/1000)+1)*1000</f>
        <v>-19.665316222018252</v>
      </c>
      <c r="AF135" s="16">
        <f>(AD135-SMOW!AN$14*AE135)</f>
        <v>2.6727571345627865E-2</v>
      </c>
      <c r="AG135" s="2">
        <f t="shared" ref="AG135" si="371">AF135*1000</f>
        <v>26.727571345627865</v>
      </c>
      <c r="AH135" s="2">
        <f>AVERAGE(AG135:AG141)</f>
        <v>34.047092086084824</v>
      </c>
      <c r="AI135" s="2">
        <f>STDEV(AG135:AG141)</f>
        <v>5.1007663682208921</v>
      </c>
      <c r="AK135" s="103" t="str">
        <f t="shared" si="359"/>
        <v>11</v>
      </c>
    </row>
    <row r="136" spans="1:38" s="73" customFormat="1" x14ac:dyDescent="0.25">
      <c r="A136" s="73">
        <v>1678</v>
      </c>
      <c r="B136" s="69" t="s">
        <v>80</v>
      </c>
      <c r="C136" s="48" t="s">
        <v>62</v>
      </c>
      <c r="D136" s="48" t="s">
        <v>69</v>
      </c>
      <c r="E136" s="73" t="s">
        <v>260</v>
      </c>
      <c r="F136" s="16">
        <v>-10.053515046679699</v>
      </c>
      <c r="G136" s="16">
        <v>-10.104393293531199</v>
      </c>
      <c r="H136" s="16">
        <v>4.3485224691069101E-3</v>
      </c>
      <c r="I136" s="16">
        <v>-18.974799879908701</v>
      </c>
      <c r="J136" s="16">
        <v>-19.1571316473071</v>
      </c>
      <c r="K136" s="16">
        <v>2.1813146808571699E-3</v>
      </c>
      <c r="L136" s="16">
        <v>1.05722162469286E-2</v>
      </c>
      <c r="M136" s="16">
        <v>4.6359533907438001E-3</v>
      </c>
      <c r="N136" s="16">
        <v>-20.1460111320199</v>
      </c>
      <c r="O136" s="16">
        <v>4.3041893191212198E-3</v>
      </c>
      <c r="P136" s="16">
        <v>-38.493384181033697</v>
      </c>
      <c r="Q136" s="16">
        <v>2.1379150062296398E-3</v>
      </c>
      <c r="R136" s="16">
        <v>-56.4031481500149</v>
      </c>
      <c r="S136" s="16">
        <v>0.130966139696267</v>
      </c>
      <c r="T136" s="16">
        <v>580.15415102166901</v>
      </c>
      <c r="U136" s="16">
        <v>8.2493955399967497E-2</v>
      </c>
      <c r="V136" s="74">
        <v>43720.408634259256</v>
      </c>
      <c r="W136" s="73">
        <v>2.2999999999999998</v>
      </c>
      <c r="X136" s="16">
        <v>2.3862174802595899E-2</v>
      </c>
      <c r="Y136" s="16">
        <v>2.2436739966659298E-2</v>
      </c>
      <c r="Z136" s="17">
        <f>((((N136/1000)+1)/((SMOW!$Z$4/1000)+1))-1)*1000</f>
        <v>-9.5953731179594381</v>
      </c>
      <c r="AA136" s="17">
        <f>((((P136/1000)+1)/((SMOW!$AA$4/1000)+1))-1)*1000</f>
        <v>-18.170425933325184</v>
      </c>
      <c r="AB136" s="17">
        <f>Z136*SMOW!$AN$6</f>
        <v>-10.623378418108398</v>
      </c>
      <c r="AC136" s="17">
        <f>AA136*SMOW!$AN$12</f>
        <v>-20.077801893233396</v>
      </c>
      <c r="AD136" s="17">
        <f t="shared" ref="AD136" si="372">LN((AB136/1000)+1)*1000</f>
        <v>-10.680209351977156</v>
      </c>
      <c r="AE136" s="17">
        <f t="shared" ref="AE136" si="373">LN((AC136/1000)+1)*1000</f>
        <v>-20.282100156020288</v>
      </c>
      <c r="AF136" s="16">
        <f>(AD136-SMOW!AN$14*AE136)</f>
        <v>2.8739530401555413E-2</v>
      </c>
      <c r="AG136" s="2">
        <f t="shared" ref="AG136" si="374">AF136*1000</f>
        <v>28.739530401555413</v>
      </c>
      <c r="AK136" s="103" t="str">
        <f t="shared" si="359"/>
        <v>11</v>
      </c>
    </row>
    <row r="137" spans="1:38" s="73" customFormat="1" x14ac:dyDescent="0.25">
      <c r="A137" s="73">
        <v>1679</v>
      </c>
      <c r="B137" s="69" t="s">
        <v>80</v>
      </c>
      <c r="C137" s="48" t="s">
        <v>62</v>
      </c>
      <c r="D137" s="48" t="s">
        <v>69</v>
      </c>
      <c r="E137" s="73" t="s">
        <v>261</v>
      </c>
      <c r="F137" s="16">
        <v>-10.3235487703567</v>
      </c>
      <c r="G137" s="16">
        <v>-10.3772066357676</v>
      </c>
      <c r="H137" s="16">
        <v>4.6269590307530598E-3</v>
      </c>
      <c r="I137" s="16">
        <v>-19.500509772694599</v>
      </c>
      <c r="J137" s="16">
        <v>-19.693153343309501</v>
      </c>
      <c r="K137" s="16">
        <v>2.0648284295264499E-3</v>
      </c>
      <c r="L137" s="16">
        <v>2.0778329499811499E-2</v>
      </c>
      <c r="M137" s="16">
        <v>4.8135741025731402E-3</v>
      </c>
      <c r="N137" s="16">
        <v>-20.413291864155902</v>
      </c>
      <c r="O137" s="16">
        <v>4.5797872223631896E-3</v>
      </c>
      <c r="P137" s="16">
        <v>-39.008634492496903</v>
      </c>
      <c r="Q137" s="16">
        <v>2.0237463780514802E-3</v>
      </c>
      <c r="R137" s="16">
        <v>-57.580920867079698</v>
      </c>
      <c r="S137" s="16">
        <v>0.144360561647978</v>
      </c>
      <c r="T137" s="16">
        <v>560.17153231732004</v>
      </c>
      <c r="U137" s="16">
        <v>7.5580041659127004E-2</v>
      </c>
      <c r="V137" s="74">
        <v>43720.485706018517</v>
      </c>
      <c r="W137" s="73">
        <v>2.2999999999999998</v>
      </c>
      <c r="X137" s="16">
        <v>2.0726579587510799E-4</v>
      </c>
      <c r="Y137" s="16">
        <v>5.7582835553347204E-4</v>
      </c>
      <c r="Z137" s="17">
        <f>((((N137/1000)+1)/((SMOW!$Z$4/1000)+1))-1)*1000</f>
        <v>-9.8655318117968349</v>
      </c>
      <c r="AA137" s="17">
        <f>((((P137/1000)+1)/((SMOW!$AA$4/1000)+1))-1)*1000</f>
        <v>-18.69656687247079</v>
      </c>
      <c r="AB137" s="17">
        <f>Z137*SMOW!$AN$6</f>
        <v>-10.922480704418124</v>
      </c>
      <c r="AC137" s="17">
        <f>AA137*SMOW!$AN$12</f>
        <v>-20.65917260973988</v>
      </c>
      <c r="AD137" s="17">
        <f t="shared" ref="AD137" si="375">LN((AB137/1000)+1)*1000</f>
        <v>-10.982568939099789</v>
      </c>
      <c r="AE137" s="17">
        <f t="shared" ref="AE137" si="376">LN((AC137/1000)+1)*1000</f>
        <v>-20.875558743258168</v>
      </c>
      <c r="AF137" s="16">
        <f>(AD137-SMOW!AN$14*AE137)</f>
        <v>3.9726077340525023E-2</v>
      </c>
      <c r="AG137" s="2">
        <f t="shared" ref="AG137" si="377">AF137*1000</f>
        <v>39.726077340525023</v>
      </c>
      <c r="AI137" s="2"/>
      <c r="AJ137" s="2"/>
      <c r="AK137" s="103" t="str">
        <f t="shared" si="359"/>
        <v>11</v>
      </c>
    </row>
    <row r="138" spans="1:38" x14ac:dyDescent="0.25">
      <c r="A138" s="73">
        <v>1680</v>
      </c>
      <c r="B138" s="69" t="s">
        <v>105</v>
      </c>
      <c r="C138" s="48" t="s">
        <v>62</v>
      </c>
      <c r="D138" s="48" t="s">
        <v>69</v>
      </c>
      <c r="E138" s="73" t="s">
        <v>262</v>
      </c>
      <c r="F138" s="16">
        <v>-10.3228085232398</v>
      </c>
      <c r="G138" s="16">
        <v>-10.376458532868501</v>
      </c>
      <c r="H138" s="16">
        <v>3.9308429518034203E-3</v>
      </c>
      <c r="I138" s="16">
        <v>-19.4930092658558</v>
      </c>
      <c r="J138" s="16">
        <v>-19.6855036661204</v>
      </c>
      <c r="K138" s="16">
        <v>1.75872301057948E-3</v>
      </c>
      <c r="L138" s="16">
        <v>1.7487402843140199E-2</v>
      </c>
      <c r="M138" s="16">
        <v>3.7218099651387501E-3</v>
      </c>
      <c r="N138" s="16">
        <v>-20.412559163852102</v>
      </c>
      <c r="O138" s="16">
        <v>3.8907680409800299E-3</v>
      </c>
      <c r="P138" s="16">
        <v>-39.0012832165596</v>
      </c>
      <c r="Q138" s="16">
        <v>1.72373126588126E-3</v>
      </c>
      <c r="R138" s="16">
        <v>-57.545137399905599</v>
      </c>
      <c r="S138" s="16">
        <v>0.12917934802844999</v>
      </c>
      <c r="T138" s="16">
        <v>520.83116569077401</v>
      </c>
      <c r="U138" s="16">
        <v>8.4648924294464495E-2</v>
      </c>
      <c r="V138" s="74">
        <v>43720.562893518516</v>
      </c>
      <c r="W138" s="73">
        <v>2.2999999999999998</v>
      </c>
      <c r="X138" s="16">
        <v>3.5022685053271101E-2</v>
      </c>
      <c r="Y138" s="16">
        <v>0.118138188232667</v>
      </c>
      <c r="Z138" s="17">
        <f>((((N138/1000)+1)/((SMOW!$Z$4/1000)+1))-1)*1000</f>
        <v>-9.8647912220974909</v>
      </c>
      <c r="AA138" s="17">
        <f>((((P138/1000)+1)/((SMOW!$AA$4/1000)+1))-1)*1000</f>
        <v>-18.689060215726471</v>
      </c>
      <c r="AB138" s="17">
        <f>Z138*SMOW!$AN$6</f>
        <v>-10.921660771255343</v>
      </c>
      <c r="AC138" s="17">
        <f>AA138*SMOW!$AN$12</f>
        <v>-20.650877968351395</v>
      </c>
      <c r="AD138" s="17">
        <f t="shared" ref="AD138" si="378">LN((AB138/1000)+1)*1000</f>
        <v>-10.981739951677715</v>
      </c>
      <c r="AE138" s="17">
        <f t="shared" ref="AE138" si="379">LN((AC138/1000)+1)*1000</f>
        <v>-20.867089162464115</v>
      </c>
      <c r="AF138" s="16">
        <f>(AD138-SMOW!AN$14*AE138)</f>
        <v>3.6083126103337193E-2</v>
      </c>
      <c r="AG138" s="2">
        <f t="shared" ref="AG138" si="380">AF138*1000</f>
        <v>36.083126103337193</v>
      </c>
      <c r="AH138" s="46"/>
      <c r="AI138" s="46"/>
      <c r="AJ138" s="55"/>
      <c r="AK138" s="103" t="str">
        <f t="shared" si="359"/>
        <v>11</v>
      </c>
    </row>
    <row r="139" spans="1:38" x14ac:dyDescent="0.25">
      <c r="A139" s="73">
        <v>1681</v>
      </c>
      <c r="B139" s="69" t="s">
        <v>248</v>
      </c>
      <c r="C139" s="48" t="s">
        <v>62</v>
      </c>
      <c r="D139" s="48" t="s">
        <v>69</v>
      </c>
      <c r="E139" s="73" t="s">
        <v>263</v>
      </c>
      <c r="F139" s="16">
        <v>-9.8788116788878106</v>
      </c>
      <c r="G139" s="16">
        <v>-9.9279314281677493</v>
      </c>
      <c r="H139" s="16">
        <v>5.1542752507079299E-3</v>
      </c>
      <c r="I139" s="16">
        <v>-18.660334121704999</v>
      </c>
      <c r="J139" s="16">
        <v>-18.836634964868299</v>
      </c>
      <c r="K139" s="16">
        <v>2.6625200371568399E-3</v>
      </c>
      <c r="L139" s="16">
        <v>1.7811833282697899E-2</v>
      </c>
      <c r="M139" s="16">
        <v>4.8433853373693698E-3</v>
      </c>
      <c r="N139" s="16">
        <v>-19.9730888635928</v>
      </c>
      <c r="O139" s="16">
        <v>5.10172745789109E-3</v>
      </c>
      <c r="P139" s="16">
        <v>-38.185175067827998</v>
      </c>
      <c r="Q139" s="16">
        <v>2.60954624831533E-3</v>
      </c>
      <c r="R139" s="16">
        <v>-56.418540860128701</v>
      </c>
      <c r="S139" s="16">
        <v>0.12509175969105901</v>
      </c>
      <c r="T139" s="16">
        <v>835.14716311991504</v>
      </c>
      <c r="U139" s="16">
        <v>0.11307649131283</v>
      </c>
      <c r="V139" s="74">
        <v>43720.641493055555</v>
      </c>
      <c r="W139" s="73">
        <v>2.2999999999999998</v>
      </c>
      <c r="X139" s="16">
        <v>0.158039655690278</v>
      </c>
      <c r="Y139" s="16">
        <v>0.15608506650871501</v>
      </c>
      <c r="Z139" s="17">
        <f>((((N139/1000)+1)/((SMOW!$Z$4/1000)+1))-1)*1000</f>
        <v>-9.4205888983851516</v>
      </c>
      <c r="AA139" s="17">
        <f>((((P139/1000)+1)/((SMOW!$AA$4/1000)+1))-1)*1000</f>
        <v>-17.855702334585999</v>
      </c>
      <c r="AB139" s="17">
        <f>Z139*SMOW!$AN$6</f>
        <v>-10.429868600071613</v>
      </c>
      <c r="AC139" s="17">
        <f>AA139*SMOW!$AN$12</f>
        <v>-19.730041301940837</v>
      </c>
      <c r="AD139" s="17">
        <f t="shared" ref="AD139" si="381">LN((AB139/1000)+1)*1000</f>
        <v>-10.484640857411071</v>
      </c>
      <c r="AE139" s="17">
        <f t="shared" ref="AE139" si="382">LN((AC139/1000)+1)*1000</f>
        <v>-19.927277192634872</v>
      </c>
      <c r="AF139" s="16">
        <f>(AD139-SMOW!AN$14*AE139)</f>
        <v>3.6961500300142447E-2</v>
      </c>
      <c r="AG139" s="2">
        <f t="shared" ref="AG139" si="383">AF139*1000</f>
        <v>36.961500300142447</v>
      </c>
      <c r="AH139" s="46"/>
      <c r="AI139" s="46"/>
      <c r="AJ139" s="55"/>
      <c r="AK139" s="103" t="str">
        <f t="shared" si="359"/>
        <v>11</v>
      </c>
    </row>
    <row r="140" spans="1:38" x14ac:dyDescent="0.25">
      <c r="A140" s="73">
        <v>1682</v>
      </c>
      <c r="B140" s="69" t="s">
        <v>248</v>
      </c>
      <c r="C140" s="48" t="s">
        <v>62</v>
      </c>
      <c r="D140" s="48" t="s">
        <v>69</v>
      </c>
      <c r="E140" s="73" t="s">
        <v>264</v>
      </c>
      <c r="F140" s="16">
        <v>-10.322797484289399</v>
      </c>
      <c r="G140" s="16">
        <v>-10.3764473042289</v>
      </c>
      <c r="H140" s="16">
        <v>3.3037297839683499E-3</v>
      </c>
      <c r="I140" s="16">
        <v>-19.497465538389498</v>
      </c>
      <c r="J140" s="16">
        <v>-19.690048569145599</v>
      </c>
      <c r="K140" s="16">
        <v>2.0659836499311501E-3</v>
      </c>
      <c r="L140" s="16">
        <v>1.98983402799397E-2</v>
      </c>
      <c r="M140" s="16">
        <v>3.0999086896546599E-3</v>
      </c>
      <c r="N140" s="16">
        <v>-20.412548237443701</v>
      </c>
      <c r="O140" s="16">
        <v>3.2700482866168399E-3</v>
      </c>
      <c r="P140" s="16">
        <v>-39.005650826609298</v>
      </c>
      <c r="Q140" s="16">
        <v>2.0248786140670801E-3</v>
      </c>
      <c r="R140" s="16">
        <v>-57.586244032145402</v>
      </c>
      <c r="S140" s="16">
        <v>0.12566806522811899</v>
      </c>
      <c r="T140" s="16">
        <v>701.51953855366003</v>
      </c>
      <c r="U140" s="16">
        <v>7.8218145620146701E-2</v>
      </c>
      <c r="V140" s="74">
        <v>43720.718935185185</v>
      </c>
      <c r="W140" s="73">
        <v>2.2999999999999998</v>
      </c>
      <c r="X140" s="16">
        <v>0.14497190912764901</v>
      </c>
      <c r="Y140" s="16">
        <v>0.13861520020304299</v>
      </c>
      <c r="Z140" s="17">
        <f>((((N140/1000)+1)/((SMOW!$Z$4/1000)+1))-1)*1000</f>
        <v>-9.8647801780383801</v>
      </c>
      <c r="AA140" s="17">
        <f>((((P140/1000)+1)/((SMOW!$AA$4/1000)+1))-1)*1000</f>
        <v>-18.693520142100574</v>
      </c>
      <c r="AB140" s="17">
        <f>Z140*SMOW!$AN$6</f>
        <v>-10.921648543985203</v>
      </c>
      <c r="AC140" s="17">
        <f>AA140*SMOW!$AN$12</f>
        <v>-20.655806059664513</v>
      </c>
      <c r="AD140" s="17">
        <f t="shared" ref="AD140" si="384">LN((AB140/1000)+1)*1000</f>
        <v>-10.981727589391003</v>
      </c>
      <c r="AE140" s="17">
        <f t="shared" ref="AE140" si="385">LN((AC140/1000)+1)*1000</f>
        <v>-20.872121181793492</v>
      </c>
      <c r="AF140" s="16">
        <f>(AD140-SMOW!AN$14*AE140)</f>
        <v>3.8752394595961803E-2</v>
      </c>
      <c r="AG140" s="2">
        <f t="shared" ref="AG140" si="386">AF140*1000</f>
        <v>38.752394595961803</v>
      </c>
      <c r="AH140" s="46"/>
      <c r="AI140" s="46"/>
      <c r="AJ140" s="55"/>
      <c r="AK140" s="103" t="str">
        <f t="shared" si="359"/>
        <v>11</v>
      </c>
    </row>
    <row r="141" spans="1:38" s="73" customFormat="1" x14ac:dyDescent="0.25">
      <c r="A141" s="73">
        <v>1683</v>
      </c>
      <c r="B141" s="69" t="s">
        <v>248</v>
      </c>
      <c r="C141" s="48" t="s">
        <v>62</v>
      </c>
      <c r="D141" s="48" t="s">
        <v>69</v>
      </c>
      <c r="E141" s="73" t="s">
        <v>265</v>
      </c>
      <c r="F141" s="16">
        <v>-10.3412946039911</v>
      </c>
      <c r="G141" s="16">
        <v>-10.395137819056201</v>
      </c>
      <c r="H141" s="16">
        <v>5.8354051635832902E-3</v>
      </c>
      <c r="I141" s="16">
        <v>-19.527601971119299</v>
      </c>
      <c r="J141" s="16">
        <v>-19.720785204319899</v>
      </c>
      <c r="K141" s="16">
        <v>6.02962875578555E-3</v>
      </c>
      <c r="L141" s="16">
        <v>1.74367688247416E-2</v>
      </c>
      <c r="M141" s="16">
        <v>5.4124928647631696E-3</v>
      </c>
      <c r="N141" s="16">
        <v>-20.438797070267601</v>
      </c>
      <c r="O141" s="16">
        <v>1.07718305220641E-2</v>
      </c>
      <c r="P141" s="16">
        <v>-39.042284894744903</v>
      </c>
      <c r="Q141" s="16">
        <v>9.1127197942681704E-3</v>
      </c>
      <c r="R141" s="16">
        <v>-57.192953859284202</v>
      </c>
      <c r="S141" s="16">
        <v>0.151348531114086</v>
      </c>
      <c r="T141" s="16">
        <v>578.30360359319695</v>
      </c>
      <c r="U141" s="16">
        <v>0.16962854332861699</v>
      </c>
      <c r="V141" s="74">
        <v>43720.797754629632</v>
      </c>
      <c r="W141" s="73">
        <v>2.2999999999999998</v>
      </c>
      <c r="X141" s="16">
        <v>4.39432043675448E-2</v>
      </c>
      <c r="Y141" s="16">
        <v>4.5927852949142797E-2</v>
      </c>
      <c r="Z141" s="17">
        <f>((((N141/1000)+1)/((SMOW!$Z$4/1000)+1))-1)*1000</f>
        <v>-9.8913116467821425</v>
      </c>
      <c r="AA141" s="17">
        <f>((((P141/1000)+1)/((SMOW!$AA$4/1000)+1))-1)*1000</f>
        <v>-18.730928529023917</v>
      </c>
      <c r="AB141" s="17">
        <f>Z141*SMOW!$AN$6</f>
        <v>-10.951022475461162</v>
      </c>
      <c r="AC141" s="17">
        <f>AA141*SMOW!$AN$12</f>
        <v>-20.69714125921065</v>
      </c>
      <c r="AD141" s="17">
        <f t="shared" ref="AD141" si="387">LN((AB141/1000)+1)*1000</f>
        <v>-11.011426316108709</v>
      </c>
      <c r="AE141" s="17">
        <f t="shared" ref="AE141" si="388">LN((AC141/1000)+1)*1000</f>
        <v>-20.914329092091197</v>
      </c>
      <c r="AF141" s="16">
        <f>(AD141-SMOW!AN$14*AE141)</f>
        <v>3.1339444515444015E-2</v>
      </c>
      <c r="AG141" s="2">
        <f t="shared" ref="AG141" si="389">AF141*1000</f>
        <v>31.339444515444015</v>
      </c>
      <c r="AJ141" s="73" t="s">
        <v>271</v>
      </c>
      <c r="AK141" s="103" t="str">
        <f t="shared" si="359"/>
        <v>11</v>
      </c>
    </row>
    <row r="142" spans="1:38" s="73" customFormat="1" x14ac:dyDescent="0.25">
      <c r="A142" s="73">
        <v>1684</v>
      </c>
      <c r="B142" s="69" t="s">
        <v>80</v>
      </c>
      <c r="C142" s="48" t="s">
        <v>62</v>
      </c>
      <c r="D142" s="65" t="s">
        <v>71</v>
      </c>
      <c r="E142" s="73" t="s">
        <v>266</v>
      </c>
      <c r="F142" s="16">
        <v>0.22290537783472</v>
      </c>
      <c r="G142" s="16">
        <v>0.222880201150081</v>
      </c>
      <c r="H142" s="16">
        <v>4.1578810231826602E-3</v>
      </c>
      <c r="I142" s="16">
        <v>0.49017424542912003</v>
      </c>
      <c r="J142" s="16">
        <v>0.49005399519939602</v>
      </c>
      <c r="K142" s="16">
        <v>2.8122901642256498E-3</v>
      </c>
      <c r="L142" s="16">
        <v>-3.5868308315199902E-2</v>
      </c>
      <c r="M142" s="16">
        <v>4.1731773882084299E-3</v>
      </c>
      <c r="N142" s="16">
        <v>-9.9743587272743195</v>
      </c>
      <c r="O142" s="16">
        <v>4.1154914611301599E-3</v>
      </c>
      <c r="P142" s="16">
        <v>-19.415687302333499</v>
      </c>
      <c r="Q142" s="16">
        <v>2.7563365326128599E-3</v>
      </c>
      <c r="R142" s="16">
        <v>-29.370249478492099</v>
      </c>
      <c r="S142" s="16">
        <v>0.13538098210338101</v>
      </c>
      <c r="T142" s="16">
        <v>633.73492608379604</v>
      </c>
      <c r="U142" s="16">
        <v>0.17157484123636399</v>
      </c>
      <c r="V142" s="74">
        <v>43721.328136574077</v>
      </c>
      <c r="W142" s="73">
        <v>2.2999999999999998</v>
      </c>
      <c r="X142" s="16">
        <v>5.97279687697124E-4</v>
      </c>
      <c r="Y142" s="16">
        <v>1.06412483032099E-3</v>
      </c>
      <c r="Z142" s="17">
        <f>((((N142/1000)+1)/((SMOW!$Z$4/1000)+1))-1)*1000</f>
        <v>0.6858031788623542</v>
      </c>
      <c r="AA142" s="17">
        <f>((((P142/1000)+1)/((SMOW!$AA$4/1000)+1))-1)*1000</f>
        <v>1.3105081470223823</v>
      </c>
      <c r="AB142" s="17">
        <f>Z142*SMOW!$AN$6</f>
        <v>0.75927705987381333</v>
      </c>
      <c r="AC142" s="17">
        <f>AA142*SMOW!$AN$12</f>
        <v>1.4480740876374527</v>
      </c>
      <c r="AD142" s="17">
        <f t="shared" ref="AD142" si="390">LN((AB142/1000)+1)*1000</f>
        <v>0.75898895487218299</v>
      </c>
      <c r="AE142" s="17">
        <f t="shared" ref="AE142" si="391">LN((AC142/1000)+1)*1000</f>
        <v>1.4470266394223144</v>
      </c>
      <c r="AF142" s="16">
        <f>(AD142-SMOW!AN$14*AE142)</f>
        <v>-5.0411107427990043E-3</v>
      </c>
      <c r="AG142" s="2">
        <f t="shared" ref="AG142" si="392">AF142*1000</f>
        <v>-5.0411107427990043</v>
      </c>
      <c r="AH142" s="2">
        <f>AVERAGE(AG142:AG151)</f>
        <v>-4.0552418744078</v>
      </c>
      <c r="AI142" s="2">
        <f>STDEV(AG142:AG151)</f>
        <v>5.7461177472052114</v>
      </c>
      <c r="AK142" s="103" t="str">
        <f t="shared" si="359"/>
        <v>11</v>
      </c>
    </row>
    <row r="143" spans="1:38" s="73" customFormat="1" x14ac:dyDescent="0.25">
      <c r="A143" s="73">
        <v>1685</v>
      </c>
      <c r="B143" s="69" t="s">
        <v>80</v>
      </c>
      <c r="C143" s="48" t="s">
        <v>62</v>
      </c>
      <c r="D143" s="65" t="s">
        <v>71</v>
      </c>
      <c r="E143" s="73" t="s">
        <v>267</v>
      </c>
      <c r="F143" s="16">
        <v>1.5916297129619601</v>
      </c>
      <c r="G143" s="16">
        <v>1.5903639916671799</v>
      </c>
      <c r="H143" s="16">
        <v>4.6546480027628203E-3</v>
      </c>
      <c r="I143" s="16">
        <v>3.0989945562429799</v>
      </c>
      <c r="J143" s="16">
        <v>3.0942024934751502</v>
      </c>
      <c r="K143" s="16">
        <v>1.99083292425136E-3</v>
      </c>
      <c r="L143" s="16">
        <v>-4.33749248877019E-2</v>
      </c>
      <c r="M143" s="16">
        <v>4.5900151599991296E-3</v>
      </c>
      <c r="N143" s="16">
        <v>-8.6195885252281599</v>
      </c>
      <c r="O143" s="16">
        <v>4.6071939055360297E-3</v>
      </c>
      <c r="P143" s="16">
        <v>-16.8587723647525</v>
      </c>
      <c r="Q143" s="16">
        <v>1.9512230954144001E-3</v>
      </c>
      <c r="R143" s="16">
        <v>-25.837048091193299</v>
      </c>
      <c r="S143" s="16">
        <v>0.13199735627862699</v>
      </c>
      <c r="T143" s="16">
        <v>605.98471156230698</v>
      </c>
      <c r="U143" s="16">
        <v>8.1933709043385095E-2</v>
      </c>
      <c r="V143" s="74">
        <v>43721.466273148151</v>
      </c>
      <c r="W143" s="73">
        <v>2.2999999999999998</v>
      </c>
      <c r="X143" s="16">
        <v>0.10198418179016901</v>
      </c>
      <c r="Y143" s="16">
        <v>9.6980123872123306E-2</v>
      </c>
      <c r="Z143" s="17">
        <f>((((N143/1000)+1)/((SMOW!$Z$4/1000)+1))-1)*1000</f>
        <v>2.055160952277868</v>
      </c>
      <c r="AA143" s="17">
        <f>((((P143/1000)+1)/((SMOW!$AA$4/1000)+1))-1)*1000</f>
        <v>3.9214675130705423</v>
      </c>
      <c r="AB143" s="17">
        <f>Z143*SMOW!$AN$6</f>
        <v>2.2753416920603065</v>
      </c>
      <c r="AC143" s="17">
        <f>AA143*SMOW!$AN$12</f>
        <v>4.3331096445999826</v>
      </c>
      <c r="AD143" s="17">
        <f t="shared" ref="AD143" si="393">LN((AB143/1000)+1)*1000</f>
        <v>2.2727570220814854</v>
      </c>
      <c r="AE143" s="17">
        <f t="shared" ref="AE143" si="394">LN((AC143/1000)+1)*1000</f>
        <v>4.3237487564319315</v>
      </c>
      <c r="AF143" s="16">
        <f>(AD143-SMOW!AN$14*AE143)</f>
        <v>-1.0182321314574416E-2</v>
      </c>
      <c r="AG143" s="2">
        <f t="shared" ref="AG143" si="395">AF143*1000</f>
        <v>-10.182321314574416</v>
      </c>
      <c r="AK143" s="103" t="str">
        <f t="shared" si="359"/>
        <v>11</v>
      </c>
    </row>
    <row r="144" spans="1:38" s="73" customFormat="1" x14ac:dyDescent="0.25">
      <c r="A144" s="73">
        <v>1686</v>
      </c>
      <c r="B144" s="69" t="s">
        <v>80</v>
      </c>
      <c r="C144" s="48" t="s">
        <v>62</v>
      </c>
      <c r="D144" s="65" t="s">
        <v>71</v>
      </c>
      <c r="E144" s="73" t="s">
        <v>268</v>
      </c>
      <c r="F144" s="16">
        <v>1.97231257706235</v>
      </c>
      <c r="G144" s="16">
        <v>1.9703698498511399</v>
      </c>
      <c r="H144" s="16">
        <v>3.74508952405396E-3</v>
      </c>
      <c r="I144" s="16">
        <v>3.8229670000271598</v>
      </c>
      <c r="J144" s="16">
        <v>3.8156779883523901</v>
      </c>
      <c r="K144" s="16">
        <v>1.51496288136251E-3</v>
      </c>
      <c r="L144" s="16">
        <v>-4.4308127998923703E-2</v>
      </c>
      <c r="M144" s="16">
        <v>3.8033727290981202E-3</v>
      </c>
      <c r="N144" s="16">
        <v>-8.2427867197244602</v>
      </c>
      <c r="O144" s="16">
        <v>3.7069083678633401E-3</v>
      </c>
      <c r="P144" s="16">
        <v>-16.149204155613901</v>
      </c>
      <c r="Q144" s="16">
        <v>1.4848210147628399E-3</v>
      </c>
      <c r="R144" s="16">
        <v>-24.682281561441499</v>
      </c>
      <c r="S144" s="16">
        <v>0.16495341943074099</v>
      </c>
      <c r="T144" s="16">
        <v>662.30647167230995</v>
      </c>
      <c r="U144" s="16">
        <v>8.1265791053898306E-2</v>
      </c>
      <c r="V144" s="74">
        <v>43721.545381944445</v>
      </c>
      <c r="W144" s="73">
        <v>2.2999999999999998</v>
      </c>
      <c r="X144" s="16">
        <v>7.9271401474763706E-3</v>
      </c>
      <c r="Y144" s="16">
        <v>5.9161706129723301E-3</v>
      </c>
      <c r="Z144" s="17">
        <f>((((N144/1000)+1)/((SMOW!$Z$4/1000)+1))-1)*1000</f>
        <v>2.4360199943678218</v>
      </c>
      <c r="AA144" s="17">
        <f>((((P144/1000)+1)/((SMOW!$AA$4/1000)+1))-1)*1000</f>
        <v>4.6460335650226892</v>
      </c>
      <c r="AB144" s="17">
        <f>Z144*SMOW!$AN$6</f>
        <v>2.6970042661302016</v>
      </c>
      <c r="AC144" s="17">
        <f>AA144*SMOW!$AN$12</f>
        <v>5.1337344457487823</v>
      </c>
      <c r="AD144" s="17">
        <f t="shared" ref="AD144" si="396">LN((AB144/1000)+1)*1000</f>
        <v>2.6933738761111639</v>
      </c>
      <c r="AE144" s="17">
        <f t="shared" ref="AE144" si="397">LN((AC144/1000)+1)*1000</f>
        <v>5.1206017583791894</v>
      </c>
      <c r="AF144" s="16">
        <f>(AD144-SMOW!AN$14*AE144)</f>
        <v>-1.030385231304809E-2</v>
      </c>
      <c r="AG144" s="2">
        <f t="shared" ref="AG144" si="398">AF144*1000</f>
        <v>-10.30385231304809</v>
      </c>
      <c r="AK144" s="103" t="str">
        <f t="shared" si="359"/>
        <v>11</v>
      </c>
    </row>
    <row r="145" spans="1:40" s="73" customFormat="1" x14ac:dyDescent="0.25">
      <c r="A145" s="73">
        <v>1687</v>
      </c>
      <c r="B145" s="69" t="s">
        <v>105</v>
      </c>
      <c r="C145" s="48" t="s">
        <v>62</v>
      </c>
      <c r="D145" s="65" t="s">
        <v>71</v>
      </c>
      <c r="E145" s="73" t="s">
        <v>269</v>
      </c>
      <c r="F145" s="16">
        <v>2.2624830360891699</v>
      </c>
      <c r="G145" s="16">
        <v>2.2599271268908598</v>
      </c>
      <c r="H145" s="16">
        <v>4.3490605063440397E-3</v>
      </c>
      <c r="I145" s="16">
        <v>4.3748810339066901</v>
      </c>
      <c r="J145" s="16">
        <v>4.3653389937301998</v>
      </c>
      <c r="K145" s="16">
        <v>1.92584799471194E-3</v>
      </c>
      <c r="L145" s="16">
        <v>-4.4971861798687798E-2</v>
      </c>
      <c r="M145" s="16">
        <v>4.4241026778719496E-3</v>
      </c>
      <c r="N145" s="16">
        <v>-7.9555745460861296</v>
      </c>
      <c r="O145" s="16">
        <v>4.3047218710732301E-3</v>
      </c>
      <c r="P145" s="16">
        <v>-15.6082710635041</v>
      </c>
      <c r="Q145" s="16">
        <v>1.8875311131163501E-3</v>
      </c>
      <c r="R145" s="16">
        <v>-24.095122382112901</v>
      </c>
      <c r="S145" s="16">
        <v>0.113142353324614</v>
      </c>
      <c r="T145" s="16">
        <v>661.91571800687404</v>
      </c>
      <c r="U145" s="16">
        <v>0.109187885246305</v>
      </c>
      <c r="V145" s="74">
        <v>43721.624467592592</v>
      </c>
      <c r="W145" s="73">
        <v>2.2999999999999998</v>
      </c>
      <c r="X145" s="16">
        <v>7.1238708651843799E-3</v>
      </c>
      <c r="Y145" s="16">
        <v>3.0350569653757601E-2</v>
      </c>
      <c r="Z145" s="17">
        <f>((((N145/1000)+1)/((SMOW!$Z$4/1000)+1))-1)*1000</f>
        <v>2.72632474272827</v>
      </c>
      <c r="AA145" s="17">
        <f>((((P145/1000)+1)/((SMOW!$AA$4/1000)+1))-1)*1000</f>
        <v>5.1984001308755801</v>
      </c>
      <c r="AB145" s="17">
        <f>Z145*SMOW!$AN$6</f>
        <v>3.0184109650145308</v>
      </c>
      <c r="AC145" s="17">
        <f>AA145*SMOW!$AN$12</f>
        <v>5.7440837310288808</v>
      </c>
      <c r="AD145" s="17">
        <f t="shared" ref="AD145" si="399">LN((AB145/1000)+1)*1000</f>
        <v>3.0138647086535184</v>
      </c>
      <c r="AE145" s="17">
        <f t="shared" ref="AE145" si="400">LN((AC145/1000)+1)*1000</f>
        <v>5.7276493855461164</v>
      </c>
      <c r="AF145" s="16">
        <f>(AD145-SMOW!AN$14*AE145)</f>
        <v>-1.0334166914831133E-2</v>
      </c>
      <c r="AG145" s="2">
        <f t="shared" ref="AG145" si="401">AF145*1000</f>
        <v>-10.334166914831133</v>
      </c>
      <c r="AK145" s="103" t="str">
        <f t="shared" si="359"/>
        <v>11</v>
      </c>
    </row>
    <row r="146" spans="1:40" s="73" customFormat="1" x14ac:dyDescent="0.25">
      <c r="A146" s="73">
        <v>1688</v>
      </c>
      <c r="B146" s="69" t="s">
        <v>102</v>
      </c>
      <c r="C146" s="48" t="s">
        <v>62</v>
      </c>
      <c r="D146" s="65" t="s">
        <v>71</v>
      </c>
      <c r="E146" s="73" t="s">
        <v>270</v>
      </c>
      <c r="F146" s="16">
        <v>2.1661313931392101</v>
      </c>
      <c r="G146" s="16">
        <v>2.1637885177296701</v>
      </c>
      <c r="H146" s="16">
        <v>3.1709900412194999E-3</v>
      </c>
      <c r="I146" s="16">
        <v>4.1731510938843197</v>
      </c>
      <c r="J146" s="16">
        <v>4.1644675747389996</v>
      </c>
      <c r="K146" s="16">
        <v>1.95557368825663E-3</v>
      </c>
      <c r="L146" s="16">
        <v>-3.50503617325163E-2</v>
      </c>
      <c r="M146" s="16">
        <v>3.0626565931592201E-3</v>
      </c>
      <c r="N146" s="16">
        <v>-8.0509438848468502</v>
      </c>
      <c r="O146" s="16">
        <v>3.1386618244266498E-3</v>
      </c>
      <c r="P146" s="16">
        <v>-15.8059873626538</v>
      </c>
      <c r="Q146" s="16">
        <v>1.9166653810201799E-3</v>
      </c>
      <c r="R146" s="16">
        <v>-24.306908374253599</v>
      </c>
      <c r="S146" s="16">
        <v>0.12861290943001799</v>
      </c>
      <c r="T146" s="16">
        <v>823.06438197364002</v>
      </c>
      <c r="U146" s="16">
        <v>0.100739720388193</v>
      </c>
      <c r="V146" s="74">
        <v>43721.702662037038</v>
      </c>
      <c r="W146" s="73">
        <v>2.2999999999999998</v>
      </c>
      <c r="X146" s="16">
        <v>8.9959779740218904E-2</v>
      </c>
      <c r="Y146" s="16">
        <v>8.6128425939409295E-2</v>
      </c>
      <c r="Z146" s="17">
        <f>((((N146/1000)+1)/((SMOW!$Z$4/1000)+1))-1)*1000</f>
        <v>2.629928508754098</v>
      </c>
      <c r="AA146" s="17">
        <f>((((P146/1000)+1)/((SMOW!$AA$4/1000)+1))-1)*1000</f>
        <v>4.9965047860214273</v>
      </c>
      <c r="AB146" s="17">
        <f>Z146*SMOW!$AN$6</f>
        <v>2.9116872702713374</v>
      </c>
      <c r="AC146" s="17">
        <f>AA146*SMOW!$AN$12</f>
        <v>5.5209951390485879</v>
      </c>
      <c r="AD146" s="17">
        <f t="shared" ref="AD146" si="402">LN((AB146/1000)+1)*1000</f>
        <v>2.9074565193175363</v>
      </c>
      <c r="AE146" s="17">
        <f t="shared" ref="AE146" si="403">LN((AC146/1000)+1)*1000</f>
        <v>5.5058103099922286</v>
      </c>
      <c r="AF146" s="16">
        <f>(AD146-SMOW!AN$14*AE146)</f>
        <v>3.8867564163957979E-4</v>
      </c>
      <c r="AG146" s="2">
        <f t="shared" ref="AG146" si="404">AF146*1000</f>
        <v>0.38867564163957979</v>
      </c>
      <c r="AK146" s="103" t="str">
        <f t="shared" si="359"/>
        <v>11</v>
      </c>
    </row>
    <row r="147" spans="1:40" s="73" customFormat="1" x14ac:dyDescent="0.25">
      <c r="A147" s="73">
        <v>1689</v>
      </c>
      <c r="B147" s="69" t="s">
        <v>80</v>
      </c>
      <c r="C147" s="48" t="s">
        <v>62</v>
      </c>
      <c r="D147" s="65" t="s">
        <v>71</v>
      </c>
      <c r="E147" s="73" t="s">
        <v>272</v>
      </c>
      <c r="F147" s="16">
        <v>1.1594638651104201</v>
      </c>
      <c r="G147" s="16">
        <v>1.15879164014923</v>
      </c>
      <c r="H147" s="16">
        <v>5.3931415715110804E-3</v>
      </c>
      <c r="I147" s="16">
        <v>2.2680329115334801</v>
      </c>
      <c r="J147" s="16">
        <v>2.2654646679115999</v>
      </c>
      <c r="K147" s="16">
        <v>2.6785154225321098E-3</v>
      </c>
      <c r="L147" s="16">
        <v>-3.7373704508098897E-2</v>
      </c>
      <c r="M147" s="16">
        <v>5.2738051409377497E-3</v>
      </c>
      <c r="N147" s="16">
        <v>-9.0473484458968194</v>
      </c>
      <c r="O147" s="16">
        <v>5.3381585385654604E-3</v>
      </c>
      <c r="P147" s="16">
        <v>-17.6732011060144</v>
      </c>
      <c r="Q147" s="16">
        <v>2.6252233877609101E-3</v>
      </c>
      <c r="R147" s="16">
        <v>-25.412940096139501</v>
      </c>
      <c r="S147" s="16">
        <v>0.18452562946832901</v>
      </c>
      <c r="T147" s="16">
        <v>1236.9260719542499</v>
      </c>
      <c r="U147" s="16">
        <v>0.241016872057642</v>
      </c>
      <c r="V147" s="74">
        <v>43724.340810185182</v>
      </c>
      <c r="W147" s="73">
        <v>2.2999999999999998</v>
      </c>
      <c r="X147" s="16">
        <v>4.0732623759197603E-2</v>
      </c>
      <c r="Y147" s="16">
        <v>3.8522299306186503E-2</v>
      </c>
      <c r="Z147" s="17">
        <f>((((N147/1000)+1)/((SMOW!$Z$4/1000)+1))-1)*1000</f>
        <v>1.6227951003875418</v>
      </c>
      <c r="AA147" s="17">
        <f>((((P147/1000)+1)/((SMOW!$AA$4/1000)+1))-1)*1000</f>
        <v>3.089824536324226</v>
      </c>
      <c r="AB147" s="17">
        <f>Z147*SMOW!$AN$6</f>
        <v>1.7966540992764695</v>
      </c>
      <c r="AC147" s="17">
        <f>AA147*SMOW!$AN$12</f>
        <v>3.4141678985846875</v>
      </c>
      <c r="AD147" s="17">
        <f t="shared" ref="AD147" si="405">LN((AB147/1000)+1)*1000</f>
        <v>1.7950420468784234</v>
      </c>
      <c r="AE147" s="17">
        <f t="shared" ref="AE147" si="406">LN((AC147/1000)+1)*1000</f>
        <v>3.4083528592861962</v>
      </c>
      <c r="AF147" s="16">
        <f>(AD147-SMOW!AN$14*AE147)</f>
        <v>-4.5682628246883628E-3</v>
      </c>
      <c r="AG147" s="2">
        <f t="shared" ref="AG147" si="407">AF147*1000</f>
        <v>-4.5682628246883628</v>
      </c>
      <c r="AJ147" s="73" t="s">
        <v>273</v>
      </c>
      <c r="AK147" s="103" t="str">
        <f t="shared" si="359"/>
        <v>11</v>
      </c>
      <c r="AN147" s="73">
        <v>1</v>
      </c>
    </row>
    <row r="148" spans="1:40" s="73" customFormat="1" x14ac:dyDescent="0.25">
      <c r="A148" s="73">
        <v>1690</v>
      </c>
      <c r="B148" s="69" t="s">
        <v>80</v>
      </c>
      <c r="C148" s="48" t="s">
        <v>62</v>
      </c>
      <c r="D148" s="65" t="s">
        <v>71</v>
      </c>
      <c r="E148" s="73" t="s">
        <v>274</v>
      </c>
      <c r="F148" s="16">
        <v>1.75159095220183</v>
      </c>
      <c r="G148" s="16">
        <v>1.7500580608569301</v>
      </c>
      <c r="H148" s="16">
        <v>5.7608640485359696E-3</v>
      </c>
      <c r="I148" s="16">
        <v>3.37207858330687</v>
      </c>
      <c r="J148" s="16">
        <v>3.36640582147295</v>
      </c>
      <c r="K148" s="16">
        <v>1.6668513113335299E-3</v>
      </c>
      <c r="L148" s="16">
        <v>-2.7404212880786399E-2</v>
      </c>
      <c r="M148" s="16">
        <v>5.9410805209135402E-3</v>
      </c>
      <c r="N148" s="16">
        <v>-8.4612580894765408</v>
      </c>
      <c r="O148" s="16">
        <v>5.7021320880295901E-3</v>
      </c>
      <c r="P148" s="16">
        <v>-16.5911216472539</v>
      </c>
      <c r="Q148" s="16">
        <v>1.63368745597841E-3</v>
      </c>
      <c r="R148" s="16">
        <v>-24.291880366696098</v>
      </c>
      <c r="S148" s="16">
        <v>0.124588596450144</v>
      </c>
      <c r="T148" s="16">
        <v>535.14953475441996</v>
      </c>
      <c r="U148" s="16">
        <v>7.5167945898724706E-2</v>
      </c>
      <c r="V148" s="74">
        <v>43724.417303240742</v>
      </c>
      <c r="W148" s="73">
        <v>2.2999999999999998</v>
      </c>
      <c r="X148" s="16">
        <v>1.4831415043722301E-2</v>
      </c>
      <c r="Y148" s="16">
        <v>1.8316254997305999E-2</v>
      </c>
      <c r="Z148" s="17">
        <f>((((N148/1000)+1)/((SMOW!$Z$4/1000)+1))-1)*1000</f>
        <v>2.2151962207219711</v>
      </c>
      <c r="AA148" s="17">
        <f>((((P148/1000)+1)/((SMOW!$AA$4/1000)+1))-1)*1000</f>
        <v>4.1947754504647605</v>
      </c>
      <c r="AB148" s="17">
        <f>Z148*SMOW!$AN$6</f>
        <v>2.4525224224003495</v>
      </c>
      <c r="AC148" s="17">
        <f>AA148*SMOW!$AN$12</f>
        <v>4.6351071125176295</v>
      </c>
      <c r="AD148" s="17">
        <f t="shared" ref="AD148" si="408">LN((AB148/1000)+1)*1000</f>
        <v>2.4495198974553176</v>
      </c>
      <c r="AE148" s="17">
        <f t="shared" ref="AE148" si="409">LN((AC148/1000)+1)*1000</f>
        <v>4.6243980824625686</v>
      </c>
      <c r="AF148" s="16">
        <f>(AD148-SMOW!AN$14*AE148)</f>
        <v>7.837709915081259E-3</v>
      </c>
      <c r="AG148" s="2">
        <f t="shared" ref="AG148" si="410">AF148*1000</f>
        <v>7.837709915081259</v>
      </c>
      <c r="AK148" s="103" t="str">
        <f t="shared" si="359"/>
        <v>11</v>
      </c>
    </row>
    <row r="149" spans="1:40" s="73" customFormat="1" x14ac:dyDescent="0.25">
      <c r="A149" s="73">
        <v>1691</v>
      </c>
      <c r="B149" s="69" t="s">
        <v>80</v>
      </c>
      <c r="C149" s="48" t="s">
        <v>62</v>
      </c>
      <c r="D149" s="65" t="s">
        <v>71</v>
      </c>
      <c r="E149" s="73" t="s">
        <v>275</v>
      </c>
      <c r="F149" s="16">
        <v>2.16383256378113</v>
      </c>
      <c r="G149" s="16">
        <v>2.1614944362877302</v>
      </c>
      <c r="H149" s="16">
        <v>4.6147844753044601E-3</v>
      </c>
      <c r="I149" s="16">
        <v>4.1707373263338496</v>
      </c>
      <c r="J149" s="16">
        <v>4.1620638447553899</v>
      </c>
      <c r="K149" s="16">
        <v>1.8284725168447101E-3</v>
      </c>
      <c r="L149" s="16">
        <v>-3.6075273743116698E-2</v>
      </c>
      <c r="M149" s="16">
        <v>4.5410440325008702E-3</v>
      </c>
      <c r="N149" s="16">
        <v>-8.0532192776589504</v>
      </c>
      <c r="O149" s="16">
        <v>4.5677367864035102E-3</v>
      </c>
      <c r="P149" s="16">
        <v>-15.808353105622</v>
      </c>
      <c r="Q149" s="16">
        <v>1.79209302836637E-3</v>
      </c>
      <c r="R149" s="16">
        <v>-23.6102772037428</v>
      </c>
      <c r="S149" s="16">
        <v>0.14499026757568001</v>
      </c>
      <c r="T149" s="16">
        <v>696.33159356752606</v>
      </c>
      <c r="U149" s="16">
        <v>8.9412491138741307E-2</v>
      </c>
      <c r="V149" s="74">
        <v>43724.49454861111</v>
      </c>
      <c r="W149" s="73">
        <v>2.2999999999999998</v>
      </c>
      <c r="X149" s="16">
        <v>9.46615794931185E-2</v>
      </c>
      <c r="Y149" s="16">
        <v>8.9874254962652195E-2</v>
      </c>
      <c r="Z149" s="17">
        <f>((((N149/1000)+1)/((SMOW!$Z$4/1000)+1))-1)*1000</f>
        <v>2.6276286155102468</v>
      </c>
      <c r="AA149" s="17">
        <f>((((P149/1000)+1)/((SMOW!$AA$4/1000)+1))-1)*1000</f>
        <v>4.9940890393458393</v>
      </c>
      <c r="AB149" s="17">
        <f>Z149*SMOW!$AN$6</f>
        <v>2.9091409767660905</v>
      </c>
      <c r="AC149" s="17">
        <f>AA149*SMOW!$AN$12</f>
        <v>5.5183258079412889</v>
      </c>
      <c r="AD149" s="17">
        <f t="shared" ref="AD149" si="411">LN((AB149/1000)+1)*1000</f>
        <v>2.9049176150751435</v>
      </c>
      <c r="AE149" s="17">
        <f t="shared" ref="AE149" si="412">LN((AC149/1000)+1)*1000</f>
        <v>5.5031556318069903</v>
      </c>
      <c r="AF149" s="16">
        <f>(AD149-SMOW!AN$14*AE149)</f>
        <v>-7.485585189477284E-4</v>
      </c>
      <c r="AG149" s="2">
        <f t="shared" ref="AG149" si="413">AF149*1000</f>
        <v>-0.7485585189477284</v>
      </c>
      <c r="AK149" s="103" t="str">
        <f t="shared" si="359"/>
        <v>11</v>
      </c>
    </row>
    <row r="150" spans="1:40" s="73" customFormat="1" x14ac:dyDescent="0.25">
      <c r="A150" s="73">
        <v>1692</v>
      </c>
      <c r="B150" s="69" t="s">
        <v>102</v>
      </c>
      <c r="C150" s="48" t="s">
        <v>62</v>
      </c>
      <c r="D150" s="65" t="s">
        <v>71</v>
      </c>
      <c r="E150" s="73" t="s">
        <v>276</v>
      </c>
      <c r="F150" s="16">
        <v>2.2239353710806702</v>
      </c>
      <c r="G150" s="16">
        <v>2.2214653842380701</v>
      </c>
      <c r="H150" s="16">
        <v>6.0172459373249504E-3</v>
      </c>
      <c r="I150" s="16">
        <v>4.2936770784400702</v>
      </c>
      <c r="J150" s="16">
        <v>4.2844854787713897</v>
      </c>
      <c r="K150" s="16">
        <v>1.89130828482796E-3</v>
      </c>
      <c r="L150" s="16">
        <v>-4.0742948553220498E-2</v>
      </c>
      <c r="M150" s="16">
        <v>6.1687803753131898E-3</v>
      </c>
      <c r="N150" s="16">
        <v>-7.9937292179741597</v>
      </c>
      <c r="O150" s="16">
        <v>5.9559001656232999E-3</v>
      </c>
      <c r="P150" s="16">
        <v>-15.687859376222599</v>
      </c>
      <c r="Q150" s="16">
        <v>1.8536786090646801E-3</v>
      </c>
      <c r="R150" s="16">
        <v>-23.4969818771707</v>
      </c>
      <c r="S150" s="16">
        <v>0.16351834737488799</v>
      </c>
      <c r="T150" s="16">
        <v>1088.1807939411201</v>
      </c>
      <c r="U150" s="16">
        <v>0.114504974003697</v>
      </c>
      <c r="V150" s="74">
        <v>43724.70517361111</v>
      </c>
      <c r="W150" s="73">
        <v>2.2999999999999998</v>
      </c>
      <c r="X150" s="16">
        <v>2.9756275468998099E-2</v>
      </c>
      <c r="Y150" s="16">
        <v>3.2905741058064299E-2</v>
      </c>
      <c r="Z150" s="17">
        <f>((((N150/1000)+1)/((SMOW!$Z$4/1000)+1))-1)*1000</f>
        <v>2.6877592380669668</v>
      </c>
      <c r="AA150" s="17">
        <f>((((P150/1000)+1)/((SMOW!$AA$4/1000)+1))-1)*1000</f>
        <v>5.1171295936878192</v>
      </c>
      <c r="AB150" s="17">
        <f>Z150*SMOW!$AN$6</f>
        <v>2.9757137249108054</v>
      </c>
      <c r="AC150" s="17">
        <f>AA150*SMOW!$AN$12</f>
        <v>5.6542821076987497</v>
      </c>
      <c r="AD150" s="17">
        <f t="shared" ref="AD150" si="414">LN((AB150/1000)+1)*1000</f>
        <v>2.9712950524571657</v>
      </c>
      <c r="AE150" s="17">
        <f t="shared" ref="AE150" si="415">LN((AC150/1000)+1)*1000</f>
        <v>5.6383566577453887</v>
      </c>
      <c r="AF150" s="16">
        <f>(AD150-SMOW!AN$14*AE150)</f>
        <v>-5.7572628323998565E-3</v>
      </c>
      <c r="AG150" s="2">
        <f t="shared" ref="AG150:AG151" si="416">AF150*1000</f>
        <v>-5.7572628323998565</v>
      </c>
      <c r="AK150" s="103" t="str">
        <f t="shared" si="359"/>
        <v>11</v>
      </c>
    </row>
    <row r="151" spans="1:40" s="73" customFormat="1" x14ac:dyDescent="0.25">
      <c r="A151" s="73">
        <v>1693</v>
      </c>
      <c r="B151" s="69" t="s">
        <v>102</v>
      </c>
      <c r="C151" s="48" t="s">
        <v>62</v>
      </c>
      <c r="D151" s="65" t="s">
        <v>71</v>
      </c>
      <c r="E151" s="73" t="s">
        <v>277</v>
      </c>
      <c r="F151" s="16">
        <v>2.0766907239105001</v>
      </c>
      <c r="G151" s="16">
        <v>2.07453673314334</v>
      </c>
      <c r="H151" s="16">
        <v>5.7824105214667899E-3</v>
      </c>
      <c r="I151" s="16">
        <v>4.0068936276891796</v>
      </c>
      <c r="J151" s="16">
        <v>3.9988873478775799</v>
      </c>
      <c r="K151" s="16">
        <v>1.7775735852237099E-3</v>
      </c>
      <c r="L151" s="16">
        <v>-3.6875786536018397E-2</v>
      </c>
      <c r="M151" s="16">
        <v>5.8727487568923297E-3</v>
      </c>
      <c r="N151" s="16">
        <v>-8.1394727072052504</v>
      </c>
      <c r="O151" s="16">
        <v>5.72345889484946E-3</v>
      </c>
      <c r="P151" s="16">
        <v>-15.968936952181499</v>
      </c>
      <c r="Q151" s="16">
        <v>1.7422067874379101E-3</v>
      </c>
      <c r="R151" s="16">
        <v>-23.584072310626802</v>
      </c>
      <c r="S151" s="16">
        <v>0.123406006822966</v>
      </c>
      <c r="T151" s="16">
        <v>671.55657684669598</v>
      </c>
      <c r="U151" s="16">
        <v>8.5919723128038694E-2</v>
      </c>
      <c r="V151" s="74">
        <v>43724.783275462964</v>
      </c>
      <c r="W151" s="73">
        <v>2.2999999999999998</v>
      </c>
      <c r="X151" s="16">
        <v>3.5943175169134201E-5</v>
      </c>
      <c r="Y151" s="16">
        <v>3.3412952389286302E-5</v>
      </c>
      <c r="Z151" s="17">
        <f>((((N151/1000)+1)/((SMOW!$Z$4/1000)+1))-1)*1000</f>
        <v>2.5404464468630206</v>
      </c>
      <c r="AA151" s="17">
        <f>((((P151/1000)+1)/((SMOW!$AA$4/1000)+1))-1)*1000</f>
        <v>4.8301110000110725</v>
      </c>
      <c r="AB151" s="17">
        <f>Z151*SMOW!$AN$6</f>
        <v>2.812618501041062</v>
      </c>
      <c r="AC151" s="17">
        <f>AA151*SMOW!$AN$12</f>
        <v>5.3371347560262068</v>
      </c>
      <c r="AD151" s="17">
        <f t="shared" ref="AD151" si="417">LN((AB151/1000)+1)*1000</f>
        <v>2.808670490723614</v>
      </c>
      <c r="AE151" s="17">
        <f t="shared" ref="AE151" si="418">LN((AC151/1000)+1)*1000</f>
        <v>5.3229427264453104</v>
      </c>
      <c r="AF151" s="16">
        <f>(AD151-SMOW!AN$14*AE151)</f>
        <v>-1.8432688395102481E-3</v>
      </c>
      <c r="AG151" s="2">
        <f t="shared" si="416"/>
        <v>-1.8432688395102481</v>
      </c>
      <c r="AK151" s="103" t="str">
        <f t="shared" si="359"/>
        <v>11</v>
      </c>
    </row>
    <row r="152" spans="1:40" s="73" customFormat="1" x14ac:dyDescent="0.25">
      <c r="A152" s="73">
        <v>1694</v>
      </c>
      <c r="B152" s="69" t="s">
        <v>80</v>
      </c>
      <c r="C152" s="48" t="s">
        <v>62</v>
      </c>
      <c r="D152" s="48" t="s">
        <v>69</v>
      </c>
      <c r="E152" s="73" t="s">
        <v>278</v>
      </c>
      <c r="F152" s="16">
        <v>-9.3665149861277808</v>
      </c>
      <c r="G152" s="16">
        <v>-9.4106569548763392</v>
      </c>
      <c r="H152" s="16">
        <v>3.9840017490705999E-3</v>
      </c>
      <c r="I152" s="16">
        <v>-17.689444350716201</v>
      </c>
      <c r="J152" s="16">
        <v>-17.847772603026598</v>
      </c>
      <c r="K152" s="16">
        <v>2.1661153930491702E-3</v>
      </c>
      <c r="L152" s="16">
        <v>1.29669795216868E-2</v>
      </c>
      <c r="M152" s="16">
        <v>3.7965416869427801E-3</v>
      </c>
      <c r="N152" s="16">
        <v>-19.4660150313053</v>
      </c>
      <c r="O152" s="16">
        <v>3.9433848847578497E-3</v>
      </c>
      <c r="P152" s="16">
        <v>-37.233602225537801</v>
      </c>
      <c r="Q152" s="16">
        <v>2.1230181251101501E-3</v>
      </c>
      <c r="R152" s="16">
        <v>-54.610501366098802</v>
      </c>
      <c r="S152" s="16">
        <v>0.14286474729041099</v>
      </c>
      <c r="T152" s="16">
        <v>388.27572536607602</v>
      </c>
      <c r="U152" s="16">
        <v>7.6121157390015307E-2</v>
      </c>
      <c r="V152" s="74">
        <v>43725.329756944448</v>
      </c>
      <c r="W152" s="73">
        <v>2.2999999999999998</v>
      </c>
      <c r="X152" s="16">
        <v>4.0172053890371697E-6</v>
      </c>
      <c r="Y152" s="16">
        <v>4.6417648070006499E-4</v>
      </c>
      <c r="Z152" s="17">
        <f>((((N152/1000)+1)/((SMOW!$Z$4/1000)+1))-1)*1000</f>
        <v>-8.9080551174607336</v>
      </c>
      <c r="AA152" s="17">
        <f>((((P152/1000)+1)/((SMOW!$AA$4/1000)+1))-1)*1000</f>
        <v>-16.884016500013253</v>
      </c>
      <c r="AB152" s="17">
        <f>Z152*SMOW!$AN$6</f>
        <v>-9.8624242453926918</v>
      </c>
      <c r="AC152" s="17">
        <f>AA152*SMOW!$AN$12</f>
        <v>-18.656356196231123</v>
      </c>
      <c r="AD152" s="17">
        <f t="shared" ref="AD152" si="419">LN((AB152/1000)+1)*1000</f>
        <v>-9.9113800996052035</v>
      </c>
      <c r="AE152" s="17">
        <f t="shared" ref="AE152" si="420">LN((AC152/1000)+1)*1000</f>
        <v>-18.83258126315922</v>
      </c>
      <c r="AF152" s="16">
        <f>(AD152-SMOW!AN$14*AE152)</f>
        <v>3.2222807342865423E-2</v>
      </c>
      <c r="AG152" s="2">
        <f t="shared" ref="AG152" si="421">AF152*1000</f>
        <v>32.222807342865423</v>
      </c>
      <c r="AH152" s="2">
        <f>AVERAGE(AG152:AG157)</f>
        <v>40.562487889873523</v>
      </c>
      <c r="AI152" s="2">
        <f>STDEV(AG152:AG157)</f>
        <v>7.2731847096214759</v>
      </c>
      <c r="AK152" s="103" t="str">
        <f t="shared" si="359"/>
        <v>11</v>
      </c>
    </row>
    <row r="153" spans="1:40" s="73" customFormat="1" x14ac:dyDescent="0.25">
      <c r="A153" s="73">
        <v>1695</v>
      </c>
      <c r="B153" s="69" t="s">
        <v>80</v>
      </c>
      <c r="C153" s="48" t="s">
        <v>62</v>
      </c>
      <c r="D153" s="48" t="s">
        <v>69</v>
      </c>
      <c r="E153" s="73" t="s">
        <v>279</v>
      </c>
      <c r="F153" s="16">
        <v>-9.7014654746309805</v>
      </c>
      <c r="G153" s="16">
        <v>-9.7488314835455903</v>
      </c>
      <c r="H153" s="16">
        <v>3.1603583953827901E-3</v>
      </c>
      <c r="I153" s="16">
        <v>-18.316963130704899</v>
      </c>
      <c r="J153" s="16">
        <v>-18.486795837717199</v>
      </c>
      <c r="K153" s="16">
        <v>1.7517209133978901E-3</v>
      </c>
      <c r="L153" s="16">
        <v>1.21967187690863E-2</v>
      </c>
      <c r="M153" s="16">
        <v>3.3260415699964099E-3</v>
      </c>
      <c r="N153" s="16">
        <v>-19.7975507023963</v>
      </c>
      <c r="O153" s="16">
        <v>3.1281385681293798E-3</v>
      </c>
      <c r="P153" s="16">
        <v>-37.848635823488102</v>
      </c>
      <c r="Q153" s="16">
        <v>1.7168684831897201E-3</v>
      </c>
      <c r="R153" s="16">
        <v>-55.727027701963401</v>
      </c>
      <c r="S153" s="16">
        <v>0.12547980346483101</v>
      </c>
      <c r="T153" s="16">
        <v>667.80412103264996</v>
      </c>
      <c r="U153" s="16">
        <v>9.3654247234745205E-2</v>
      </c>
      <c r="V153" s="74">
        <v>43725.406805555554</v>
      </c>
      <c r="W153" s="73">
        <v>2.2999999999999998</v>
      </c>
      <c r="X153" s="16">
        <v>9.4496179174214604E-3</v>
      </c>
      <c r="Y153" s="16">
        <v>1.1389196303879801E-2</v>
      </c>
      <c r="Z153" s="17">
        <f>((((N153/1000)+1)/((SMOW!$Z$4/1000)+1))-1)*1000</f>
        <v>-9.2431606192552316</v>
      </c>
      <c r="AA153" s="17">
        <f>((((P153/1000)+1)/((SMOW!$AA$4/1000)+1))-1)*1000</f>
        <v>-17.512049802725251</v>
      </c>
      <c r="AB153" s="17">
        <f>Z153*SMOW!$AN$6</f>
        <v>-10.233431449780603</v>
      </c>
      <c r="AC153" s="17">
        <f>AA153*SMOW!$AN$12</f>
        <v>-19.3503150654659</v>
      </c>
      <c r="AD153" s="17">
        <f t="shared" ref="AD153" si="422">LN((AB153/1000)+1)*1000</f>
        <v>-10.286152999391842</v>
      </c>
      <c r="AE153" s="17">
        <f t="shared" ref="AE153" si="423">LN((AC153/1000)+1)*1000</f>
        <v>-19.539983156946704</v>
      </c>
      <c r="AF153" s="16">
        <f>(AD153-SMOW!AN$14*AE153)</f>
        <v>3.0958107476019237E-2</v>
      </c>
      <c r="AG153" s="2">
        <f t="shared" ref="AG153" si="424">AF153*1000</f>
        <v>30.958107476019237</v>
      </c>
      <c r="AK153" s="103" t="str">
        <f t="shared" si="359"/>
        <v>11</v>
      </c>
    </row>
    <row r="154" spans="1:40" s="73" customFormat="1" x14ac:dyDescent="0.25">
      <c r="A154" s="73">
        <v>1696</v>
      </c>
      <c r="B154" s="69" t="s">
        <v>80</v>
      </c>
      <c r="C154" s="48" t="s">
        <v>62</v>
      </c>
      <c r="D154" s="48" t="s">
        <v>69</v>
      </c>
      <c r="E154" s="73" t="s">
        <v>280</v>
      </c>
      <c r="F154" s="16">
        <v>-10.099333979003699</v>
      </c>
      <c r="G154" s="16">
        <v>-10.150678540866</v>
      </c>
      <c r="H154" s="16">
        <v>3.8872879937705699E-3</v>
      </c>
      <c r="I154" s="16">
        <v>-19.082384108798799</v>
      </c>
      <c r="J154" s="16">
        <v>-19.2668027259386</v>
      </c>
      <c r="K154" s="16">
        <v>1.7080318722851699E-3</v>
      </c>
      <c r="L154" s="16">
        <v>2.2193298429595502E-2</v>
      </c>
      <c r="M154" s="16">
        <v>3.70235172852102E-3</v>
      </c>
      <c r="N154" s="16">
        <v>-20.191362940714399</v>
      </c>
      <c r="O154" s="16">
        <v>3.8476571253789802E-3</v>
      </c>
      <c r="P154" s="16">
        <v>-38.598827902380499</v>
      </c>
      <c r="Q154" s="16">
        <v>1.6740486840004299E-3</v>
      </c>
      <c r="R154" s="16">
        <v>-56.969429992405601</v>
      </c>
      <c r="S154" s="16">
        <v>0.122392004323855</v>
      </c>
      <c r="T154" s="16">
        <v>576.95656125788798</v>
      </c>
      <c r="U154" s="16">
        <v>9.1696812060596405E-2</v>
      </c>
      <c r="V154" s="74">
        <v>43725.484699074077</v>
      </c>
      <c r="W154" s="73">
        <v>2.2999999999999998</v>
      </c>
      <c r="X154" s="16">
        <v>2.0849488936412301E-2</v>
      </c>
      <c r="Y154" s="16">
        <v>1.7944742986521801E-2</v>
      </c>
      <c r="Z154" s="17">
        <f>((((N154/1000)+1)/((SMOW!$Z$4/1000)+1))-1)*1000</f>
        <v>-9.6412132550399718</v>
      </c>
      <c r="AA154" s="17">
        <f>((((P154/1000)+1)/((SMOW!$AA$4/1000)+1))-1)*1000</f>
        <v>-18.278098373966433</v>
      </c>
      <c r="AB154" s="17">
        <f>Z154*SMOW!$AN$6</f>
        <v>-10.674129662167163</v>
      </c>
      <c r="AC154" s="17">
        <f>AA154*SMOW!$AN$12</f>
        <v>-20.196776866109023</v>
      </c>
      <c r="AD154" s="17">
        <f t="shared" ref="AD154" si="425">LN((AB154/1000)+1)*1000</f>
        <v>-10.731506850491575</v>
      </c>
      <c r="AE154" s="17">
        <f t="shared" ref="AE154" si="426">LN((AC154/1000)+1)*1000</f>
        <v>-20.403520199596038</v>
      </c>
      <c r="AF154" s="16">
        <f>(AD154-SMOW!AN$14*AE154)</f>
        <v>4.1551814895132821E-2</v>
      </c>
      <c r="AG154" s="2">
        <f t="shared" ref="AG154" si="427">AF154*1000</f>
        <v>41.551814895132821</v>
      </c>
      <c r="AK154" s="103" t="str">
        <f t="shared" si="359"/>
        <v>11</v>
      </c>
    </row>
    <row r="155" spans="1:40" s="73" customFormat="1" x14ac:dyDescent="0.25">
      <c r="A155" s="73">
        <v>1697</v>
      </c>
      <c r="B155" s="69" t="s">
        <v>80</v>
      </c>
      <c r="C155" s="48" t="s">
        <v>62</v>
      </c>
      <c r="D155" s="48" t="s">
        <v>69</v>
      </c>
      <c r="E155" s="73" t="s">
        <v>281</v>
      </c>
      <c r="F155" s="16">
        <v>-10.2067201227735</v>
      </c>
      <c r="G155" s="16">
        <v>-10.2591662563384</v>
      </c>
      <c r="H155" s="16">
        <v>4.4522153600016403E-3</v>
      </c>
      <c r="I155" s="16">
        <v>-19.292703409843298</v>
      </c>
      <c r="J155" s="16">
        <v>-19.481236491853501</v>
      </c>
      <c r="K155" s="16">
        <v>1.80497547171365E-3</v>
      </c>
      <c r="L155" s="16">
        <v>2.69266113603043E-2</v>
      </c>
      <c r="M155" s="16">
        <v>4.5287267365256602E-3</v>
      </c>
      <c r="N155" s="16">
        <v>-20.297654283651902</v>
      </c>
      <c r="O155" s="16">
        <v>4.4068250618644299E-3</v>
      </c>
      <c r="P155" s="16">
        <v>-38.804962667689097</v>
      </c>
      <c r="Q155" s="16">
        <v>1.7690634830081701E-3</v>
      </c>
      <c r="R155" s="16">
        <v>-57.450078728588998</v>
      </c>
      <c r="S155" s="16">
        <v>0.140845133093216</v>
      </c>
      <c r="T155" s="16">
        <v>574.58386837581202</v>
      </c>
      <c r="U155" s="16">
        <v>0.11159318388780599</v>
      </c>
      <c r="V155" s="74">
        <v>43725.564849537041</v>
      </c>
      <c r="W155" s="73">
        <v>2.2999999999999998</v>
      </c>
      <c r="X155" s="16">
        <v>0.12144455827165899</v>
      </c>
      <c r="Y155" s="16">
        <v>0.115696390253843</v>
      </c>
      <c r="Z155" s="17">
        <f>((((N155/1000)+1)/((SMOW!$Z$4/1000)+1))-1)*1000</f>
        <v>-9.7486490965416053</v>
      </c>
      <c r="AA155" s="17">
        <f>((((P155/1000)+1)/((SMOW!$AA$4/1000)+1))-1)*1000</f>
        <v>-18.488590122534344</v>
      </c>
      <c r="AB155" s="17">
        <f>Z155*SMOW!$AN$6</f>
        <v>-10.793075698544172</v>
      </c>
      <c r="AC155" s="17">
        <f>AA155*SMOW!$AN$12</f>
        <v>-20.429364238766908</v>
      </c>
      <c r="AD155" s="17">
        <f t="shared" ref="AD155" si="428">LN((AB155/1000)+1)*1000</f>
        <v>-10.85174345899515</v>
      </c>
      <c r="AE155" s="17">
        <f t="shared" ref="AE155" si="429">LN((AC155/1000)+1)*1000</f>
        <v>-20.640930097349369</v>
      </c>
      <c r="AF155" s="16">
        <f>(AD155-SMOW!AN$14*AE155)</f>
        <v>4.6667632405316795E-2</v>
      </c>
      <c r="AG155" s="2">
        <f t="shared" ref="AG155" si="430">AF155*1000</f>
        <v>46.667632405316795</v>
      </c>
      <c r="AK155" s="103" t="str">
        <f t="shared" si="359"/>
        <v>11</v>
      </c>
    </row>
    <row r="156" spans="1:40" s="73" customFormat="1" x14ac:dyDescent="0.25">
      <c r="A156" s="73">
        <v>1698</v>
      </c>
      <c r="B156" s="69" t="s">
        <v>80</v>
      </c>
      <c r="C156" s="48" t="s">
        <v>62</v>
      </c>
      <c r="D156" s="48" t="s">
        <v>69</v>
      </c>
      <c r="E156" s="73" t="s">
        <v>282</v>
      </c>
      <c r="F156" s="16">
        <v>-10.2752202984723</v>
      </c>
      <c r="G156" s="16">
        <v>-10.328375273671901</v>
      </c>
      <c r="H156" s="16">
        <v>4.8560798830488304E-3</v>
      </c>
      <c r="I156" s="16">
        <v>-19.4174297104917</v>
      </c>
      <c r="J156" s="16">
        <v>-19.608424518485499</v>
      </c>
      <c r="K156" s="16">
        <v>1.70583591595633E-3</v>
      </c>
      <c r="L156" s="16">
        <v>2.48728720884718E-2</v>
      </c>
      <c r="M156" s="16">
        <v>5.0263010265286599E-3</v>
      </c>
      <c r="N156" s="16">
        <v>-20.365456100635701</v>
      </c>
      <c r="O156" s="16">
        <v>4.8065721894962202E-3</v>
      </c>
      <c r="P156" s="16">
        <v>-38.927207400266298</v>
      </c>
      <c r="Q156" s="16">
        <v>1.67189641865779E-3</v>
      </c>
      <c r="R156" s="16">
        <v>-57.459568675041098</v>
      </c>
      <c r="S156" s="16">
        <v>0.13618428133466601</v>
      </c>
      <c r="T156" s="16">
        <v>557.75764633267897</v>
      </c>
      <c r="U156" s="16">
        <v>7.7113657743508396E-2</v>
      </c>
      <c r="V156" s="74">
        <v>43725.641516203701</v>
      </c>
      <c r="W156" s="73">
        <v>2.2999999999999998</v>
      </c>
      <c r="X156" s="16">
        <v>2.6572621306004799E-2</v>
      </c>
      <c r="Y156" s="16">
        <v>2.3543515946558399E-2</v>
      </c>
      <c r="Z156" s="17">
        <f>((((N156/1000)+1)/((SMOW!$Z$4/1000)+1))-1)*1000</f>
        <v>-9.8171809737546134</v>
      </c>
      <c r="AA156" s="17">
        <f>((((P156/1000)+1)/((SMOW!$AA$4/1000)+1))-1)*1000</f>
        <v>-18.613418690267004</v>
      </c>
      <c r="AB156" s="17">
        <f>Z156*SMOW!$AN$6</f>
        <v>-10.868949774141552</v>
      </c>
      <c r="AC156" s="17">
        <f>AA156*SMOW!$AN$12</f>
        <v>-20.567296242273539</v>
      </c>
      <c r="AD156" s="17">
        <f t="shared" ref="AD156" si="431">LN((AB156/1000)+1)*1000</f>
        <v>-10.928448326021444</v>
      </c>
      <c r="AE156" s="17">
        <f t="shared" ref="AE156" si="432">LN((AC156/1000)+1)*1000</f>
        <v>-20.781748646202214</v>
      </c>
      <c r="AF156" s="16">
        <f>(AD156-SMOW!AN$14*AE156)</f>
        <v>4.4314959173325619E-2</v>
      </c>
      <c r="AG156" s="2">
        <f t="shared" ref="AG156" si="433">AF156*1000</f>
        <v>44.314959173325619</v>
      </c>
      <c r="AK156" s="103" t="str">
        <f t="shared" si="359"/>
        <v>11</v>
      </c>
    </row>
    <row r="157" spans="1:40" s="73" customFormat="1" x14ac:dyDescent="0.25">
      <c r="A157" s="73">
        <v>1699</v>
      </c>
      <c r="B157" s="69" t="s">
        <v>105</v>
      </c>
      <c r="C157" s="48" t="s">
        <v>62</v>
      </c>
      <c r="D157" s="48" t="s">
        <v>69</v>
      </c>
      <c r="E157" s="73" t="s">
        <v>283</v>
      </c>
      <c r="F157" s="16">
        <v>-9.9095387748632398</v>
      </c>
      <c r="G157" s="16">
        <v>-9.9589655013681497</v>
      </c>
      <c r="H157" s="16">
        <v>4.7472989571854902E-3</v>
      </c>
      <c r="I157" s="16">
        <v>-18.736032721136301</v>
      </c>
      <c r="J157" s="16">
        <v>-18.913775880393001</v>
      </c>
      <c r="K157" s="16">
        <v>1.7653036206337E-3</v>
      </c>
      <c r="L157" s="16">
        <v>2.7508163479345499E-2</v>
      </c>
      <c r="M157" s="16">
        <v>4.6233709682733503E-3</v>
      </c>
      <c r="N157" s="16">
        <v>-20.003502697083299</v>
      </c>
      <c r="O157" s="16">
        <v>4.6989002842571003E-3</v>
      </c>
      <c r="P157" s="16">
        <v>-38.259367559674899</v>
      </c>
      <c r="Q157" s="16">
        <v>1.73018094740206E-3</v>
      </c>
      <c r="R157" s="16">
        <v>-56.618891012079501</v>
      </c>
      <c r="S157" s="16">
        <v>0.147121425555927</v>
      </c>
      <c r="T157" s="16">
        <v>850.64284351731806</v>
      </c>
      <c r="U157" s="16">
        <v>0.116061518851185</v>
      </c>
      <c r="V157" s="74">
        <v>43725.718472222223</v>
      </c>
      <c r="W157" s="73">
        <v>2.2999999999999998</v>
      </c>
      <c r="X157" s="16">
        <v>1.35067612277352E-2</v>
      </c>
      <c r="Y157" s="16">
        <v>1.25184605609499E-2</v>
      </c>
      <c r="Z157" s="17">
        <f>((((N157/1000)+1)/((SMOW!$Z$4/1000)+1))-1)*1000</f>
        <v>-9.4513302146959077</v>
      </c>
      <c r="AA157" s="17">
        <f>((((P157/1000)+1)/((SMOW!$AA$4/1000)+1))-1)*1000</f>
        <v>-17.931463001720658</v>
      </c>
      <c r="AB157" s="17">
        <f>Z157*SMOW!$AN$6</f>
        <v>-10.46390340332785</v>
      </c>
      <c r="AC157" s="17">
        <f>AA157*SMOW!$AN$12</f>
        <v>-19.813754676168301</v>
      </c>
      <c r="AD157" s="17">
        <f t="shared" ref="AD157" si="434">LN((AB157/1000)+1)*1000</f>
        <v>-10.519034972065494</v>
      </c>
      <c r="AE157" s="17">
        <f t="shared" ref="AE157" si="435">LN((AC157/1000)+1)*1000</f>
        <v>-20.012679125212262</v>
      </c>
      <c r="AF157" s="16">
        <f>(AD157-SMOW!AN$14*AE157)</f>
        <v>4.765960604658126E-2</v>
      </c>
      <c r="AG157" s="2">
        <f t="shared" ref="AG157" si="436">AF157*1000</f>
        <v>47.65960604658126</v>
      </c>
      <c r="AK157" s="103" t="str">
        <f t="shared" si="359"/>
        <v>11</v>
      </c>
    </row>
    <row r="158" spans="1:40" s="73" customFormat="1" x14ac:dyDescent="0.25">
      <c r="A158" s="73">
        <v>1700</v>
      </c>
      <c r="B158" s="69" t="s">
        <v>80</v>
      </c>
      <c r="C158" s="48" t="s">
        <v>62</v>
      </c>
      <c r="D158" s="65" t="s">
        <v>71</v>
      </c>
      <c r="E158" s="73" t="s">
        <v>284</v>
      </c>
      <c r="F158" s="16">
        <v>0.23343823185382701</v>
      </c>
      <c r="G158" s="16">
        <v>0.23341057923773501</v>
      </c>
      <c r="H158" s="16">
        <v>4.7096210258898898E-3</v>
      </c>
      <c r="I158" s="16">
        <v>0.50288269346827996</v>
      </c>
      <c r="J158" s="16">
        <v>0.50275617080313395</v>
      </c>
      <c r="K158" s="16">
        <v>2.5432157778115098E-3</v>
      </c>
      <c r="L158" s="16">
        <v>-3.2044678946319502E-2</v>
      </c>
      <c r="M158" s="16">
        <v>4.7909665487348698E-3</v>
      </c>
      <c r="N158" s="16">
        <v>-9.9639332556133091</v>
      </c>
      <c r="O158" s="16">
        <v>4.6616064791560399E-3</v>
      </c>
      <c r="P158" s="16">
        <v>-19.403231702961602</v>
      </c>
      <c r="Q158" s="16">
        <v>2.4926156795175899E-3</v>
      </c>
      <c r="R158" s="16">
        <v>-29.431538508765399</v>
      </c>
      <c r="S158" s="16">
        <v>0.145543778087843</v>
      </c>
      <c r="T158" s="16">
        <v>584.87391911206601</v>
      </c>
      <c r="U158" s="16">
        <v>0.186338151834958</v>
      </c>
      <c r="V158" s="74">
        <v>43726.331134259257</v>
      </c>
      <c r="W158" s="73">
        <v>2.2999999999999998</v>
      </c>
      <c r="X158" s="16">
        <v>5.0210370646815404E-3</v>
      </c>
      <c r="Y158" s="16">
        <v>2.84827606607728E-2</v>
      </c>
      <c r="Z158" s="17">
        <f>((((N158/1000)+1)/((SMOW!$Z$4/1000)+1))-1)*1000</f>
        <v>0.69634090742987098</v>
      </c>
      <c r="AA158" s="17">
        <f>((((P158/1000)+1)/((SMOW!$AA$4/1000)+1))-1)*1000</f>
        <v>1.3232270151244396</v>
      </c>
      <c r="AB158" s="17">
        <f>Z158*SMOW!$AN$6</f>
        <v>0.77094375348372779</v>
      </c>
      <c r="AC158" s="17">
        <f>AA158*SMOW!$AN$12</f>
        <v>1.4621280737683404</v>
      </c>
      <c r="AD158" s="17">
        <f t="shared" ref="AD158" si="437">LN((AB158/1000)+1)*1000</f>
        <v>0.77064672899787034</v>
      </c>
      <c r="AE158" s="17">
        <f t="shared" ref="AE158" si="438">LN((AC158/1000)+1)*1000</f>
        <v>1.4610602052965327</v>
      </c>
      <c r="AF158" s="16">
        <f>(AD158-SMOW!AN$14*AE158)</f>
        <v>-7.930593986990031E-4</v>
      </c>
      <c r="AG158" s="2">
        <f t="shared" ref="AG158" si="439">AF158*1000</f>
        <v>-0.7930593986990031</v>
      </c>
      <c r="AH158" s="2">
        <f>AVERAGE(AG158:AG162)</f>
        <v>-6.7600593881872015</v>
      </c>
      <c r="AI158" s="2">
        <f>STDEV(AG158:AG162)</f>
        <v>5.2119557133751204</v>
      </c>
      <c r="AK158" s="103" t="str">
        <f t="shared" si="359"/>
        <v>11</v>
      </c>
    </row>
    <row r="159" spans="1:40" s="73" customFormat="1" x14ac:dyDescent="0.25">
      <c r="A159" s="73">
        <v>1701</v>
      </c>
      <c r="B159" s="69" t="s">
        <v>80</v>
      </c>
      <c r="C159" s="48" t="s">
        <v>62</v>
      </c>
      <c r="D159" s="65" t="s">
        <v>71</v>
      </c>
      <c r="E159" s="73" t="s">
        <v>285</v>
      </c>
      <c r="F159" s="16">
        <v>1.66723821610208</v>
      </c>
      <c r="G159" s="16">
        <v>1.6658495270796101</v>
      </c>
      <c r="H159" s="16">
        <v>4.4810828321796004E-3</v>
      </c>
      <c r="I159" s="16">
        <v>3.2453682735428302</v>
      </c>
      <c r="J159" s="16">
        <v>3.2401134021403299</v>
      </c>
      <c r="K159" s="16">
        <v>1.2439859565056401E-3</v>
      </c>
      <c r="L159" s="16">
        <v>-4.4930349250486397E-2</v>
      </c>
      <c r="M159" s="16">
        <v>4.5490146168608797E-3</v>
      </c>
      <c r="N159" s="16">
        <v>-8.5447508501414298</v>
      </c>
      <c r="O159" s="16">
        <v>4.4353982304054899E-3</v>
      </c>
      <c r="P159" s="16">
        <v>-16.715310914884999</v>
      </c>
      <c r="Q159" s="16">
        <v>1.2192354763343599E-3</v>
      </c>
      <c r="R159" s="16">
        <v>-25.884763757881402</v>
      </c>
      <c r="S159" s="16">
        <v>0.122210284685524</v>
      </c>
      <c r="T159" s="16">
        <v>626.90718173815299</v>
      </c>
      <c r="U159" s="16">
        <v>0.12361735136002799</v>
      </c>
      <c r="V159" s="74">
        <v>43726.408356481479</v>
      </c>
      <c r="W159" s="73">
        <v>2.2999999999999998</v>
      </c>
      <c r="X159" s="16">
        <v>2.3256479736138001E-2</v>
      </c>
      <c r="Y159" s="16">
        <v>2.85706751085196E-2</v>
      </c>
      <c r="Z159" s="17">
        <f>((((N159/1000)+1)/((SMOW!$Z$4/1000)+1))-1)*1000</f>
        <v>2.130804446627943</v>
      </c>
      <c r="AA159" s="17">
        <f>((((P159/1000)+1)/((SMOW!$AA$4/1000)+1))-1)*1000</f>
        <v>4.067961246863927</v>
      </c>
      <c r="AB159" s="17">
        <f>Z159*SMOW!$AN$6</f>
        <v>2.3590892916033437</v>
      </c>
      <c r="AC159" s="17">
        <f>AA159*SMOW!$AN$12</f>
        <v>4.4949810380662889</v>
      </c>
      <c r="AD159" s="17">
        <f t="shared" ref="AD159" si="440">LN((AB159/1000)+1)*1000</f>
        <v>2.3563110090803452</v>
      </c>
      <c r="AE159" s="17">
        <f t="shared" ref="AE159" si="441">LN((AC159/1000)+1)*1000</f>
        <v>4.484908782585979</v>
      </c>
      <c r="AF159" s="16">
        <f>(AD159-SMOW!AN$14*AE159)</f>
        <v>-1.1720828125052041E-2</v>
      </c>
      <c r="AG159" s="2">
        <f t="shared" ref="AG159" si="442">AF159*1000</f>
        <v>-11.720828125052041</v>
      </c>
      <c r="AK159" s="103" t="str">
        <f t="shared" si="359"/>
        <v>11</v>
      </c>
    </row>
    <row r="160" spans="1:40" s="73" customFormat="1" x14ac:dyDescent="0.25">
      <c r="A160" s="73">
        <v>1702</v>
      </c>
      <c r="B160" s="69" t="s">
        <v>80</v>
      </c>
      <c r="C160" s="48" t="s">
        <v>62</v>
      </c>
      <c r="D160" s="65" t="s">
        <v>71</v>
      </c>
      <c r="E160" s="73" t="s">
        <v>286</v>
      </c>
      <c r="F160" s="16">
        <v>1.89278457512256</v>
      </c>
      <c r="G160" s="16">
        <v>1.8909951636303399</v>
      </c>
      <c r="H160" s="16">
        <v>4.2564246802466203E-3</v>
      </c>
      <c r="I160" s="16">
        <v>3.6564762493990499</v>
      </c>
      <c r="J160" s="16">
        <v>3.6498075498520102</v>
      </c>
      <c r="K160" s="16">
        <v>1.4585602336918599E-3</v>
      </c>
      <c r="L160" s="16">
        <v>-3.6103222691525202E-2</v>
      </c>
      <c r="M160" s="16">
        <v>4.1471096110808304E-3</v>
      </c>
      <c r="N160" s="16">
        <v>-8.3215039343535793</v>
      </c>
      <c r="O160" s="16">
        <v>4.2130304664428899E-3</v>
      </c>
      <c r="P160" s="16">
        <v>-16.312382388122099</v>
      </c>
      <c r="Q160" s="16">
        <v>1.4295405603145499E-3</v>
      </c>
      <c r="R160" s="16">
        <v>-25.3166675578195</v>
      </c>
      <c r="S160" s="16">
        <v>0.15437279761897699</v>
      </c>
      <c r="T160" s="16">
        <v>530.49627711591597</v>
      </c>
      <c r="U160" s="16">
        <v>9.5915792524078794E-2</v>
      </c>
      <c r="V160" s="74">
        <v>43726.485185185185</v>
      </c>
      <c r="W160" s="73">
        <v>2.2999999999999998</v>
      </c>
      <c r="X160" s="16">
        <v>3.0242460947801E-2</v>
      </c>
      <c r="Y160" s="16">
        <v>2.5666502151026602E-2</v>
      </c>
      <c r="Z160" s="17">
        <f>((((N160/1000)+1)/((SMOW!$Z$4/1000)+1))-1)*1000</f>
        <v>2.3564551872947703</v>
      </c>
      <c r="AA160" s="17">
        <f>((((P160/1000)+1)/((SMOW!$AA$4/1000)+1))-1)*1000</f>
        <v>4.4794063033017917</v>
      </c>
      <c r="AB160" s="17">
        <f>Z160*SMOW!$AN$6</f>
        <v>2.608915241981804</v>
      </c>
      <c r="AC160" s="17">
        <f>AA160*SMOW!$AN$12</f>
        <v>4.9496160787319496</v>
      </c>
      <c r="AD160" s="17">
        <f t="shared" ref="AD160" si="443">LN((AB160/1000)+1)*1000</f>
        <v>2.6055179301945888</v>
      </c>
      <c r="AE160" s="17">
        <f t="shared" ref="AE160" si="444">LN((AC160/1000)+1)*1000</f>
        <v>4.9374069993323086</v>
      </c>
      <c r="AF160" s="16">
        <f>(AD160-SMOW!AN$14*AE160)</f>
        <v>-1.4329654528704161E-3</v>
      </c>
      <c r="AG160" s="2">
        <f t="shared" ref="AG160" si="445">AF160*1000</f>
        <v>-1.4329654528704161</v>
      </c>
      <c r="AK160" s="103" t="str">
        <f t="shared" si="359"/>
        <v>11</v>
      </c>
    </row>
    <row r="161" spans="1:38" s="73" customFormat="1" x14ac:dyDescent="0.25">
      <c r="A161" s="73">
        <v>1703</v>
      </c>
      <c r="B161" s="69" t="s">
        <v>80</v>
      </c>
      <c r="C161" s="48" t="s">
        <v>62</v>
      </c>
      <c r="D161" s="65" t="s">
        <v>71</v>
      </c>
      <c r="E161" s="73" t="s">
        <v>287</v>
      </c>
      <c r="F161" s="16">
        <v>2.0358745563155001</v>
      </c>
      <c r="G161" s="16">
        <v>2.0338047798385901</v>
      </c>
      <c r="H161" s="16">
        <v>3.1881572399170498E-3</v>
      </c>
      <c r="I161" s="16">
        <v>3.9430669639366802</v>
      </c>
      <c r="J161" s="16">
        <v>3.93531339580798</v>
      </c>
      <c r="K161" s="16">
        <v>1.7026974138528001E-3</v>
      </c>
      <c r="L161" s="16">
        <v>-4.4040693148019901E-2</v>
      </c>
      <c r="M161" s="16">
        <v>3.0299065793007798E-3</v>
      </c>
      <c r="N161" s="16">
        <v>-8.1798727543150207</v>
      </c>
      <c r="O161" s="16">
        <v>3.1556540036798701E-3</v>
      </c>
      <c r="P161" s="16">
        <v>-16.031493713675701</v>
      </c>
      <c r="Q161" s="16">
        <v>1.6688203605369799E-3</v>
      </c>
      <c r="R161" s="16">
        <v>-25.290622845544501</v>
      </c>
      <c r="S161" s="16">
        <v>0.14378837927548499</v>
      </c>
      <c r="T161" s="16">
        <v>550.75178242934703</v>
      </c>
      <c r="U161" s="16">
        <v>9.1328538372217494E-2</v>
      </c>
      <c r="V161" s="74">
        <v>43726.568657407406</v>
      </c>
      <c r="W161" s="73">
        <v>2.2999999999999998</v>
      </c>
      <c r="X161" s="16">
        <v>3.2445183785751099E-2</v>
      </c>
      <c r="Y161" s="16">
        <v>8.2821602769133307E-2</v>
      </c>
      <c r="Z161" s="17">
        <f>((((N161/1000)+1)/((SMOW!$Z$4/1000)+1))-1)*1000</f>
        <v>2.4996113897644001</v>
      </c>
      <c r="AA161" s="17">
        <f>((((P161/1000)+1)/((SMOW!$AA$4/1000)+1))-1)*1000</f>
        <v>4.7662320027348493</v>
      </c>
      <c r="AB161" s="17">
        <f>Z161*SMOW!$AN$6</f>
        <v>2.7674085588167454</v>
      </c>
      <c r="AC161" s="17">
        <f>AA161*SMOW!$AN$12</f>
        <v>5.2665502877723194</v>
      </c>
      <c r="AD161" s="17">
        <f t="shared" ref="AD161" si="446">LN((AB161/1000)+1)*1000</f>
        <v>2.7635863338991378</v>
      </c>
      <c r="AE161" s="17">
        <f t="shared" ref="AE161" si="447">LN((AC161/1000)+1)*1000</f>
        <v>5.2527305122649803</v>
      </c>
      <c r="AF161" s="16">
        <f>(AD161-SMOW!AN$14*AE161)</f>
        <v>-9.8553765767719348E-3</v>
      </c>
      <c r="AG161" s="2">
        <f t="shared" ref="AG161" si="448">AF161*1000</f>
        <v>-9.8553765767719348</v>
      </c>
      <c r="AK161" s="103" t="str">
        <f t="shared" si="359"/>
        <v>11</v>
      </c>
    </row>
    <row r="162" spans="1:38" s="73" customFormat="1" x14ac:dyDescent="0.25">
      <c r="A162" s="73">
        <v>1704</v>
      </c>
      <c r="B162" s="69" t="s">
        <v>80</v>
      </c>
      <c r="C162" s="48" t="s">
        <v>62</v>
      </c>
      <c r="D162" s="65" t="s">
        <v>71</v>
      </c>
      <c r="E162" s="73" t="s">
        <v>288</v>
      </c>
      <c r="F162" s="16">
        <v>2.2003412554527899</v>
      </c>
      <c r="G162" s="16">
        <v>2.1979235843715701</v>
      </c>
      <c r="H162" s="16">
        <v>4.8960846355188704E-3</v>
      </c>
      <c r="I162" s="16">
        <v>4.2561042960637598</v>
      </c>
      <c r="J162" s="16">
        <v>4.2470726136093804</v>
      </c>
      <c r="K162" s="16">
        <v>2.13054432886969E-3</v>
      </c>
      <c r="L162" s="16">
        <v>-4.4530755614178102E-2</v>
      </c>
      <c r="M162" s="16">
        <v>4.7858629729640298E-3</v>
      </c>
      <c r="N162" s="16">
        <v>-8.0170827917917507</v>
      </c>
      <c r="O162" s="16">
        <v>4.8461690938521804E-3</v>
      </c>
      <c r="P162" s="16">
        <v>-15.7246846064258</v>
      </c>
      <c r="Q162" s="16">
        <v>2.0881547867004201E-3</v>
      </c>
      <c r="R162" s="16">
        <v>-24.3659078882981</v>
      </c>
      <c r="S162" s="16">
        <v>0.139875786554822</v>
      </c>
      <c r="T162" s="16">
        <v>768.67931329827104</v>
      </c>
      <c r="U162" s="16">
        <v>9.9201997587252594E-2</v>
      </c>
      <c r="V162" s="74">
        <v>43726.684664351851</v>
      </c>
      <c r="W162" s="73">
        <v>2.2999999999999998</v>
      </c>
      <c r="X162" s="16">
        <v>8.3151622254519594E-2</v>
      </c>
      <c r="Y162" s="16">
        <v>7.9356564799517498E-2</v>
      </c>
      <c r="Z162" s="17">
        <f>((((N162/1000)+1)/((SMOW!$Z$4/1000)+1))-1)*1000</f>
        <v>2.6641542032088683</v>
      </c>
      <c r="AA162" s="17">
        <f>((((P162/1000)+1)/((SMOW!$AA$4/1000)+1))-1)*1000</f>
        <v>5.0795260041851531</v>
      </c>
      <c r="AB162" s="17">
        <f>Z162*SMOW!$AN$6</f>
        <v>2.9495797523401226</v>
      </c>
      <c r="AC162" s="17">
        <f>AA162*SMOW!$AN$12</f>
        <v>5.612731214875466</v>
      </c>
      <c r="AD162" s="17">
        <f t="shared" ref="AD162" si="449">LN((AB162/1000)+1)*1000</f>
        <v>2.9452382769061183</v>
      </c>
      <c r="AE162" s="17">
        <f t="shared" ref="AE162" si="450">LN((AC162/1000)+1)*1000</f>
        <v>5.5970385308592059</v>
      </c>
      <c r="AF162" s="16">
        <f>(AD162-SMOW!AN$14*AE162)</f>
        <v>-9.9980673875426085E-3</v>
      </c>
      <c r="AG162" s="2">
        <f t="shared" ref="AG162" si="451">AF162*1000</f>
        <v>-9.9980673875426085</v>
      </c>
      <c r="AK162" s="103" t="str">
        <f t="shared" si="359"/>
        <v>11</v>
      </c>
    </row>
    <row r="163" spans="1:38" s="73" customFormat="1" x14ac:dyDescent="0.25">
      <c r="A163" s="73">
        <v>1705</v>
      </c>
      <c r="B163" s="69" t="s">
        <v>80</v>
      </c>
      <c r="C163" s="48" t="s">
        <v>62</v>
      </c>
      <c r="D163" s="48" t="s">
        <v>69</v>
      </c>
      <c r="E163" s="73" t="s">
        <v>289</v>
      </c>
      <c r="F163" s="16">
        <v>-9.6919781299028696</v>
      </c>
      <c r="G163" s="16">
        <v>-9.7392514345664303</v>
      </c>
      <c r="H163" s="16">
        <v>4.4361010208460502E-3</v>
      </c>
      <c r="I163" s="16">
        <v>-18.323047278539601</v>
      </c>
      <c r="J163" s="16">
        <v>-18.492993596532902</v>
      </c>
      <c r="K163" s="16">
        <v>2.5479289644563898E-3</v>
      </c>
      <c r="L163" s="16">
        <v>2.50491844029362E-2</v>
      </c>
      <c r="M163" s="16">
        <v>4.4309962354151704E-3</v>
      </c>
      <c r="N163" s="16">
        <v>-19.788160081067801</v>
      </c>
      <c r="O163" s="16">
        <v>4.3908750082621599E-3</v>
      </c>
      <c r="P163" s="16">
        <v>-37.8545989204544</v>
      </c>
      <c r="Q163" s="16">
        <v>2.4972350920873898E-3</v>
      </c>
      <c r="R163" s="16">
        <v>-55.471600633064298</v>
      </c>
      <c r="S163" s="16">
        <v>0.14906983719797701</v>
      </c>
      <c r="T163" s="16">
        <v>682.48132770015195</v>
      </c>
      <c r="U163" s="16">
        <v>8.2240185592491702E-2</v>
      </c>
      <c r="V163" s="74">
        <v>43727.334733796299</v>
      </c>
      <c r="W163" s="73">
        <v>2.2999999999999998</v>
      </c>
      <c r="X163" s="16">
        <v>3.10379124879018E-2</v>
      </c>
      <c r="Y163" s="16">
        <v>3.60665766852903E-2</v>
      </c>
      <c r="Z163" s="17">
        <f>((((N163/1000)+1)/((SMOW!$Z$4/1000)+1))-1)*1000</f>
        <v>-9.2336688838346994</v>
      </c>
      <c r="AA163" s="17">
        <f>((((P163/1000)+1)/((SMOW!$AA$4/1000)+1))-1)*1000</f>
        <v>-17.518138939147441</v>
      </c>
      <c r="AB163" s="17">
        <f>Z163*SMOW!$AN$6</f>
        <v>-10.222922812338654</v>
      </c>
      <c r="AC163" s="17">
        <f>AA163*SMOW!$AN$12</f>
        <v>-19.357043387368435</v>
      </c>
      <c r="AD163" s="17">
        <f t="shared" ref="AD163" si="452">LN((AB163/1000)+1)*1000</f>
        <v>-10.275535767016356</v>
      </c>
      <c r="AE163" s="17">
        <f t="shared" ref="AE163" si="453">LN((AC163/1000)+1)*1000</f>
        <v>-19.546844266563909</v>
      </c>
      <c r="AF163" s="16">
        <f>(AD163-SMOW!AN$14*AE163)</f>
        <v>4.5198005729387702E-2</v>
      </c>
      <c r="AG163" s="2">
        <f t="shared" ref="AG163" si="454">AF163*1000</f>
        <v>45.198005729387702</v>
      </c>
      <c r="AH163" s="2">
        <f>AVERAGE(AG163:AG164)</f>
        <v>41.081427353796052</v>
      </c>
      <c r="AI163" s="2">
        <f>STDEV(AG163:AG164)</f>
        <v>5.8217209693335175</v>
      </c>
      <c r="AK163" s="103" t="str">
        <f t="shared" si="359"/>
        <v>11</v>
      </c>
      <c r="AL163" s="73">
        <v>1</v>
      </c>
    </row>
    <row r="164" spans="1:38" s="73" customFormat="1" x14ac:dyDescent="0.25">
      <c r="A164" s="73">
        <v>1706</v>
      </c>
      <c r="B164" s="69" t="s">
        <v>80</v>
      </c>
      <c r="C164" s="48" t="s">
        <v>62</v>
      </c>
      <c r="D164" s="48" t="s">
        <v>69</v>
      </c>
      <c r="E164" s="73" t="s">
        <v>290</v>
      </c>
      <c r="F164" s="16">
        <v>-10.0015680246416</v>
      </c>
      <c r="G164" s="16">
        <v>-10.0519201443892</v>
      </c>
      <c r="H164" s="16">
        <v>4.6291791348109703E-3</v>
      </c>
      <c r="I164" s="16">
        <v>-18.891002348701001</v>
      </c>
      <c r="J164" s="16">
        <v>-19.071716962516</v>
      </c>
      <c r="K164" s="16">
        <v>2.1141434716334699E-3</v>
      </c>
      <c r="L164" s="16">
        <v>1.7946411819309099E-2</v>
      </c>
      <c r="M164" s="16">
        <v>4.7046968784205598E-3</v>
      </c>
      <c r="N164" s="16">
        <v>-20.094593709434299</v>
      </c>
      <c r="O164" s="16">
        <v>4.5819846924778102E-3</v>
      </c>
      <c r="P164" s="16">
        <v>-38.411253894639799</v>
      </c>
      <c r="Q164" s="16">
        <v>2.07208024270593E-3</v>
      </c>
      <c r="R164" s="16">
        <v>-56.730410075158503</v>
      </c>
      <c r="S164" s="16">
        <v>0.141559122882597</v>
      </c>
      <c r="T164" s="16">
        <v>1168.06121198351</v>
      </c>
      <c r="U164" s="16">
        <v>0.16726747696064501</v>
      </c>
      <c r="V164" s="74">
        <v>43727.418402777781</v>
      </c>
      <c r="W164" s="73">
        <v>2.2999999999999998</v>
      </c>
      <c r="X164" s="16">
        <v>2.9972326369184801E-2</v>
      </c>
      <c r="Y164" s="16">
        <v>3.52582432868579E-2</v>
      </c>
      <c r="Z164" s="17">
        <f>((((N164/1000)+1)/((SMOW!$Z$4/1000)+1))-1)*1000</f>
        <v>-9.5434020551178342</v>
      </c>
      <c r="AA164" s="17">
        <f>((((P164/1000)+1)/((SMOW!$AA$4/1000)+1))-1)*1000</f>
        <v>-18.086559693840876</v>
      </c>
      <c r="AB164" s="17">
        <f>Z164*SMOW!$AN$6</f>
        <v>-10.565839408361683</v>
      </c>
      <c r="AC164" s="17">
        <f>AA164*SMOW!$AN$12</f>
        <v>-19.985132092972513</v>
      </c>
      <c r="AD164" s="17">
        <f t="shared" ref="AD164" si="455">LN((AB164/1000)+1)*1000</f>
        <v>-10.622054211241744</v>
      </c>
      <c r="AE164" s="17">
        <f t="shared" ref="AE164" si="456">LN((AC164/1000)+1)*1000</f>
        <v>-20.187536098901418</v>
      </c>
      <c r="AF164" s="16">
        <f>(AD164-SMOW!AN$14*AE164)</f>
        <v>3.6964848978204401E-2</v>
      </c>
      <c r="AG164" s="2">
        <f t="shared" ref="AG164" si="457">AF164*1000</f>
        <v>36.964848978204401</v>
      </c>
      <c r="AK164" s="103" t="str">
        <f t="shared" si="359"/>
        <v>11</v>
      </c>
    </row>
    <row r="165" spans="1:38" s="73" customFormat="1" x14ac:dyDescent="0.25">
      <c r="A165" s="73">
        <v>1707</v>
      </c>
      <c r="B165" s="69" t="s">
        <v>80</v>
      </c>
      <c r="C165" s="48" t="s">
        <v>62</v>
      </c>
      <c r="D165" s="65" t="s">
        <v>71</v>
      </c>
      <c r="E165" s="73" t="s">
        <v>291</v>
      </c>
      <c r="F165" s="16">
        <v>1.8280861767632799</v>
      </c>
      <c r="G165" s="16">
        <v>1.82641677544529</v>
      </c>
      <c r="H165" s="16">
        <v>4.9984134062423099E-3</v>
      </c>
      <c r="I165" s="16">
        <v>3.5448367109963401</v>
      </c>
      <c r="J165" s="16">
        <v>3.5385685015962398</v>
      </c>
      <c r="K165" s="16">
        <v>2.0873737723195E-3</v>
      </c>
      <c r="L165" s="16">
        <v>-4.1947393397520703E-2</v>
      </c>
      <c r="M165" s="16">
        <v>4.5914156392313403E-3</v>
      </c>
      <c r="N165" s="16">
        <v>-8.38554273308592</v>
      </c>
      <c r="O165" s="16">
        <v>4.9474546236167602E-3</v>
      </c>
      <c r="P165" s="16">
        <v>-16.421800734101399</v>
      </c>
      <c r="Q165" s="16">
        <v>2.04584315624874E-3</v>
      </c>
      <c r="R165" s="16">
        <v>-24.4907743191165</v>
      </c>
      <c r="S165" s="16">
        <v>0.11506582237202501</v>
      </c>
      <c r="T165" s="16">
        <v>581.41977216030796</v>
      </c>
      <c r="U165" s="16">
        <v>7.5588157820972598E-2</v>
      </c>
      <c r="V165" s="74">
        <v>43727.495069444441</v>
      </c>
      <c r="W165" s="73">
        <v>2.2999999999999998</v>
      </c>
      <c r="X165" s="16">
        <v>0.18566142384575199</v>
      </c>
      <c r="Y165" s="16">
        <v>0.178160140645551</v>
      </c>
      <c r="Z165" s="17">
        <f>((((N165/1000)+1)/((SMOW!$Z$4/1000)+1))-1)*1000</f>
        <v>2.2917268468636287</v>
      </c>
      <c r="AA165" s="17">
        <f>((((P165/1000)+1)/((SMOW!$AA$4/1000)+1))-1)*1000</f>
        <v>4.3676752280699116</v>
      </c>
      <c r="AB165" s="17">
        <f>Z165*SMOW!$AN$6</f>
        <v>2.537252197061838</v>
      </c>
      <c r="AC165" s="17">
        <f>AA165*SMOW!$AN$12</f>
        <v>4.8261564305071207</v>
      </c>
      <c r="AD165" s="17">
        <f t="shared" ref="AD165" si="458">LN((AB165/1000)+1)*1000</f>
        <v>2.5340388070124327</v>
      </c>
      <c r="AE165" s="17">
        <f t="shared" ref="AE165" si="459">LN((AC165/1000)+1)*1000</f>
        <v>4.8145478723901602</v>
      </c>
      <c r="AF165" s="16">
        <f>(AD165-SMOW!AN$14*AE165)</f>
        <v>-8.0424696095722226E-3</v>
      </c>
      <c r="AG165" s="2">
        <f t="shared" ref="AG165" si="460">AF165*1000</f>
        <v>-8.0424696095722226</v>
      </c>
      <c r="AH165" s="2">
        <f>AVERAGE(AG165:AG166)</f>
        <v>-6.9412633359502429</v>
      </c>
      <c r="AI165" s="2">
        <f>STDEV(AG165:AG166)</f>
        <v>1.5573408471265404</v>
      </c>
      <c r="AK165" s="103" t="str">
        <f t="shared" si="359"/>
        <v>11</v>
      </c>
      <c r="AL165" s="73">
        <v>1</v>
      </c>
    </row>
    <row r="166" spans="1:38" s="73" customFormat="1" x14ac:dyDescent="0.25">
      <c r="A166" s="73">
        <v>1708</v>
      </c>
      <c r="B166" s="69" t="s">
        <v>80</v>
      </c>
      <c r="C166" s="48" t="s">
        <v>62</v>
      </c>
      <c r="D166" s="65" t="s">
        <v>71</v>
      </c>
      <c r="E166" s="73" t="s">
        <v>292</v>
      </c>
      <c r="F166" s="16">
        <v>1.8024557711845399</v>
      </c>
      <c r="G166" s="16">
        <v>1.80083291436239</v>
      </c>
      <c r="H166" s="16">
        <v>4.4383422603428103E-3</v>
      </c>
      <c r="I166" s="16">
        <v>3.4923163026698698</v>
      </c>
      <c r="J166" s="16">
        <v>3.4862322700402002</v>
      </c>
      <c r="K166" s="16">
        <v>1.7113737940254699E-3</v>
      </c>
      <c r="L166" s="16">
        <v>-3.9897724218829998E-2</v>
      </c>
      <c r="M166" s="16">
        <v>4.4024304137139101E-3</v>
      </c>
      <c r="N166" s="16">
        <v>-8.4109118368954405</v>
      </c>
      <c r="O166" s="16">
        <v>4.3930933983402998E-3</v>
      </c>
      <c r="P166" s="16">
        <v>-16.4732761906597</v>
      </c>
      <c r="Q166" s="16">
        <v>1.6773241145005299E-3</v>
      </c>
      <c r="R166" s="16">
        <v>-24.925486927162101</v>
      </c>
      <c r="S166" s="16">
        <v>0.131328007771609</v>
      </c>
      <c r="T166" s="16">
        <v>619.37956520946</v>
      </c>
      <c r="U166" s="16">
        <v>8.1928894637272903E-2</v>
      </c>
      <c r="V166" s="74">
        <v>43727.585775462961</v>
      </c>
      <c r="W166" s="73">
        <v>2.2999999999999998</v>
      </c>
      <c r="X166" s="16">
        <v>8.9192168357187504E-2</v>
      </c>
      <c r="Y166" s="16">
        <v>8.3477977967397907E-2</v>
      </c>
      <c r="Z166" s="17">
        <f>((((N166/1000)+1)/((SMOW!$Z$4/1000)+1))-1)*1000</f>
        <v>2.2660845796702578</v>
      </c>
      <c r="AA166" s="17">
        <f>((((P166/1000)+1)/((SMOW!$AA$4/1000)+1))-1)*1000</f>
        <v>4.3151117565805031</v>
      </c>
      <c r="AB166" s="17">
        <f>Z166*SMOW!$AN$6</f>
        <v>2.5088627322078279</v>
      </c>
      <c r="AC166" s="17">
        <f>AA166*SMOW!$AN$12</f>
        <v>4.7680752951910019</v>
      </c>
      <c r="AD166" s="17">
        <f t="shared" ref="AD166" si="461">LN((AB166/1000)+1)*1000</f>
        <v>2.5057207901403267</v>
      </c>
      <c r="AE166" s="17">
        <f t="shared" ref="AE166" si="462">LN((AC166/1000)+1)*1000</f>
        <v>4.756744028792907</v>
      </c>
      <c r="AF166" s="16">
        <f>(AD166-SMOW!AN$14*AE166)</f>
        <v>-5.8400570623282633E-3</v>
      </c>
      <c r="AG166" s="2">
        <f t="shared" ref="AG166" si="463">AF166*1000</f>
        <v>-5.8400570623282633</v>
      </c>
      <c r="AK166" s="103" t="str">
        <f t="shared" si="359"/>
        <v>11</v>
      </c>
    </row>
    <row r="167" spans="1:38" s="73" customFormat="1" x14ac:dyDescent="0.25">
      <c r="A167" s="73">
        <v>1709</v>
      </c>
      <c r="B167" s="69" t="s">
        <v>80</v>
      </c>
      <c r="C167" s="48" t="s">
        <v>62</v>
      </c>
      <c r="D167" s="48" t="s">
        <v>293</v>
      </c>
      <c r="E167" s="73" t="s">
        <v>294</v>
      </c>
      <c r="F167" s="16">
        <v>-24.257760918372401</v>
      </c>
      <c r="G167" s="16">
        <v>-24.5568270929802</v>
      </c>
      <c r="H167" s="16">
        <v>4.0860724555980598E-3</v>
      </c>
      <c r="I167" s="16">
        <v>-45.410314421035999</v>
      </c>
      <c r="J167" s="16">
        <v>-46.473679593712802</v>
      </c>
      <c r="K167" s="16">
        <v>2.7213355476872702E-3</v>
      </c>
      <c r="L167" s="16">
        <v>-1.8724267499847101E-2</v>
      </c>
      <c r="M167" s="16">
        <v>3.6818904467782699E-3</v>
      </c>
      <c r="N167" s="16">
        <v>-34.205444836555898</v>
      </c>
      <c r="O167" s="16">
        <v>4.0444149812915798E-3</v>
      </c>
      <c r="P167" s="16">
        <v>-64.402934843708707</v>
      </c>
      <c r="Q167" s="16">
        <v>2.6671915590381601E-3</v>
      </c>
      <c r="R167" s="16">
        <v>-93.572786673878099</v>
      </c>
      <c r="S167" s="16">
        <v>0.14959526020625999</v>
      </c>
      <c r="T167" s="16">
        <v>659.95021253000903</v>
      </c>
      <c r="U167" s="16">
        <v>8.7511083185997707E-2</v>
      </c>
      <c r="V167" s="74">
        <v>43727.687962962962</v>
      </c>
      <c r="W167" s="73">
        <v>2.2999999999999998</v>
      </c>
      <c r="X167" s="16">
        <v>0.152142586905506</v>
      </c>
      <c r="Y167" s="16">
        <v>0.14703759304785699</v>
      </c>
      <c r="Z167" s="17">
        <f>((((N167/1000)+1)/((SMOW!$Z$4/1000)+1))-1)*1000</f>
        <v>-23.806192638529787</v>
      </c>
      <c r="AA167" s="17">
        <f>((((P167/1000)+1)/((SMOW!$AA$4/1000)+1))-1)*1000</f>
        <v>-44.627615798551126</v>
      </c>
      <c r="AB167" s="17">
        <f>Z167*SMOW!$AN$6</f>
        <v>-26.356681494765137</v>
      </c>
      <c r="AC167" s="17">
        <f>AA167*SMOW!$AN$12</f>
        <v>-49.3122413452787</v>
      </c>
      <c r="AD167" s="17">
        <f t="shared" ref="AD167:AD168" si="464">LN((AB167/1000)+1)*1000</f>
        <v>-26.710245174908721</v>
      </c>
      <c r="AE167" s="17">
        <f t="shared" ref="AE167:AE168" si="465">LN((AC167/1000)+1)*1000</f>
        <v>-50.569599838978306</v>
      </c>
      <c r="AF167" s="16">
        <f>(AD167-SMOW!AN$14*AE167)</f>
        <v>-9.4964599281759376E-3</v>
      </c>
      <c r="AG167" s="2">
        <f t="shared" ref="AG167:AG168" si="466">AF167*1000</f>
        <v>-9.4964599281759376</v>
      </c>
      <c r="AH167" s="2">
        <f>AVERAGE(AG167:AG170)</f>
        <v>9.6730050319111527</v>
      </c>
      <c r="AI167" s="2">
        <f>STDEV(AG167:AG170)</f>
        <v>18.740042701495167</v>
      </c>
      <c r="AK167" s="103" t="str">
        <f t="shared" si="359"/>
        <v>11</v>
      </c>
      <c r="AL167" s="73">
        <v>1</v>
      </c>
    </row>
    <row r="168" spans="1:38" s="73" customFormat="1" x14ac:dyDescent="0.25">
      <c r="A168" s="73">
        <v>1710</v>
      </c>
      <c r="B168" s="69" t="s">
        <v>80</v>
      </c>
      <c r="C168" s="48" t="s">
        <v>62</v>
      </c>
      <c r="D168" s="48" t="s">
        <v>293</v>
      </c>
      <c r="E168" s="73" t="s">
        <v>295</v>
      </c>
      <c r="F168" s="16">
        <v>-25.783520940813801</v>
      </c>
      <c r="G168" s="16">
        <v>-26.121742754300801</v>
      </c>
      <c r="H168" s="16">
        <v>4.8338540185098198E-3</v>
      </c>
      <c r="I168" s="16">
        <v>-48.295120580503401</v>
      </c>
      <c r="J168" s="16">
        <v>-49.500293104405898</v>
      </c>
      <c r="K168" s="16">
        <v>3.36466492081382E-3</v>
      </c>
      <c r="L168" s="16">
        <v>1.44120048255191E-2</v>
      </c>
      <c r="M168" s="16">
        <v>4.89037792252019E-3</v>
      </c>
      <c r="N168" s="16">
        <v>-35.715649748405198</v>
      </c>
      <c r="O168" s="16">
        <v>4.7845729174608199E-3</v>
      </c>
      <c r="P168" s="16">
        <v>-67.230344585419303</v>
      </c>
      <c r="Q168" s="16">
        <v>3.29772118084345E-3</v>
      </c>
      <c r="R168" s="16">
        <v>-98.098768061687096</v>
      </c>
      <c r="S168" s="16">
        <v>0.120751881232717</v>
      </c>
      <c r="T168" s="16">
        <v>558.59992372377906</v>
      </c>
      <c r="U168" s="16">
        <v>8.9717259194455001E-2</v>
      </c>
      <c r="V168" s="74">
        <v>43728.326921296299</v>
      </c>
      <c r="W168" s="73">
        <v>2.2999999999999998</v>
      </c>
      <c r="X168" s="16">
        <v>5.1026011779851999E-2</v>
      </c>
      <c r="Y168" s="16">
        <v>4.6293162344714402E-2</v>
      </c>
      <c r="Z168" s="17">
        <f>((((N168/1000)+1)/((SMOW!$Z$4/1000)+1))-1)*1000</f>
        <v>-25.332658774533947</v>
      </c>
      <c r="AA168" s="17">
        <f>((((P168/1000)+1)/((SMOW!$AA$4/1000)+1))-1)*1000</f>
        <v>-47.514787302879391</v>
      </c>
      <c r="AB168" s="17">
        <f>Z168*SMOW!$AN$6</f>
        <v>-28.046686375851873</v>
      </c>
      <c r="AC168" s="17">
        <f>AA168*SMOW!$AN$12</f>
        <v>-52.502483429223254</v>
      </c>
      <c r="AD168" s="17">
        <f t="shared" si="464"/>
        <v>-28.447506926111821</v>
      </c>
      <c r="AE168" s="17">
        <f t="shared" si="465"/>
        <v>-53.930963062471562</v>
      </c>
      <c r="AF168" s="16">
        <f>(AD168-SMOW!AN$14*AE168)</f>
        <v>2.8041570873163835E-2</v>
      </c>
      <c r="AG168" s="2">
        <f t="shared" si="466"/>
        <v>28.041570873163835</v>
      </c>
      <c r="AK168" s="103" t="str">
        <f t="shared" si="359"/>
        <v>11</v>
      </c>
      <c r="AL168" s="73">
        <v>1</v>
      </c>
    </row>
    <row r="169" spans="1:38" s="73" customFormat="1" x14ac:dyDescent="0.25">
      <c r="A169" s="73">
        <v>1711</v>
      </c>
      <c r="B169" s="69" t="s">
        <v>80</v>
      </c>
      <c r="C169" s="48" t="s">
        <v>62</v>
      </c>
      <c r="D169" s="48" t="s">
        <v>293</v>
      </c>
      <c r="E169" s="73" t="s">
        <v>296</v>
      </c>
      <c r="F169" s="16">
        <v>-25.794118988564801</v>
      </c>
      <c r="G169" s="16">
        <v>-26.132621566808702</v>
      </c>
      <c r="H169" s="16">
        <v>5.8316104313927601E-3</v>
      </c>
      <c r="I169" s="16">
        <v>-48.306978507349498</v>
      </c>
      <c r="J169" s="16">
        <v>-49.5127533709435</v>
      </c>
      <c r="K169" s="16">
        <v>5.9593834428733799E-3</v>
      </c>
      <c r="L169" s="16">
        <v>1.0112213049429599E-2</v>
      </c>
      <c r="M169" s="16">
        <v>5.8284289017818602E-3</v>
      </c>
      <c r="N169" s="16">
        <v>-35.726139749148501</v>
      </c>
      <c r="O169" s="16">
        <v>5.7721572121086397E-3</v>
      </c>
      <c r="P169" s="16">
        <v>-67.241966585660506</v>
      </c>
      <c r="Q169" s="16">
        <v>5.8408149003962503E-3</v>
      </c>
      <c r="R169" s="16">
        <v>-98.145095984850997</v>
      </c>
      <c r="S169" s="16">
        <v>0.15024988653027599</v>
      </c>
      <c r="T169" s="16">
        <v>576.42726301762298</v>
      </c>
      <c r="U169" s="16">
        <v>0.12958451182057601</v>
      </c>
      <c r="V169" s="74">
        <v>43728.469421296293</v>
      </c>
      <c r="W169" s="73">
        <v>2.2999999999999998</v>
      </c>
      <c r="X169" s="16">
        <v>3.4941279927463403E-2</v>
      </c>
      <c r="Y169" s="16">
        <v>3.2886279215199599E-2</v>
      </c>
      <c r="Z169" s="17">
        <f>((((N169/1000)+1)/((SMOW!$Z$4/1000)+1))-1)*1000</f>
        <v>-25.343261727004631</v>
      </c>
      <c r="AA169" s="17">
        <f>((((P169/1000)+1)/((SMOW!$AA$4/1000)+1))-1)*1000</f>
        <v>-47.526654952419037</v>
      </c>
      <c r="AB169" s="17">
        <f>Z169*SMOW!$AN$6</f>
        <v>-28.058425281161814</v>
      </c>
      <c r="AC169" s="17">
        <f>AA169*SMOW!$AN$12</f>
        <v>-52.515596843144849</v>
      </c>
      <c r="AD169" s="17">
        <f t="shared" ref="AD169" si="467">LN((AB169/1000)+1)*1000</f>
        <v>-28.459584642227501</v>
      </c>
      <c r="AE169" s="17">
        <f t="shared" ref="AE169" si="468">LN((AC169/1000)+1)*1000</f>
        <v>-53.9448032092142</v>
      </c>
      <c r="AF169" s="16">
        <f>(AD169-SMOW!AN$14*AE169)</f>
        <v>2.3271452237597856E-2</v>
      </c>
      <c r="AG169" s="2">
        <f t="shared" ref="AG169" si="469">AF169*1000</f>
        <v>23.271452237597856</v>
      </c>
      <c r="AK169" s="103" t="str">
        <f t="shared" si="359"/>
        <v>11</v>
      </c>
    </row>
    <row r="170" spans="1:38" s="73" customFormat="1" x14ac:dyDescent="0.25">
      <c r="A170" s="73">
        <v>1712</v>
      </c>
      <c r="B170" s="69" t="s">
        <v>105</v>
      </c>
      <c r="C170" s="48" t="s">
        <v>62</v>
      </c>
      <c r="D170" s="48" t="s">
        <v>293</v>
      </c>
      <c r="E170" s="73" t="s">
        <v>297</v>
      </c>
      <c r="F170" s="16">
        <v>-25.692747118710699</v>
      </c>
      <c r="G170" s="16">
        <v>-26.028571092454101</v>
      </c>
      <c r="H170" s="16">
        <v>6.49517870653146E-3</v>
      </c>
      <c r="I170" s="16">
        <v>-48.108013380171997</v>
      </c>
      <c r="J170" s="16">
        <v>-49.303711447638101</v>
      </c>
      <c r="K170" s="16">
        <v>8.8623541347282401E-3</v>
      </c>
      <c r="L170" s="16">
        <v>3.7885518988132702E-3</v>
      </c>
      <c r="M170" s="16">
        <v>5.1376264212388998E-3</v>
      </c>
      <c r="N170" s="16">
        <v>-35.642577831161603</v>
      </c>
      <c r="O170" s="16">
        <v>9.1632977182056902E-3</v>
      </c>
      <c r="P170" s="16">
        <v>-67.046960090338104</v>
      </c>
      <c r="Q170" s="16">
        <v>8.6860277709786306E-3</v>
      </c>
      <c r="R170" s="16">
        <v>-97.884644059707497</v>
      </c>
      <c r="S170" s="16">
        <v>0.191517398563126</v>
      </c>
      <c r="T170" s="16">
        <v>687.48194265913401</v>
      </c>
      <c r="U170" s="16">
        <v>0.18303860503484301</v>
      </c>
      <c r="V170" s="74">
        <v>43728.547013888892</v>
      </c>
      <c r="W170" s="73">
        <v>2.2999999999999998</v>
      </c>
      <c r="X170" s="16">
        <v>0.94087185150140895</v>
      </c>
      <c r="Y170" s="16">
        <v>0.93963875257931795</v>
      </c>
      <c r="Z170" s="17">
        <f>((((N170/1000)+1)/((SMOW!$Z$4/1000)+1))-1)*1000</f>
        <v>-25.258800050932951</v>
      </c>
      <c r="AA170" s="17">
        <f>((((P170/1000)+1)/((SMOW!$AA$4/1000)+1))-1)*1000</f>
        <v>-47.327526687368504</v>
      </c>
      <c r="AB170" s="17">
        <f>Z170*SMOW!$AN$6</f>
        <v>-27.964914759402347</v>
      </c>
      <c r="AC170" s="17">
        <f>AA170*SMOW!$AN$12</f>
        <v>-52.295565795347819</v>
      </c>
      <c r="AD170" s="17">
        <f t="shared" ref="AD170" si="470">LN((AB170/1000)+1)*1000</f>
        <v>-28.36337924659944</v>
      </c>
      <c r="AE170" s="17">
        <f t="shared" ref="AE170" si="471">LN((AC170/1000)+1)*1000</f>
        <v>-53.712603605197913</v>
      </c>
      <c r="AF170" s="16">
        <f>(AD170-SMOW!AN$14*AE170)</f>
        <v>-3.1245430549411424E-3</v>
      </c>
      <c r="AG170" s="2">
        <f t="shared" ref="AG170" si="472">AF170*1000</f>
        <v>-3.1245430549411424</v>
      </c>
      <c r="AJ170" s="73" t="s">
        <v>298</v>
      </c>
      <c r="AK170" s="103" t="str">
        <f t="shared" si="359"/>
        <v>11</v>
      </c>
    </row>
    <row r="171" spans="1:38" s="73" customFormat="1" x14ac:dyDescent="0.25">
      <c r="A171" s="73" t="s">
        <v>305</v>
      </c>
      <c r="B171" s="69"/>
      <c r="C171" s="48"/>
      <c r="D171" s="48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74"/>
      <c r="X171" s="16"/>
      <c r="Y171" s="16"/>
      <c r="Z171" s="17"/>
      <c r="AA171" s="17"/>
      <c r="AB171" s="17"/>
      <c r="AC171" s="17"/>
      <c r="AD171" s="17"/>
      <c r="AE171" s="17"/>
      <c r="AF171" s="16"/>
      <c r="AG171" s="2">
        <v>-4</v>
      </c>
      <c r="AK171" s="103" t="str">
        <f t="shared" si="359"/>
        <v>11</v>
      </c>
    </row>
    <row r="172" spans="1:38" s="73" customFormat="1" x14ac:dyDescent="0.25">
      <c r="A172" s="73">
        <v>1713</v>
      </c>
      <c r="B172" s="69" t="s">
        <v>80</v>
      </c>
      <c r="C172" s="48" t="s">
        <v>62</v>
      </c>
      <c r="D172" s="48" t="s">
        <v>67</v>
      </c>
      <c r="E172" s="73" t="s">
        <v>299</v>
      </c>
      <c r="F172" s="16">
        <v>-1.9160802730011799</v>
      </c>
      <c r="G172" s="16">
        <v>-1.9179187847655399</v>
      </c>
      <c r="H172" s="16">
        <v>4.9606529193292198E-3</v>
      </c>
      <c r="I172" s="16">
        <v>-3.5879752545874402</v>
      </c>
      <c r="J172" s="16">
        <v>-3.5944276099230299</v>
      </c>
      <c r="K172" s="16">
        <v>2.6109342504920499E-3</v>
      </c>
      <c r="L172" s="16">
        <v>-2.0061006726179401E-2</v>
      </c>
      <c r="M172" s="16">
        <v>4.4115375768603903E-3</v>
      </c>
      <c r="N172" s="16">
        <v>-12.091537437395999</v>
      </c>
      <c r="O172" s="16">
        <v>4.9100791045525996E-3</v>
      </c>
      <c r="P172" s="16">
        <v>-23.412697495430201</v>
      </c>
      <c r="Q172" s="16">
        <v>2.5589868180849302E-3</v>
      </c>
      <c r="R172" s="16">
        <v>-30.751037852899199</v>
      </c>
      <c r="S172" s="16">
        <v>0.187965070409991</v>
      </c>
      <c r="T172" s="16">
        <v>830.68456444482399</v>
      </c>
      <c r="U172" s="16">
        <v>0.55657026740943305</v>
      </c>
      <c r="V172" s="74">
        <v>43731.4375</v>
      </c>
      <c r="W172" s="73">
        <v>2.2999999999999998</v>
      </c>
      <c r="X172" s="16">
        <v>2.7234239567326599E-2</v>
      </c>
      <c r="Y172" s="16">
        <v>2.33465516725779E-2</v>
      </c>
      <c r="Z172" s="17">
        <f>((((N172/1000)+1)/((SMOW!$Z$4/1000)+1))-1)*1000</f>
        <v>-1.4541723830712172</v>
      </c>
      <c r="AA172" s="17">
        <f>((((P172/1000)+1)/((SMOW!$AA$4/1000)+1))-1)*1000</f>
        <v>-2.7709851582377043</v>
      </c>
      <c r="AB172" s="17">
        <f>Z172*SMOW!$AN$6</f>
        <v>-1.6099658992534585</v>
      </c>
      <c r="AC172" s="17">
        <f>AA172*SMOW!$AN$12</f>
        <v>-3.0618594886182384</v>
      </c>
      <c r="AD172" s="17">
        <f t="shared" ref="AD172" si="473">LN((AB172/1000)+1)*1000</f>
        <v>-1.6112632870388655</v>
      </c>
      <c r="AE172" s="17">
        <f t="shared" ref="AE172" si="474">LN((AC172/1000)+1)*1000</f>
        <v>-3.0665565707029065</v>
      </c>
      <c r="AF172" s="16">
        <f>(AD172-SMOW!AN$14*AE172)</f>
        <v>7.8785822922693427E-3</v>
      </c>
      <c r="AG172" s="2">
        <f t="shared" ref="AG172" si="475">AF172*1000</f>
        <v>7.8785822922693427</v>
      </c>
      <c r="AH172" s="16"/>
      <c r="AI172" s="2"/>
      <c r="AK172" s="103" t="str">
        <f t="shared" si="359"/>
        <v>11</v>
      </c>
      <c r="AL172" s="73">
        <v>1</v>
      </c>
    </row>
    <row r="173" spans="1:38" s="73" customFormat="1" x14ac:dyDescent="0.25">
      <c r="A173" s="73">
        <v>1714</v>
      </c>
      <c r="B173" s="69" t="s">
        <v>80</v>
      </c>
      <c r="C173" s="48" t="s">
        <v>62</v>
      </c>
      <c r="D173" s="48" t="s">
        <v>67</v>
      </c>
      <c r="E173" s="73" t="s">
        <v>300</v>
      </c>
      <c r="F173" s="16">
        <v>-1.84480638465113</v>
      </c>
      <c r="G173" s="16">
        <v>-1.84651040082103</v>
      </c>
      <c r="H173" s="16">
        <v>3.6806996305184E-3</v>
      </c>
      <c r="I173" s="16">
        <v>-3.4728658753164798</v>
      </c>
      <c r="J173" s="16">
        <v>-3.4789103062803699</v>
      </c>
      <c r="K173" s="16">
        <v>1.315070344629E-3</v>
      </c>
      <c r="L173" s="16">
        <v>-9.64575910499583E-3</v>
      </c>
      <c r="M173" s="16">
        <v>3.8473923050986801E-3</v>
      </c>
      <c r="N173" s="16">
        <v>-12.020990185738</v>
      </c>
      <c r="O173" s="16">
        <v>3.6431749287522699E-3</v>
      </c>
      <c r="P173" s="16">
        <v>-23.299878344914699</v>
      </c>
      <c r="Q173" s="16">
        <v>1.2889055617271499E-3</v>
      </c>
      <c r="R173" s="16">
        <v>-32.773712303642199</v>
      </c>
      <c r="S173" s="16">
        <v>0.16284748358600101</v>
      </c>
      <c r="T173" s="16">
        <v>618.83734954207205</v>
      </c>
      <c r="U173" s="16">
        <v>0.25789166688474702</v>
      </c>
      <c r="V173" s="74">
        <v>43731.515231481484</v>
      </c>
      <c r="W173" s="73">
        <v>2.2999999999999998</v>
      </c>
      <c r="X173" s="16">
        <v>1.36246726891939E-3</v>
      </c>
      <c r="Y173" s="16">
        <v>2.5374639061077901E-3</v>
      </c>
      <c r="Z173" s="17">
        <f>((((N173/1000)+1)/((SMOW!$Z$4/1000)+1))-1)*1000</f>
        <v>-1.3828655095475817</v>
      </c>
      <c r="AA173" s="17">
        <f>((((P173/1000)+1)/((SMOW!$AA$4/1000)+1))-1)*1000</f>
        <v>-2.6557813971039845</v>
      </c>
      <c r="AB173" s="17">
        <f>Z173*SMOW!$AN$6</f>
        <v>-1.5310195266693696</v>
      </c>
      <c r="AC173" s="17">
        <f>AA173*SMOW!$AN$12</f>
        <v>-2.9345626216165677</v>
      </c>
      <c r="AD173" s="17">
        <f t="shared" ref="AD173" si="476">LN((AB173/1000)+1)*1000</f>
        <v>-1.5321927346873567</v>
      </c>
      <c r="AE173" s="17">
        <f t="shared" ref="AE173" si="477">LN((AC173/1000)+1)*1000</f>
        <v>-2.9388768929068547</v>
      </c>
      <c r="AF173" s="16">
        <f>(AD173-SMOW!AN$14*AE173)</f>
        <v>1.9534264767462561E-2</v>
      </c>
      <c r="AG173" s="2">
        <f t="shared" ref="AG173" si="478">AF173*1000</f>
        <v>19.53426476746256</v>
      </c>
      <c r="AK173" s="103" t="str">
        <f t="shared" si="359"/>
        <v>11</v>
      </c>
    </row>
    <row r="174" spans="1:38" s="73" customFormat="1" x14ac:dyDescent="0.25">
      <c r="A174" s="73">
        <v>1715</v>
      </c>
      <c r="B174" s="69" t="s">
        <v>80</v>
      </c>
      <c r="C174" s="48" t="s">
        <v>62</v>
      </c>
      <c r="D174" s="48" t="s">
        <v>67</v>
      </c>
      <c r="E174" s="73" t="s">
        <v>301</v>
      </c>
      <c r="F174" s="16">
        <v>-1.60061430861743</v>
      </c>
      <c r="G174" s="16">
        <v>-1.6018970123740699</v>
      </c>
      <c r="H174" s="16">
        <v>4.2426566527005898E-3</v>
      </c>
      <c r="I174" s="16">
        <v>-2.9944448601639602</v>
      </c>
      <c r="J174" s="16">
        <v>-2.9989372222418602</v>
      </c>
      <c r="K174" s="16">
        <v>1.46010960554904E-3</v>
      </c>
      <c r="L174" s="16">
        <v>-1.8458159030366801E-2</v>
      </c>
      <c r="M174" s="16">
        <v>4.4219097646120697E-3</v>
      </c>
      <c r="N174" s="16">
        <v>-11.779287645865001</v>
      </c>
      <c r="O174" s="16">
        <v>4.1994028038203597E-3</v>
      </c>
      <c r="P174" s="16">
        <v>-22.830976046421601</v>
      </c>
      <c r="Q174" s="16">
        <v>1.43105910570338E-3</v>
      </c>
      <c r="R174" s="16">
        <v>-32.425063224279</v>
      </c>
      <c r="S174" s="16">
        <v>0.14419610011831899</v>
      </c>
      <c r="T174" s="16">
        <v>634.958859059975</v>
      </c>
      <c r="U174" s="16">
        <v>0.19068515505935599</v>
      </c>
      <c r="V174" s="74">
        <v>43731.591377314813</v>
      </c>
      <c r="W174" s="73">
        <v>2.2999999999999998</v>
      </c>
      <c r="X174" s="16">
        <v>4.1285065454566498E-2</v>
      </c>
      <c r="Y174" s="16">
        <v>4.5119755314780997E-2</v>
      </c>
      <c r="Z174" s="17">
        <f>((((N174/1000)+1)/((SMOW!$Z$4/1000)+1))-1)*1000</f>
        <v>-1.1385604227295287</v>
      </c>
      <c r="AA174" s="17">
        <f>((((P174/1000)+1)/((SMOW!$AA$4/1000)+1))-1)*1000</f>
        <v>-2.1769681092556059</v>
      </c>
      <c r="AB174" s="17">
        <f>Z174*SMOW!$AN$6</f>
        <v>-1.2605406870420337</v>
      </c>
      <c r="AC174" s="17">
        <f>AA174*SMOW!$AN$12</f>
        <v>-2.4054876085957684</v>
      </c>
      <c r="AD174" s="17">
        <f t="shared" ref="AD174" si="479">LN((AB174/1000)+1)*1000</f>
        <v>-1.2613358367365117</v>
      </c>
      <c r="AE174" s="17">
        <f t="shared" ref="AE174" si="480">LN((AC174/1000)+1)*1000</f>
        <v>-2.4083854419808826</v>
      </c>
      <c r="AF174" s="16">
        <f>(AD174-SMOW!AN$14*AE174)</f>
        <v>1.0291676629394342E-2</v>
      </c>
      <c r="AG174" s="2">
        <f t="shared" ref="AG174" si="481">AF174*1000</f>
        <v>10.291676629394342</v>
      </c>
      <c r="AK174" s="103" t="str">
        <f t="shared" si="359"/>
        <v>11</v>
      </c>
    </row>
    <row r="175" spans="1:38" s="73" customFormat="1" x14ac:dyDescent="0.25">
      <c r="A175" s="73">
        <v>1716</v>
      </c>
      <c r="B175" s="69" t="s">
        <v>102</v>
      </c>
      <c r="C175" s="48" t="s">
        <v>62</v>
      </c>
      <c r="D175" s="48" t="s">
        <v>67</v>
      </c>
      <c r="E175" s="73" t="s">
        <v>302</v>
      </c>
      <c r="F175" s="16">
        <v>-1.09668468565489</v>
      </c>
      <c r="G175" s="16">
        <v>-1.0972867448506201</v>
      </c>
      <c r="H175" s="16">
        <v>3.6510878457501998E-3</v>
      </c>
      <c r="I175" s="16">
        <v>-2.0136789118354299</v>
      </c>
      <c r="J175" s="16">
        <v>-2.0157091410283399</v>
      </c>
      <c r="K175" s="16">
        <v>1.6287252335646101E-3</v>
      </c>
      <c r="L175" s="16">
        <v>-3.29923183876632E-2</v>
      </c>
      <c r="M175" s="16">
        <v>3.5501267170195199E-3</v>
      </c>
      <c r="N175" s="16">
        <v>-11.2804955811688</v>
      </c>
      <c r="O175" s="16">
        <v>3.6138650358813998E-3</v>
      </c>
      <c r="P175" s="16">
        <v>-21.869723524292301</v>
      </c>
      <c r="Q175" s="16">
        <v>1.59631993880673E-3</v>
      </c>
      <c r="R175" s="16">
        <v>-31.775529170824299</v>
      </c>
      <c r="S175" s="16">
        <v>0.126026352931698</v>
      </c>
      <c r="T175" s="16">
        <v>921.43399832854698</v>
      </c>
      <c r="U175" s="16">
        <v>0.16057899393139</v>
      </c>
      <c r="V175" s="74">
        <v>43731.72923611111</v>
      </c>
      <c r="W175" s="73">
        <v>2.2999999999999998</v>
      </c>
      <c r="X175" s="16">
        <v>4.6002318577955101E-2</v>
      </c>
      <c r="Y175" s="16">
        <v>4.2616969160211397E-2</v>
      </c>
      <c r="Z175" s="17">
        <f>((((N175/1000)+1)/((SMOW!$Z$4/1000)+1))-1)*1000</f>
        <v>-0.63439758383776468</v>
      </c>
      <c r="AA175" s="17">
        <f>((((P175/1000)+1)/((SMOW!$AA$4/1000)+1))-1)*1000</f>
        <v>-1.1953979995492636</v>
      </c>
      <c r="AB175" s="17">
        <f>Z175*SMOW!$AN$6</f>
        <v>-0.70236409963341162</v>
      </c>
      <c r="AC175" s="17">
        <f>AA175*SMOW!$AN$12</f>
        <v>-1.3208806610580894</v>
      </c>
      <c r="AD175" s="17">
        <f t="shared" ref="AD175" si="482">LN((AB175/1000)+1)*1000</f>
        <v>-0.70261087285418344</v>
      </c>
      <c r="AE175" s="17">
        <f t="shared" ref="AE175" si="483">LN((AC175/1000)+1)*1000</f>
        <v>-1.3217537928717542</v>
      </c>
      <c r="AF175" s="16">
        <f>(AD175-SMOW!AN$14*AE175)</f>
        <v>-4.7248702178971369E-3</v>
      </c>
      <c r="AG175" s="2">
        <f t="shared" ref="AG175" si="484">AF175*1000</f>
        <v>-4.7248702178971369</v>
      </c>
      <c r="AJ175" s="73" t="s">
        <v>314</v>
      </c>
      <c r="AK175" s="103" t="str">
        <f t="shared" si="359"/>
        <v>11</v>
      </c>
    </row>
    <row r="176" spans="1:38" s="73" customFormat="1" x14ac:dyDescent="0.25">
      <c r="A176" s="73">
        <v>1717</v>
      </c>
      <c r="B176" s="69" t="s">
        <v>80</v>
      </c>
      <c r="C176" s="48" t="s">
        <v>62</v>
      </c>
      <c r="D176" s="48" t="s">
        <v>67</v>
      </c>
      <c r="E176" s="73" t="s">
        <v>303</v>
      </c>
      <c r="F176" s="16">
        <v>-1.38161520396066</v>
      </c>
      <c r="G176" s="16">
        <v>-1.3825707866094901</v>
      </c>
      <c r="H176" s="16">
        <v>3.7320119838284401E-3</v>
      </c>
      <c r="I176" s="16">
        <v>-2.5882411613563501</v>
      </c>
      <c r="J176" s="16">
        <v>-2.5915965063767699</v>
      </c>
      <c r="K176" s="16">
        <v>1.7214594173461601E-3</v>
      </c>
      <c r="L176" s="16">
        <v>-1.4207831242552101E-2</v>
      </c>
      <c r="M176" s="16">
        <v>3.5807993325511801E-3</v>
      </c>
      <c r="N176" s="16">
        <v>-11.5625212352377</v>
      </c>
      <c r="O176" s="16">
        <v>3.6939641530524701E-3</v>
      </c>
      <c r="P176" s="16">
        <v>-22.4328542206766</v>
      </c>
      <c r="Q176" s="16">
        <v>1.68720907316026E-3</v>
      </c>
      <c r="R176" s="16">
        <v>-32.881126559768298</v>
      </c>
      <c r="S176" s="16">
        <v>0.136479688436871</v>
      </c>
      <c r="T176" s="16">
        <v>663.46232843996597</v>
      </c>
      <c r="U176" s="16">
        <v>0.10506740158387499</v>
      </c>
      <c r="V176" s="74">
        <v>43732.343391203707</v>
      </c>
      <c r="W176" s="73">
        <v>2.2999999999999998</v>
      </c>
      <c r="X176" s="16">
        <v>1.89235716760864E-3</v>
      </c>
      <c r="Y176" s="16">
        <v>1.10774080648602E-3</v>
      </c>
      <c r="Z176" s="17">
        <f>((((N176/1000)+1)/((SMOW!$Z$4/1000)+1))-1)*1000</f>
        <v>-0.91945996646058958</v>
      </c>
      <c r="AA176" s="17">
        <f>((((P176/1000)+1)/((SMOW!$AA$4/1000)+1))-1)*1000</f>
        <v>-1.7704313510400471</v>
      </c>
      <c r="AB176" s="17">
        <f>Z176*SMOW!$AN$6</f>
        <v>-1.0179667891944699</v>
      </c>
      <c r="AC176" s="17">
        <f>AA176*SMOW!$AN$12</f>
        <v>-1.9562760973345352</v>
      </c>
      <c r="AD176" s="17">
        <f t="shared" ref="AD176" si="485">LN((AB176/1000)+1)*1000</f>
        <v>-1.0184852692800128</v>
      </c>
      <c r="AE176" s="17">
        <f t="shared" ref="AE176" si="486">LN((AC176/1000)+1)*1000</f>
        <v>-1.9581921046530142</v>
      </c>
      <c r="AF176" s="16">
        <f>(AD176-SMOW!AN$14*AE176)</f>
        <v>1.5440161976778777E-2</v>
      </c>
      <c r="AG176" s="2">
        <f t="shared" ref="AG176" si="487">AF176*1000</f>
        <v>15.440161976778777</v>
      </c>
      <c r="AK176" s="103" t="str">
        <f t="shared" si="359"/>
        <v>11</v>
      </c>
      <c r="AL176" s="73">
        <v>1</v>
      </c>
    </row>
    <row r="177" spans="1:38" s="73" customFormat="1" x14ac:dyDescent="0.25">
      <c r="A177" s="73">
        <v>1718</v>
      </c>
      <c r="B177" s="69" t="s">
        <v>80</v>
      </c>
      <c r="C177" s="48" t="s">
        <v>62</v>
      </c>
      <c r="D177" s="48" t="s">
        <v>67</v>
      </c>
      <c r="E177" s="73" t="s">
        <v>304</v>
      </c>
      <c r="F177" s="16">
        <v>-1.3530138526267399</v>
      </c>
      <c r="G177" s="16">
        <v>-1.3539303515177501</v>
      </c>
      <c r="H177" s="16">
        <v>4.22589406961378E-3</v>
      </c>
      <c r="I177" s="16">
        <v>-2.5263473209381999</v>
      </c>
      <c r="J177" s="16">
        <v>-2.5295439440830099</v>
      </c>
      <c r="K177" s="16">
        <v>1.07861544783834E-3</v>
      </c>
      <c r="L177" s="16">
        <v>-1.83311490419233E-2</v>
      </c>
      <c r="M177" s="16">
        <v>4.1880127637122302E-3</v>
      </c>
      <c r="N177" s="16">
        <v>-11.534211474439999</v>
      </c>
      <c r="O177" s="16">
        <v>4.1828111151262096E-3</v>
      </c>
      <c r="P177" s="16">
        <v>-22.372191826853101</v>
      </c>
      <c r="Q177" s="16">
        <v>1.0571551973320901E-3</v>
      </c>
      <c r="R177" s="16">
        <v>-33.8524591767248</v>
      </c>
      <c r="S177" s="16">
        <v>0.130917389051493</v>
      </c>
      <c r="T177" s="16">
        <v>893.62272350383</v>
      </c>
      <c r="U177" s="16">
        <v>0.101407815965831</v>
      </c>
      <c r="V177" s="74">
        <v>43732.421365740738</v>
      </c>
      <c r="W177" s="73">
        <v>2.2999999999999998</v>
      </c>
      <c r="X177" s="16">
        <v>6.2589610010510199E-3</v>
      </c>
      <c r="Y177" s="16">
        <v>4.6407153074116301E-3</v>
      </c>
      <c r="Z177" s="17">
        <f>((((N177/1000)+1)/((SMOW!$Z$4/1000)+1))-1)*1000</f>
        <v>-0.89084537857453405</v>
      </c>
      <c r="AA177" s="17">
        <f>((((P177/1000)+1)/((SMOW!$AA$4/1000)+1))-1)*1000</f>
        <v>-1.7084867618820665</v>
      </c>
      <c r="AB177" s="17">
        <f>Z177*SMOW!$AN$6</f>
        <v>-0.98628656252117575</v>
      </c>
      <c r="AC177" s="17">
        <f>AA177*SMOW!$AN$12</f>
        <v>-1.8878290948242276</v>
      </c>
      <c r="AD177" s="17">
        <f t="shared" ref="AD177" si="488">LN((AB177/1000)+1)*1000</f>
        <v>-0.98677326315675162</v>
      </c>
      <c r="AE177" s="17">
        <f t="shared" ref="AE177" si="489">LN((AC177/1000)+1)*1000</f>
        <v>-1.8896132900272042</v>
      </c>
      <c r="AF177" s="16">
        <f>(AD177-SMOW!AN$14*AE177)</f>
        <v>1.0942553977612235E-2</v>
      </c>
      <c r="AG177" s="2">
        <f t="shared" ref="AG177" si="490">AF177*1000</f>
        <v>10.942553977612235</v>
      </c>
      <c r="AK177" s="103" t="str">
        <f t="shared" si="359"/>
        <v>11</v>
      </c>
    </row>
    <row r="178" spans="1:38" s="73" customFormat="1" x14ac:dyDescent="0.25">
      <c r="A178" s="73">
        <v>1719</v>
      </c>
      <c r="B178" s="69" t="s">
        <v>80</v>
      </c>
      <c r="C178" s="48" t="s">
        <v>62</v>
      </c>
      <c r="D178" s="48" t="s">
        <v>67</v>
      </c>
      <c r="E178" s="73" t="s">
        <v>306</v>
      </c>
      <c r="F178" s="16">
        <v>-1.6439479323955</v>
      </c>
      <c r="G178" s="16">
        <v>-1.6453011223932901</v>
      </c>
      <c r="H178" s="16">
        <v>4.7840419687783702E-3</v>
      </c>
      <c r="I178" s="16">
        <v>-3.0895988116633299</v>
      </c>
      <c r="J178" s="16">
        <v>-3.0943815065213198</v>
      </c>
      <c r="K178" s="16">
        <v>1.28840640906386E-3</v>
      </c>
      <c r="L178" s="16">
        <v>-1.14676869500313E-2</v>
      </c>
      <c r="M178" s="16">
        <v>4.6906319141692401E-3</v>
      </c>
      <c r="N178" s="16">
        <v>-11.822179483713199</v>
      </c>
      <c r="O178" s="16">
        <v>4.7352687011562198E-3</v>
      </c>
      <c r="P178" s="16">
        <v>-22.924236804531301</v>
      </c>
      <c r="Q178" s="16">
        <v>1.2627721347292301E-3</v>
      </c>
      <c r="R178" s="16">
        <v>-34.718548399184797</v>
      </c>
      <c r="S178" s="16">
        <v>0.15062188538076801</v>
      </c>
      <c r="T178" s="16">
        <v>561.74907091074101</v>
      </c>
      <c r="U178" s="16">
        <v>0.18642032594669999</v>
      </c>
      <c r="V178" s="74">
        <v>43732.499756944446</v>
      </c>
      <c r="W178" s="73">
        <v>2.2999999999999998</v>
      </c>
      <c r="X178" s="16">
        <v>1.17511387069271E-2</v>
      </c>
      <c r="Y178" s="16">
        <v>1.48497522664534E-2</v>
      </c>
      <c r="Z178" s="17">
        <f>((((N178/1000)+1)/((SMOW!$Z$4/1000)+1))-1)*1000</f>
        <v>-1.1819141010764866</v>
      </c>
      <c r="AA178" s="17">
        <f>((((P178/1000)+1)/((SMOW!$AA$4/1000)+1))-1)*1000</f>
        <v>-2.2722000805238673</v>
      </c>
      <c r="AB178" s="17">
        <f>Z178*SMOW!$AN$6</f>
        <v>-1.3085390843148466</v>
      </c>
      <c r="AC178" s="17">
        <f>AA178*SMOW!$AN$12</f>
        <v>-2.5107162179878846</v>
      </c>
      <c r="AD178" s="17">
        <f t="shared" ref="AD178" si="491">LN((AB178/1000)+1)*1000</f>
        <v>-1.3093959691755432</v>
      </c>
      <c r="AE178" s="17">
        <f t="shared" ref="AE178" si="492">LN((AC178/1000)+1)*1000</f>
        <v>-2.5138733515029035</v>
      </c>
      <c r="AF178" s="16">
        <f>(AD178-SMOW!AN$14*AE178)</f>
        <v>1.7929160417989864E-2</v>
      </c>
      <c r="AG178" s="2">
        <f t="shared" ref="AG178" si="493">AF178*1000</f>
        <v>17.929160417989863</v>
      </c>
      <c r="AK178" s="103" t="str">
        <f t="shared" si="359"/>
        <v>11</v>
      </c>
    </row>
    <row r="179" spans="1:38" s="73" customFormat="1" x14ac:dyDescent="0.25">
      <c r="A179" s="73">
        <v>1720</v>
      </c>
      <c r="B179" s="69" t="s">
        <v>80</v>
      </c>
      <c r="C179" s="48" t="s">
        <v>62</v>
      </c>
      <c r="D179" s="48" t="s">
        <v>293</v>
      </c>
      <c r="E179" s="73" t="s">
        <v>307</v>
      </c>
      <c r="F179" s="16">
        <v>-24.850426663667299</v>
      </c>
      <c r="G179" s="16">
        <v>-25.164411537299902</v>
      </c>
      <c r="H179" s="16">
        <v>4.05514391689562E-3</v>
      </c>
      <c r="I179" s="16">
        <v>-46.541017906861001</v>
      </c>
      <c r="J179" s="16">
        <v>-47.658873188149002</v>
      </c>
      <c r="K179" s="16">
        <v>1.7463911992228801E-3</v>
      </c>
      <c r="L179" s="16">
        <v>-5.2649395723980397E-4</v>
      </c>
      <c r="M179" s="16">
        <v>4.2566870580685399E-3</v>
      </c>
      <c r="N179" s="16">
        <v>-34.7920683595638</v>
      </c>
      <c r="O179" s="16">
        <v>4.0138017587808697E-3</v>
      </c>
      <c r="P179" s="16">
        <v>-65.511141729747195</v>
      </c>
      <c r="Q179" s="16">
        <v>1.71164480958927E-3</v>
      </c>
      <c r="R179" s="16">
        <v>-95.353923699418303</v>
      </c>
      <c r="S179" s="16">
        <v>0.13730541301117599</v>
      </c>
      <c r="T179" s="16">
        <v>472.18606567005702</v>
      </c>
      <c r="U179" s="16">
        <v>0.10918052356948001</v>
      </c>
      <c r="V179" s="74">
        <v>43732.579780092594</v>
      </c>
      <c r="W179" s="73">
        <v>2.2999999999999998</v>
      </c>
      <c r="X179" s="16">
        <v>5.7382520510996498E-3</v>
      </c>
      <c r="Y179" s="16">
        <v>7.7296436950171597E-3</v>
      </c>
      <c r="Z179" s="17">
        <f>((((N179/1000)+1)/((SMOW!$Z$4/1000)+1))-1)*1000</f>
        <v>-24.39913266635585</v>
      </c>
      <c r="AA179" s="17">
        <f>((((P179/1000)+1)/((SMOW!$AA$4/1000)+1))-1)*1000</f>
        <v>-45.7592463843377</v>
      </c>
      <c r="AB179" s="17">
        <f>Z179*SMOW!$AN$6</f>
        <v>-27.013146461515646</v>
      </c>
      <c r="AC179" s="17">
        <f>AA179*SMOW!$AN$12</f>
        <v>-50.562660834679662</v>
      </c>
      <c r="AD179" s="17">
        <f t="shared" ref="AD179" si="494">LN((AB179/1000)+1)*1000</f>
        <v>-27.384708153099218</v>
      </c>
      <c r="AE179" s="17">
        <f t="shared" ref="AE179" si="495">LN((AC179/1000)+1)*1000</f>
        <v>-51.885744414235369</v>
      </c>
      <c r="AF179" s="16">
        <f>(AD179-SMOW!AN$14*AE179)</f>
        <v>1.0964897617057545E-2</v>
      </c>
      <c r="AG179" s="2">
        <f t="shared" ref="AG179" si="496">AF179*1000</f>
        <v>10.964897617057545</v>
      </c>
      <c r="AH179" s="2">
        <f>AVERAGE(AG179:AG184)</f>
        <v>12.951080289136977</v>
      </c>
      <c r="AI179" s="2">
        <f>STDEV(AG179:AG184)</f>
        <v>4.4862578610236916</v>
      </c>
      <c r="AK179" s="103" t="str">
        <f t="shared" si="359"/>
        <v>11</v>
      </c>
      <c r="AL179" s="73">
        <v>1</v>
      </c>
    </row>
    <row r="180" spans="1:38" s="73" customFormat="1" x14ac:dyDescent="0.25">
      <c r="A180" s="73">
        <v>1721</v>
      </c>
      <c r="B180" s="69" t="s">
        <v>80</v>
      </c>
      <c r="C180" s="48" t="s">
        <v>62</v>
      </c>
      <c r="D180" s="48" t="s">
        <v>293</v>
      </c>
      <c r="E180" s="73" t="s">
        <v>308</v>
      </c>
      <c r="F180" s="16">
        <v>-25.208518779358101</v>
      </c>
      <c r="G180" s="16">
        <v>-25.53169661478</v>
      </c>
      <c r="H180" s="16">
        <v>4.0900352617723899E-3</v>
      </c>
      <c r="I180" s="16">
        <v>-47.194926960021498</v>
      </c>
      <c r="J180" s="16">
        <v>-48.344936665989202</v>
      </c>
      <c r="K180" s="16">
        <v>1.6717722570334401E-3</v>
      </c>
      <c r="L180" s="16">
        <v>-5.5700551377325901E-3</v>
      </c>
      <c r="M180" s="16">
        <v>3.9735920156425096E-3</v>
      </c>
      <c r="N180" s="16">
        <v>-35.146509729147901</v>
      </c>
      <c r="O180" s="16">
        <v>4.0483373866879897E-3</v>
      </c>
      <c r="P180" s="16">
        <v>-66.152040537117998</v>
      </c>
      <c r="Q180" s="16">
        <v>1.63851049400526E-3</v>
      </c>
      <c r="R180" s="16">
        <v>-96.954045274675494</v>
      </c>
      <c r="S180" s="16">
        <v>0.12353650947878</v>
      </c>
      <c r="T180" s="16">
        <v>694.10625573805601</v>
      </c>
      <c r="U180" s="16">
        <v>0.117864824881685</v>
      </c>
      <c r="V180" s="74">
        <v>43732.658171296294</v>
      </c>
      <c r="W180" s="73">
        <v>2.2999999999999998</v>
      </c>
      <c r="X180" s="16">
        <v>6.7648506605581901E-2</v>
      </c>
      <c r="Y180" s="16">
        <v>6.0498508003017502E-2</v>
      </c>
      <c r="Z180" s="17">
        <f>((((N180/1000)+1)/((SMOW!$Z$4/1000)+1))-1)*1000</f>
        <v>-24.757390505159016</v>
      </c>
      <c r="AA180" s="17">
        <f>((((P180/1000)+1)/((SMOW!$AA$4/1000)+1))-1)*1000</f>
        <v>-46.413691598450654</v>
      </c>
      <c r="AB180" s="17">
        <f>Z180*SMOW!$AN$6</f>
        <v>-27.409786440604766</v>
      </c>
      <c r="AC180" s="17">
        <f>AA180*SMOW!$AN$12</f>
        <v>-51.285804111956161</v>
      </c>
      <c r="AD180" s="17">
        <f t="shared" ref="AD180" si="497">LN((AB180/1000)+1)*1000</f>
        <v>-27.792443206407402</v>
      </c>
      <c r="AE180" s="17">
        <f t="shared" ref="AE180" si="498">LN((AC180/1000)+1)*1000</f>
        <v>-52.647689178821139</v>
      </c>
      <c r="AF180" s="16">
        <f>(AD180-SMOW!AN$14*AE180)</f>
        <v>5.5366800101595004E-3</v>
      </c>
      <c r="AG180" s="2">
        <f t="shared" ref="AG180" si="499">AF180*1000</f>
        <v>5.5366800101595004</v>
      </c>
      <c r="AK180" s="103" t="str">
        <f t="shared" si="359"/>
        <v>11</v>
      </c>
    </row>
    <row r="181" spans="1:38" s="73" customFormat="1" x14ac:dyDescent="0.25">
      <c r="A181" s="73">
        <v>1722</v>
      </c>
      <c r="B181" s="69" t="s">
        <v>102</v>
      </c>
      <c r="C181" s="48" t="s">
        <v>62</v>
      </c>
      <c r="D181" s="48" t="s">
        <v>293</v>
      </c>
      <c r="E181" s="73" t="s">
        <v>309</v>
      </c>
      <c r="F181" s="16">
        <v>-25.349336236212299</v>
      </c>
      <c r="G181" s="16">
        <v>-25.676166069385999</v>
      </c>
      <c r="H181" s="16">
        <v>3.8673307242533101E-3</v>
      </c>
      <c r="I181" s="16">
        <v>-47.473277151106203</v>
      </c>
      <c r="J181" s="16">
        <v>-48.637116959469203</v>
      </c>
      <c r="K181" s="16">
        <v>1.7923314238258001E-3</v>
      </c>
      <c r="L181" s="16">
        <v>4.2316852137383298E-3</v>
      </c>
      <c r="M181" s="16">
        <v>3.9285853567806103E-3</v>
      </c>
      <c r="N181" s="16">
        <v>-35.2858915532141</v>
      </c>
      <c r="O181" s="16">
        <v>3.8279033200578402E-3</v>
      </c>
      <c r="P181" s="16">
        <v>-66.424852642464202</v>
      </c>
      <c r="Q181" s="16">
        <v>1.75667100247417E-3</v>
      </c>
      <c r="R181" s="16">
        <v>-96.764580671175807</v>
      </c>
      <c r="S181" s="16">
        <v>0.15573091529218</v>
      </c>
      <c r="T181" s="16">
        <v>916.014537095945</v>
      </c>
      <c r="U181" s="16">
        <v>0.14735878474398401</v>
      </c>
      <c r="V181" s="74">
        <v>43732.73914351852</v>
      </c>
      <c r="W181" s="73">
        <v>2.2999999999999998</v>
      </c>
      <c r="X181" s="16">
        <v>0.110207004656911</v>
      </c>
      <c r="Y181" s="16">
        <v>0.102417604260995</v>
      </c>
      <c r="Z181" s="17">
        <f>((((N181/1000)+1)/((SMOW!$Z$4/1000)+1))-1)*1000</f>
        <v>-24.898273131577664</v>
      </c>
      <c r="AA181" s="17">
        <f>((((P181/1000)+1)/((SMOW!$AA$4/1000)+1))-1)*1000</f>
        <v>-46.692270017762105</v>
      </c>
      <c r="AB181" s="17">
        <f>Z181*SMOW!$AN$6</f>
        <v>-27.565762600633501</v>
      </c>
      <c r="AC181" s="17">
        <f>AA181*SMOW!$AN$12</f>
        <v>-51.593625311920832</v>
      </c>
      <c r="AD181" s="17">
        <f t="shared" ref="AD181" si="500">LN((AB181/1000)+1)*1000</f>
        <v>-27.952827987468822</v>
      </c>
      <c r="AE181" s="17">
        <f t="shared" ref="AE181" si="501">LN((AC181/1000)+1)*1000</f>
        <v>-52.972203295045738</v>
      </c>
      <c r="AF181" s="16">
        <f>(AD181-SMOW!AN$14*AE181)</f>
        <v>1.6495352315327949E-2</v>
      </c>
      <c r="AG181" s="2">
        <f t="shared" ref="AG181" si="502">AF181*1000</f>
        <v>16.495352315327949</v>
      </c>
      <c r="AK181" s="103" t="str">
        <f t="shared" si="359"/>
        <v>11</v>
      </c>
    </row>
    <row r="182" spans="1:38" s="73" customFormat="1" x14ac:dyDescent="0.25">
      <c r="A182" s="73">
        <v>1723</v>
      </c>
      <c r="B182" s="69" t="s">
        <v>80</v>
      </c>
      <c r="C182" s="48" t="s">
        <v>62</v>
      </c>
      <c r="D182" s="48" t="s">
        <v>293</v>
      </c>
      <c r="E182" s="73" t="s">
        <v>310</v>
      </c>
      <c r="F182" s="16">
        <v>-25.9789125713292</v>
      </c>
      <c r="G182" s="16">
        <v>-26.322325739992301</v>
      </c>
      <c r="H182" s="16">
        <v>4.9492151927008603E-3</v>
      </c>
      <c r="I182" s="16">
        <v>-48.640038860740802</v>
      </c>
      <c r="J182" s="16">
        <v>-49.862780253605003</v>
      </c>
      <c r="K182" s="16">
        <v>3.292997764392E-3</v>
      </c>
      <c r="L182" s="16">
        <v>5.2222339110985904E-3</v>
      </c>
      <c r="M182" s="16">
        <v>5.1953529916617201E-3</v>
      </c>
      <c r="N182" s="16">
        <v>-35.909049362891402</v>
      </c>
      <c r="O182" s="16">
        <v>4.8987579854498997E-3</v>
      </c>
      <c r="P182" s="16">
        <v>-67.568400333961407</v>
      </c>
      <c r="Q182" s="16">
        <v>3.2274799219759701E-3</v>
      </c>
      <c r="R182" s="16">
        <v>-98.557372403216505</v>
      </c>
      <c r="S182" s="16">
        <v>0.110314574386398</v>
      </c>
      <c r="T182" s="16">
        <v>604.57372975031103</v>
      </c>
      <c r="U182" s="16">
        <v>0.101167389090818</v>
      </c>
      <c r="V182" s="74">
        <v>43733.340648148151</v>
      </c>
      <c r="W182" s="73">
        <v>2.2999999999999998</v>
      </c>
      <c r="X182" s="16">
        <v>3.7294329232678499E-4</v>
      </c>
      <c r="Y182" s="16">
        <v>3.5969335742285801E-5</v>
      </c>
      <c r="Z182" s="17">
        <f>((((N182/1000)+1)/((SMOW!$Z$4/1000)+1))-1)*1000</f>
        <v>-25.52814083124899</v>
      </c>
      <c r="AA182" s="17">
        <f>((((P182/1000)+1)/((SMOW!$AA$4/1000)+1))-1)*1000</f>
        <v>-47.859988392649491</v>
      </c>
      <c r="AB182" s="17">
        <f>Z182*SMOW!$AN$6</f>
        <v>-28.263111504599305</v>
      </c>
      <c r="AC182" s="17">
        <f>AA182*SMOW!$AN$12</f>
        <v>-52.883920777976918</v>
      </c>
      <c r="AD182" s="17">
        <f t="shared" ref="AD182" si="503">LN((AB182/1000)+1)*1000</f>
        <v>-28.670202013431648</v>
      </c>
      <c r="AE182" s="17">
        <f t="shared" ref="AE182" si="504">LN((AC182/1000)+1)*1000</f>
        <v>-54.333617571817641</v>
      </c>
      <c r="AF182" s="16">
        <f>(AD182-SMOW!AN$14*AE182)</f>
        <v>1.7948064488066962E-2</v>
      </c>
      <c r="AG182" s="2">
        <f t="shared" ref="AG182" si="505">AF182*1000</f>
        <v>17.948064488066962</v>
      </c>
      <c r="AK182" s="103" t="str">
        <f t="shared" si="359"/>
        <v>11</v>
      </c>
      <c r="AL182" s="73">
        <v>1</v>
      </c>
    </row>
    <row r="183" spans="1:38" s="73" customFormat="1" x14ac:dyDescent="0.25">
      <c r="A183" s="73">
        <v>1724</v>
      </c>
      <c r="B183" s="69" t="s">
        <v>80</v>
      </c>
      <c r="C183" s="48" t="s">
        <v>62</v>
      </c>
      <c r="D183" s="48" t="s">
        <v>293</v>
      </c>
      <c r="E183" s="73" t="s">
        <v>311</v>
      </c>
      <c r="F183" s="16">
        <v>-26.2798462626928</v>
      </c>
      <c r="G183" s="16">
        <v>-26.631333385432701</v>
      </c>
      <c r="H183" s="16">
        <v>3.6304259598266401E-3</v>
      </c>
      <c r="I183" s="16">
        <v>-49.186710353165203</v>
      </c>
      <c r="J183" s="16">
        <v>-50.437566321162102</v>
      </c>
      <c r="K183" s="16">
        <v>1.6528763008883699E-3</v>
      </c>
      <c r="L183" s="16">
        <v>-2.9836785912698002E-4</v>
      </c>
      <c r="M183" s="16">
        <v>3.5848841905176702E-3</v>
      </c>
      <c r="N183" s="16">
        <v>-36.206915037803398</v>
      </c>
      <c r="O183" s="16">
        <v>3.5934137977091901E-3</v>
      </c>
      <c r="P183" s="16">
        <v>-68.104195190792097</v>
      </c>
      <c r="Q183" s="16">
        <v>1.6199904938627801E-3</v>
      </c>
      <c r="R183" s="16">
        <v>-99.6163451563216</v>
      </c>
      <c r="S183" s="16">
        <v>0.15048608819755499</v>
      </c>
      <c r="T183" s="16">
        <v>525.03298247474902</v>
      </c>
      <c r="U183" s="16">
        <v>7.5355752364187803E-2</v>
      </c>
      <c r="V183" s="74">
        <v>43733.419675925928</v>
      </c>
      <c r="W183" s="73">
        <v>2.2999999999999998</v>
      </c>
      <c r="X183" s="16">
        <v>3.7449110154611099E-3</v>
      </c>
      <c r="Y183" s="16">
        <v>6.2994333101981104E-3</v>
      </c>
      <c r="Z183" s="17">
        <f>((((N183/1000)+1)/((SMOW!$Z$4/1000)+1))-1)*1000</f>
        <v>-25.829213793112316</v>
      </c>
      <c r="AA183" s="17">
        <f>((((P183/1000)+1)/((SMOW!$AA$4/1000)+1))-1)*1000</f>
        <v>-48.407108118519673</v>
      </c>
      <c r="AB183" s="17">
        <f>Z183*SMOW!$AN$6</f>
        <v>-28.596440075152589</v>
      </c>
      <c r="AC183" s="17">
        <f>AA183*SMOW!$AN$12</f>
        <v>-53.488472454872664</v>
      </c>
      <c r="AD183" s="17">
        <f t="shared" ref="AD183" si="506">LN((AB183/1000)+1)*1000</f>
        <v>-29.013284340901997</v>
      </c>
      <c r="AE183" s="17">
        <f t="shared" ref="AE183" si="507">LN((AC183/1000)+1)*1000</f>
        <v>-54.972129278422273</v>
      </c>
      <c r="AF183" s="16">
        <f>(AD183-SMOW!AN$14*AE183)</f>
        <v>1.1999918104965701E-2</v>
      </c>
      <c r="AG183" s="2">
        <f t="shared" ref="AG183" si="508">AF183*1000</f>
        <v>11.999918104965701</v>
      </c>
      <c r="AK183" s="103" t="str">
        <f t="shared" si="359"/>
        <v>11</v>
      </c>
    </row>
    <row r="184" spans="1:38" s="73" customFormat="1" x14ac:dyDescent="0.25">
      <c r="A184" s="73">
        <v>1725</v>
      </c>
      <c r="B184" s="69" t="s">
        <v>80</v>
      </c>
      <c r="C184" s="48" t="s">
        <v>62</v>
      </c>
      <c r="D184" s="48" t="s">
        <v>293</v>
      </c>
      <c r="E184" s="73" t="s">
        <v>312</v>
      </c>
      <c r="F184" s="16">
        <v>-26.094962332690798</v>
      </c>
      <c r="G184" s="16">
        <v>-26.441477603993501</v>
      </c>
      <c r="H184" s="16">
        <v>3.4852938752439901E-3</v>
      </c>
      <c r="I184" s="16">
        <v>-48.849424164522397</v>
      </c>
      <c r="J184" s="16">
        <v>-50.082894827952501</v>
      </c>
      <c r="K184" s="16">
        <v>1.7959940847708899E-3</v>
      </c>
      <c r="L184" s="16">
        <v>2.29086516539851E-3</v>
      </c>
      <c r="M184" s="16">
        <v>3.8363211539738499E-3</v>
      </c>
      <c r="N184" s="16">
        <v>-36.023915997912297</v>
      </c>
      <c r="O184" s="16">
        <v>3.4497613335069898E-3</v>
      </c>
      <c r="P184" s="16">
        <v>-67.7736196849186</v>
      </c>
      <c r="Q184" s="16">
        <v>1.7602607907196901E-3</v>
      </c>
      <c r="R184" s="16">
        <v>-98.981429301262295</v>
      </c>
      <c r="S184" s="16">
        <v>0.15698418416329701</v>
      </c>
      <c r="T184" s="16">
        <v>528.71538772874396</v>
      </c>
      <c r="U184" s="16">
        <v>7.3945257579641294E-2</v>
      </c>
      <c r="V184" s="74">
        <v>43733.500925925924</v>
      </c>
      <c r="W184" s="73">
        <v>2.2999999999999998</v>
      </c>
      <c r="X184" s="16">
        <v>3.04411086257576E-2</v>
      </c>
      <c r="Y184" s="16">
        <v>3.58420764014524E-2</v>
      </c>
      <c r="Z184" s="17">
        <f>((((N184/1000)+1)/((SMOW!$Z$4/1000)+1))-1)*1000</f>
        <v>-25.644244299818265</v>
      </c>
      <c r="AA184" s="17">
        <f>((((P184/1000)+1)/((SMOW!$AA$4/1000)+1))-1)*1000</f>
        <v>-48.069545378140347</v>
      </c>
      <c r="AB184" s="17">
        <f>Z184*SMOW!$AN$6</f>
        <v>-28.391653778787457</v>
      </c>
      <c r="AC184" s="17">
        <f>AA184*SMOW!$AN$12</f>
        <v>-53.115475264122011</v>
      </c>
      <c r="AD184" s="17">
        <f t="shared" ref="AD184" si="509">LN((AB184/1000)+1)*1000</f>
        <v>-28.802491708622576</v>
      </c>
      <c r="AE184" s="17">
        <f t="shared" ref="AE184" si="510">LN((AC184/1000)+1)*1000</f>
        <v>-54.578131207995867</v>
      </c>
      <c r="AF184" s="16">
        <f>(AD184-SMOW!AN$14*AE184)</f>
        <v>1.4761569199244207E-2</v>
      </c>
      <c r="AG184" s="2">
        <f t="shared" ref="AG184" si="511">AF184*1000</f>
        <v>14.761569199244207</v>
      </c>
      <c r="AK184" s="103" t="str">
        <f t="shared" si="359"/>
        <v>11</v>
      </c>
    </row>
    <row r="185" spans="1:38" s="73" customFormat="1" x14ac:dyDescent="0.25">
      <c r="A185" s="73">
        <v>1726</v>
      </c>
      <c r="B185" s="69" t="s">
        <v>105</v>
      </c>
      <c r="C185" s="48" t="s">
        <v>62</v>
      </c>
      <c r="D185" s="48" t="s">
        <v>67</v>
      </c>
      <c r="E185" s="73" t="s">
        <v>313</v>
      </c>
      <c r="F185" s="16">
        <v>-2.6274054664839501</v>
      </c>
      <c r="G185" s="16">
        <v>-2.63086343630536</v>
      </c>
      <c r="H185" s="16">
        <v>3.7945488661980699E-3</v>
      </c>
      <c r="I185" s="16">
        <v>-4.9243071002491501</v>
      </c>
      <c r="J185" s="16">
        <v>-4.9364714948796404</v>
      </c>
      <c r="K185" s="16">
        <v>1.4946025328890201E-3</v>
      </c>
      <c r="L185" s="16">
        <v>-2.4406487008914599E-2</v>
      </c>
      <c r="M185" s="16">
        <v>3.6530544595389301E-3</v>
      </c>
      <c r="N185" s="16">
        <v>-12.7956106765158</v>
      </c>
      <c r="O185" s="16">
        <v>3.7558634724332799E-3</v>
      </c>
      <c r="P185" s="16">
        <v>-24.7224415370471</v>
      </c>
      <c r="Q185" s="16">
        <v>1.4648657579995701E-3</v>
      </c>
      <c r="R185" s="16">
        <v>-37.997643172697899</v>
      </c>
      <c r="S185" s="16">
        <v>0.127971048141229</v>
      </c>
      <c r="T185" s="16">
        <v>760.02153192638502</v>
      </c>
      <c r="U185" s="16">
        <v>0.13367716936301599</v>
      </c>
      <c r="V185" s="74">
        <v>43733.687175925923</v>
      </c>
      <c r="W185" s="73">
        <v>2.2999999999999998</v>
      </c>
      <c r="X185" s="16">
        <v>4.3342378414813601E-2</v>
      </c>
      <c r="Y185" s="16">
        <v>3.8711237461840298E-2</v>
      </c>
      <c r="Z185" s="17">
        <f>((((N185/1000)+1)/((SMOW!$Z$4/1000)+1))-1)*1000</f>
        <v>-2.165826774041979</v>
      </c>
      <c r="AA185" s="17">
        <f>((((P185/1000)+1)/((SMOW!$AA$4/1000)+1))-1)*1000</f>
        <v>-4.1084127051316255</v>
      </c>
      <c r="AB185" s="17">
        <f>Z185*SMOW!$AN$6</f>
        <v>-2.3978637543186943</v>
      </c>
      <c r="AC185" s="17">
        <f>AA185*SMOW!$AN$12</f>
        <v>-4.5396787445686817</v>
      </c>
      <c r="AD185" s="17">
        <f t="shared" ref="AD185" si="512">LN((AB185/1000)+1)*1000</f>
        <v>-2.4007432335978245</v>
      </c>
      <c r="AE185" s="17">
        <f t="shared" ref="AE185" si="513">LN((AC185/1000)+1)*1000</f>
        <v>-4.5500143782874254</v>
      </c>
      <c r="AF185" s="16">
        <f>(AD185-SMOW!AN$14*AE185)</f>
        <v>1.6643581379360839E-3</v>
      </c>
      <c r="AG185" s="2">
        <f t="shared" ref="AG185" si="514">AF185*1000</f>
        <v>1.6643581379360839</v>
      </c>
      <c r="AK185" s="103" t="str">
        <f t="shared" si="359"/>
        <v>11</v>
      </c>
      <c r="AL185" s="73">
        <v>1</v>
      </c>
    </row>
    <row r="186" spans="1:38" s="73" customFormat="1" x14ac:dyDescent="0.25">
      <c r="A186" s="73">
        <v>1727</v>
      </c>
      <c r="B186" s="69" t="s">
        <v>80</v>
      </c>
      <c r="C186" s="48" t="s">
        <v>62</v>
      </c>
      <c r="D186" s="48" t="s">
        <v>67</v>
      </c>
      <c r="E186" s="73" t="s">
        <v>315</v>
      </c>
      <c r="F186" s="16">
        <v>-1.7246064216133401</v>
      </c>
      <c r="G186" s="16">
        <v>-1.7260955737074599</v>
      </c>
      <c r="H186" s="16">
        <v>3.9571932598830703E-3</v>
      </c>
      <c r="I186" s="16">
        <v>-3.2346172957184098</v>
      </c>
      <c r="J186" s="16">
        <v>-3.2398600721419002</v>
      </c>
      <c r="K186" s="16">
        <v>2.1822044195493901E-3</v>
      </c>
      <c r="L186" s="16">
        <v>-1.54494556165298E-2</v>
      </c>
      <c r="M186" s="16">
        <v>3.9879435141394201E-3</v>
      </c>
      <c r="N186" s="16">
        <v>-11.902015660312101</v>
      </c>
      <c r="O186" s="16">
        <v>3.9168497078911598E-3</v>
      </c>
      <c r="P186" s="16">
        <v>-23.066369985022401</v>
      </c>
      <c r="Q186" s="16">
        <v>2.1387870425860801E-3</v>
      </c>
      <c r="R186" s="16">
        <v>-35.618500601264998</v>
      </c>
      <c r="S186" s="16">
        <v>0.122423559231843</v>
      </c>
      <c r="T186" s="16">
        <v>679.33164370478596</v>
      </c>
      <c r="U186" s="16">
        <v>0.23184100528774301</v>
      </c>
      <c r="V186" s="74">
        <v>43734.334618055553</v>
      </c>
      <c r="W186" s="73">
        <v>2.2999999999999998</v>
      </c>
      <c r="X186" s="16">
        <v>9.3403093087477296E-4</v>
      </c>
      <c r="Y186" s="16">
        <v>3.7718627498033099E-4</v>
      </c>
      <c r="Z186" s="17">
        <f>((((N186/1000)+1)/((SMOW!$Z$4/1000)+1))-1)*1000</f>
        <v>-1.2626099186109352</v>
      </c>
      <c r="AA186" s="17">
        <f>((((P186/1000)+1)/((SMOW!$AA$4/1000)+1))-1)*1000</f>
        <v>-2.4173374698734929</v>
      </c>
      <c r="AB186" s="17">
        <f>Z186*SMOW!$AN$6</f>
        <v>-1.3978802903199112</v>
      </c>
      <c r="AC186" s="17">
        <f>AA186*SMOW!$AN$12</f>
        <v>-2.6710888895672786</v>
      </c>
      <c r="AD186" s="17">
        <f t="shared" ref="AD186" si="515">LN((AB186/1000)+1)*1000</f>
        <v>-1.3988582364469737</v>
      </c>
      <c r="AE186" s="17">
        <f t="shared" ref="AE186" si="516">LN((AC186/1000)+1)*1000</f>
        <v>-2.6746626127352742</v>
      </c>
      <c r="AF186" s="16">
        <f>(AD186-SMOW!AN$14*AE186)</f>
        <v>1.3363623077251141E-2</v>
      </c>
      <c r="AG186" s="2">
        <f t="shared" ref="AG186" si="517">AF186*1000</f>
        <v>13.363623077251141</v>
      </c>
      <c r="AK186" s="103" t="str">
        <f t="shared" si="359"/>
        <v>11</v>
      </c>
      <c r="AL186" s="73">
        <v>1</v>
      </c>
    </row>
    <row r="187" spans="1:38" s="73" customFormat="1" x14ac:dyDescent="0.25">
      <c r="A187" s="73">
        <v>1728</v>
      </c>
      <c r="B187" s="69" t="s">
        <v>80</v>
      </c>
      <c r="C187" s="48" t="s">
        <v>62</v>
      </c>
      <c r="D187" s="48" t="s">
        <v>67</v>
      </c>
      <c r="E187" s="73" t="s">
        <v>316</v>
      </c>
      <c r="F187" s="16">
        <v>-1.8151441579201699</v>
      </c>
      <c r="G187" s="16">
        <v>-1.8167941274729</v>
      </c>
      <c r="H187" s="16">
        <v>5.53328024870054E-3</v>
      </c>
      <c r="I187" s="16">
        <v>-3.4110255563971399</v>
      </c>
      <c r="J187" s="16">
        <v>-3.4168564050283101</v>
      </c>
      <c r="K187" s="16">
        <v>1.3878845267332599E-3</v>
      </c>
      <c r="L187" s="16">
        <v>-1.2693945617948999E-2</v>
      </c>
      <c r="M187" s="16">
        <v>5.3246420390827597E-3</v>
      </c>
      <c r="N187" s="16">
        <v>-11.991630365159001</v>
      </c>
      <c r="O187" s="16">
        <v>5.4768685031176398E-3</v>
      </c>
      <c r="P187" s="16">
        <v>-23.239268407720399</v>
      </c>
      <c r="Q187" s="16">
        <v>1.36027102492875E-3</v>
      </c>
      <c r="R187" s="16">
        <v>-36.243911052510697</v>
      </c>
      <c r="S187" s="16">
        <v>0.15674161702140699</v>
      </c>
      <c r="T187" s="16">
        <v>719.38977033135495</v>
      </c>
      <c r="U187" s="16">
        <v>0.105630170475267</v>
      </c>
      <c r="V187" s="74">
        <v>43734.413946759261</v>
      </c>
      <c r="W187" s="73">
        <v>2.2999999999999998</v>
      </c>
      <c r="X187" s="16">
        <v>3.32693037728287E-3</v>
      </c>
      <c r="Y187" s="16">
        <v>1.6746436357615701E-3</v>
      </c>
      <c r="Z187" s="17">
        <f>((((N187/1000)+1)/((SMOW!$Z$4/1000)+1))-1)*1000</f>
        <v>-1.353189555297063</v>
      </c>
      <c r="AA187" s="17">
        <f>((((P187/1000)+1)/((SMOW!$AA$4/1000)+1))-1)*1000</f>
        <v>-2.5938903733287999</v>
      </c>
      <c r="AB187" s="17">
        <f>Z187*SMOW!$AN$6</f>
        <v>-1.4981642235929662</v>
      </c>
      <c r="AC187" s="17">
        <f>AA187*SMOW!$AN$12</f>
        <v>-2.8661748073249651</v>
      </c>
      <c r="AD187" s="17">
        <f t="shared" ref="AD187" si="518">LN((AB187/1000)+1)*1000</f>
        <v>-1.499287593748881</v>
      </c>
      <c r="AE187" s="17">
        <f t="shared" ref="AE187" si="519">LN((AC187/1000)+1)*1000</f>
        <v>-2.87029015175013</v>
      </c>
      <c r="AF187" s="16">
        <f>(AD187-SMOW!AN$14*AE187)</f>
        <v>1.6225606375187773E-2</v>
      </c>
      <c r="AG187" s="2">
        <f t="shared" ref="AG187" si="520">AF187*1000</f>
        <v>16.225606375187773</v>
      </c>
      <c r="AK187" s="103" t="str">
        <f t="shared" si="359"/>
        <v>11</v>
      </c>
    </row>
    <row r="188" spans="1:38" s="73" customFormat="1" x14ac:dyDescent="0.25">
      <c r="A188" s="73">
        <v>1729</v>
      </c>
      <c r="B188" s="69" t="s">
        <v>80</v>
      </c>
      <c r="C188" s="48" t="s">
        <v>62</v>
      </c>
      <c r="D188" s="48" t="s">
        <v>67</v>
      </c>
      <c r="E188" s="73" t="s">
        <v>317</v>
      </c>
      <c r="F188" s="16">
        <v>-1.6881081211401101</v>
      </c>
      <c r="G188" s="16">
        <v>-1.6895349001050399</v>
      </c>
      <c r="H188" s="16">
        <v>4.0370293826084199E-3</v>
      </c>
      <c r="I188" s="16">
        <v>-3.1650158747748001</v>
      </c>
      <c r="J188" s="16">
        <v>-3.1700351620829599</v>
      </c>
      <c r="K188" s="16">
        <v>1.2585319822858299E-3</v>
      </c>
      <c r="L188" s="16">
        <v>-1.5756334525232601E-2</v>
      </c>
      <c r="M188" s="16">
        <v>4.2141667763330804E-3</v>
      </c>
      <c r="N188" s="16">
        <v>-11.8658894597051</v>
      </c>
      <c r="O188" s="16">
        <v>3.9958719020187598E-3</v>
      </c>
      <c r="P188" s="16">
        <v>-22.9981533615356</v>
      </c>
      <c r="Q188" s="16">
        <v>1.23349209280178E-3</v>
      </c>
      <c r="R188" s="16">
        <v>-36.2052885551362</v>
      </c>
      <c r="S188" s="16">
        <v>0.15509775207389401</v>
      </c>
      <c r="T188" s="16">
        <v>607.70162227662195</v>
      </c>
      <c r="U188" s="16">
        <v>0.105435988957553</v>
      </c>
      <c r="V188" s="74">
        <v>43734.494039351855</v>
      </c>
      <c r="W188" s="73">
        <v>2.2999999999999998</v>
      </c>
      <c r="X188" s="16">
        <v>3.6639895842516298E-2</v>
      </c>
      <c r="Y188" s="16">
        <v>4.2442020586252301E-2</v>
      </c>
      <c r="Z188" s="17">
        <f>((((N188/1000)+1)/((SMOW!$Z$4/1000)+1))-1)*1000</f>
        <v>-1.226094726919813</v>
      </c>
      <c r="AA188" s="17">
        <f>((((P188/1000)+1)/((SMOW!$AA$4/1000)+1))-1)*1000</f>
        <v>-2.3476789804981468</v>
      </c>
      <c r="AB188" s="17">
        <f>Z188*SMOW!$AN$6</f>
        <v>-1.3574530245350604</v>
      </c>
      <c r="AC188" s="17">
        <f>AA188*SMOW!$AN$12</f>
        <v>-2.5941182475475424</v>
      </c>
      <c r="AD188" s="17">
        <f t="shared" ref="AD188" si="521">LN((AB188/1000)+1)*1000</f>
        <v>-1.3583751985250123</v>
      </c>
      <c r="AE188" s="17">
        <f t="shared" ref="AE188" si="522">LN((AC188/1000)+1)*1000</f>
        <v>-2.597488802629464</v>
      </c>
      <c r="AF188" s="16">
        <f>(AD188-SMOW!AN$14*AE188)</f>
        <v>1.3098889263344793E-2</v>
      </c>
      <c r="AG188" s="2">
        <f t="shared" ref="AG188" si="523">AF188*1000</f>
        <v>13.098889263344793</v>
      </c>
      <c r="AK188" s="103" t="str">
        <f t="shared" si="359"/>
        <v>11</v>
      </c>
    </row>
    <row r="189" spans="1:38" s="73" customFormat="1" x14ac:dyDescent="0.25">
      <c r="A189" s="73">
        <v>1730</v>
      </c>
      <c r="B189" s="69" t="s">
        <v>102</v>
      </c>
      <c r="C189" s="48" t="s">
        <v>62</v>
      </c>
      <c r="D189" s="48" t="s">
        <v>67</v>
      </c>
      <c r="E189" s="73" t="s">
        <v>318</v>
      </c>
      <c r="F189" s="16">
        <v>-1.34916690413535</v>
      </c>
      <c r="G189" s="16">
        <v>-1.35007828776767</v>
      </c>
      <c r="H189" s="16">
        <v>4.7358313983950099E-3</v>
      </c>
      <c r="I189" s="16">
        <v>-2.52635532462685</v>
      </c>
      <c r="J189" s="16">
        <v>-2.5295519827066699</v>
      </c>
      <c r="K189" s="16">
        <v>1.38260437989286E-3</v>
      </c>
      <c r="L189" s="16">
        <v>-1.44748408985504E-2</v>
      </c>
      <c r="M189" s="16">
        <v>4.6542074837736197E-3</v>
      </c>
      <c r="N189" s="16">
        <v>-11.5304037455561</v>
      </c>
      <c r="O189" s="16">
        <v>4.6875496371324103E-3</v>
      </c>
      <c r="P189" s="16">
        <v>-22.372199671299501</v>
      </c>
      <c r="Q189" s="16">
        <v>1.35509593246513E-3</v>
      </c>
      <c r="R189" s="16">
        <v>-35.0512031942569</v>
      </c>
      <c r="S189" s="16">
        <v>0.12321603439043601</v>
      </c>
      <c r="T189" s="16">
        <v>829.487704127092</v>
      </c>
      <c r="U189" s="16">
        <v>0.107767821055994</v>
      </c>
      <c r="V189" s="74">
        <v>43734.571712962963</v>
      </c>
      <c r="W189" s="73">
        <v>2.2999999999999998</v>
      </c>
      <c r="X189" s="16">
        <v>3.2349204332169999E-2</v>
      </c>
      <c r="Y189" s="16">
        <v>2.81192389106301E-2</v>
      </c>
      <c r="Z189" s="17">
        <f>((((N189/1000)+1)/((SMOW!$Z$4/1000)+1))-1)*1000</f>
        <v>-0.886996649736016</v>
      </c>
      <c r="AA189" s="17">
        <f>((((P189/1000)+1)/((SMOW!$AA$4/1000)+1))-1)*1000</f>
        <v>-1.7084947721331956</v>
      </c>
      <c r="AB189" s="17">
        <f>Z189*SMOW!$AN$6</f>
        <v>-0.98202549811256645</v>
      </c>
      <c r="AC189" s="17">
        <f>AA189*SMOW!$AN$12</f>
        <v>-1.8878379459230334</v>
      </c>
      <c r="AD189" s="17">
        <f t="shared" ref="AD189:AD190" si="524">LN((AB189/1000)+1)*1000</f>
        <v>-0.98250800106468583</v>
      </c>
      <c r="AE189" s="17">
        <f t="shared" ref="AE189:AE190" si="525">LN((AC189/1000)+1)*1000</f>
        <v>-1.8896221578670633</v>
      </c>
      <c r="AF189" s="16">
        <f>(AD189-SMOW!AN$14*AE189)</f>
        <v>1.5212498289123633E-2</v>
      </c>
      <c r="AG189" s="2">
        <f t="shared" ref="AG189:AG190" si="526">AF189*1000</f>
        <v>15.212498289123634</v>
      </c>
      <c r="AK189" s="103" t="str">
        <f t="shared" si="359"/>
        <v>11</v>
      </c>
    </row>
    <row r="190" spans="1:38" s="73" customFormat="1" x14ac:dyDescent="0.25">
      <c r="A190" s="73">
        <v>1731</v>
      </c>
      <c r="B190" s="69" t="s">
        <v>102</v>
      </c>
      <c r="C190" s="48" t="s">
        <v>62</v>
      </c>
      <c r="D190" s="48" t="s">
        <v>293</v>
      </c>
      <c r="E190" s="73" t="s">
        <v>319</v>
      </c>
      <c r="F190" s="16">
        <v>-24.248764569194101</v>
      </c>
      <c r="G190" s="16">
        <v>-24.547607155328901</v>
      </c>
      <c r="H190" s="16">
        <v>4.2370146495145002E-3</v>
      </c>
      <c r="I190" s="16">
        <v>-45.403926875429597</v>
      </c>
      <c r="J190" s="16">
        <v>-46.466988094712299</v>
      </c>
      <c r="K190" s="16">
        <v>1.39222510372667E-3</v>
      </c>
      <c r="L190" s="16">
        <v>-1.3037441320745601E-2</v>
      </c>
      <c r="M190" s="16">
        <v>4.4128395482977796E-3</v>
      </c>
      <c r="N190" s="16">
        <v>-34.196540205081703</v>
      </c>
      <c r="O190" s="16">
        <v>4.1938183208105398E-3</v>
      </c>
      <c r="P190" s="16">
        <v>-64.396674385405802</v>
      </c>
      <c r="Q190" s="16">
        <v>1.3645252413289101E-3</v>
      </c>
      <c r="R190" s="16">
        <v>-95.278508738044096</v>
      </c>
      <c r="S190" s="16">
        <v>0.142739650966626</v>
      </c>
      <c r="T190" s="16">
        <v>719.21948813887502</v>
      </c>
      <c r="U190" s="16">
        <v>0.14048124424613501</v>
      </c>
      <c r="V190" s="74">
        <v>43734.656412037039</v>
      </c>
      <c r="W190" s="73">
        <v>2.2999999999999998</v>
      </c>
      <c r="X190" s="16">
        <v>2.4650593472964602E-3</v>
      </c>
      <c r="Y190" s="16">
        <v>1.43731752717245E-3</v>
      </c>
      <c r="Z190" s="17">
        <f>((((N190/1000)+1)/((SMOW!$Z$4/1000)+1))-1)*1000</f>
        <v>-23.797192125889154</v>
      </c>
      <c r="AA190" s="17">
        <f>((((P190/1000)+1)/((SMOW!$AA$4/1000)+1))-1)*1000</f>
        <v>-44.621223015591681</v>
      </c>
      <c r="AB190" s="17">
        <f>Z190*SMOW!$AN$6</f>
        <v>-26.346716707511636</v>
      </c>
      <c r="AC190" s="17">
        <f>AA190*SMOW!$AN$12</f>
        <v>-49.305177502621561</v>
      </c>
      <c r="AD190" s="17">
        <f t="shared" si="524"/>
        <v>-26.700010691631395</v>
      </c>
      <c r="AE190" s="17">
        <f t="shared" si="525"/>
        <v>-50.562169621906584</v>
      </c>
      <c r="AF190" s="16">
        <f>(AD190-SMOW!AN$14*AE190)</f>
        <v>-3.1851312647184216E-3</v>
      </c>
      <c r="AG190" s="2">
        <f t="shared" si="526"/>
        <v>-3.1851312647184216</v>
      </c>
      <c r="AH190" s="2">
        <f>AVERAGE(AG190:AG196)</f>
        <v>11.972818874729134</v>
      </c>
      <c r="AI190" s="2">
        <f>STDEV(AG190:AG196)</f>
        <v>10.562184268165442</v>
      </c>
      <c r="AK190" s="103" t="str">
        <f t="shared" si="359"/>
        <v>11</v>
      </c>
      <c r="AL190" s="73">
        <v>1</v>
      </c>
    </row>
    <row r="191" spans="1:38" x14ac:dyDescent="0.25">
      <c r="A191" s="73">
        <v>1732</v>
      </c>
      <c r="B191" s="69" t="s">
        <v>102</v>
      </c>
      <c r="C191" s="48" t="s">
        <v>62</v>
      </c>
      <c r="D191" s="48" t="s">
        <v>293</v>
      </c>
      <c r="E191" s="73" t="s">
        <v>320</v>
      </c>
      <c r="F191" s="16">
        <v>-25.135094376425599</v>
      </c>
      <c r="G191" s="16">
        <v>-25.4563762574466</v>
      </c>
      <c r="H191" s="16">
        <v>4.0603047139605598E-3</v>
      </c>
      <c r="I191" s="16">
        <v>-47.051454563374797</v>
      </c>
      <c r="J191" s="16">
        <v>-48.194369070148298</v>
      </c>
      <c r="K191" s="16">
        <v>2.0239893853693401E-3</v>
      </c>
      <c r="L191" s="16">
        <v>-9.7493884082946493E-3</v>
      </c>
      <c r="M191" s="16">
        <v>3.9634607605344404E-3</v>
      </c>
      <c r="N191" s="16">
        <v>-35.073833887385497</v>
      </c>
      <c r="O191" s="16">
        <v>4.0189099415608703E-3</v>
      </c>
      <c r="P191" s="16">
        <v>-66.0114226829117</v>
      </c>
      <c r="Q191" s="16">
        <v>1.9837198719684598E-3</v>
      </c>
      <c r="R191" s="16">
        <v>-97.472563693695193</v>
      </c>
      <c r="S191" s="16">
        <v>0.14110730783414299</v>
      </c>
      <c r="T191" s="16">
        <v>657.84686751931702</v>
      </c>
      <c r="U191" s="16">
        <v>9.3750771033876704E-2</v>
      </c>
      <c r="V191" s="74">
        <v>43734.745393518519</v>
      </c>
      <c r="W191" s="73">
        <v>2.2999999999999998</v>
      </c>
      <c r="X191" s="16">
        <v>2.6692387048094499E-2</v>
      </c>
      <c r="Y191" s="16">
        <v>2.1861239421017802E-2</v>
      </c>
      <c r="Z191" s="17">
        <f>((((N191/1000)+1)/((SMOW!$Z$4/1000)+1))-1)*1000</f>
        <v>-24.683932121806194</v>
      </c>
      <c r="AA191" s="17">
        <f>((((P191/1000)+1)/((SMOW!$AA$4/1000)+1))-1)*1000</f>
        <v>-46.270101564196089</v>
      </c>
      <c r="AB191" s="17">
        <f>Z191*SMOW!$AN$6</f>
        <v>-27.328458055064562</v>
      </c>
      <c r="AC191" s="17">
        <f>AA191*SMOW!$AN$12</f>
        <v>-51.12714122358004</v>
      </c>
      <c r="AD191" s="17">
        <f t="shared" ref="AD191" si="527">LN((AB191/1000)+1)*1000</f>
        <v>-27.708826299471912</v>
      </c>
      <c r="AE191" s="17">
        <f t="shared" ref="AE191" si="528">LN((AC191/1000)+1)*1000</f>
        <v>-52.480463239588673</v>
      </c>
      <c r="AF191" s="16">
        <f>(AD191-SMOW!AN$14*AE191)</f>
        <v>8.5829103090873105E-4</v>
      </c>
      <c r="AG191" s="2">
        <f t="shared" ref="AG191" si="529">AF191*1000</f>
        <v>0.85829103090873105</v>
      </c>
      <c r="AH191" s="46"/>
      <c r="AI191" s="46"/>
      <c r="AJ191" s="55"/>
      <c r="AK191" s="103" t="str">
        <f t="shared" si="359"/>
        <v>11</v>
      </c>
    </row>
    <row r="192" spans="1:38" s="73" customFormat="1" x14ac:dyDescent="0.25">
      <c r="A192" s="73">
        <v>1733</v>
      </c>
      <c r="B192" s="69" t="s">
        <v>248</v>
      </c>
      <c r="C192" s="48" t="s">
        <v>62</v>
      </c>
      <c r="D192" s="48" t="s">
        <v>293</v>
      </c>
      <c r="E192" s="73" t="s">
        <v>321</v>
      </c>
      <c r="F192" s="16">
        <v>-25.722723565878699</v>
      </c>
      <c r="G192" s="16">
        <v>-26.059338393761799</v>
      </c>
      <c r="H192" s="16">
        <v>5.42604890599386E-3</v>
      </c>
      <c r="I192" s="16">
        <v>-48.154909526908099</v>
      </c>
      <c r="J192" s="16">
        <v>-49.352977580906497</v>
      </c>
      <c r="K192" s="16">
        <v>1.6485712443765599E-3</v>
      </c>
      <c r="L192" s="16">
        <v>-9.66231043169952E-4</v>
      </c>
      <c r="M192" s="16">
        <v>5.2925086057106097E-3</v>
      </c>
      <c r="N192" s="16">
        <v>-35.655472202196002</v>
      </c>
      <c r="O192" s="16">
        <v>5.3707303830476697E-3</v>
      </c>
      <c r="P192" s="16">
        <v>-67.092923186227694</v>
      </c>
      <c r="Q192" s="16">
        <v>1.6157710912231399E-3</v>
      </c>
      <c r="R192" s="16">
        <v>-99.449696749313006</v>
      </c>
      <c r="S192" s="16">
        <v>0.11949303556645</v>
      </c>
      <c r="T192" s="16">
        <v>599.48409536077497</v>
      </c>
      <c r="U192" s="16">
        <v>7.8475045199546706E-2</v>
      </c>
      <c r="V192" s="74">
        <v>43734.828136574077</v>
      </c>
      <c r="W192" s="73">
        <v>2.2999999999999998</v>
      </c>
      <c r="X192" s="16">
        <v>1.11440094531458E-2</v>
      </c>
      <c r="Y192" s="16">
        <v>9.1939074338065405E-3</v>
      </c>
      <c r="Z192" s="17">
        <f>((((N192/1000)+1)/((SMOW!$Z$4/1000)+1))-1)*1000</f>
        <v>-25.271833262899392</v>
      </c>
      <c r="AA192" s="17">
        <f>((((P192/1000)+1)/((SMOW!$AA$4/1000)+1))-1)*1000</f>
        <v>-47.374461285755729</v>
      </c>
      <c r="AB192" s="17">
        <f>Z192*SMOW!$AN$6</f>
        <v>-27.979344291325791</v>
      </c>
      <c r="AC192" s="17">
        <f>AA192*SMOW!$AN$12</f>
        <v>-52.347427186589556</v>
      </c>
      <c r="AD192" s="17">
        <f t="shared" ref="AD192" si="530">LN((AB192/1000)+1)*1000</f>
        <v>-28.378224018402793</v>
      </c>
      <c r="AE192" s="17">
        <f t="shared" ref="AE192" si="531">LN((AC192/1000)+1)*1000</f>
        <v>-53.767328272965209</v>
      </c>
      <c r="AF192" s="16">
        <f>(AD192-SMOW!AN$14*AE192)</f>
        <v>1.0925309722839671E-2</v>
      </c>
      <c r="AG192" s="2">
        <f t="shared" ref="AG192" si="532">AF192*1000</f>
        <v>10.925309722839671</v>
      </c>
      <c r="AK192" s="103" t="str">
        <f t="shared" si="359"/>
        <v>11</v>
      </c>
    </row>
    <row r="193" spans="1:38" s="73" customFormat="1" x14ac:dyDescent="0.25">
      <c r="A193" s="73">
        <v>1734</v>
      </c>
      <c r="B193" s="69" t="s">
        <v>80</v>
      </c>
      <c r="C193" s="48" t="s">
        <v>62</v>
      </c>
      <c r="D193" s="48" t="s">
        <v>293</v>
      </c>
      <c r="E193" s="73" t="s">
        <v>322</v>
      </c>
      <c r="F193" s="16">
        <v>-26.0916676667998</v>
      </c>
      <c r="G193" s="16">
        <v>-26.438094935460601</v>
      </c>
      <c r="H193" s="16">
        <v>5.0908927017875201E-3</v>
      </c>
      <c r="I193" s="16">
        <v>-48.856952235565203</v>
      </c>
      <c r="J193" s="16">
        <v>-50.090810051994701</v>
      </c>
      <c r="K193" s="16">
        <v>5.1758782853499599E-3</v>
      </c>
      <c r="L193" s="16">
        <v>9.8527719925853297E-3</v>
      </c>
      <c r="M193" s="16">
        <v>5.7961388135369003E-3</v>
      </c>
      <c r="N193" s="16">
        <v>-36.021456739031997</v>
      </c>
      <c r="O193" s="16">
        <v>4.97642157124655E-3</v>
      </c>
      <c r="P193" s="16">
        <v>-67.785910178845199</v>
      </c>
      <c r="Q193" s="16">
        <v>6.9697427664322104E-3</v>
      </c>
      <c r="R193" s="16">
        <v>-101.302281353203</v>
      </c>
      <c r="S193" s="16">
        <v>0.218392460795062</v>
      </c>
      <c r="T193" s="16">
        <v>493.28955430080401</v>
      </c>
      <c r="U193" s="16">
        <v>0.34819966388279799</v>
      </c>
      <c r="V193" s="74">
        <v>43735.333599537036</v>
      </c>
      <c r="W193" s="73">
        <v>2.2999999999999998</v>
      </c>
      <c r="X193" s="16">
        <v>2.4545068812010301E-3</v>
      </c>
      <c r="Y193" s="16">
        <v>2.3951571343730602E-3</v>
      </c>
      <c r="Z193" s="17">
        <f>((((N193/1000)+1)/((SMOW!$Z$4/1000)+1))-1)*1000</f>
        <v>-25.64175856071693</v>
      </c>
      <c r="AA193" s="17">
        <f>((((P193/1000)+1)/((SMOW!$AA$4/1000)+1))-1)*1000</f>
        <v>-48.082095651033384</v>
      </c>
      <c r="AB193" s="17">
        <f>Z193*SMOW!$AN$6</f>
        <v>-28.388901728731923</v>
      </c>
      <c r="AC193" s="17">
        <f>AA193*SMOW!$AN$12</f>
        <v>-53.129342957360301</v>
      </c>
      <c r="AD193" s="17">
        <f t="shared" ref="AD193" si="533">LN((AB193/1000)+1)*1000</f>
        <v>-28.799659244112792</v>
      </c>
      <c r="AE193" s="17">
        <f t="shared" ref="AE193" si="534">LN((AC193/1000)+1)*1000</f>
        <v>-54.592776916556275</v>
      </c>
      <c r="AF193" s="16">
        <f>(AD193-SMOW!AN$14*AE193)</f>
        <v>2.5326967828920743E-2</v>
      </c>
      <c r="AG193" s="2">
        <f t="shared" ref="AG193" si="535">AF193*1000</f>
        <v>25.326967828920743</v>
      </c>
      <c r="AK193" s="103" t="str">
        <f t="shared" si="359"/>
        <v>11</v>
      </c>
      <c r="AL193" s="73">
        <v>1</v>
      </c>
    </row>
    <row r="194" spans="1:38" s="73" customFormat="1" x14ac:dyDescent="0.25">
      <c r="A194" s="73">
        <v>1735</v>
      </c>
      <c r="B194" s="69" t="s">
        <v>80</v>
      </c>
      <c r="C194" s="48" t="s">
        <v>62</v>
      </c>
      <c r="D194" s="48" t="s">
        <v>293</v>
      </c>
      <c r="E194" s="73" t="s">
        <v>323</v>
      </c>
      <c r="F194" s="16">
        <v>-26.037397391473299</v>
      </c>
      <c r="G194" s="16">
        <v>-26.382372099256798</v>
      </c>
      <c r="H194" s="16">
        <v>4.0871212081390702E-3</v>
      </c>
      <c r="I194" s="16">
        <v>-48.735342551736302</v>
      </c>
      <c r="J194" s="16">
        <v>-49.962961735306301</v>
      </c>
      <c r="K194" s="16">
        <v>4.4605239539871402E-3</v>
      </c>
      <c r="L194" s="16">
        <v>-1.92830301509774E-3</v>
      </c>
      <c r="M194" s="16">
        <v>3.3075448010083598E-3</v>
      </c>
      <c r="N194" s="16">
        <v>-35.966937930786102</v>
      </c>
      <c r="O194" s="16">
        <v>4.0454530418095897E-3</v>
      </c>
      <c r="P194" s="16">
        <v>-67.661807852333894</v>
      </c>
      <c r="Q194" s="16">
        <v>4.3717768832561904E-3</v>
      </c>
      <c r="R194" s="16">
        <v>-98.818411779389606</v>
      </c>
      <c r="S194" s="16">
        <v>0.117936898625328</v>
      </c>
      <c r="T194" s="16">
        <v>593.03587297516901</v>
      </c>
      <c r="U194" s="16">
        <v>0.12594944305651501</v>
      </c>
      <c r="V194" s="74">
        <v>43735.474756944444</v>
      </c>
      <c r="W194" s="73">
        <v>2.2999999999999998</v>
      </c>
      <c r="X194" s="100">
        <v>4.9910630387561101E-4</v>
      </c>
      <c r="Y194" s="100">
        <v>9.1973273133365502E-6</v>
      </c>
      <c r="Z194" s="17">
        <f>((((N194/1000)+1)/((SMOW!$Z$4/1000)+1))-1)*1000</f>
        <v>-25.586652717854321</v>
      </c>
      <c r="AA194" s="17">
        <f>((((P194/1000)+1)/((SMOW!$AA$4/1000)+1))-1)*1000</f>
        <v>-47.955370226190233</v>
      </c>
      <c r="AB194" s="17">
        <f>Z194*SMOW!$AN$6</f>
        <v>-28.327892092672787</v>
      </c>
      <c r="AC194" s="17">
        <f>AA194*SMOW!$AN$12</f>
        <v>-52.989314980901582</v>
      </c>
      <c r="AD194" s="17">
        <f t="shared" ref="AD194" si="536">LN((AB194/1000)+1)*1000</f>
        <v>-28.736868976708529</v>
      </c>
      <c r="AE194" s="17">
        <f t="shared" ref="AE194" si="537">LN((AC194/1000)+1)*1000</f>
        <v>-54.444902840600221</v>
      </c>
      <c r="AF194" s="16">
        <f>(AD194-SMOW!AN$14*AE194)</f>
        <v>1.0039723128389966E-2</v>
      </c>
      <c r="AG194" s="2">
        <f t="shared" ref="AG194" si="538">AF194*1000</f>
        <v>10.039723128389966</v>
      </c>
      <c r="AK194" s="103" t="str">
        <f t="shared" si="359"/>
        <v>11</v>
      </c>
    </row>
    <row r="195" spans="1:38" s="73" customFormat="1" x14ac:dyDescent="0.25">
      <c r="A195" s="73">
        <v>1736</v>
      </c>
      <c r="B195" s="69" t="s">
        <v>80</v>
      </c>
      <c r="C195" s="48" t="s">
        <v>62</v>
      </c>
      <c r="D195" s="48" t="s">
        <v>293</v>
      </c>
      <c r="E195" s="73" t="s">
        <v>324</v>
      </c>
      <c r="F195" s="16">
        <v>-26.2850273339733</v>
      </c>
      <c r="G195" s="16">
        <v>-26.636654367807399</v>
      </c>
      <c r="H195" s="16">
        <v>4.1464365158810504E-3</v>
      </c>
      <c r="I195" s="16">
        <v>-49.212052548961204</v>
      </c>
      <c r="J195" s="16">
        <v>-50.464219907940901</v>
      </c>
      <c r="K195" s="16">
        <v>2.34530281593833E-3</v>
      </c>
      <c r="L195" s="16">
        <v>8.4537435853696795E-3</v>
      </c>
      <c r="M195" s="16">
        <v>4.2614538669779496E-3</v>
      </c>
      <c r="N195" s="16">
        <v>-36.212043288105797</v>
      </c>
      <c r="O195" s="16">
        <v>4.1041636304872797E-3</v>
      </c>
      <c r="P195" s="16">
        <v>-68.129033175498606</v>
      </c>
      <c r="Q195" s="16">
        <v>2.2986404155031898E-3</v>
      </c>
      <c r="R195" s="16">
        <v>-99.0699201709308</v>
      </c>
      <c r="S195" s="16">
        <v>0.13284458499798599</v>
      </c>
      <c r="T195" s="16">
        <v>545.32640643884201</v>
      </c>
      <c r="U195" s="16">
        <v>7.0132253344836207E-2</v>
      </c>
      <c r="V195" s="74">
        <v>43735.557638888888</v>
      </c>
      <c r="W195" s="73">
        <v>2.2999999999999998</v>
      </c>
      <c r="X195" s="16">
        <v>0.26505676263830902</v>
      </c>
      <c r="Y195" s="16">
        <v>0.61001933889929705</v>
      </c>
      <c r="Z195" s="17">
        <f>((((N195/1000)+1)/((SMOW!$Z$4/1000)+1))-1)*1000</f>
        <v>-25.834397262164966</v>
      </c>
      <c r="AA195" s="17">
        <f>((((P195/1000)+1)/((SMOW!$AA$4/1000)+1))-1)*1000</f>
        <v>-48.43247109319271</v>
      </c>
      <c r="AB195" s="17">
        <f>Z195*SMOW!$AN$6</f>
        <v>-28.602178877863846</v>
      </c>
      <c r="AC195" s="17">
        <f>AA195*SMOW!$AN$12</f>
        <v>-53.516497817777029</v>
      </c>
      <c r="AD195" s="17">
        <f t="shared" ref="AD195" si="539">LN((AB195/1000)+1)*1000</f>
        <v>-29.019192101486549</v>
      </c>
      <c r="AE195" s="17">
        <f t="shared" ref="AE195" si="540">LN((AC195/1000)+1)*1000</f>
        <v>-55.001738825691341</v>
      </c>
      <c r="AF195" s="16">
        <f>(AD195-SMOW!AN$14*AE195)</f>
        <v>2.1725998478480335E-2</v>
      </c>
      <c r="AG195" s="2">
        <f t="shared" ref="AG195" si="541">AF195*1000</f>
        <v>21.725998478480335</v>
      </c>
      <c r="AK195" s="103" t="str">
        <f t="shared" ref="AK195:AK216" si="542">"11"</f>
        <v>11</v>
      </c>
    </row>
    <row r="196" spans="1:38" x14ac:dyDescent="0.25">
      <c r="A196" s="73">
        <v>1737</v>
      </c>
      <c r="B196" s="69" t="s">
        <v>102</v>
      </c>
      <c r="C196" s="99" t="s">
        <v>62</v>
      </c>
      <c r="D196" s="99" t="s">
        <v>293</v>
      </c>
      <c r="E196" s="73" t="s">
        <v>325</v>
      </c>
      <c r="F196" s="16">
        <v>-26.121637603339899</v>
      </c>
      <c r="G196" s="16">
        <v>-26.468868099357799</v>
      </c>
      <c r="H196" s="16">
        <v>4.1728528250368603E-3</v>
      </c>
      <c r="I196" s="16">
        <v>-48.904181625011297</v>
      </c>
      <c r="J196" s="16">
        <v>-50.140466229395798</v>
      </c>
      <c r="K196" s="16">
        <v>2.2197578153758798E-3</v>
      </c>
      <c r="L196" s="16">
        <v>5.2980697631951103E-3</v>
      </c>
      <c r="M196" s="16">
        <v>4.1732925676439096E-3</v>
      </c>
      <c r="N196" s="16">
        <v>-36.050319314401499</v>
      </c>
      <c r="O196" s="16">
        <v>4.1303106255936696E-3</v>
      </c>
      <c r="P196" s="16">
        <v>-67.827287685005601</v>
      </c>
      <c r="Q196" s="16">
        <v>2.1755932719544598E-3</v>
      </c>
      <c r="R196" s="16">
        <v>-99.167659420327496</v>
      </c>
      <c r="S196" s="16">
        <v>0.137946978387711</v>
      </c>
      <c r="T196" s="16">
        <v>676.51635461360399</v>
      </c>
      <c r="U196" s="16">
        <v>9.6273745472712405E-2</v>
      </c>
      <c r="V196" s="74">
        <v>43735.635578703703</v>
      </c>
      <c r="W196" s="73">
        <v>2.2999999999999998</v>
      </c>
      <c r="X196" s="16">
        <v>0.10508879030917299</v>
      </c>
      <c r="Y196" s="16">
        <v>9.8003720545704706E-2</v>
      </c>
      <c r="Z196" s="17">
        <f>((((N196/1000)+1)/((SMOW!$Z$4/1000)+1))-1)*1000</f>
        <v>-25.670931915639628</v>
      </c>
      <c r="AA196" s="17">
        <f>((((P196/1000)+1)/((SMOW!$AA$4/1000)+1))-1)*1000</f>
        <v>-48.124347736022813</v>
      </c>
      <c r="AB196" s="17">
        <f>Z196*SMOW!$AN$6</f>
        <v>-28.421200586239561</v>
      </c>
      <c r="AC196" s="17">
        <f>AA196*SMOW!$AN$12</f>
        <v>-53.176030304982568</v>
      </c>
      <c r="AD196" s="17">
        <f t="shared" ref="AD196" si="543">LN((AB196/1000)+1)*1000</f>
        <v>-28.832902374441037</v>
      </c>
      <c r="AE196" s="17">
        <f t="shared" ref="AE196" si="544">LN((AC196/1000)+1)*1000</f>
        <v>-54.642085128104767</v>
      </c>
      <c r="AF196" s="16">
        <f>(AD196-SMOW!AN$14*AE196)</f>
        <v>1.8118573198282917E-2</v>
      </c>
      <c r="AG196" s="2">
        <f t="shared" ref="AG196" si="545">AF196*1000</f>
        <v>18.118573198282917</v>
      </c>
      <c r="AH196" s="46"/>
      <c r="AI196" s="46"/>
      <c r="AJ196" s="55"/>
      <c r="AK196" s="103" t="str">
        <f t="shared" si="542"/>
        <v>11</v>
      </c>
    </row>
    <row r="197" spans="1:38" x14ac:dyDescent="0.25">
      <c r="A197" s="73">
        <v>1738</v>
      </c>
      <c r="B197" s="69" t="s">
        <v>105</v>
      </c>
      <c r="C197" s="98" t="s">
        <v>62</v>
      </c>
      <c r="D197" s="98" t="s">
        <v>67</v>
      </c>
      <c r="E197" s="73" t="s">
        <v>326</v>
      </c>
      <c r="F197" s="16">
        <v>-3.1817420151941902</v>
      </c>
      <c r="G197" s="16">
        <v>-3.18681476568212</v>
      </c>
      <c r="H197" s="16">
        <v>3.5470216783979299E-3</v>
      </c>
      <c r="I197" s="16">
        <v>-5.9739145427145601</v>
      </c>
      <c r="J197" s="16">
        <v>-5.9918297942868399</v>
      </c>
      <c r="K197" s="16">
        <v>1.4086192784466701E-3</v>
      </c>
      <c r="L197" s="16">
        <v>-2.31286342986694E-2</v>
      </c>
      <c r="M197" s="16">
        <v>3.6532047598538402E-3</v>
      </c>
      <c r="N197" s="16">
        <v>-13.344295768775799</v>
      </c>
      <c r="O197" s="16">
        <v>3.5108598222276998E-3</v>
      </c>
      <c r="P197" s="16">
        <v>-25.7511658754431</v>
      </c>
      <c r="Q197" s="16">
        <v>1.38059323576057E-3</v>
      </c>
      <c r="R197" s="16">
        <v>-39.343639699797201</v>
      </c>
      <c r="S197" s="16">
        <v>0.17074295967192299</v>
      </c>
      <c r="T197" s="16">
        <v>689.78181095372804</v>
      </c>
      <c r="U197" s="16">
        <v>8.6796236548322803E-2</v>
      </c>
      <c r="V197" s="74">
        <v>43735.712175925924</v>
      </c>
      <c r="W197" s="73">
        <v>2.2999999999999998</v>
      </c>
      <c r="X197" s="16">
        <v>1.8324054156215699E-2</v>
      </c>
      <c r="Y197" s="16">
        <v>2.1980804530826299E-2</v>
      </c>
      <c r="Z197" s="17">
        <f>((((N197/1000)+1)/((SMOW!$Z$4/1000)+1))-1)*1000</f>
        <v>-2.7204198667366564</v>
      </c>
      <c r="AA197" s="17">
        <f>((((P197/1000)+1)/((SMOW!$AA$4/1000)+1))-1)*1000</f>
        <v>-5.1588807543182513</v>
      </c>
      <c r="AB197" s="17">
        <f>Z197*SMOW!$AN$6</f>
        <v>-3.0118734670559046</v>
      </c>
      <c r="AC197" s="17">
        <f>AA197*SMOW!$AN$12</f>
        <v>-5.7004159482056451</v>
      </c>
      <c r="AD197" s="17">
        <f t="shared" ref="AD197" si="546">LN((AB197/1000)+1)*1000</f>
        <v>-3.0164182858535553</v>
      </c>
      <c r="AE197" s="17">
        <f t="shared" ref="AE197" si="547">LN((AC197/1000)+1)*1000</f>
        <v>-5.7167253288987512</v>
      </c>
      <c r="AF197" s="16">
        <f>(AD197-SMOW!AN$14*AE197)</f>
        <v>2.0126878049855357E-3</v>
      </c>
      <c r="AG197" s="2">
        <f t="shared" ref="AG197" si="548">AF197*1000</f>
        <v>2.0126878049855357</v>
      </c>
      <c r="AH197" s="2">
        <f>AVERAGE(AG197:AG201)</f>
        <v>7.879652000002312</v>
      </c>
      <c r="AI197" s="2">
        <f>STDEV(AG197:AG201)</f>
        <v>4.7215076671424612</v>
      </c>
      <c r="AJ197" s="55"/>
      <c r="AK197" s="103" t="str">
        <f t="shared" si="542"/>
        <v>11</v>
      </c>
      <c r="AL197" s="46">
        <v>1</v>
      </c>
    </row>
    <row r="198" spans="1:38" x14ac:dyDescent="0.25">
      <c r="A198" s="73">
        <v>1739</v>
      </c>
      <c r="B198" s="69" t="s">
        <v>248</v>
      </c>
      <c r="C198" s="96" t="s">
        <v>62</v>
      </c>
      <c r="D198" s="96" t="s">
        <v>67</v>
      </c>
      <c r="E198" s="73" t="s">
        <v>327</v>
      </c>
      <c r="F198" s="16">
        <v>-2.5219235548032701</v>
      </c>
      <c r="G198" s="16">
        <v>-2.52510924449059</v>
      </c>
      <c r="H198" s="16">
        <v>3.9067265426891698E-3</v>
      </c>
      <c r="I198" s="16">
        <v>-4.7306073121725998</v>
      </c>
      <c r="J198" s="16">
        <v>-4.7418320804959002</v>
      </c>
      <c r="K198" s="16">
        <v>1.3024274525378599E-3</v>
      </c>
      <c r="L198" s="16">
        <v>-2.14219059887601E-2</v>
      </c>
      <c r="M198" s="16">
        <v>4.0260593032936604E-3</v>
      </c>
      <c r="N198" s="16">
        <v>-12.691204152037299</v>
      </c>
      <c r="O198" s="16">
        <v>3.86689749845539E-3</v>
      </c>
      <c r="P198" s="16">
        <v>-24.532595621064999</v>
      </c>
      <c r="Q198" s="16">
        <v>1.2765142139937299E-3</v>
      </c>
      <c r="R198" s="16">
        <v>-37.086037885888103</v>
      </c>
      <c r="S198" s="16">
        <v>0.151900202881635</v>
      </c>
      <c r="T198" s="16">
        <v>739.784296131779</v>
      </c>
      <c r="U198" s="16">
        <v>8.8564235249735695E-2</v>
      </c>
      <c r="V198" s="74">
        <v>43735.791770833333</v>
      </c>
      <c r="W198" s="73">
        <v>2.2999999999999998</v>
      </c>
      <c r="X198" s="16">
        <v>2.0294147812187399E-2</v>
      </c>
      <c r="Y198" s="16">
        <v>6.4345288865350306E-2</v>
      </c>
      <c r="Z198" s="17">
        <f>((((N198/1000)+1)/((SMOW!$Z$4/1000)+1))-1)*1000</f>
        <v>-2.0602960458978581</v>
      </c>
      <c r="AA198" s="17">
        <f>((((P198/1000)+1)/((SMOW!$AA$4/1000)+1))-1)*1000</f>
        <v>-3.9145540964020675</v>
      </c>
      <c r="AB198" s="17">
        <f>Z198*SMOW!$AN$6</f>
        <v>-2.2810269366117106</v>
      </c>
      <c r="AC198" s="17">
        <f>AA198*SMOW!$AN$12</f>
        <v>-4.3254705165583864</v>
      </c>
      <c r="AD198" s="17">
        <f t="shared" ref="AD198" si="549">LN((AB198/1000)+1)*1000</f>
        <v>-2.2836324414596971</v>
      </c>
      <c r="AE198" s="17">
        <f t="shared" ref="AE198" si="550">LN((AC198/1000)+1)*1000</f>
        <v>-4.3348524280486167</v>
      </c>
      <c r="AF198" s="16">
        <f>(AD198-SMOW!AN$14*AE198)</f>
        <v>5.1696405499725984E-3</v>
      </c>
      <c r="AG198" s="2">
        <f t="shared" ref="AG198" si="551">AF198*1000</f>
        <v>5.1696405499725984</v>
      </c>
      <c r="AH198" s="46"/>
      <c r="AI198" s="46"/>
      <c r="AJ198" s="55"/>
      <c r="AK198" s="103" t="str">
        <f t="shared" si="542"/>
        <v>11</v>
      </c>
    </row>
    <row r="199" spans="1:38" s="73" customFormat="1" x14ac:dyDescent="0.25">
      <c r="A199" s="73">
        <v>1740</v>
      </c>
      <c r="B199" s="69" t="s">
        <v>80</v>
      </c>
      <c r="C199" s="48" t="s">
        <v>62</v>
      </c>
      <c r="D199" s="48" t="s">
        <v>67</v>
      </c>
      <c r="E199" s="73" t="s">
        <v>328</v>
      </c>
      <c r="F199" s="16">
        <v>-1.9632048777517801</v>
      </c>
      <c r="G199" s="16">
        <v>-1.9651351985960499</v>
      </c>
      <c r="H199" s="16">
        <v>6.0148382711162204E-3</v>
      </c>
      <c r="I199" s="16">
        <v>-3.67727046461901</v>
      </c>
      <c r="J199" s="16">
        <v>-3.6840484482914202</v>
      </c>
      <c r="K199" s="16">
        <v>3.22027353040344E-3</v>
      </c>
      <c r="L199" s="16">
        <v>-1.9957617898182699E-2</v>
      </c>
      <c r="M199" s="16">
        <v>5.6557463510357496E-3</v>
      </c>
      <c r="N199" s="16">
        <v>-12.1381816071976</v>
      </c>
      <c r="O199" s="16">
        <v>5.9535170455475399E-3</v>
      </c>
      <c r="P199" s="16">
        <v>-23.500216078230899</v>
      </c>
      <c r="Q199" s="16">
        <v>3.1562026172737702E-3</v>
      </c>
      <c r="R199" s="16">
        <v>-35.738594383397199</v>
      </c>
      <c r="S199" s="16">
        <v>0.17314779944346001</v>
      </c>
      <c r="T199" s="16">
        <v>640.54271805056499</v>
      </c>
      <c r="U199" s="16">
        <v>0.38979947926613101</v>
      </c>
      <c r="V199" s="74">
        <v>43738.339907407404</v>
      </c>
      <c r="W199" s="73">
        <v>2.2999999999999998</v>
      </c>
      <c r="X199" s="16">
        <v>1.4769376134891401E-2</v>
      </c>
      <c r="Y199" s="16">
        <v>1.8889228349466401E-2</v>
      </c>
      <c r="Z199" s="17">
        <f>((((N199/1000)+1)/((SMOW!$Z$4/1000)+1))-1)*1000</f>
        <v>-1.5013187968363484</v>
      </c>
      <c r="AA199" s="17">
        <f>((((P199/1000)+1)/((SMOW!$AA$4/1000)+1))-1)*1000</f>
        <v>-2.8603535842687267</v>
      </c>
      <c r="AB199" s="17">
        <f>Z199*SMOW!$AN$6</f>
        <v>-1.662163368630263</v>
      </c>
      <c r="AC199" s="17">
        <f>AA199*SMOW!$AN$12</f>
        <v>-3.1606090479265925</v>
      </c>
      <c r="AD199" s="17">
        <f t="shared" ref="AD199" si="552">LN((AB199/1000)+1)*1000</f>
        <v>-1.6635462948075135</v>
      </c>
      <c r="AE199" s="17">
        <f t="shared" ref="AE199" si="553">LN((AC199/1000)+1)*1000</f>
        <v>-3.1656143219622415</v>
      </c>
      <c r="AF199" s="16">
        <f>(AD199-SMOW!AN$14*AE199)</f>
        <v>7.8980671885500175E-3</v>
      </c>
      <c r="AG199" s="2">
        <f t="shared" ref="AG199" si="554">AF199*1000</f>
        <v>7.8980671885500175</v>
      </c>
      <c r="AK199" s="103" t="str">
        <f t="shared" si="542"/>
        <v>11</v>
      </c>
      <c r="AL199" s="73">
        <v>1</v>
      </c>
    </row>
    <row r="200" spans="1:38" s="73" customFormat="1" x14ac:dyDescent="0.25">
      <c r="A200" s="73">
        <v>1741</v>
      </c>
      <c r="B200" s="69" t="s">
        <v>80</v>
      </c>
      <c r="C200" s="48" t="s">
        <v>62</v>
      </c>
      <c r="D200" s="48" t="s">
        <v>67</v>
      </c>
      <c r="E200" s="73" t="s">
        <v>329</v>
      </c>
      <c r="F200" s="16">
        <v>-1.86120450756042</v>
      </c>
      <c r="G200" s="16">
        <v>-1.86293907701982</v>
      </c>
      <c r="H200" s="16">
        <v>4.38423845902424E-3</v>
      </c>
      <c r="I200" s="16">
        <v>-3.4952993548124098</v>
      </c>
      <c r="J200" s="16">
        <v>-3.5014222551407799</v>
      </c>
      <c r="K200" s="16">
        <v>1.88747915144281E-3</v>
      </c>
      <c r="L200" s="16">
        <v>-1.4188126305485899E-2</v>
      </c>
      <c r="M200" s="16">
        <v>4.5154817152125602E-3</v>
      </c>
      <c r="N200" s="16">
        <v>-12.0372211299222</v>
      </c>
      <c r="O200" s="16">
        <v>4.3395411848202604E-3</v>
      </c>
      <c r="P200" s="16">
        <v>-23.3218654854576</v>
      </c>
      <c r="Q200" s="16">
        <v>1.84992566053418E-3</v>
      </c>
      <c r="R200" s="16">
        <v>-35.587497530412698</v>
      </c>
      <c r="S200" s="16">
        <v>0.123724199560913</v>
      </c>
      <c r="T200" s="16">
        <v>702.06083081895599</v>
      </c>
      <c r="U200" s="16">
        <v>0.166502939754162</v>
      </c>
      <c r="V200" s="74">
        <v>43738.41847222222</v>
      </c>
      <c r="W200" s="73">
        <v>2.2999999999999998</v>
      </c>
      <c r="X200" s="16">
        <v>9.0193162821601504E-4</v>
      </c>
      <c r="Y200" s="16">
        <v>2.0892541484345702E-3</v>
      </c>
      <c r="Z200" s="17">
        <f>((((N200/1000)+1)/((SMOW!$Z$4/1000)+1))-1)*1000</f>
        <v>-1.3992712214202507</v>
      </c>
      <c r="AA200" s="17">
        <f>((((P200/1000)+1)/((SMOW!$AA$4/1000)+1))-1)*1000</f>
        <v>-2.6782332705275191</v>
      </c>
      <c r="AB200" s="17">
        <f>Z200*SMOW!$AN$6</f>
        <v>-1.5491828730342561</v>
      </c>
      <c r="AC200" s="17">
        <f>AA200*SMOW!$AN$12</f>
        <v>-2.9593713007517617</v>
      </c>
      <c r="AD200" s="17">
        <f t="shared" ref="AD200" si="555">LN((AB200/1000)+1)*1000</f>
        <v>-1.5503840975926471</v>
      </c>
      <c r="AE200" s="17">
        <f t="shared" ref="AE200" si="556">LN((AC200/1000)+1)*1000</f>
        <v>-2.963758898491645</v>
      </c>
      <c r="AF200" s="16">
        <f>(AD200-SMOW!AN$14*AE200)</f>
        <v>1.4480600810941491E-2</v>
      </c>
      <c r="AG200" s="2">
        <f t="shared" ref="AG200" si="557">AF200*1000</f>
        <v>14.480600810941491</v>
      </c>
      <c r="AK200" s="103" t="str">
        <f t="shared" si="542"/>
        <v>11</v>
      </c>
    </row>
    <row r="201" spans="1:38" s="73" customFormat="1" x14ac:dyDescent="0.25">
      <c r="A201" s="73">
        <v>1742</v>
      </c>
      <c r="B201" s="69" t="s">
        <v>80</v>
      </c>
      <c r="C201" s="48" t="s">
        <v>62</v>
      </c>
      <c r="D201" s="48" t="s">
        <v>67</v>
      </c>
      <c r="E201" s="73" t="s">
        <v>331</v>
      </c>
      <c r="F201" s="16">
        <v>-1.6534828406089599</v>
      </c>
      <c r="G201" s="16">
        <v>-1.65485186563445</v>
      </c>
      <c r="H201" s="16">
        <v>5.1232244846382497E-3</v>
      </c>
      <c r="I201" s="16">
        <v>-3.09384108513829</v>
      </c>
      <c r="J201" s="16">
        <v>-3.0986369358294801</v>
      </c>
      <c r="K201" s="16">
        <v>1.2393005721024199E-3</v>
      </c>
      <c r="L201" s="16">
        <v>-1.87715635164864E-2</v>
      </c>
      <c r="M201" s="16">
        <v>5.0771392840609298E-3</v>
      </c>
      <c r="N201" s="16">
        <v>-11.8316171836177</v>
      </c>
      <c r="O201" s="16">
        <v>5.0709932541198703E-3</v>
      </c>
      <c r="P201" s="16">
        <v>-22.928394673270901</v>
      </c>
      <c r="Q201" s="16">
        <v>1.21464331285004E-3</v>
      </c>
      <c r="R201" s="16">
        <v>-35.2257907285885</v>
      </c>
      <c r="S201" s="16">
        <v>0.15422198441687099</v>
      </c>
      <c r="T201" s="16">
        <v>714.26901884466099</v>
      </c>
      <c r="U201" s="16">
        <v>0.12657500969803101</v>
      </c>
      <c r="V201" s="74">
        <v>43738.497731481482</v>
      </c>
      <c r="W201" s="73">
        <v>2.2999999999999998</v>
      </c>
      <c r="X201" s="16">
        <v>3.3598899555140001E-4</v>
      </c>
      <c r="Y201" s="16">
        <v>8.1642525212589998E-6</v>
      </c>
      <c r="Z201" s="17">
        <f>((((N201/1000)+1)/((SMOW!$Z$4/1000)+1))-1)*1000</f>
        <v>-1.1914534219944484</v>
      </c>
      <c r="AA201" s="17">
        <f>((((P201/1000)+1)/((SMOW!$AA$4/1000)+1))-1)*1000</f>
        <v>-2.2764458323746295</v>
      </c>
      <c r="AB201" s="17">
        <f>Z201*SMOW!$AN$6</f>
        <v>-1.3191004053512958</v>
      </c>
      <c r="AC201" s="17">
        <f>AA201*SMOW!$AN$12</f>
        <v>-2.5154076525673617</v>
      </c>
      <c r="AD201" s="17">
        <f t="shared" ref="AD201" si="558">LN((AB201/1000)+1)*1000</f>
        <v>-1.319971184138361</v>
      </c>
      <c r="AE201" s="17">
        <f t="shared" ref="AE201" si="559">LN((AC201/1000)+1)*1000</f>
        <v>-2.518576605651369</v>
      </c>
      <c r="AF201" s="16">
        <f>(AD201-SMOW!AN$14*AE201)</f>
        <v>9.8372636455619222E-3</v>
      </c>
      <c r="AG201" s="2">
        <f t="shared" ref="AG201" si="560">AF201*1000</f>
        <v>9.8372636455619222</v>
      </c>
      <c r="AK201" s="103" t="str">
        <f t="shared" si="542"/>
        <v>11</v>
      </c>
    </row>
    <row r="202" spans="1:38" s="73" customFormat="1" x14ac:dyDescent="0.25">
      <c r="A202" s="73">
        <v>1743</v>
      </c>
      <c r="B202" s="69" t="s">
        <v>80</v>
      </c>
      <c r="C202" s="101" t="s">
        <v>62</v>
      </c>
      <c r="D202" s="101" t="s">
        <v>22</v>
      </c>
      <c r="E202" s="73" t="s">
        <v>332</v>
      </c>
      <c r="F202" s="16">
        <v>-0.20110895747042801</v>
      </c>
      <c r="G202" s="16">
        <v>-0.20112952708500001</v>
      </c>
      <c r="H202" s="16">
        <v>4.2023209446454702E-3</v>
      </c>
      <c r="I202" s="16">
        <v>-0.32383652583980499</v>
      </c>
      <c r="J202" s="16">
        <v>-0.32388902239929901</v>
      </c>
      <c r="K202" s="16">
        <v>1.60377694334007E-3</v>
      </c>
      <c r="L202" s="16">
        <v>-3.0116123258170001E-2</v>
      </c>
      <c r="M202" s="16">
        <v>4.0883738987024902E-3</v>
      </c>
      <c r="N202" s="16">
        <v>-10.3940502399984</v>
      </c>
      <c r="O202" s="16">
        <v>4.1594783179699198E-3</v>
      </c>
      <c r="P202" s="16">
        <v>-20.213502426580199</v>
      </c>
      <c r="Q202" s="16">
        <v>1.5718680224842999E-3</v>
      </c>
      <c r="R202" s="16">
        <v>-31.3400096275913</v>
      </c>
      <c r="S202" s="16">
        <v>0.15219669366704</v>
      </c>
      <c r="T202" s="16">
        <v>955.52645006912496</v>
      </c>
      <c r="U202" s="16">
        <v>0.10020680173965101</v>
      </c>
      <c r="V202" s="74">
        <v>43738.583854166667</v>
      </c>
      <c r="W202" s="73">
        <v>2.2999999999999998</v>
      </c>
      <c r="X202" s="16">
        <v>1.5049273601004101E-3</v>
      </c>
      <c r="Y202" s="16">
        <v>2.5716242276241199E-3</v>
      </c>
      <c r="Z202" s="17">
        <f>((((N202/1000)+1)/((SMOW!$Z$4/1000)+1))-1)*1000</f>
        <v>0.26159261199487638</v>
      </c>
      <c r="AA202" s="17">
        <f>((((P202/1000)+1)/((SMOW!$AA$4/1000)+1))-1)*1000</f>
        <v>0.49582994228014599</v>
      </c>
      <c r="AB202" s="17">
        <f>Z202*SMOW!$AN$6</f>
        <v>0.2896184728243229</v>
      </c>
      <c r="AC202" s="17">
        <f>AA202*SMOW!$AN$12</f>
        <v>0.54787793034482413</v>
      </c>
      <c r="AD202" s="17">
        <f t="shared" ref="AD202" si="561">LN((AB202/1000)+1)*1000</f>
        <v>0.2895765414902346</v>
      </c>
      <c r="AE202" s="17">
        <f t="shared" ref="AE202" si="562">LN((AC202/1000)+1)*1000</f>
        <v>0.54772790002780591</v>
      </c>
      <c r="AF202" s="16">
        <f>(AD202-SMOW!AN$14*AE202)</f>
        <v>3.762102755530683E-4</v>
      </c>
      <c r="AG202" s="2">
        <f t="shared" ref="AG202" si="563">AF202*1000</f>
        <v>0.3762102755530683</v>
      </c>
      <c r="AH202" s="2">
        <f>AVERAGE(AG202:AG206)</f>
        <v>-0.73797428014086308</v>
      </c>
      <c r="AI202" s="2">
        <f>STDEV(AG202:AG206)</f>
        <v>7.051658385276184</v>
      </c>
      <c r="AK202" s="103" t="str">
        <f t="shared" si="542"/>
        <v>11</v>
      </c>
      <c r="AL202" s="73">
        <v>1</v>
      </c>
    </row>
    <row r="203" spans="1:38" x14ac:dyDescent="0.25">
      <c r="A203" s="73">
        <v>1744</v>
      </c>
      <c r="B203" s="69" t="s">
        <v>102</v>
      </c>
      <c r="C203" s="101" t="s">
        <v>62</v>
      </c>
      <c r="D203" s="101" t="s">
        <v>22</v>
      </c>
      <c r="E203" s="73" t="s">
        <v>333</v>
      </c>
      <c r="F203" s="16">
        <v>-0.58320809435966103</v>
      </c>
      <c r="G203" s="16">
        <v>-0.58337881752210596</v>
      </c>
      <c r="H203" s="16">
        <v>5.5028335926342598E-3</v>
      </c>
      <c r="I203" s="16">
        <v>-1.05754376994988</v>
      </c>
      <c r="J203" s="16">
        <v>-1.0581034203128099</v>
      </c>
      <c r="K203" s="16">
        <v>1.69866504320369E-3</v>
      </c>
      <c r="L203" s="16">
        <v>-2.4700211596943199E-2</v>
      </c>
      <c r="M203" s="16">
        <v>5.4288610723926198E-3</v>
      </c>
      <c r="N203" s="16">
        <v>-10.7722538794018</v>
      </c>
      <c r="O203" s="16">
        <v>5.4467322504548801E-3</v>
      </c>
      <c r="P203" s="16">
        <v>-20.9326117513965</v>
      </c>
      <c r="Q203" s="16">
        <v>1.6648682183703399E-3</v>
      </c>
      <c r="R203" s="16">
        <v>-32.267537015638801</v>
      </c>
      <c r="S203" s="16">
        <v>0.14688260882395199</v>
      </c>
      <c r="T203" s="16">
        <v>799.27616884627901</v>
      </c>
      <c r="U203" s="16">
        <v>0.13015565344855701</v>
      </c>
      <c r="V203" s="74">
        <v>43738.66375</v>
      </c>
      <c r="W203" s="73">
        <v>2.2999999999999998</v>
      </c>
      <c r="X203" s="16">
        <v>5.7497995395296899E-3</v>
      </c>
      <c r="Y203" s="16">
        <v>8.1871768004125097E-3</v>
      </c>
      <c r="Z203" s="17">
        <f>((((N203/1000)+1)/((SMOW!$Z$4/1000)+1))-1)*1000</f>
        <v>-0.12068335832748911</v>
      </c>
      <c r="AA203" s="17">
        <f>((((P203/1000)+1)/((SMOW!$AA$4/1000)+1))-1)*1000</f>
        <v>-0.23847889187211813</v>
      </c>
      <c r="AB203" s="17">
        <f>Z203*SMOW!$AN$6</f>
        <v>-0.13361283282267356</v>
      </c>
      <c r="AC203" s="17">
        <f>AA203*SMOW!$AN$12</f>
        <v>-0.26351236698005071</v>
      </c>
      <c r="AD203" s="17">
        <f t="shared" ref="AD203" si="564">LN((AB203/1000)+1)*1000</f>
        <v>-0.13362175981237925</v>
      </c>
      <c r="AE203" s="17">
        <f t="shared" ref="AE203" si="565">LN((AC203/1000)+1)*1000</f>
        <v>-0.26354709246438485</v>
      </c>
      <c r="AF203" s="16">
        <f>(AD203-SMOW!AN$14*AE203)</f>
        <v>5.5311050088159563E-3</v>
      </c>
      <c r="AG203" s="2">
        <f t="shared" ref="AG203" si="566">AF203*1000</f>
        <v>5.5311050088159561</v>
      </c>
      <c r="AH203" s="46"/>
      <c r="AI203" s="46"/>
      <c r="AJ203" s="55"/>
      <c r="AK203" s="103" t="str">
        <f t="shared" si="542"/>
        <v>11</v>
      </c>
    </row>
    <row r="204" spans="1:38" x14ac:dyDescent="0.25">
      <c r="A204" s="73">
        <v>1745</v>
      </c>
      <c r="B204" s="69" t="s">
        <v>248</v>
      </c>
      <c r="C204" s="99" t="s">
        <v>62</v>
      </c>
      <c r="D204" s="99" t="s">
        <v>22</v>
      </c>
      <c r="E204" s="73" t="s">
        <v>339</v>
      </c>
      <c r="F204" s="16">
        <v>-0.56694814102796998</v>
      </c>
      <c r="G204" s="16">
        <v>-0.56710930227054601</v>
      </c>
      <c r="H204" s="16">
        <v>4.44298285949797E-3</v>
      </c>
      <c r="I204" s="16">
        <v>-0.99527625753297899</v>
      </c>
      <c r="J204" s="16">
        <v>-0.99577225664375502</v>
      </c>
      <c r="K204" s="16">
        <v>4.4265733922199298E-3</v>
      </c>
      <c r="L204" s="16">
        <v>-4.1341550762642898E-2</v>
      </c>
      <c r="M204" s="16">
        <v>5.0574492495217803E-3</v>
      </c>
      <c r="N204" s="16">
        <v>-10.7561596961575</v>
      </c>
      <c r="O204" s="16">
        <v>4.39768668662499E-3</v>
      </c>
      <c r="P204" s="16">
        <v>-20.871583120193002</v>
      </c>
      <c r="Q204" s="16">
        <v>4.3385018055658699E-3</v>
      </c>
      <c r="R204" s="16">
        <v>-32.135099910848702</v>
      </c>
      <c r="S204" s="16">
        <v>0.15890247890327999</v>
      </c>
      <c r="T204" s="16">
        <v>680.54854661870195</v>
      </c>
      <c r="U204" s="16">
        <v>0.105651223839592</v>
      </c>
      <c r="V204" s="74">
        <v>43738.743055555555</v>
      </c>
      <c r="W204" s="73">
        <v>2.2999999999999998</v>
      </c>
      <c r="X204" s="16">
        <v>4.7197155230640697E-3</v>
      </c>
      <c r="Y204" s="16">
        <v>2.86666019657853E-3</v>
      </c>
      <c r="Z204" s="17">
        <f>((((N204/1000)+1)/((SMOW!$Z$4/1000)+1))-1)*1000</f>
        <v>-0.10441587997644941</v>
      </c>
      <c r="AA204" s="17">
        <f>((((P204/1000)+1)/((SMOW!$AA$4/1000)+1))-1)*1000</f>
        <v>-0.17616032432976603</v>
      </c>
      <c r="AB204" s="17">
        <f>Z204*SMOW!$AN$6</f>
        <v>-0.11560252969980428</v>
      </c>
      <c r="AC204" s="17">
        <f>AA204*SMOW!$AN$12</f>
        <v>-0.19465212903204254</v>
      </c>
      <c r="AD204" s="17">
        <f t="shared" ref="AD204" si="567">LN((AB204/1000)+1)*1000</f>
        <v>-0.11560921218722622</v>
      </c>
      <c r="AE204" s="17">
        <f t="shared" ref="AE204" si="568">LN((AC204/1000)+1)*1000</f>
        <v>-0.19467107621647278</v>
      </c>
      <c r="AF204" s="16">
        <f>(AD204-SMOW!AN$14*AE204)</f>
        <v>-1.2822883944928587E-2</v>
      </c>
      <c r="AG204" s="2">
        <f t="shared" ref="AG204" si="569">AF204*1000</f>
        <v>-12.822883944928588</v>
      </c>
      <c r="AH204" s="46"/>
      <c r="AI204" s="46"/>
      <c r="AJ204" s="55"/>
      <c r="AK204" s="103" t="str">
        <f t="shared" si="542"/>
        <v>11</v>
      </c>
    </row>
    <row r="205" spans="1:38" s="73" customFormat="1" x14ac:dyDescent="0.25">
      <c r="A205" s="73">
        <v>1746</v>
      </c>
      <c r="B205" s="73" t="s">
        <v>105</v>
      </c>
      <c r="C205" s="101" t="s">
        <v>62</v>
      </c>
      <c r="D205" s="101" t="s">
        <v>22</v>
      </c>
      <c r="E205" s="73" t="s">
        <v>334</v>
      </c>
      <c r="F205" s="16">
        <v>-0.83822816046320903</v>
      </c>
      <c r="G205" s="16">
        <v>-0.83857986937308704</v>
      </c>
      <c r="H205" s="16">
        <v>3.1938070630252E-3</v>
      </c>
      <c r="I205" s="16">
        <v>-1.53584039746572</v>
      </c>
      <c r="J205" s="16">
        <v>-1.5370215063858299</v>
      </c>
      <c r="K205" s="16">
        <v>5.0409877346816803E-3</v>
      </c>
      <c r="L205" s="16">
        <v>-2.70325140013709E-2</v>
      </c>
      <c r="M205" s="16">
        <v>3.9526177545461897E-3</v>
      </c>
      <c r="N205" s="16">
        <v>-11.024674018077</v>
      </c>
      <c r="O205" s="16">
        <v>3.1612462268864202E-3</v>
      </c>
      <c r="P205" s="16">
        <v>-21.401392137082901</v>
      </c>
      <c r="Q205" s="16">
        <v>4.9406916933070104E-3</v>
      </c>
      <c r="R205" s="16">
        <v>-33.090820187646202</v>
      </c>
      <c r="S205" s="16">
        <v>0.131723908634376</v>
      </c>
      <c r="T205" s="16">
        <v>655.35468505046697</v>
      </c>
      <c r="U205" s="16">
        <v>0.248998183554133</v>
      </c>
      <c r="V205" s="74">
        <v>43739.474745370368</v>
      </c>
      <c r="W205" s="73">
        <v>2.2999999999999998</v>
      </c>
      <c r="X205" s="16">
        <v>3.1374260692060701E-3</v>
      </c>
      <c r="Y205" s="16">
        <v>2.2580327456962501E-3</v>
      </c>
      <c r="Z205" s="17">
        <f>((((N205/1000)+1)/((SMOW!$Z$4/1000)+1))-1)*1000</f>
        <v>-0.37582144635117665</v>
      </c>
      <c r="AA205" s="17">
        <f>((((P205/1000)+1)/((SMOW!$AA$4/1000)+1))-1)*1000</f>
        <v>-0.71716769009455561</v>
      </c>
      <c r="AB205" s="17">
        <f>Z205*SMOW!$AN$6</f>
        <v>-0.41608527288602415</v>
      </c>
      <c r="AC205" s="17">
        <f>AA205*SMOW!$AN$12</f>
        <v>-0.79244982251834584</v>
      </c>
      <c r="AD205" s="17">
        <f t="shared" ref="AD205" si="570">LN((AB205/1000)+1)*1000</f>
        <v>-0.41617186038256831</v>
      </c>
      <c r="AE205" s="17">
        <f t="shared" ref="AE205" si="571">LN((AC205/1000)+1)*1000</f>
        <v>-0.79276397685762934</v>
      </c>
      <c r="AF205" s="16">
        <f>(AD205-SMOW!AN$14*AE205)</f>
        <v>2.4075193982600052E-3</v>
      </c>
      <c r="AG205" s="2">
        <f t="shared" ref="AG205" si="572">AF205*1000</f>
        <v>2.4075193982600052</v>
      </c>
      <c r="AK205" s="103" t="str">
        <f t="shared" si="542"/>
        <v>11</v>
      </c>
    </row>
    <row r="206" spans="1:38" s="73" customFormat="1" x14ac:dyDescent="0.25">
      <c r="A206" s="73">
        <v>1747</v>
      </c>
      <c r="B206" s="73" t="s">
        <v>105</v>
      </c>
      <c r="C206" s="99" t="s">
        <v>62</v>
      </c>
      <c r="D206" s="99" t="s">
        <v>22</v>
      </c>
      <c r="E206" s="73" t="s">
        <v>335</v>
      </c>
      <c r="F206" s="16">
        <v>-0.34289588381105102</v>
      </c>
      <c r="G206" s="16">
        <v>-0.342955277681673</v>
      </c>
      <c r="H206" s="16">
        <v>5.5063019331854802E-3</v>
      </c>
      <c r="I206" s="16">
        <v>-0.59360995277969697</v>
      </c>
      <c r="J206" s="16">
        <v>-0.59378636969417198</v>
      </c>
      <c r="K206" s="16">
        <v>2.8696142030765798E-3</v>
      </c>
      <c r="L206" s="16">
        <v>-2.94360744831508E-2</v>
      </c>
      <c r="M206" s="16">
        <v>5.7764414216081696E-3</v>
      </c>
      <c r="N206" s="16">
        <v>-10.5343916498179</v>
      </c>
      <c r="O206" s="16">
        <v>5.4501652313009496E-3</v>
      </c>
      <c r="P206" s="16">
        <v>-20.4779084120158</v>
      </c>
      <c r="Q206" s="16">
        <v>2.8125200461399701E-3</v>
      </c>
      <c r="R206" s="16">
        <v>-31.916864500493201</v>
      </c>
      <c r="S206" s="16">
        <v>0.108457387575917</v>
      </c>
      <c r="T206" s="16">
        <v>745.26445562277297</v>
      </c>
      <c r="U206" s="16">
        <v>9.0895917455937406E-2</v>
      </c>
      <c r="V206" s="74">
        <v>43739.552025462966</v>
      </c>
      <c r="W206" s="73">
        <v>2.2999999999999998</v>
      </c>
      <c r="X206" s="16">
        <v>7.7950140148531901E-3</v>
      </c>
      <c r="Y206" s="16">
        <v>1.1595171133240101E-2</v>
      </c>
      <c r="Z206" s="17">
        <f>((((N206/1000)+1)/((SMOW!$Z$4/1000)+1))-1)*1000</f>
        <v>0.11974006742443422</v>
      </c>
      <c r="AA206" s="17">
        <f>((((P206/1000)+1)/((SMOW!$AA$4/1000)+1))-1)*1000</f>
        <v>0.22583531947684143</v>
      </c>
      <c r="AB206" s="17">
        <f>Z206*SMOW!$AN$6</f>
        <v>0.13256848195707194</v>
      </c>
      <c r="AC206" s="17">
        <f>AA206*SMOW!$AN$12</f>
        <v>0.24954158045547392</v>
      </c>
      <c r="AD206" s="17">
        <f t="shared" ref="AD206" si="573">LN((AB206/1000)+1)*1000</f>
        <v>0.13255969553240746</v>
      </c>
      <c r="AE206" s="17">
        <f t="shared" ref="AE206" si="574">LN((AC206/1000)+1)*1000</f>
        <v>0.24951045013411405</v>
      </c>
      <c r="AF206" s="16">
        <f>(AD206-SMOW!AN$14*AE206)</f>
        <v>8.1817786159524286E-4</v>
      </c>
      <c r="AG206" s="2">
        <f t="shared" ref="AG206" si="575">AF206*1000</f>
        <v>0.81817786159524286</v>
      </c>
      <c r="AK206" s="103" t="str">
        <f t="shared" si="542"/>
        <v>11</v>
      </c>
    </row>
    <row r="207" spans="1:38" s="73" customFormat="1" x14ac:dyDescent="0.25">
      <c r="A207" s="73">
        <v>1748</v>
      </c>
      <c r="B207" s="73" t="s">
        <v>105</v>
      </c>
      <c r="C207" s="97" t="s">
        <v>62</v>
      </c>
      <c r="D207" s="97" t="s">
        <v>24</v>
      </c>
      <c r="E207" s="73" t="s">
        <v>336</v>
      </c>
      <c r="F207" s="16">
        <v>-26.953931582728899</v>
      </c>
      <c r="G207" s="16">
        <v>-27.323851722619398</v>
      </c>
      <c r="H207" s="16">
        <v>5.47645507108112E-3</v>
      </c>
      <c r="I207" s="16">
        <v>-50.407636744764503</v>
      </c>
      <c r="J207" s="16">
        <v>-51.722477854674899</v>
      </c>
      <c r="K207" s="16">
        <v>1.8580068969531499E-3</v>
      </c>
      <c r="L207" s="16">
        <v>-1.43834153510088E-2</v>
      </c>
      <c r="M207" s="16">
        <v>5.6145035202130704E-3</v>
      </c>
      <c r="N207" s="16">
        <v>-36.874128063672998</v>
      </c>
      <c r="O207" s="16">
        <v>5.4206226577060597E-3</v>
      </c>
      <c r="P207" s="16">
        <v>-69.300829897838398</v>
      </c>
      <c r="Q207" s="16">
        <v>1.82103978923297E-3</v>
      </c>
      <c r="R207" s="16">
        <v>-101.137549352809</v>
      </c>
      <c r="S207" s="16">
        <v>0.11285657770568</v>
      </c>
      <c r="T207" s="16">
        <v>600.84499948349298</v>
      </c>
      <c r="U207" s="16">
        <v>7.7950629864686496E-2</v>
      </c>
      <c r="V207" s="74">
        <v>43739.634085648147</v>
      </c>
      <c r="W207" s="73">
        <v>2.2999999999999998</v>
      </c>
      <c r="X207" s="16">
        <v>0.334683027157963</v>
      </c>
      <c r="Y207" s="16">
        <v>0.62927556219650005</v>
      </c>
      <c r="Z207" s="17">
        <f>((((N207/1000)+1)/((SMOW!$Z$4/1000)+1))-1)*1000</f>
        <v>-26.503611076222455</v>
      </c>
      <c r="AA207" s="17">
        <f>((((P207/1000)+1)/((SMOW!$AA$4/1000)+1))-1)*1000</f>
        <v>-49.629035586727376</v>
      </c>
      <c r="AB207" s="17">
        <f>Z207*SMOW!$AN$6</f>
        <v>-29.343089262687965</v>
      </c>
      <c r="AC207" s="17">
        <f>AA207*SMOW!$AN$12</f>
        <v>-54.83866742138575</v>
      </c>
      <c r="AD207" s="17">
        <f t="shared" ref="AD207" si="576">LN((AB207/1000)+1)*1000</f>
        <v>-29.782209135574814</v>
      </c>
      <c r="AE207" s="17">
        <f t="shared" ref="AE207" si="577">LN((AC207/1000)+1)*1000</f>
        <v>-56.399643754376775</v>
      </c>
      <c r="AF207" s="16">
        <f>(AD207-SMOW!AN$14*AE207)</f>
        <v>-3.1972332638758871E-3</v>
      </c>
      <c r="AG207" s="2">
        <f t="shared" ref="AG207" si="578">AF207*1000</f>
        <v>-3.1972332638758871</v>
      </c>
      <c r="AH207" s="2">
        <f>AVERAGE(AG207:AG211)</f>
        <v>-1.3824522931081162</v>
      </c>
      <c r="AI207" s="2">
        <f>STDEV(AG207:AG211)</f>
        <v>14.691064040947779</v>
      </c>
      <c r="AK207" s="103" t="str">
        <f t="shared" si="542"/>
        <v>11</v>
      </c>
      <c r="AL207" s="73">
        <v>1</v>
      </c>
    </row>
    <row r="208" spans="1:38" s="73" customFormat="1" x14ac:dyDescent="0.25">
      <c r="A208" s="73">
        <v>1749</v>
      </c>
      <c r="B208" s="69" t="s">
        <v>248</v>
      </c>
      <c r="C208" s="97" t="s">
        <v>62</v>
      </c>
      <c r="D208" s="97" t="s">
        <v>24</v>
      </c>
      <c r="E208" s="73" t="s">
        <v>337</v>
      </c>
      <c r="F208" s="16">
        <v>-27.603884200761101</v>
      </c>
      <c r="G208" s="16">
        <v>-27.9920313125726</v>
      </c>
      <c r="H208" s="16">
        <v>3.9200899287018202E-3</v>
      </c>
      <c r="I208" s="16">
        <v>-51.604224508819399</v>
      </c>
      <c r="J208" s="16">
        <v>-52.983379197276797</v>
      </c>
      <c r="K208" s="16">
        <v>1.40852549546459E-3</v>
      </c>
      <c r="L208" s="16">
        <v>-1.68070964104481E-2</v>
      </c>
      <c r="M208" s="16">
        <v>4.0177067310909398E-3</v>
      </c>
      <c r="N208" s="16">
        <v>-37.517454420232703</v>
      </c>
      <c r="O208" s="16">
        <v>3.8801246448601201E-3</v>
      </c>
      <c r="P208" s="16">
        <v>-70.473610221326496</v>
      </c>
      <c r="Q208" s="16">
        <v>1.38050131869413E-3</v>
      </c>
      <c r="R208" s="16">
        <v>-103.21090307839501</v>
      </c>
      <c r="S208" s="16">
        <v>0.128062771352767</v>
      </c>
      <c r="T208" s="16">
        <v>700.75319001070102</v>
      </c>
      <c r="U208" s="16">
        <v>0.136089250521363</v>
      </c>
      <c r="V208" s="74">
        <v>43739.711296296293</v>
      </c>
      <c r="W208" s="73">
        <v>2.2999999999999998</v>
      </c>
      <c r="X208" s="16">
        <v>5.9822181469025203E-2</v>
      </c>
      <c r="Y208" s="16">
        <v>5.0552328525667697E-2</v>
      </c>
      <c r="Z208" s="17">
        <f>((((N208/1000)+1)/((SMOW!$Z$4/1000)+1))-1)*1000</f>
        <v>-27.153864488843716</v>
      </c>
      <c r="AA208" s="17">
        <f>((((P208/1000)+1)/((SMOW!$AA$4/1000)+1))-1)*1000</f>
        <v>-50.826604471371326</v>
      </c>
      <c r="AB208" s="17">
        <f>Z208*SMOW!$AN$6</f>
        <v>-30.063007913585729</v>
      </c>
      <c r="AC208" s="17">
        <f>AA208*SMOW!$AN$12</f>
        <v>-56.161946848495006</v>
      </c>
      <c r="AD208" s="17">
        <f t="shared" ref="AD208" si="579">LN((AB208/1000)+1)*1000</f>
        <v>-30.524166206424685</v>
      </c>
      <c r="AE208" s="17">
        <f t="shared" ref="AE208" si="580">LN((AC208/1000)+1)*1000</f>
        <v>-57.800681418614957</v>
      </c>
      <c r="AF208" s="16">
        <f>(AD208-SMOW!AN$14*AE208)</f>
        <v>-5.4064173959851303E-3</v>
      </c>
      <c r="AG208" s="2">
        <f t="shared" ref="AG208" si="581">AF208*1000</f>
        <v>-5.4064173959851303</v>
      </c>
      <c r="AK208" s="103" t="str">
        <f t="shared" si="542"/>
        <v>11</v>
      </c>
    </row>
    <row r="209" spans="1:38" s="73" customFormat="1" x14ac:dyDescent="0.25">
      <c r="A209" s="73">
        <v>1750</v>
      </c>
      <c r="B209" s="69" t="s">
        <v>80</v>
      </c>
      <c r="C209" s="97" t="s">
        <v>62</v>
      </c>
      <c r="D209" s="97" t="s">
        <v>24</v>
      </c>
      <c r="E209" s="73" t="s">
        <v>338</v>
      </c>
      <c r="F209" s="16">
        <v>-28.2978973001625</v>
      </c>
      <c r="G209" s="16">
        <v>-28.706000894998901</v>
      </c>
      <c r="H209" s="16">
        <v>5.8020481745952096E-3</v>
      </c>
      <c r="I209" s="16">
        <v>-52.916771527165899</v>
      </c>
      <c r="J209" s="16">
        <v>-54.368303928215603</v>
      </c>
      <c r="K209" s="16">
        <v>5.7760017874085101E-3</v>
      </c>
      <c r="L209" s="16">
        <v>4.6357909895657898E-4</v>
      </c>
      <c r="M209" s="16">
        <v>5.0866000012686199E-3</v>
      </c>
      <c r="N209" s="16">
        <v>-38.204392061924601</v>
      </c>
      <c r="O209" s="16">
        <v>5.7428963422690897E-3</v>
      </c>
      <c r="P209" s="16">
        <v>-71.760042661144695</v>
      </c>
      <c r="Q209" s="16">
        <v>5.6610818263344801E-3</v>
      </c>
      <c r="R209" s="16">
        <v>-104.35737075068</v>
      </c>
      <c r="S209" s="16">
        <v>0.14195162756983001</v>
      </c>
      <c r="T209" s="16">
        <v>701.63851977749596</v>
      </c>
      <c r="U209" s="16">
        <v>0.24976456499602701</v>
      </c>
      <c r="V209" s="74">
        <v>43740.334780092591</v>
      </c>
      <c r="W209" s="73">
        <v>2.2999999999999998</v>
      </c>
      <c r="X209" s="16">
        <v>1.47069202183157E-3</v>
      </c>
      <c r="Y209" s="16">
        <v>3.24520531938102E-3</v>
      </c>
      <c r="Z209" s="17">
        <f>((((N209/1000)+1)/((SMOW!$Z$4/1000)+1))-1)*1000</f>
        <v>-27.848198773788635</v>
      </c>
      <c r="AA209" s="17">
        <f>((((P209/1000)+1)/((SMOW!$AA$4/1000)+1))-1)*1000</f>
        <v>-52.140227689009279</v>
      </c>
      <c r="AB209" s="17">
        <f>Z209*SMOW!$AN$6</f>
        <v>-30.83173006403872</v>
      </c>
      <c r="AC209" s="17">
        <f>AA209*SMOW!$AN$12</f>
        <v>-57.613463000227839</v>
      </c>
      <c r="AD209" s="17">
        <f t="shared" ref="AD209" si="582">LN((AB209/1000)+1)*1000</f>
        <v>-31.317028982653234</v>
      </c>
      <c r="AE209" s="17">
        <f t="shared" ref="AE209" si="583">LN((AC209/1000)+1)*1000</f>
        <v>-59.339752052974887</v>
      </c>
      <c r="AF209" s="16">
        <f>(AD209-SMOW!AN$14*AE209)</f>
        <v>1.4360101317507201E-2</v>
      </c>
      <c r="AG209" s="2">
        <f t="shared" ref="AG209" si="584">AF209*1000</f>
        <v>14.360101317507201</v>
      </c>
      <c r="AK209" s="103" t="str">
        <f t="shared" si="542"/>
        <v>11</v>
      </c>
      <c r="AL209" s="73">
        <v>1</v>
      </c>
    </row>
    <row r="210" spans="1:38" s="73" customFormat="1" x14ac:dyDescent="0.25">
      <c r="A210" s="73">
        <v>1751</v>
      </c>
      <c r="B210" s="69" t="s">
        <v>105</v>
      </c>
      <c r="C210" s="97" t="s">
        <v>62</v>
      </c>
      <c r="D210" s="97" t="s">
        <v>24</v>
      </c>
      <c r="E210" s="73" t="s">
        <v>340</v>
      </c>
      <c r="F210" s="16">
        <v>-28.502321121791901</v>
      </c>
      <c r="G210" s="16">
        <v>-28.916400069622799</v>
      </c>
      <c r="H210" s="16">
        <v>5.7694573127033601E-3</v>
      </c>
      <c r="I210" s="16">
        <v>-53.287095578903703</v>
      </c>
      <c r="J210" s="16">
        <v>-54.7593950901867</v>
      </c>
      <c r="K210" s="16">
        <v>2.1520741964865401E-3</v>
      </c>
      <c r="L210" s="16">
        <v>-3.4394620042280401E-3</v>
      </c>
      <c r="M210" s="16">
        <v>5.7096562908956804E-3</v>
      </c>
      <c r="N210" s="16">
        <v>-38.406731784412401</v>
      </c>
      <c r="O210" s="16">
        <v>5.7106377439387502E-3</v>
      </c>
      <c r="P210" s="16">
        <v>-72.122998705188394</v>
      </c>
      <c r="Q210" s="16">
        <v>2.1092562937227799E-3</v>
      </c>
      <c r="R210" s="16">
        <v>-105.947141103357</v>
      </c>
      <c r="S210" s="16">
        <v>0.138280333855759</v>
      </c>
      <c r="T210" s="16">
        <v>605.98595713969303</v>
      </c>
      <c r="U210" s="16">
        <v>0.125813779550218</v>
      </c>
      <c r="V210" s="74">
        <v>43740.411689814813</v>
      </c>
      <c r="W210" s="73">
        <v>2.2999999999999998</v>
      </c>
      <c r="X210" s="16">
        <v>2.4192828710167999E-3</v>
      </c>
      <c r="Y210" s="16">
        <v>5.2708803393099798E-3</v>
      </c>
      <c r="Z210" s="17">
        <f>((((N210/1000)+1)/((SMOW!$Z$4/1000)+1))-1)*1000</f>
        <v>-28.052717201667466</v>
      </c>
      <c r="AA210" s="17">
        <f>((((P210/1000)+1)/((SMOW!$AA$4/1000)+1))-1)*1000</f>
        <v>-52.510855381284415</v>
      </c>
      <c r="AB210" s="17">
        <f>Z210*SMOW!$AN$6</f>
        <v>-31.058159680284376</v>
      </c>
      <c r="AC210" s="17">
        <f>AA210*SMOW!$AN$12</f>
        <v>-58.022996018823662</v>
      </c>
      <c r="AD210" s="17">
        <f t="shared" ref="AD210" si="585">LN((AB210/1000)+1)*1000</f>
        <v>-31.550689202552675</v>
      </c>
      <c r="AE210" s="17">
        <f t="shared" ref="AE210" si="586">LN((AC210/1000)+1)*1000</f>
        <v>-59.774416613328761</v>
      </c>
      <c r="AF210" s="16">
        <f>(AD210-SMOW!AN$14*AE210)</f>
        <v>1.0202769284912705E-2</v>
      </c>
      <c r="AG210" s="2">
        <f t="shared" ref="AG210" si="587">AF210*1000</f>
        <v>10.202769284912705</v>
      </c>
      <c r="AK210" s="103" t="str">
        <f t="shared" si="542"/>
        <v>11</v>
      </c>
    </row>
    <row r="211" spans="1:38" s="73" customFormat="1" x14ac:dyDescent="0.25">
      <c r="A211" s="73">
        <v>1752</v>
      </c>
      <c r="B211" s="69" t="s">
        <v>105</v>
      </c>
      <c r="C211" s="97" t="s">
        <v>62</v>
      </c>
      <c r="D211" s="97" t="s">
        <v>24</v>
      </c>
      <c r="E211" s="73" t="s">
        <v>341</v>
      </c>
      <c r="F211" s="16">
        <v>-27.347258931557398</v>
      </c>
      <c r="G211" s="16">
        <v>-27.7281562751519</v>
      </c>
      <c r="H211" s="16">
        <v>5.7334143530180697E-3</v>
      </c>
      <c r="I211" s="16">
        <v>-51.1022035139857</v>
      </c>
      <c r="J211" s="16">
        <v>-52.454182380584598</v>
      </c>
      <c r="K211" s="16">
        <v>3.0254048769223301E-3</v>
      </c>
      <c r="L211" s="16">
        <v>-3.2347978203193101E-2</v>
      </c>
      <c r="M211" s="16">
        <v>6.0590371503031603E-3</v>
      </c>
      <c r="N211" s="16">
        <v>-37.263445443489502</v>
      </c>
      <c r="O211" s="16">
        <v>5.6749622419262399E-3</v>
      </c>
      <c r="P211" s="16">
        <v>-69.981577490920102</v>
      </c>
      <c r="Q211" s="16">
        <v>2.9652110917592401E-3</v>
      </c>
      <c r="R211" s="16">
        <v>-103.177739404504</v>
      </c>
      <c r="S211" s="16">
        <v>0.14692125683044199</v>
      </c>
      <c r="T211" s="16">
        <v>542.46148068455102</v>
      </c>
      <c r="U211" s="16">
        <v>8.8667957878539899E-2</v>
      </c>
      <c r="V211" s="74">
        <v>43740.488136574073</v>
      </c>
      <c r="W211" s="73">
        <v>2.2999999999999998</v>
      </c>
      <c r="X211" s="16">
        <v>0.11618805136876501</v>
      </c>
      <c r="Y211" s="16">
        <v>0.10629048558874001</v>
      </c>
      <c r="Z211" s="17">
        <f>((((N211/1000)+1)/((SMOW!$Z$4/1000)+1))-1)*1000</f>
        <v>-26.897120454840607</v>
      </c>
      <c r="AA211" s="17">
        <f>((((P211/1000)+1)/((SMOW!$AA$4/1000)+1))-1)*1000</f>
        <v>-50.32417185346327</v>
      </c>
      <c r="AB211" s="17">
        <f>Z211*SMOW!$AN$6</f>
        <v>-29.778757473683427</v>
      </c>
      <c r="AC211" s="17">
        <f>AA211*SMOW!$AN$12</f>
        <v>-55.606773150086795</v>
      </c>
      <c r="AD211" s="17">
        <f t="shared" ref="AD211" si="588">LN((AB211/1000)+1)*1000</f>
        <v>-30.231148413478682</v>
      </c>
      <c r="AE211" s="17">
        <f t="shared" ref="AE211" si="589">LN((AC211/1000)+1)*1000</f>
        <v>-57.212645704679133</v>
      </c>
      <c r="AF211" s="16">
        <f>(AD211-SMOW!AN$14*AE211)</f>
        <v>-2.287148140809947E-2</v>
      </c>
      <c r="AG211" s="2">
        <f t="shared" ref="AG211" si="590">AF211*1000</f>
        <v>-22.87148140809947</v>
      </c>
      <c r="AK211" s="103" t="str">
        <f t="shared" si="542"/>
        <v>11</v>
      </c>
    </row>
    <row r="212" spans="1:38" s="73" customFormat="1" x14ac:dyDescent="0.25">
      <c r="A212" s="73">
        <v>1753</v>
      </c>
      <c r="B212" s="69" t="s">
        <v>105</v>
      </c>
      <c r="C212" s="97" t="s">
        <v>62</v>
      </c>
      <c r="D212" s="97" t="s">
        <v>293</v>
      </c>
      <c r="E212" s="73" t="s">
        <v>342</v>
      </c>
      <c r="F212" s="16">
        <v>-26.104431183724401</v>
      </c>
      <c r="G212" s="16">
        <v>-26.451200589732601</v>
      </c>
      <c r="H212" s="16">
        <v>5.5959998293728204E-3</v>
      </c>
      <c r="I212" s="16">
        <v>-48.848916541318602</v>
      </c>
      <c r="J212" s="16">
        <v>-50.0823611424725</v>
      </c>
      <c r="K212" s="16">
        <v>1.92399166724477E-3</v>
      </c>
      <c r="L212" s="16">
        <v>-7.71390650706148E-3</v>
      </c>
      <c r="M212" s="16">
        <v>5.7221766336700503E-3</v>
      </c>
      <c r="N212" s="16">
        <v>-36.033288314089198</v>
      </c>
      <c r="O212" s="16">
        <v>5.5389486581936404E-3</v>
      </c>
      <c r="P212" s="16">
        <v>-67.773122161441293</v>
      </c>
      <c r="Q212" s="16">
        <v>1.8857117193414601E-3</v>
      </c>
      <c r="R212" s="16">
        <v>-98.986582937959099</v>
      </c>
      <c r="S212" s="16">
        <v>0.14744425814325199</v>
      </c>
      <c r="T212" s="16">
        <v>770.59040186783</v>
      </c>
      <c r="U212" s="16">
        <v>0.102782202338895</v>
      </c>
      <c r="V212" s="74">
        <v>43740.567314814813</v>
      </c>
      <c r="W212" s="73">
        <v>2.2999999999999998</v>
      </c>
      <c r="X212" s="16">
        <v>0.32802157501724699</v>
      </c>
      <c r="Y212" s="16">
        <v>0.59296213791063801</v>
      </c>
      <c r="Z212" s="17">
        <f>((((N212/1000)+1)/((SMOW!$Z$4/1000)+1))-1)*1000</f>
        <v>-25.653717532985397</v>
      </c>
      <c r="AA212" s="17">
        <f>((((P212/1000)+1)/((SMOW!$AA$4/1000)+1))-1)*1000</f>
        <v>-48.069037338719923</v>
      </c>
      <c r="AB212" s="17">
        <f>Z212*SMOW!$AN$6</f>
        <v>-28.402141931727446</v>
      </c>
      <c r="AC212" s="17">
        <f>AA212*SMOW!$AN$12</f>
        <v>-53.114913895066898</v>
      </c>
      <c r="AD212" s="17">
        <f t="shared" ref="AD212" si="591">LN((AB212/1000)+1)*1000</f>
        <v>-28.813286397232424</v>
      </c>
      <c r="AE212" s="17">
        <f t="shared" ref="AE212" si="592">LN((AC212/1000)+1)*1000</f>
        <v>-54.577538349126534</v>
      </c>
      <c r="AF212" s="16">
        <f>(AD212-SMOW!AN$14*AE212)</f>
        <v>3.6538511063888279E-3</v>
      </c>
      <c r="AG212" s="2">
        <f t="shared" ref="AG212" si="593">AF212*1000</f>
        <v>3.6538511063888279</v>
      </c>
      <c r="AH212" s="2">
        <f>AVERAGE(AG212:AG216)</f>
        <v>10.126344231345286</v>
      </c>
      <c r="AI212" s="2">
        <f>STDEV(AG212:AG216)</f>
        <v>4.3613477629265995</v>
      </c>
      <c r="AK212" s="103" t="str">
        <f t="shared" si="542"/>
        <v>11</v>
      </c>
      <c r="AL212" s="73">
        <v>1</v>
      </c>
    </row>
    <row r="213" spans="1:38" s="73" customFormat="1" x14ac:dyDescent="0.25">
      <c r="A213" s="73">
        <v>1754</v>
      </c>
      <c r="B213" s="73" t="s">
        <v>105</v>
      </c>
      <c r="C213" s="102" t="s">
        <v>62</v>
      </c>
      <c r="D213" s="102" t="s">
        <v>293</v>
      </c>
      <c r="E213" s="73" t="s">
        <v>343</v>
      </c>
      <c r="F213" s="16">
        <v>-26.365111974986899</v>
      </c>
      <c r="G213" s="16">
        <v>-26.718904409053899</v>
      </c>
      <c r="H213" s="16">
        <v>4.9399368210120203E-3</v>
      </c>
      <c r="I213" s="16">
        <v>-49.345823688815202</v>
      </c>
      <c r="J213" s="16">
        <v>-50.604924805221302</v>
      </c>
      <c r="K213" s="16">
        <v>1.9285666369307499E-3</v>
      </c>
      <c r="L213" s="16">
        <v>4.9588810296929996E-4</v>
      </c>
      <c r="M213" s="16">
        <v>4.7918204743018396E-3</v>
      </c>
      <c r="N213" s="16">
        <v>-36.291311466878</v>
      </c>
      <c r="O213" s="16">
        <v>4.8895742066825199E-3</v>
      </c>
      <c r="P213" s="16">
        <v>-68.260142790174697</v>
      </c>
      <c r="Q213" s="16">
        <v>1.89019566493131E-3</v>
      </c>
      <c r="R213" s="16">
        <v>-100.601287189017</v>
      </c>
      <c r="S213" s="16">
        <v>0.11566404406831</v>
      </c>
      <c r="T213" s="16">
        <v>474.71800128965799</v>
      </c>
      <c r="U213" s="16">
        <v>8.2549617213586293E-2</v>
      </c>
      <c r="V213" s="74">
        <v>43740.644097222219</v>
      </c>
      <c r="W213" s="73">
        <v>2.2999999999999998</v>
      </c>
      <c r="X213" s="16">
        <v>3.7511818676558999E-2</v>
      </c>
      <c r="Y213" s="16">
        <v>2.9451250509142098E-2</v>
      </c>
      <c r="Z213" s="17">
        <f>((((N213/1000)+1)/((SMOW!$Z$4/1000)+1))-1)*1000</f>
        <v>-25.914518965921228</v>
      </c>
      <c r="AA213" s="17">
        <f>((((P213/1000)+1)/((SMOW!$AA$4/1000)+1))-1)*1000</f>
        <v>-48.566351916283999</v>
      </c>
      <c r="AB213" s="17">
        <f>Z213*SMOW!$AN$6</f>
        <v>-28.690884462111867</v>
      </c>
      <c r="AC213" s="17">
        <f>AA213*SMOW!$AN$12</f>
        <v>-53.664432305014337</v>
      </c>
      <c r="AD213" s="17">
        <f t="shared" ref="AD213" si="594">LN((AB213/1000)+1)*1000</f>
        <v>-29.110513733829261</v>
      </c>
      <c r="AE213" s="17">
        <f t="shared" ref="AE213" si="595">LN((AC213/1000)+1)*1000</f>
        <v>-55.158050107517326</v>
      </c>
      <c r="AF213" s="16">
        <f>(AD213-SMOW!AN$14*AE213)</f>
        <v>1.2936722939887346E-2</v>
      </c>
      <c r="AG213" s="2">
        <f t="shared" ref="AG213" si="596">AF213*1000</f>
        <v>12.936722939887346</v>
      </c>
      <c r="AH213" s="16"/>
      <c r="AI213" s="2"/>
      <c r="AK213" s="103" t="str">
        <f t="shared" si="542"/>
        <v>11</v>
      </c>
    </row>
    <row r="214" spans="1:38" s="73" customFormat="1" x14ac:dyDescent="0.25">
      <c r="A214" s="73">
        <v>1755</v>
      </c>
      <c r="B214" s="69" t="s">
        <v>248</v>
      </c>
      <c r="C214" s="97" t="s">
        <v>62</v>
      </c>
      <c r="D214" s="97" t="s">
        <v>293</v>
      </c>
      <c r="E214" s="73" t="s">
        <v>344</v>
      </c>
      <c r="F214" s="16">
        <v>-26.3470124522437</v>
      </c>
      <c r="G214" s="16">
        <v>-26.700314873645201</v>
      </c>
      <c r="H214" s="16">
        <v>4.5959482933508001E-3</v>
      </c>
      <c r="I214" s="16">
        <v>-49.315475354808697</v>
      </c>
      <c r="J214" s="16">
        <v>-50.573001680071698</v>
      </c>
      <c r="K214" s="16">
        <v>1.89494054562866E-3</v>
      </c>
      <c r="L214" s="16">
        <v>2.2300134326551199E-3</v>
      </c>
      <c r="M214" s="16">
        <v>4.6616225495233104E-3</v>
      </c>
      <c r="N214" s="16">
        <v>-36.273396468616902</v>
      </c>
      <c r="O214" s="16">
        <v>4.5490926391672602E-3</v>
      </c>
      <c r="P214" s="16">
        <v>-68.230398269929097</v>
      </c>
      <c r="Q214" s="16">
        <v>1.8572386020086699E-3</v>
      </c>
      <c r="R214" s="16">
        <v>-100.63360492275299</v>
      </c>
      <c r="S214" s="16">
        <v>0.15406615277320901</v>
      </c>
      <c r="T214" s="16">
        <v>544.64578701294397</v>
      </c>
      <c r="U214" s="16">
        <v>7.1218529672480602E-2</v>
      </c>
      <c r="V214" s="74">
        <v>43740.721956018519</v>
      </c>
      <c r="W214" s="73">
        <v>2.2999999999999998</v>
      </c>
      <c r="X214" s="16">
        <v>7.4156155416062394E-2</v>
      </c>
      <c r="Y214" s="16">
        <v>6.5459704260757506E-2</v>
      </c>
      <c r="Z214" s="17">
        <f>((((N214/1000)+1)/((SMOW!$Z$4/1000)+1))-1)*1000</f>
        <v>-25.896411066815951</v>
      </c>
      <c r="AA214" s="17">
        <f>((((P214/1000)+1)/((SMOW!$AA$4/1000)+1))-1)*1000</f>
        <v>-48.535978698707403</v>
      </c>
      <c r="AB214" s="17">
        <f>Z214*SMOW!$AN$6</f>
        <v>-28.670836563798019</v>
      </c>
      <c r="AC214" s="17">
        <f>AA214*SMOW!$AN$12</f>
        <v>-53.630870766743264</v>
      </c>
      <c r="AD214" s="17">
        <f t="shared" ref="AD214" si="597">LN((AB214/1000)+1)*1000</f>
        <v>-29.089873866354615</v>
      </c>
      <c r="AE214" s="17">
        <f t="shared" ref="AE214" si="598">LN((AC214/1000)+1)*1000</f>
        <v>-55.122586003339691</v>
      </c>
      <c r="AF214" s="16">
        <f>(AD214-SMOW!AN$14*AE214)</f>
        <v>1.4851543408742174E-2</v>
      </c>
      <c r="AG214" s="2">
        <f t="shared" ref="AG214" si="599">AF214*1000</f>
        <v>14.851543408742174</v>
      </c>
      <c r="AK214" s="103" t="str">
        <f t="shared" si="542"/>
        <v>11</v>
      </c>
    </row>
    <row r="215" spans="1:38" s="73" customFormat="1" x14ac:dyDescent="0.25">
      <c r="A215" s="73">
        <v>1756</v>
      </c>
      <c r="B215" s="69" t="s">
        <v>80</v>
      </c>
      <c r="C215" s="97" t="s">
        <v>62</v>
      </c>
      <c r="D215" s="97" t="s">
        <v>293</v>
      </c>
      <c r="E215" s="73" t="s">
        <v>345</v>
      </c>
      <c r="F215" s="16">
        <v>-26.259349084134001</v>
      </c>
      <c r="G215" s="16">
        <v>-26.610283728649499</v>
      </c>
      <c r="H215" s="16">
        <v>6.1268914475500697E-3</v>
      </c>
      <c r="I215" s="16">
        <v>-49.147038942958503</v>
      </c>
      <c r="J215" s="16">
        <v>-50.395844357882297</v>
      </c>
      <c r="K215" s="16">
        <v>6.4056338484276398E-3</v>
      </c>
      <c r="L215" s="16">
        <v>-1.27790768763667E-3</v>
      </c>
      <c r="M215" s="16">
        <v>4.39154591993613E-3</v>
      </c>
      <c r="N215" s="16">
        <v>-36.186626827807601</v>
      </c>
      <c r="O215" s="16">
        <v>6.0644278407894396E-3</v>
      </c>
      <c r="P215" s="16">
        <v>-68.065313087286597</v>
      </c>
      <c r="Q215" s="16">
        <v>6.2781866592452398E-3</v>
      </c>
      <c r="R215" s="16">
        <v>-99.711493278115199</v>
      </c>
      <c r="S215" s="16">
        <v>0.15976299357172499</v>
      </c>
      <c r="T215" s="16">
        <v>525.363940809979</v>
      </c>
      <c r="U215" s="16">
        <v>0.24750156440052201</v>
      </c>
      <c r="V215" s="74">
        <v>43741.341990740744</v>
      </c>
      <c r="W215" s="73">
        <v>2.2999999999999998</v>
      </c>
      <c r="X215" s="16">
        <v>5.0859327282601202E-2</v>
      </c>
      <c r="Y215" s="16">
        <v>6.0536794282608802E-2</v>
      </c>
      <c r="Z215" s="17">
        <f>((((N215/1000)+1)/((SMOW!$Z$4/1000)+1))-1)*1000</f>
        <v>-25.808707128569196</v>
      </c>
      <c r="AA215" s="17">
        <f>((((P215/1000)+1)/((SMOW!$AA$4/1000)+1))-1)*1000</f>
        <v>-48.367404180454599</v>
      </c>
      <c r="AB215" s="17">
        <f>Z215*SMOW!$AN$6</f>
        <v>-28.573736418415468</v>
      </c>
      <c r="AC215" s="17">
        <f>AA215*SMOW!$AN$12</f>
        <v>-53.444600736852578</v>
      </c>
      <c r="AD215" s="17">
        <f t="shared" ref="AD215" si="600">LN((AB215/1000)+1)*1000</f>
        <v>-28.98991260091374</v>
      </c>
      <c r="AE215" s="17">
        <f t="shared" ref="AE215" si="601">LN((AC215/1000)+1)*1000</f>
        <v>-54.925779392523694</v>
      </c>
      <c r="AF215" s="16">
        <f>(AD215-SMOW!AN$14*AE215)</f>
        <v>1.0898918338771324E-2</v>
      </c>
      <c r="AG215" s="2">
        <f t="shared" ref="AG215" si="602">AF215*1000</f>
        <v>10.898918338771324</v>
      </c>
      <c r="AK215" s="103" t="str">
        <f t="shared" si="542"/>
        <v>11</v>
      </c>
      <c r="AL215" s="73">
        <v>1</v>
      </c>
    </row>
    <row r="216" spans="1:38" s="73" customFormat="1" x14ac:dyDescent="0.25">
      <c r="A216" s="73">
        <v>1757</v>
      </c>
      <c r="B216" s="69" t="s">
        <v>80</v>
      </c>
      <c r="C216" s="97" t="s">
        <v>62</v>
      </c>
      <c r="D216" s="97" t="s">
        <v>293</v>
      </c>
      <c r="E216" s="73" t="s">
        <v>346</v>
      </c>
      <c r="F216" s="16">
        <v>-26.315607506270702</v>
      </c>
      <c r="G216" s="16">
        <v>-26.668060638323499</v>
      </c>
      <c r="H216" s="16">
        <v>4.6335210094967504E-3</v>
      </c>
      <c r="I216" s="16">
        <v>-49.246796619932098</v>
      </c>
      <c r="J216" s="16">
        <v>-50.500762970662997</v>
      </c>
      <c r="K216" s="16">
        <v>2.26066757809956E-3</v>
      </c>
      <c r="L216" s="16">
        <v>-3.6577898133754302E-3</v>
      </c>
      <c r="M216" s="16">
        <v>4.33512240120417E-3</v>
      </c>
      <c r="N216" s="16">
        <v>-36.242311695803899</v>
      </c>
      <c r="O216" s="16">
        <v>4.5862823017884498E-3</v>
      </c>
      <c r="P216" s="16">
        <v>-68.163085974646705</v>
      </c>
      <c r="Q216" s="16">
        <v>2.2156890895805798E-3</v>
      </c>
      <c r="R216" s="16">
        <v>-100.697530891911</v>
      </c>
      <c r="S216" s="16">
        <v>0.124059111592215</v>
      </c>
      <c r="T216" s="16">
        <v>683.65025909121198</v>
      </c>
      <c r="U216" s="16">
        <v>0.10111018528530701</v>
      </c>
      <c r="V216" s="74">
        <v>43741.444074074076</v>
      </c>
      <c r="W216" s="73">
        <v>2.2999999999999998</v>
      </c>
      <c r="X216" s="16">
        <v>0.123850458212159</v>
      </c>
      <c r="Y216" s="16">
        <v>0.111068623964759</v>
      </c>
      <c r="Z216" s="17">
        <f>((((N216/1000)+1)/((SMOW!$Z$4/1000)+1))-1)*1000</f>
        <v>-25.864991586802223</v>
      </c>
      <c r="AA216" s="17">
        <f>((((P216/1000)+1)/((SMOW!$AA$4/1000)+1))-1)*1000</f>
        <v>-48.467243651938887</v>
      </c>
      <c r="AB216" s="17">
        <f>Z216*SMOW!$AN$6</f>
        <v>-28.636050941417029</v>
      </c>
      <c r="AC216" s="17">
        <f>AA216*SMOW!$AN$12</f>
        <v>-53.55492050243992</v>
      </c>
      <c r="AD216" s="17">
        <f t="shared" ref="AD216" si="603">LN((AB216/1000)+1)*1000</f>
        <v>-29.054062113936393</v>
      </c>
      <c r="AE216" s="17">
        <f t="shared" ref="AE216" si="604">LN((AC216/1000)+1)*1000</f>
        <v>-55.042334847157818</v>
      </c>
      <c r="AF216" s="16">
        <f>(AD216-SMOW!AN$14*AE216)</f>
        <v>8.2906853629367561E-3</v>
      </c>
      <c r="AG216" s="2">
        <f t="shared" ref="AG216" si="605">AF216*1000</f>
        <v>8.2906853629367561</v>
      </c>
      <c r="AK216" s="103" t="str">
        <f t="shared" si="542"/>
        <v>11</v>
      </c>
    </row>
  </sheetData>
  <dataValidations count="4">
    <dataValidation type="list" allowBlank="1" showInputMessage="1" showErrorMessage="1" sqref="G6 I13 G17:G19 G13 G11 G27 G21 G32 G55:G57 G61:G63 G118 E176:E180 G180 E189:E190 E194 E202 E207 E211:E213 C1:C216">
      <formula1>Type</formula1>
    </dataValidation>
    <dataValidation type="list" allowBlank="1" showInputMessage="1" showErrorMessage="1" sqref="H41 H46 H112 H6 F4:F8 J13 F10:F11 H13 H11 F13:F17 H21 H17:H19 F19 F23 F21 H27:H30 H32:H34 F31:F33 F35:F36 F38 H55:H59 H61:H63 F53:F64 F70 H82 F81:F82 H87:H91 F86:F91 F107:F109 F117:F118 H118 F145 F150 F161 H174 F170:F180 H180 F189:F190 F194 F202 F207 F211:F213 D1:D216">
      <formula1>INDIRECT(C1)</formula1>
    </dataValidation>
    <dataValidation allowBlank="1" showInputMessage="1" sqref="G33:G36"/>
    <dataValidation errorStyle="information" allowBlank="1" showInputMessage="1" sqref="I38 G37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topLeftCell="W10" zoomScaleNormal="100" workbookViewId="0">
      <selection activeCell="AG37" sqref="AG37"/>
    </sheetView>
  </sheetViews>
  <sheetFormatPr defaultRowHeight="15" x14ac:dyDescent="0.25"/>
  <cols>
    <col min="1" max="1" width="10.5703125" bestFit="1" customWidth="1"/>
    <col min="5" max="5" width="41.140625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5703125" customWidth="1"/>
    <col min="20" max="20" width="10.5703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04" t="s">
        <v>25</v>
      </c>
      <c r="AA1" s="104"/>
      <c r="AB1" s="105" t="s">
        <v>26</v>
      </c>
      <c r="AC1" s="105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82</v>
      </c>
      <c r="AK3" s="19"/>
      <c r="AL3" s="8" t="s">
        <v>22</v>
      </c>
      <c r="AM3" s="10">
        <f>$Z$35</f>
        <v>3.4160708450004815E-14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AVERAGE(N17:N30)</f>
        <v>-10.652856143529473</v>
      </c>
      <c r="AA4" s="6">
        <f>AVERAGE(P17:P30)</f>
        <v>-20.699069150598106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SLAP!Z20</f>
        <v>-26.824763933301242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1.1071355212049927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AA35</f>
        <v>5.9781239787508428E-14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SLAP!AA20</f>
        <v>-50.227542071695432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1.1049714501414092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50" t="s">
        <v>87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99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38" s="73" customFormat="1" x14ac:dyDescent="0.25">
      <c r="A17" s="73">
        <v>1554</v>
      </c>
      <c r="B17" s="69" t="s">
        <v>102</v>
      </c>
      <c r="C17" s="48" t="s">
        <v>62</v>
      </c>
      <c r="D17" s="48" t="s">
        <v>22</v>
      </c>
      <c r="E17" s="73" t="s">
        <v>113</v>
      </c>
      <c r="F17" s="16">
        <v>-0.128133009306164</v>
      </c>
      <c r="G17" s="16">
        <v>-0.12814152234317999</v>
      </c>
      <c r="H17" s="16">
        <v>3.9433320443140801E-3</v>
      </c>
      <c r="I17" s="16">
        <v>-0.170915581153328</v>
      </c>
      <c r="J17" s="16">
        <v>-0.17093026118660001</v>
      </c>
      <c r="K17" s="16">
        <v>1.92521091855543E-3</v>
      </c>
      <c r="L17" s="16">
        <v>-3.7890344436655003E-2</v>
      </c>
      <c r="M17" s="16">
        <v>3.9493801909956903E-3</v>
      </c>
      <c r="N17" s="16">
        <v>-10.3218182810117</v>
      </c>
      <c r="O17" s="16">
        <v>3.90312980729959E-3</v>
      </c>
      <c r="P17" s="16">
        <v>-20.0636240136757</v>
      </c>
      <c r="Q17" s="16">
        <v>1.8869067122969201E-3</v>
      </c>
      <c r="R17" s="16">
        <v>-31.516294725196801</v>
      </c>
      <c r="S17" s="16">
        <v>0.132841634946578</v>
      </c>
      <c r="T17" s="16">
        <v>878.14641529410903</v>
      </c>
      <c r="U17" s="16">
        <v>7.0745153695269403E-2</v>
      </c>
      <c r="V17" s="74">
        <v>43693.667592592596</v>
      </c>
      <c r="W17" s="73">
        <v>2.2000000000000002</v>
      </c>
      <c r="X17" s="16">
        <v>1.50222127735344E-2</v>
      </c>
      <c r="Y17" s="16">
        <v>1.29543178094546E-2</v>
      </c>
      <c r="Z17" s="17">
        <f>((((N17/1000)+1)/((SMOW!$Z$4/1000)+1))-1)*1000</f>
        <v>0.33460233303683751</v>
      </c>
      <c r="AA17" s="17">
        <f>((((P17/1000)+1)/((SMOW!$AA$4/1000)+1))-1)*1000</f>
        <v>0.64887627174137208</v>
      </c>
      <c r="AB17" s="17">
        <f>Z17*SMOW!$AN$6</f>
        <v>0.37045012838314562</v>
      </c>
      <c r="AC17" s="17">
        <f>AA17*SMOW!$AN$12</f>
        <v>0.71698975494841499</v>
      </c>
      <c r="AD17" s="17">
        <f>LN((AB17/1000)+1)*1000</f>
        <v>0.3703815286757296</v>
      </c>
      <c r="AE17" s="17">
        <f>LN((AC17/1000)+1)*1000</f>
        <v>0.7167328405900063</v>
      </c>
      <c r="AF17" s="16">
        <f>(AD17-SMOW!AN$14*AE17)</f>
        <v>-8.0534111557937216E-3</v>
      </c>
      <c r="AG17" s="2">
        <f>AF17*1000</f>
        <v>-8.0534111557937216</v>
      </c>
      <c r="AH17" s="2">
        <f>AVERAGE(AG17:AG20)</f>
        <v>3.0663337885340449</v>
      </c>
      <c r="AI17" s="2">
        <f>STDEV(AG17:AG20)</f>
        <v>8.4554495288015925</v>
      </c>
    </row>
    <row r="18" spans="1:38" s="73" customFormat="1" x14ac:dyDescent="0.25">
      <c r="A18" s="73">
        <v>1555</v>
      </c>
      <c r="B18" s="69" t="s">
        <v>102</v>
      </c>
      <c r="C18" s="48" t="s">
        <v>62</v>
      </c>
      <c r="D18" s="48" t="s">
        <v>22</v>
      </c>
      <c r="E18" s="73" t="s">
        <v>115</v>
      </c>
      <c r="F18" s="16">
        <v>-2.1993173004639099E-2</v>
      </c>
      <c r="G18" s="16">
        <v>-2.1993942418083601E-2</v>
      </c>
      <c r="H18" s="16">
        <v>5.2013137510752401E-3</v>
      </c>
      <c r="I18" s="16">
        <v>1.21328631061762E-2</v>
      </c>
      <c r="J18" s="16">
        <v>1.2132748128497401E-2</v>
      </c>
      <c r="K18" s="16">
        <v>1.4566562377021401E-3</v>
      </c>
      <c r="L18" s="16">
        <v>-2.8400033429930201E-2</v>
      </c>
      <c r="M18" s="16">
        <v>5.2692413816839302E-3</v>
      </c>
      <c r="N18" s="16">
        <v>-10.2167605394483</v>
      </c>
      <c r="O18" s="16">
        <v>5.1482864011427902E-3</v>
      </c>
      <c r="P18" s="16">
        <v>-19.884217521213198</v>
      </c>
      <c r="Q18" s="16">
        <v>1.42767444643962E-3</v>
      </c>
      <c r="R18" s="16">
        <v>-29.770549618081802</v>
      </c>
      <c r="S18" s="16">
        <v>0.138535125461133</v>
      </c>
      <c r="T18" s="16">
        <v>615.91090619003</v>
      </c>
      <c r="U18" s="16">
        <v>9.4158182620434794E-2</v>
      </c>
      <c r="V18" s="74">
        <v>43693.756261574075</v>
      </c>
      <c r="W18" s="73">
        <v>2.2000000000000002</v>
      </c>
      <c r="X18" s="16">
        <v>1.5723855918283802E-2</v>
      </c>
      <c r="Y18" s="16">
        <v>1.9123900042464101E-2</v>
      </c>
      <c r="Z18" s="17">
        <f>((((N18/1000)+1)/((SMOW!$Z$4/1000)+1))-1)*1000</f>
        <v>0.44079129028595787</v>
      </c>
      <c r="AA18" s="17">
        <f>((((P18/1000)+1)/((SMOW!$AA$4/1000)+1))-1)*1000</f>
        <v>0.83207480327640582</v>
      </c>
      <c r="AB18" s="17">
        <f>Z18*SMOW!$AN$6</f>
        <v>0.48801569491336522</v>
      </c>
      <c r="AC18" s="17">
        <f>AA18*SMOW!$AN$12</f>
        <v>0.91941890200245791</v>
      </c>
      <c r="AD18" s="17">
        <f t="shared" ref="AD18:AE24" si="0">LN((AB18/1000)+1)*1000</f>
        <v>0.48789665398182597</v>
      </c>
      <c r="AE18" s="17">
        <f t="shared" si="0"/>
        <v>0.91899649533647465</v>
      </c>
      <c r="AF18" s="16">
        <f>(AD18-SMOW!AN$14*AE18)</f>
        <v>2.666504444167328E-3</v>
      </c>
      <c r="AG18" s="2">
        <f t="shared" ref="AG18:AG23" si="1">AF18*1000</f>
        <v>2.666504444167328</v>
      </c>
    </row>
    <row r="19" spans="1:38" s="73" customFormat="1" x14ac:dyDescent="0.25">
      <c r="A19" s="73">
        <v>1556</v>
      </c>
      <c r="B19" s="69" t="s">
        <v>102</v>
      </c>
      <c r="C19" s="48" t="s">
        <v>62</v>
      </c>
      <c r="D19" s="48" t="s">
        <v>22</v>
      </c>
      <c r="E19" s="73" t="s">
        <v>130</v>
      </c>
      <c r="F19" s="16">
        <v>0.33095768369780199</v>
      </c>
      <c r="G19" s="16">
        <v>0.33090268582714599</v>
      </c>
      <c r="H19" s="16">
        <v>3.5345610557569302E-3</v>
      </c>
      <c r="I19" s="16">
        <v>0.66552724824382503</v>
      </c>
      <c r="J19" s="16">
        <v>0.66530578714682997</v>
      </c>
      <c r="K19" s="16">
        <v>2.2208226242882898E-3</v>
      </c>
      <c r="L19" s="16">
        <v>-2.0378769786380601E-2</v>
      </c>
      <c r="M19" s="16">
        <v>3.9113661492354698E-3</v>
      </c>
      <c r="N19" s="16">
        <v>-9.8674080137604498</v>
      </c>
      <c r="O19" s="16">
        <v>3.49852623553191E-3</v>
      </c>
      <c r="P19" s="16">
        <v>-19.243823141974101</v>
      </c>
      <c r="Q19" s="16">
        <v>2.17663689531333E-3</v>
      </c>
      <c r="R19" s="16">
        <v>-29.064406917111</v>
      </c>
      <c r="S19" s="16">
        <v>0.141194555134245</v>
      </c>
      <c r="T19" s="16">
        <v>1140.9867663361099</v>
      </c>
      <c r="U19" s="16">
        <v>0.12833862194137599</v>
      </c>
      <c r="V19" s="74">
        <v>43693.837094907409</v>
      </c>
      <c r="W19" s="73">
        <v>2.2000000000000002</v>
      </c>
      <c r="X19" s="16">
        <v>8.4351140707175001E-3</v>
      </c>
      <c r="Y19" s="16">
        <v>9.7227503656204198E-3</v>
      </c>
      <c r="Z19" s="17">
        <f>((((N19/1000)+1)/((SMOW!$Z$4/1000)+1))-1)*1000</f>
        <v>0.79390549075375461</v>
      </c>
      <c r="AA19" s="17">
        <f>((((P19/1000)+1)/((SMOW!$AA$4/1000)+1))-1)*1000</f>
        <v>1.4860049273739406</v>
      </c>
      <c r="AB19" s="17">
        <f>Z19*SMOW!$AN$6</f>
        <v>0.87896096929316359</v>
      </c>
      <c r="AC19" s="17">
        <f>AA19*SMOW!$AN$12</f>
        <v>1.6419930195176626</v>
      </c>
      <c r="AD19" s="17">
        <f>LN((AB19/1000)+1)*1000</f>
        <v>0.87857490930496041</v>
      </c>
      <c r="AE19" s="17">
        <f>LN((AC19/1000)+1)*1000</f>
        <v>1.6406464228463551</v>
      </c>
      <c r="AF19" s="16">
        <f>(AD19-SMOW!AN$14*AE19)</f>
        <v>1.2313598042084872E-2</v>
      </c>
      <c r="AG19" s="2">
        <f>AF19*1000</f>
        <v>12.313598042084873</v>
      </c>
    </row>
    <row r="20" spans="1:38" s="73" customFormat="1" x14ac:dyDescent="0.25">
      <c r="A20" s="73">
        <v>1557</v>
      </c>
      <c r="B20" s="69" t="s">
        <v>105</v>
      </c>
      <c r="C20" s="48" t="s">
        <v>62</v>
      </c>
      <c r="D20" s="48" t="s">
        <v>22</v>
      </c>
      <c r="E20" s="73" t="s">
        <v>116</v>
      </c>
      <c r="F20" s="16">
        <v>-0.54209274488005199</v>
      </c>
      <c r="G20" s="16">
        <v>-0.54224018534732099</v>
      </c>
      <c r="H20" s="16">
        <v>4.8282307829891798E-3</v>
      </c>
      <c r="I20" s="16">
        <v>-0.97922811668512399</v>
      </c>
      <c r="J20" s="16">
        <v>-0.97970796344845701</v>
      </c>
      <c r="K20" s="16">
        <v>2.14253749564082E-3</v>
      </c>
      <c r="L20" s="16">
        <v>-2.4954380646535899E-2</v>
      </c>
      <c r="M20" s="16">
        <v>4.97816828979274E-3</v>
      </c>
      <c r="N20" s="16">
        <v>-10.731557700564201</v>
      </c>
      <c r="O20" s="16">
        <v>4.7790070107769402E-3</v>
      </c>
      <c r="P20" s="16">
        <v>-20.855854274904601</v>
      </c>
      <c r="Q20" s="16">
        <v>2.09990933611845E-3</v>
      </c>
      <c r="R20" s="16">
        <v>-32.109677342471301</v>
      </c>
      <c r="S20" s="16">
        <v>0.176781584032914</v>
      </c>
      <c r="T20" s="16">
        <v>1166.5715904225401</v>
      </c>
      <c r="U20" s="16">
        <v>0.16255474069121001</v>
      </c>
      <c r="V20" s="74">
        <v>43694.396168981482</v>
      </c>
      <c r="W20" s="73">
        <v>2.2000000000000002</v>
      </c>
      <c r="X20" s="16">
        <v>3.6423879211435702E-2</v>
      </c>
      <c r="Y20" s="16">
        <v>3.2530645782248402E-2</v>
      </c>
      <c r="Z20" s="17">
        <f>((((N20/1000)+1)/((SMOW!$Z$4/1000)+1))-1)*1000</f>
        <v>-7.95489808844696E-2</v>
      </c>
      <c r="AA20" s="17">
        <f>((((P20/1000)+1)/((SMOW!$AA$4/1000)+1))-1)*1000</f>
        <v>-0.16009902509783736</v>
      </c>
      <c r="AB20" s="17">
        <f>Z20*SMOW!$AN$6</f>
        <v>-8.8071502412853248E-2</v>
      </c>
      <c r="AC20" s="17">
        <f>AA20*SMOW!$AN$12</f>
        <v>-0.17690485192858321</v>
      </c>
      <c r="AD20" s="17">
        <f t="shared" si="0"/>
        <v>-8.807538093535161E-2</v>
      </c>
      <c r="AE20" s="17">
        <f t="shared" si="0"/>
        <v>-0.1769205014375555</v>
      </c>
      <c r="AF20" s="16">
        <f>(AD20-SMOW!AN$14*AE20)</f>
        <v>5.3386438236776995E-3</v>
      </c>
      <c r="AG20" s="2">
        <f t="shared" si="1"/>
        <v>5.3386438236776996</v>
      </c>
    </row>
    <row r="21" spans="1:38" s="73" customFormat="1" x14ac:dyDescent="0.25">
      <c r="A21" s="73">
        <v>1655</v>
      </c>
      <c r="B21" s="69" t="s">
        <v>80</v>
      </c>
      <c r="C21" s="48" t="s">
        <v>62</v>
      </c>
      <c r="D21" s="48" t="s">
        <v>22</v>
      </c>
      <c r="E21" s="73" t="s">
        <v>235</v>
      </c>
      <c r="F21" s="16">
        <v>-1.1684494571569499</v>
      </c>
      <c r="G21" s="16">
        <v>-1.1691329190017199</v>
      </c>
      <c r="H21" s="16">
        <v>3.9720226549220198E-3</v>
      </c>
      <c r="I21" s="16">
        <v>-2.1443094302774099</v>
      </c>
      <c r="J21" s="16">
        <v>-2.1466118412032</v>
      </c>
      <c r="K21" s="16">
        <v>2.1714572345496999E-3</v>
      </c>
      <c r="L21" s="16">
        <v>-3.5721866846428897E-2</v>
      </c>
      <c r="M21" s="16">
        <v>3.5711254419222298E-3</v>
      </c>
      <c r="N21" s="16">
        <v>-11.3515287114292</v>
      </c>
      <c r="O21" s="16">
        <v>3.93152791737257E-3</v>
      </c>
      <c r="P21" s="16">
        <v>-21.997755003702199</v>
      </c>
      <c r="Q21" s="16">
        <v>2.1282536847485002E-3</v>
      </c>
      <c r="R21" s="16">
        <v>-32.7453530553504</v>
      </c>
      <c r="S21" s="16">
        <v>0.15001377053470399</v>
      </c>
      <c r="T21" s="16">
        <v>620.46628192031505</v>
      </c>
      <c r="U21" s="16">
        <v>0.101298687014444</v>
      </c>
      <c r="V21" s="74">
        <v>43715.417395833334</v>
      </c>
      <c r="W21" s="73">
        <v>2.2999999999999998</v>
      </c>
      <c r="X21" s="16">
        <v>7.2098626197781998E-2</v>
      </c>
      <c r="Y21" s="16">
        <v>0.12198407230531</v>
      </c>
      <c r="Z21" s="17">
        <f>((((N21/1000)+1)/((SMOW!$Z$4/1000)+1))-1)*1000</f>
        <v>-0.70619556769146996</v>
      </c>
      <c r="AA21" s="17">
        <f>((((P21/1000)+1)/((SMOW!$AA$4/1000)+1))-1)*1000</f>
        <v>-1.3261356261323742</v>
      </c>
      <c r="AB21" s="17">
        <f>Z21*SMOW!$AN$6</f>
        <v>-0.78185419790875132</v>
      </c>
      <c r="AC21" s="17">
        <f>AA21*SMOW!$AN$12</f>
        <v>-1.4653420058916753</v>
      </c>
      <c r="AD21" s="17">
        <f>LN((AB21/1000)+1)*1000</f>
        <v>-0.78216000531042196</v>
      </c>
      <c r="AE21" s="17">
        <f>LN((AC21/1000)+1)*1000</f>
        <v>-1.4664166694501723</v>
      </c>
      <c r="AF21" s="16">
        <f>(AD21-SMOW!AN$14*AE21)</f>
        <v>-7.8920038407309656E-3</v>
      </c>
      <c r="AG21" s="2">
        <f>AF21*1000</f>
        <v>-7.8920038407309656</v>
      </c>
      <c r="AH21" s="2">
        <f>AVERAGE(AG21:AG24)</f>
        <v>-1.8924058283580667</v>
      </c>
      <c r="AI21" s="2">
        <f>STDEV(AG21:AG24)</f>
        <v>5.9689150302197129</v>
      </c>
    </row>
    <row r="22" spans="1:38" s="73" customFormat="1" x14ac:dyDescent="0.25">
      <c r="A22" s="73">
        <v>1656</v>
      </c>
      <c r="B22" s="69" t="s">
        <v>80</v>
      </c>
      <c r="C22" s="48" t="s">
        <v>62</v>
      </c>
      <c r="D22" s="48" t="s">
        <v>22</v>
      </c>
      <c r="E22" s="73" t="s">
        <v>240</v>
      </c>
      <c r="F22" s="16">
        <v>-0.62651766362538697</v>
      </c>
      <c r="G22" s="16">
        <v>-0.62671447683341697</v>
      </c>
      <c r="H22" s="16">
        <v>4.9011553617641698E-3</v>
      </c>
      <c r="I22" s="16">
        <v>-1.12169031772131</v>
      </c>
      <c r="J22" s="16">
        <v>-1.1223199391359899</v>
      </c>
      <c r="K22" s="16">
        <v>1.6927482430076201E-3</v>
      </c>
      <c r="L22" s="16">
        <v>-3.41295489696124E-2</v>
      </c>
      <c r="M22" s="16">
        <v>4.7788800530264497E-3</v>
      </c>
      <c r="N22" s="16">
        <v>-10.8151219079732</v>
      </c>
      <c r="O22" s="16">
        <v>4.8511881240863204E-3</v>
      </c>
      <c r="P22" s="16">
        <v>-20.995482032462299</v>
      </c>
      <c r="Q22" s="16">
        <v>1.6590691394761799E-3</v>
      </c>
      <c r="R22" s="16">
        <v>-31.0407972001472</v>
      </c>
      <c r="S22" s="16">
        <v>0.16453721009037001</v>
      </c>
      <c r="T22" s="16">
        <v>634.12236269032303</v>
      </c>
      <c r="U22" s="16">
        <v>7.3839014039366505E-2</v>
      </c>
      <c r="V22" s="74">
        <v>43715.494629629633</v>
      </c>
      <c r="W22" s="73">
        <v>2.2999999999999998</v>
      </c>
      <c r="X22" s="16">
        <v>0.15290920242522299</v>
      </c>
      <c r="Y22" s="16">
        <v>0.14644879192237201</v>
      </c>
      <c r="Z22" s="17">
        <f>((((N22/1000)+1)/((SMOW!$Z$4/1000)+1))-1)*1000</f>
        <v>-0.16401297102974777</v>
      </c>
      <c r="AA22" s="17">
        <f>((((P22/1000)+1)/((SMOW!$AA$4/1000)+1))-1)*1000</f>
        <v>-0.30267803545025451</v>
      </c>
      <c r="AB22" s="17">
        <f>Z22*SMOW!$AN$6</f>
        <v>-0.18158458616539916</v>
      </c>
      <c r="AC22" s="17">
        <f>AA22*SMOW!$AN$12</f>
        <v>-0.33445058775742059</v>
      </c>
      <c r="AD22" s="17">
        <f t="shared" si="0"/>
        <v>-0.18160107464238306</v>
      </c>
      <c r="AE22" s="17">
        <f t="shared" si="0"/>
        <v>-0.33450652882857385</v>
      </c>
      <c r="AF22" s="16">
        <f>(AD22-SMOW!AN$14*AE22)</f>
        <v>-4.9816274208960565E-3</v>
      </c>
      <c r="AG22" s="2">
        <f t="shared" si="1"/>
        <v>-4.9816274208960563</v>
      </c>
    </row>
    <row r="23" spans="1:38" s="73" customFormat="1" x14ac:dyDescent="0.25">
      <c r="A23" s="73">
        <v>1657</v>
      </c>
      <c r="B23" s="69" t="s">
        <v>105</v>
      </c>
      <c r="C23" s="48" t="s">
        <v>62</v>
      </c>
      <c r="D23" s="48" t="s">
        <v>22</v>
      </c>
      <c r="E23" s="73" t="s">
        <v>236</v>
      </c>
      <c r="F23" s="16">
        <v>-0.87732994807089004</v>
      </c>
      <c r="G23" s="16">
        <v>-0.87771550669018095</v>
      </c>
      <c r="H23" s="16">
        <v>4.95424944183604E-3</v>
      </c>
      <c r="I23" s="16">
        <v>-1.6049876306067501</v>
      </c>
      <c r="J23" s="16">
        <v>-1.60627718116892</v>
      </c>
      <c r="K23" s="16">
        <v>3.0173457851995801E-3</v>
      </c>
      <c r="L23" s="16">
        <v>-2.9601155032990299E-2</v>
      </c>
      <c r="M23" s="16">
        <v>4.6609671815601899E-3</v>
      </c>
      <c r="N23" s="16">
        <v>-11.063377163288999</v>
      </c>
      <c r="O23" s="16">
        <v>4.9037409104577996E-3</v>
      </c>
      <c r="P23" s="16">
        <v>-21.469163609337201</v>
      </c>
      <c r="Q23" s="16">
        <v>2.9573123446044701E-3</v>
      </c>
      <c r="R23" s="16">
        <v>-31.8875688743118</v>
      </c>
      <c r="S23" s="16">
        <v>0.13007642430684899</v>
      </c>
      <c r="T23" s="16">
        <v>939.04391202813804</v>
      </c>
      <c r="U23" s="16">
        <v>0.48743095754145499</v>
      </c>
      <c r="V23" s="74">
        <v>43717.426412037035</v>
      </c>
      <c r="W23" s="73">
        <v>2.2999999999999998</v>
      </c>
      <c r="X23" s="16">
        <v>0.12579424290889599</v>
      </c>
      <c r="Y23" s="16">
        <v>0.121316807849686</v>
      </c>
      <c r="Z23" s="17">
        <f>((((N23/1000)+1)/((SMOW!$Z$4/1000)+1))-1)*1000</f>
        <v>-0.41494133005659517</v>
      </c>
      <c r="AA23" s="17">
        <f>((((P23/1000)+1)/((SMOW!$AA$4/1000)+1))-1)*1000</f>
        <v>-0.7863716192642034</v>
      </c>
      <c r="AB23" s="17">
        <f>Z23*SMOW!$AN$6</f>
        <v>-0.45939628572170138</v>
      </c>
      <c r="AC23" s="17">
        <f>AA23*SMOW!$AN$12</f>
        <v>-0.86891818848841496</v>
      </c>
      <c r="AD23" s="17">
        <f t="shared" si="0"/>
        <v>-0.45950184052423088</v>
      </c>
      <c r="AE23" s="17">
        <f t="shared" si="0"/>
        <v>-0.86929591672339357</v>
      </c>
      <c r="AF23" s="16">
        <f>(AD23-SMOW!AN$14*AE23)</f>
        <v>-5.1359649427906717E-4</v>
      </c>
      <c r="AG23" s="2">
        <f t="shared" si="1"/>
        <v>-0.51359649427906717</v>
      </c>
    </row>
    <row r="24" spans="1:38" s="73" customFormat="1" x14ac:dyDescent="0.25">
      <c r="A24" s="73">
        <v>1658</v>
      </c>
      <c r="B24" s="69" t="s">
        <v>105</v>
      </c>
      <c r="C24" s="48" t="s">
        <v>62</v>
      </c>
      <c r="D24" s="48" t="s">
        <v>22</v>
      </c>
      <c r="E24" s="73" t="s">
        <v>237</v>
      </c>
      <c r="F24" s="16">
        <v>-0.44759975402355701</v>
      </c>
      <c r="G24" s="16">
        <v>-0.44770045374089101</v>
      </c>
      <c r="H24" s="16">
        <v>5.1810693154276596E-3</v>
      </c>
      <c r="I24" s="16">
        <v>-0.80080543795646997</v>
      </c>
      <c r="J24" s="16">
        <v>-0.80112629636677901</v>
      </c>
      <c r="K24" s="16">
        <v>1.51356734756533E-3</v>
      </c>
      <c r="L24" s="16">
        <v>-2.4705769259231299E-2</v>
      </c>
      <c r="M24" s="16">
        <v>5.0553438184880797E-3</v>
      </c>
      <c r="N24" s="16">
        <v>-10.638028064954501</v>
      </c>
      <c r="O24" s="16">
        <v>5.1282483573478503E-3</v>
      </c>
      <c r="P24" s="16">
        <v>-20.6809815132377</v>
      </c>
      <c r="Q24" s="16">
        <v>1.4834532466584699E-3</v>
      </c>
      <c r="R24" s="16">
        <v>-31.1781717585935</v>
      </c>
      <c r="S24" s="16">
        <v>0.160282211096896</v>
      </c>
      <c r="T24" s="16">
        <v>784.189406938562</v>
      </c>
      <c r="U24" s="16">
        <v>0.138329256996161</v>
      </c>
      <c r="V24" s="74">
        <v>43717.503171296295</v>
      </c>
      <c r="W24" s="73">
        <v>2.2999999999999998</v>
      </c>
      <c r="X24" s="16">
        <v>2.4445730115211499E-2</v>
      </c>
      <c r="Y24" s="16">
        <v>7.0488697223233407E-2</v>
      </c>
      <c r="Z24" s="17">
        <f>((((N24/1000)+1)/((SMOW!$Z$4/1000)+1))-1)*1000</f>
        <v>1.4987740821981177E-2</v>
      </c>
      <c r="AA24" s="17">
        <f>((((P24/1000)+1)/((SMOW!$AA$4/1000)+1))-1)*1000</f>
        <v>1.8469948093180477E-2</v>
      </c>
      <c r="AB24" s="17">
        <f>Z24*SMOW!$AN$6</f>
        <v>1.6593460246629475E-2</v>
      </c>
      <c r="AC24" s="17">
        <f>AA24*SMOW!$AN$12</f>
        <v>2.0408765328558186E-2</v>
      </c>
      <c r="AD24" s="17">
        <f t="shared" si="0"/>
        <v>1.6593322576800264E-2</v>
      </c>
      <c r="AE24" s="17">
        <f t="shared" si="0"/>
        <v>2.0408557072587957E-2</v>
      </c>
      <c r="AF24" s="16">
        <f>(AD24-SMOW!AN$14*AE24)</f>
        <v>5.817604442473822E-3</v>
      </c>
      <c r="AG24" s="2">
        <f>AF24*1000</f>
        <v>5.8176044424738222</v>
      </c>
    </row>
    <row r="25" spans="1:38" s="46" customFormat="1" x14ac:dyDescent="0.25">
      <c r="A25" s="73" t="s">
        <v>305</v>
      </c>
      <c r="B25" s="69"/>
      <c r="C25" s="48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7"/>
      <c r="X25" s="16"/>
      <c r="Y25" s="16"/>
      <c r="Z25" s="17"/>
      <c r="AA25" s="17"/>
      <c r="AB25" s="17"/>
      <c r="AC25" s="17"/>
      <c r="AD25" s="17"/>
      <c r="AE25" s="17"/>
      <c r="AF25" s="16"/>
      <c r="AG25" s="2"/>
      <c r="AH25" s="2"/>
      <c r="AI25" s="2"/>
    </row>
    <row r="26" spans="1:38" s="73" customFormat="1" x14ac:dyDescent="0.25">
      <c r="A26" s="73">
        <v>1743</v>
      </c>
      <c r="B26" s="69" t="s">
        <v>80</v>
      </c>
      <c r="C26" s="101" t="s">
        <v>62</v>
      </c>
      <c r="D26" s="101" t="s">
        <v>22</v>
      </c>
      <c r="E26" s="73" t="s">
        <v>332</v>
      </c>
      <c r="F26" s="16">
        <v>-0.20110895747042801</v>
      </c>
      <c r="G26" s="16">
        <v>-0.20112952708500001</v>
      </c>
      <c r="H26" s="16">
        <v>4.2023209446454702E-3</v>
      </c>
      <c r="I26" s="16">
        <v>-0.32383652583980499</v>
      </c>
      <c r="J26" s="16">
        <v>-0.32388902239929901</v>
      </c>
      <c r="K26" s="16">
        <v>1.60377694334007E-3</v>
      </c>
      <c r="L26" s="16">
        <v>-3.0116123258170001E-2</v>
      </c>
      <c r="M26" s="16">
        <v>4.0883738987024902E-3</v>
      </c>
      <c r="N26" s="16">
        <v>-10.3940502399984</v>
      </c>
      <c r="O26" s="16">
        <v>4.1594783179699198E-3</v>
      </c>
      <c r="P26" s="16">
        <v>-20.213502426580199</v>
      </c>
      <c r="Q26" s="16">
        <v>1.5718680224842999E-3</v>
      </c>
      <c r="R26" s="16">
        <v>-31.3400096275913</v>
      </c>
      <c r="S26" s="16">
        <v>0.15219669366704</v>
      </c>
      <c r="T26" s="16">
        <v>955.52645006912496</v>
      </c>
      <c r="U26" s="16">
        <v>0.10020680173965101</v>
      </c>
      <c r="V26" s="74">
        <v>43738.583854166667</v>
      </c>
      <c r="W26" s="73">
        <v>2.2999999999999998</v>
      </c>
      <c r="X26" s="16">
        <v>1.5049273601004101E-3</v>
      </c>
      <c r="Y26" s="16">
        <v>2.5716242276241199E-3</v>
      </c>
      <c r="Z26" s="17">
        <f>((((N26/1000)+1)/((SMOW!$Z$4/1000)+1))-1)*1000</f>
        <v>0.26159261199487638</v>
      </c>
      <c r="AA26" s="17">
        <f>((((P26/1000)+1)/((SMOW!$AA$4/1000)+1))-1)*1000</f>
        <v>0.49582994228014599</v>
      </c>
      <c r="AB26" s="17">
        <f>Z26*SMOW!$AN$6</f>
        <v>0.2896184728243229</v>
      </c>
      <c r="AC26" s="17">
        <f>AA26*SMOW!$AN$12</f>
        <v>0.54787793034482413</v>
      </c>
      <c r="AD26" s="17">
        <f t="shared" ref="AD26:AE30" si="2">LN((AB26/1000)+1)*1000</f>
        <v>0.2895765414902346</v>
      </c>
      <c r="AE26" s="17">
        <f t="shared" si="2"/>
        <v>0.54772790002780591</v>
      </c>
      <c r="AF26" s="16">
        <f>(AD26-SMOW!AN$14*AE26)</f>
        <v>3.762102755530683E-4</v>
      </c>
      <c r="AG26" s="2">
        <f t="shared" ref="AG26:AG30" si="3">AF26*1000</f>
        <v>0.3762102755530683</v>
      </c>
      <c r="AH26" s="2">
        <f>AVERAGE(AG26:AG30)</f>
        <v>-0.73797428014086308</v>
      </c>
      <c r="AI26" s="2">
        <f>STDEV(AG26:AG30)</f>
        <v>7.051658385276184</v>
      </c>
    </row>
    <row r="27" spans="1:38" s="73" customFormat="1" x14ac:dyDescent="0.25">
      <c r="A27" s="73">
        <v>1744</v>
      </c>
      <c r="B27" s="69" t="s">
        <v>102</v>
      </c>
      <c r="C27" s="101" t="s">
        <v>62</v>
      </c>
      <c r="D27" s="101" t="s">
        <v>22</v>
      </c>
      <c r="E27" s="73" t="s">
        <v>333</v>
      </c>
      <c r="F27" s="16">
        <v>-0.58320809435966103</v>
      </c>
      <c r="G27" s="16">
        <v>-0.58337881752210596</v>
      </c>
      <c r="H27" s="16">
        <v>5.5028335926342598E-3</v>
      </c>
      <c r="I27" s="16">
        <v>-1.05754376994988</v>
      </c>
      <c r="J27" s="16">
        <v>-1.0581034203128099</v>
      </c>
      <c r="K27" s="16">
        <v>1.69866504320369E-3</v>
      </c>
      <c r="L27" s="16">
        <v>-2.4700211596943199E-2</v>
      </c>
      <c r="M27" s="16">
        <v>5.4288610723926198E-3</v>
      </c>
      <c r="N27" s="16">
        <v>-10.7722538794018</v>
      </c>
      <c r="O27" s="16">
        <v>5.4467322504548801E-3</v>
      </c>
      <c r="P27" s="16">
        <v>-20.9326117513965</v>
      </c>
      <c r="Q27" s="16">
        <v>1.6648682183703399E-3</v>
      </c>
      <c r="R27" s="16">
        <v>-32.267537015638801</v>
      </c>
      <c r="S27" s="16">
        <v>0.14688260882395199</v>
      </c>
      <c r="T27" s="16">
        <v>799.27616884627901</v>
      </c>
      <c r="U27" s="16">
        <v>0.13015565344855701</v>
      </c>
      <c r="V27" s="74">
        <v>43738.66375</v>
      </c>
      <c r="W27" s="73">
        <v>2.2999999999999998</v>
      </c>
      <c r="X27" s="16">
        <v>5.7497995395296899E-3</v>
      </c>
      <c r="Y27" s="16">
        <v>8.1871768004125097E-3</v>
      </c>
      <c r="Z27" s="17">
        <f>((((N27/1000)+1)/((SMOW!$Z$4/1000)+1))-1)*1000</f>
        <v>-0.12068335832748911</v>
      </c>
      <c r="AA27" s="17">
        <f>((((P27/1000)+1)/((SMOW!$AA$4/1000)+1))-1)*1000</f>
        <v>-0.23847889187211813</v>
      </c>
      <c r="AB27" s="17">
        <f>Z27*SMOW!$AN$6</f>
        <v>-0.13361283282267356</v>
      </c>
      <c r="AC27" s="17">
        <f>AA27*SMOW!$AN$12</f>
        <v>-0.26351236698005071</v>
      </c>
      <c r="AD27" s="17">
        <f t="shared" si="2"/>
        <v>-0.13362175981237925</v>
      </c>
      <c r="AE27" s="17">
        <f t="shared" si="2"/>
        <v>-0.26354709246438485</v>
      </c>
      <c r="AF27" s="16">
        <f>(AD27-SMOW!AN$14*AE27)</f>
        <v>5.5311050088159563E-3</v>
      </c>
      <c r="AG27" s="2">
        <f t="shared" si="3"/>
        <v>5.5311050088159561</v>
      </c>
      <c r="AJ27" s="55"/>
      <c r="AK27" s="59"/>
      <c r="AL27" s="48"/>
    </row>
    <row r="28" spans="1:38" s="73" customFormat="1" x14ac:dyDescent="0.25">
      <c r="A28" s="73">
        <v>1745</v>
      </c>
      <c r="B28" s="69" t="s">
        <v>248</v>
      </c>
      <c r="C28" s="99" t="s">
        <v>62</v>
      </c>
      <c r="D28" s="99" t="s">
        <v>22</v>
      </c>
      <c r="E28" s="73" t="s">
        <v>339</v>
      </c>
      <c r="F28" s="16">
        <v>-0.56694814102796998</v>
      </c>
      <c r="G28" s="16">
        <v>-0.56710930227054601</v>
      </c>
      <c r="H28" s="16">
        <v>4.44298285949797E-3</v>
      </c>
      <c r="I28" s="16">
        <v>-0.99527625753297899</v>
      </c>
      <c r="J28" s="16">
        <v>-0.99577225664375502</v>
      </c>
      <c r="K28" s="16">
        <v>4.4265733922199298E-3</v>
      </c>
      <c r="L28" s="16">
        <v>-4.1341550762642898E-2</v>
      </c>
      <c r="M28" s="16">
        <v>5.0574492495217803E-3</v>
      </c>
      <c r="N28" s="16">
        <v>-10.7561596961575</v>
      </c>
      <c r="O28" s="16">
        <v>4.39768668662499E-3</v>
      </c>
      <c r="P28" s="16">
        <v>-20.871583120193002</v>
      </c>
      <c r="Q28" s="16">
        <v>4.3385018055658699E-3</v>
      </c>
      <c r="R28" s="16">
        <v>-32.135099910848702</v>
      </c>
      <c r="S28" s="16">
        <v>0.15890247890327999</v>
      </c>
      <c r="T28" s="16">
        <v>680.54854661870195</v>
      </c>
      <c r="U28" s="16">
        <v>0.105651223839592</v>
      </c>
      <c r="V28" s="74">
        <v>43738.743055555555</v>
      </c>
      <c r="W28" s="73">
        <v>2.2999999999999998</v>
      </c>
      <c r="X28" s="16">
        <v>4.7197155230640697E-3</v>
      </c>
      <c r="Y28" s="16">
        <v>2.86666019657853E-3</v>
      </c>
      <c r="Z28" s="17">
        <f>((((N28/1000)+1)/((SMOW!$Z$4/1000)+1))-1)*1000</f>
        <v>-0.10441587997644941</v>
      </c>
      <c r="AA28" s="17">
        <f>((((P28/1000)+1)/((SMOW!$AA$4/1000)+1))-1)*1000</f>
        <v>-0.17616032432976603</v>
      </c>
      <c r="AB28" s="17">
        <f>Z28*SMOW!$AN$6</f>
        <v>-0.11560252969980428</v>
      </c>
      <c r="AC28" s="17">
        <f>AA28*SMOW!$AN$12</f>
        <v>-0.19465212903204254</v>
      </c>
      <c r="AD28" s="17">
        <f t="shared" si="2"/>
        <v>-0.11560921218722622</v>
      </c>
      <c r="AE28" s="17">
        <f t="shared" si="2"/>
        <v>-0.19467107621647278</v>
      </c>
      <c r="AF28" s="16">
        <f>(AD28-SMOW!AN$14*AE28)</f>
        <v>-1.2822883944928587E-2</v>
      </c>
      <c r="AG28" s="2">
        <f t="shared" si="3"/>
        <v>-12.822883944928588</v>
      </c>
      <c r="AJ28" s="55"/>
      <c r="AK28" s="59"/>
      <c r="AL28" s="48"/>
    </row>
    <row r="29" spans="1:38" s="73" customFormat="1" x14ac:dyDescent="0.25">
      <c r="A29" s="73">
        <v>1746</v>
      </c>
      <c r="B29" s="73" t="s">
        <v>105</v>
      </c>
      <c r="C29" s="101" t="s">
        <v>62</v>
      </c>
      <c r="D29" s="101" t="s">
        <v>22</v>
      </c>
      <c r="E29" s="73" t="s">
        <v>334</v>
      </c>
      <c r="F29" s="16">
        <v>-0.83822816046320903</v>
      </c>
      <c r="G29" s="16">
        <v>-0.83857986937308704</v>
      </c>
      <c r="H29" s="16">
        <v>3.1938070630252E-3</v>
      </c>
      <c r="I29" s="16">
        <v>-1.53584039746572</v>
      </c>
      <c r="J29" s="16">
        <v>-1.5370215063858299</v>
      </c>
      <c r="K29" s="16">
        <v>5.0409877346816803E-3</v>
      </c>
      <c r="L29" s="16">
        <v>-2.70325140013709E-2</v>
      </c>
      <c r="M29" s="16">
        <v>3.9526177545461897E-3</v>
      </c>
      <c r="N29" s="16">
        <v>-11.024674018077</v>
      </c>
      <c r="O29" s="16">
        <v>3.1612462268864202E-3</v>
      </c>
      <c r="P29" s="16">
        <v>-21.401392137082901</v>
      </c>
      <c r="Q29" s="16">
        <v>4.9406916933070104E-3</v>
      </c>
      <c r="R29" s="16">
        <v>-33.090820187646202</v>
      </c>
      <c r="S29" s="16">
        <v>0.131723908634376</v>
      </c>
      <c r="T29" s="16">
        <v>655.35468505046697</v>
      </c>
      <c r="U29" s="16">
        <v>0.248998183554133</v>
      </c>
      <c r="V29" s="74">
        <v>43739.474745370368</v>
      </c>
      <c r="W29" s="73">
        <v>2.2999999999999998</v>
      </c>
      <c r="X29" s="16">
        <v>3.1374260692060701E-3</v>
      </c>
      <c r="Y29" s="16">
        <v>2.2580327456962501E-3</v>
      </c>
      <c r="Z29" s="17">
        <f>((((N29/1000)+1)/((SMOW!$Z$4/1000)+1))-1)*1000</f>
        <v>-0.37582144635117665</v>
      </c>
      <c r="AA29" s="17">
        <f>((((P29/1000)+1)/((SMOW!$AA$4/1000)+1))-1)*1000</f>
        <v>-0.71716769009455561</v>
      </c>
      <c r="AB29" s="17">
        <f>Z29*SMOW!$AN$6</f>
        <v>-0.41608527288602415</v>
      </c>
      <c r="AC29" s="17">
        <f>AA29*SMOW!$AN$12</f>
        <v>-0.79244982251834584</v>
      </c>
      <c r="AD29" s="17">
        <f t="shared" si="2"/>
        <v>-0.41617186038256831</v>
      </c>
      <c r="AE29" s="17">
        <f t="shared" si="2"/>
        <v>-0.79276397685762934</v>
      </c>
      <c r="AF29" s="16">
        <f>(AD29-SMOW!AN$14*AE29)</f>
        <v>2.4075193982600052E-3</v>
      </c>
      <c r="AG29" s="2">
        <f t="shared" si="3"/>
        <v>2.4075193982600052</v>
      </c>
    </row>
    <row r="30" spans="1:38" s="73" customFormat="1" x14ac:dyDescent="0.25">
      <c r="A30" s="73">
        <v>1747</v>
      </c>
      <c r="B30" s="73" t="s">
        <v>105</v>
      </c>
      <c r="C30" s="99" t="s">
        <v>62</v>
      </c>
      <c r="D30" s="99" t="s">
        <v>22</v>
      </c>
      <c r="E30" s="73" t="s">
        <v>335</v>
      </c>
      <c r="F30" s="16">
        <v>-0.34289588381105102</v>
      </c>
      <c r="G30" s="16">
        <v>-0.342955277681673</v>
      </c>
      <c r="H30" s="16">
        <v>5.5063019331854802E-3</v>
      </c>
      <c r="I30" s="16">
        <v>-0.59360995277969697</v>
      </c>
      <c r="J30" s="16">
        <v>-0.59378636969417198</v>
      </c>
      <c r="K30" s="16">
        <v>2.8696142030765798E-3</v>
      </c>
      <c r="L30" s="16">
        <v>-2.94360744831508E-2</v>
      </c>
      <c r="M30" s="16">
        <v>5.7764414216081696E-3</v>
      </c>
      <c r="N30" s="16">
        <v>-10.5343916498179</v>
      </c>
      <c r="O30" s="16">
        <v>5.4501652313009496E-3</v>
      </c>
      <c r="P30" s="16">
        <v>-20.4779084120158</v>
      </c>
      <c r="Q30" s="16">
        <v>2.8125200461399701E-3</v>
      </c>
      <c r="R30" s="16">
        <v>-31.916864500493201</v>
      </c>
      <c r="S30" s="16">
        <v>0.108457387575917</v>
      </c>
      <c r="T30" s="16">
        <v>745.26445562277297</v>
      </c>
      <c r="U30" s="16">
        <v>9.0895917455937406E-2</v>
      </c>
      <c r="V30" s="74">
        <v>43739.552025462966</v>
      </c>
      <c r="W30" s="73">
        <v>2.2999999999999998</v>
      </c>
      <c r="X30" s="16">
        <v>7.7950140148531901E-3</v>
      </c>
      <c r="Y30" s="16">
        <v>1.1595171133240101E-2</v>
      </c>
      <c r="Z30" s="17">
        <f>((((N30/1000)+1)/((SMOW!$Z$4/1000)+1))-1)*1000</f>
        <v>0.11974006742443422</v>
      </c>
      <c r="AA30" s="17">
        <f>((((P30/1000)+1)/((SMOW!$AA$4/1000)+1))-1)*1000</f>
        <v>0.22583531947684143</v>
      </c>
      <c r="AB30" s="17">
        <f>Z30*SMOW!$AN$6</f>
        <v>0.13256848195707194</v>
      </c>
      <c r="AC30" s="17">
        <f>AA30*SMOW!$AN$12</f>
        <v>0.24954158045547392</v>
      </c>
      <c r="AD30" s="17">
        <f t="shared" si="2"/>
        <v>0.13255969553240746</v>
      </c>
      <c r="AE30" s="17">
        <f t="shared" si="2"/>
        <v>0.24951045013411405</v>
      </c>
      <c r="AF30" s="16">
        <f>(AD30-SMOW!AN$14*AE30)</f>
        <v>8.1817786159524286E-4</v>
      </c>
      <c r="AG30" s="2">
        <f t="shared" si="3"/>
        <v>0.81817786159524286</v>
      </c>
    </row>
    <row r="31" spans="1:38" s="73" customFormat="1" x14ac:dyDescent="0.25">
      <c r="B31" s="69"/>
      <c r="C31" s="54"/>
      <c r="D31" s="5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74"/>
      <c r="W31" s="20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2" spans="1:38" s="73" customFormat="1" x14ac:dyDescent="0.25">
      <c r="B32" s="69"/>
      <c r="C32" s="54"/>
      <c r="D32" s="5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74"/>
      <c r="W32" s="20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4" spans="1:37" s="46" customFormat="1" x14ac:dyDescent="0.25">
      <c r="B34" s="21"/>
      <c r="C34" s="48"/>
      <c r="D34" s="4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V34" s="47"/>
      <c r="X34" s="52"/>
      <c r="Y34" s="52"/>
      <c r="Z34" s="17"/>
      <c r="AA34" s="17"/>
      <c r="AB34" s="17"/>
      <c r="AC34" s="17"/>
      <c r="AD34" s="17"/>
      <c r="AE34" s="17"/>
      <c r="AF34" s="16"/>
      <c r="AG34" s="2"/>
    </row>
    <row r="35" spans="1:37" s="18" customFormat="1" x14ac:dyDescent="0.25">
      <c r="A35" s="14"/>
      <c r="B35" s="21"/>
      <c r="C35" s="14"/>
      <c r="D35" s="14"/>
      <c r="E35" s="14"/>
      <c r="F35" s="17"/>
      <c r="G35" s="17"/>
      <c r="H35" s="17"/>
      <c r="I35" s="17"/>
      <c r="J35" s="17"/>
      <c r="K35" s="1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14"/>
      <c r="X35" s="16"/>
      <c r="Y35" s="19" t="s">
        <v>35</v>
      </c>
      <c r="Z35" s="17">
        <f>AVERAGE(Z17:Z24,Z26:Z30)</f>
        <v>3.4160708450004815E-14</v>
      </c>
      <c r="AA35" s="17">
        <f>AVERAGE(AA17:AA24,AA26:AA30)</f>
        <v>5.9781239787508428E-14</v>
      </c>
      <c r="AB35" s="17">
        <f t="shared" ref="AB35:AF35" si="4">AVERAGE(AB17:AB24,AB26:AB30)</f>
        <v>3.7811634165599083E-14</v>
      </c>
      <c r="AC35" s="17">
        <f t="shared" si="4"/>
        <v>6.6041189610971808E-14</v>
      </c>
      <c r="AD35" s="17">
        <f t="shared" si="4"/>
        <v>-8.9114017892528456E-5</v>
      </c>
      <c r="AE35" s="17">
        <f t="shared" si="4"/>
        <v>-3.1531507467986888E-4</v>
      </c>
      <c r="AF35" s="17">
        <f t="shared" si="4"/>
        <v>7.7372341538430516E-5</v>
      </c>
      <c r="AG35" s="2">
        <f>AVERAGE(AG17:AG30)</f>
        <v>7.7372341538430617E-2</v>
      </c>
      <c r="AH35" s="19" t="s">
        <v>35</v>
      </c>
      <c r="AI35" s="14" t="s">
        <v>76</v>
      </c>
      <c r="AJ35" s="14"/>
      <c r="AK35"/>
    </row>
    <row r="36" spans="1:37" s="18" customFormat="1" x14ac:dyDescent="0.25">
      <c r="A36" s="14"/>
      <c r="B36" s="21"/>
      <c r="C36" s="14"/>
      <c r="D36" s="14"/>
      <c r="E36" s="14"/>
      <c r="F36" s="17"/>
      <c r="G36" s="17"/>
      <c r="H36" s="17"/>
      <c r="I36" s="17"/>
      <c r="J36" s="17"/>
      <c r="K36" s="17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14"/>
      <c r="X36" s="16"/>
      <c r="Y36" s="16"/>
      <c r="Z36" s="16"/>
      <c r="AA36" s="16"/>
      <c r="AB36" s="16"/>
      <c r="AC36" s="16"/>
      <c r="AD36" s="14"/>
      <c r="AE36" s="14"/>
      <c r="AF36" s="16"/>
      <c r="AG36" s="2">
        <f>STDEV(AG17:AG30)</f>
        <v>6.9212889026969542</v>
      </c>
      <c r="AH36" s="19" t="s">
        <v>74</v>
      </c>
      <c r="AJ36" s="14"/>
      <c r="AK36"/>
    </row>
    <row r="37" spans="1:37" s="18" customFormat="1" x14ac:dyDescent="0.25">
      <c r="B37" s="21"/>
      <c r="C37" s="14"/>
      <c r="D37" s="14"/>
      <c r="E37" s="14"/>
      <c r="F37" s="17"/>
      <c r="G37" s="17"/>
      <c r="H37" s="17"/>
      <c r="I37" s="17"/>
      <c r="J37" s="17"/>
      <c r="K37" s="1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14"/>
      <c r="X37" s="16"/>
      <c r="Y37" s="16"/>
      <c r="Z37" s="16"/>
      <c r="AA37" s="16"/>
      <c r="AB37" s="16"/>
      <c r="AC37" s="16"/>
      <c r="AD37" s="14"/>
      <c r="AE37" s="14"/>
      <c r="AF37" s="14"/>
      <c r="AG37" s="3"/>
      <c r="AH37" s="19"/>
      <c r="AI37" s="14"/>
      <c r="AJ37" s="14"/>
      <c r="AK37"/>
    </row>
    <row r="38" spans="1:37" s="46" customFormat="1" x14ac:dyDescent="0.25">
      <c r="A38" s="18" t="s">
        <v>83</v>
      </c>
      <c r="B38" s="28"/>
      <c r="C38" s="18"/>
      <c r="D38" s="18"/>
      <c r="E38" s="18"/>
      <c r="F38" s="35"/>
      <c r="G38" s="35"/>
      <c r="H38" s="35"/>
      <c r="I38" s="37"/>
      <c r="J38" s="37"/>
      <c r="K38" s="37"/>
      <c r="L38" s="35"/>
      <c r="M38" s="35"/>
      <c r="N38" s="35"/>
      <c r="O38" s="35"/>
      <c r="P38" s="18"/>
      <c r="Q38" s="18"/>
      <c r="R38" s="18"/>
      <c r="S38" s="18"/>
      <c r="T38" s="18"/>
      <c r="U38" s="18"/>
      <c r="V38" s="12"/>
      <c r="W38" s="18"/>
      <c r="X38" s="35"/>
      <c r="Y38" s="35"/>
      <c r="Z38" s="37"/>
      <c r="AA38" s="37"/>
      <c r="AB38" s="37"/>
      <c r="AC38" s="37"/>
      <c r="AD38" s="37"/>
      <c r="AE38" s="37"/>
      <c r="AF38" s="35"/>
      <c r="AG38" s="36"/>
      <c r="AH38" s="18"/>
      <c r="AI38" s="18"/>
      <c r="AJ38" s="18"/>
      <c r="AK38"/>
    </row>
    <row r="39" spans="1:37" s="46" customFormat="1" x14ac:dyDescent="0.25">
      <c r="A39" s="46" t="s">
        <v>99</v>
      </c>
      <c r="B39" s="28"/>
      <c r="C39" s="18"/>
      <c r="D39" s="18"/>
      <c r="E39" s="18"/>
      <c r="F39" s="35"/>
      <c r="G39" s="35"/>
      <c r="H39" s="35"/>
      <c r="I39" s="37"/>
      <c r="J39" s="37"/>
      <c r="K39" s="37"/>
      <c r="L39" s="35"/>
      <c r="M39" s="35"/>
      <c r="N39" s="35"/>
      <c r="O39" s="35"/>
      <c r="P39" s="18"/>
      <c r="Q39" s="18"/>
      <c r="R39" s="18"/>
      <c r="S39" s="18"/>
      <c r="T39" s="18"/>
      <c r="U39" s="18"/>
      <c r="V39" s="12"/>
      <c r="W39" s="18"/>
      <c r="X39" s="35"/>
      <c r="Y39" s="35"/>
      <c r="Z39" s="38"/>
      <c r="AA39" s="38"/>
      <c r="AB39" s="38"/>
      <c r="AC39" s="38"/>
      <c r="AD39" s="38"/>
      <c r="AE39" s="38"/>
      <c r="AF39" s="39"/>
      <c r="AG39" s="40"/>
      <c r="AH39" s="18"/>
      <c r="AI39" s="18"/>
      <c r="AJ39" s="18"/>
      <c r="AK39" s="18"/>
    </row>
    <row r="40" spans="1:37" s="46" customFormat="1" x14ac:dyDescent="0.25">
      <c r="B40" s="21"/>
      <c r="C40" s="48"/>
      <c r="D40" s="48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  <c r="AH40" s="67"/>
      <c r="AI40" s="68"/>
    </row>
    <row r="41" spans="1:37" s="46" customFormat="1" x14ac:dyDescent="0.25">
      <c r="B41" s="21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7" s="46" customFormat="1" x14ac:dyDescent="0.25">
      <c r="B42" s="2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  <row r="43" spans="1:37" s="46" customFormat="1" x14ac:dyDescent="0.25">
      <c r="B43" s="2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7" x14ac:dyDescent="0.25">
      <c r="A44" s="70"/>
      <c r="B44" s="21"/>
      <c r="C44" s="48"/>
      <c r="D44" s="48"/>
      <c r="E44" s="4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W44" s="46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46"/>
      <c r="AI44" s="46"/>
      <c r="AJ44" s="46"/>
      <c r="AK44" s="46"/>
    </row>
    <row r="45" spans="1:37" s="46" customFormat="1" x14ac:dyDescent="0.25">
      <c r="B45" s="69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71"/>
      <c r="AI45" s="71"/>
    </row>
    <row r="46" spans="1:37" s="46" customFormat="1" x14ac:dyDescent="0.25">
      <c r="B46" s="69"/>
      <c r="C46" s="48"/>
      <c r="D46" s="4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  <c r="AH46" s="2"/>
      <c r="AI46" s="2"/>
    </row>
    <row r="47" spans="1:37" s="46" customFormat="1" x14ac:dyDescent="0.25">
      <c r="B47" s="69"/>
      <c r="C47" s="48"/>
      <c r="D47" s="4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8" spans="1:37" s="46" customFormat="1" x14ac:dyDescent="0.25">
      <c r="B48" s="21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  <row r="49" spans="2:35" s="73" customFormat="1" x14ac:dyDescent="0.25">
      <c r="B49" s="69"/>
      <c r="C49" s="54"/>
      <c r="D49" s="54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74"/>
      <c r="W49" s="20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2"/>
      <c r="AI49" s="2"/>
    </row>
    <row r="50" spans="2:35" s="73" customFormat="1" x14ac:dyDescent="0.25">
      <c r="B50" s="69"/>
      <c r="C50" s="54"/>
      <c r="D50" s="54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74"/>
      <c r="W50" s="20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</sheetData>
  <mergeCells count="2">
    <mergeCell ref="Z1:AA1"/>
    <mergeCell ref="AB1:AC1"/>
  </mergeCells>
  <dataValidations count="3">
    <dataValidation type="list" allowBlank="1" showInputMessage="1" showErrorMessage="1" sqref="H16:H17 F16:F20 D34 F41 D38:D50 F49:F50 J17 D7:D32 F26">
      <formula1>INDIRECT(C7)</formula1>
    </dataValidation>
    <dataValidation type="list" allowBlank="1" showInputMessage="1" showErrorMessage="1" sqref="C34 E41 G17 C7:C32 E16 E49:E50 I17 C38:C50 E26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opLeftCell="O1" zoomScaleNormal="100" workbookViewId="0">
      <selection activeCell="A18" sqref="A18"/>
    </sheetView>
  </sheetViews>
  <sheetFormatPr defaultRowHeight="15" x14ac:dyDescent="0.25"/>
  <cols>
    <col min="2" max="2" width="9.140625" style="69"/>
    <col min="5" max="5" width="36.28515625" customWidth="1"/>
    <col min="6" max="7" width="11.28515625" bestFit="1" customWidth="1"/>
    <col min="8" max="8" width="9.5703125" bestFit="1" customWidth="1"/>
    <col min="9" max="10" width="11.28515625" bestFit="1" customWidth="1"/>
    <col min="11" max="13" width="9.5703125" bestFit="1" customWidth="1"/>
    <col min="14" max="14" width="11.28515625" bestFit="1" customWidth="1"/>
    <col min="15" max="15" width="9.5703125" bestFit="1" customWidth="1"/>
    <col min="16" max="16" width="11.28515625" bestFit="1" customWidth="1"/>
    <col min="17" max="17" width="9.5703125" bestFit="1" customWidth="1"/>
    <col min="18" max="18" width="12.28515625" bestFit="1" customWidth="1"/>
    <col min="19" max="19" width="9.5703125" bestFit="1" customWidth="1"/>
    <col min="20" max="20" width="11.5703125" bestFit="1" customWidth="1"/>
    <col min="21" max="21" width="9.5703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5703125" customWidth="1"/>
    <col min="31" max="31" width="10.42578125" customWidth="1"/>
    <col min="32" max="32" width="11.5703125" customWidth="1"/>
    <col min="33" max="33" width="15.28515625" customWidth="1"/>
    <col min="36" max="36" width="10.5703125" customWidth="1"/>
  </cols>
  <sheetData>
    <row r="1" spans="1:36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36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82</v>
      </c>
    </row>
    <row r="3" spans="1:36" s="14" customFormat="1" x14ac:dyDescent="0.25">
      <c r="A3" s="46" t="s">
        <v>99</v>
      </c>
      <c r="B3" s="69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36" s="73" customFormat="1" x14ac:dyDescent="0.25">
      <c r="A4" s="73">
        <v>1550</v>
      </c>
      <c r="B4" s="69" t="s">
        <v>80</v>
      </c>
      <c r="C4" s="48" t="s">
        <v>62</v>
      </c>
      <c r="D4" s="48" t="s">
        <v>24</v>
      </c>
      <c r="E4" s="73" t="s">
        <v>110</v>
      </c>
      <c r="F4" s="16">
        <v>-26.611758030924499</v>
      </c>
      <c r="G4" s="16">
        <v>-26.972261321285199</v>
      </c>
      <c r="H4" s="16">
        <v>3.9685698048812102E-3</v>
      </c>
      <c r="I4" s="16">
        <v>-49.782074118806797</v>
      </c>
      <c r="J4" s="16">
        <v>-51.063925222260899</v>
      </c>
      <c r="K4" s="16">
        <v>2.9813065434378199E-3</v>
      </c>
      <c r="L4" s="16">
        <v>-1.05088039314806E-2</v>
      </c>
      <c r="M4" s="16">
        <v>3.6604790820958799E-3</v>
      </c>
      <c r="N4" s="16">
        <v>-36.535442968350402</v>
      </c>
      <c r="O4" s="16">
        <v>3.9281102691090903E-3</v>
      </c>
      <c r="P4" s="16">
        <v>-68.687713534065296</v>
      </c>
      <c r="Q4" s="16">
        <v>2.92199014352407E-3</v>
      </c>
      <c r="R4" s="16">
        <v>-100.22696344049101</v>
      </c>
      <c r="S4" s="16">
        <v>0.14980191082844699</v>
      </c>
      <c r="T4" s="16">
        <v>687.61524793094202</v>
      </c>
      <c r="U4" s="16">
        <v>9.8639629137019805E-2</v>
      </c>
      <c r="V4" s="74">
        <v>43693.353622685187</v>
      </c>
      <c r="W4" s="73">
        <v>2.2000000000000002</v>
      </c>
      <c r="X4" s="16">
        <v>3.93104493821703E-3</v>
      </c>
      <c r="Y4" s="16">
        <v>1.59811077503721E-3</v>
      </c>
      <c r="Z4" s="17">
        <f>((((N4/1000)+1)/((SMOW!$Z$4/1000)+1))-1)*1000</f>
        <v>-26.161279168331887</v>
      </c>
      <c r="AA4" s="17">
        <f>((((P4/1000)+1)/((SMOW!$AA$4/1000)+1))-1)*1000</f>
        <v>-49.002960041959696</v>
      </c>
      <c r="AB4" s="17">
        <f>Z4*SMOW!$AN$6</f>
        <v>-28.964081447420444</v>
      </c>
      <c r="AC4" s="17">
        <f>AA4*SMOW!$AN$12</f>
        <v>-54.146871818785733</v>
      </c>
      <c r="AD4" s="17">
        <f>LN((AB4/1000)+1)*1000</f>
        <v>-29.391820074685533</v>
      </c>
      <c r="AE4" s="17">
        <f>LN((AC4/1000)+1)*1000</f>
        <v>-55.667977606055587</v>
      </c>
      <c r="AF4" s="16">
        <f>(AD4-SMOW!AN$14*AE4)</f>
        <v>8.7210131181691963E-4</v>
      </c>
      <c r="AG4" s="2">
        <f>AF4*1000</f>
        <v>0.87210131181691963</v>
      </c>
    </row>
    <row r="5" spans="1:36" s="73" customFormat="1" x14ac:dyDescent="0.25">
      <c r="A5" s="73">
        <v>1551</v>
      </c>
      <c r="B5" s="69" t="s">
        <v>80</v>
      </c>
      <c r="C5" s="48" t="s">
        <v>62</v>
      </c>
      <c r="D5" s="48" t="s">
        <v>24</v>
      </c>
      <c r="E5" s="73" t="s">
        <v>111</v>
      </c>
      <c r="F5" s="16">
        <v>-25.7719590109485</v>
      </c>
      <c r="G5" s="16">
        <v>-26.109874730214798</v>
      </c>
      <c r="H5" s="16">
        <v>3.8992200075734398E-3</v>
      </c>
      <c r="I5" s="16">
        <v>-48.2101684464728</v>
      </c>
      <c r="J5" s="16">
        <v>-49.411033815945501</v>
      </c>
      <c r="K5" s="16">
        <v>1.90465554064235E-3</v>
      </c>
      <c r="L5" s="16">
        <v>-2.0848875395551601E-2</v>
      </c>
      <c r="M5" s="16">
        <v>4.1721514835412997E-3</v>
      </c>
      <c r="N5" s="16">
        <v>-35.7042056923177</v>
      </c>
      <c r="O5" s="16">
        <v>3.8594674924007301E-3</v>
      </c>
      <c r="P5" s="16">
        <v>-67.147082668306098</v>
      </c>
      <c r="Q5" s="16">
        <v>1.8667603064210999E-3</v>
      </c>
      <c r="R5" s="16">
        <v>-97.946746048674001</v>
      </c>
      <c r="S5" s="16">
        <v>0.13727254244022</v>
      </c>
      <c r="T5" s="16">
        <v>622.63031681521204</v>
      </c>
      <c r="U5" s="16">
        <v>0.11134807520081599</v>
      </c>
      <c r="V5" s="74">
        <v>43693.429965277777</v>
      </c>
      <c r="W5" s="73">
        <v>2.2000000000000002</v>
      </c>
      <c r="X5" s="16">
        <v>4.1411848135280101E-2</v>
      </c>
      <c r="Y5" s="16">
        <v>4.6889777663039603E-2</v>
      </c>
      <c r="Z5" s="17">
        <f>((((N5/1000)+1)/((SMOW!$Z$4/1000)+1))-1)*1000</f>
        <v>-25.321091493869517</v>
      </c>
      <c r="AA5" s="17">
        <f>((((P5/1000)+1)/((SMOW!$AA$4/1000)+1))-1)*1000</f>
        <v>-47.429765513876234</v>
      </c>
      <c r="AB5" s="17">
        <f>Z5*SMOW!$AN$6</f>
        <v>-28.033879828544535</v>
      </c>
      <c r="AC5" s="17">
        <f>AA5*SMOW!$AN$12</f>
        <v>-52.408536779734824</v>
      </c>
      <c r="AD5" s="17">
        <f t="shared" ref="AD5:AE11" si="0">LN((AB5/1000)+1)*1000</f>
        <v>-28.434330919858855</v>
      </c>
      <c r="AE5" s="17">
        <f t="shared" si="0"/>
        <v>-53.83181558120048</v>
      </c>
      <c r="AF5" s="16">
        <f>(AD5-SMOW!AN$14*AE5)</f>
        <v>-1.1132292984999737E-2</v>
      </c>
      <c r="AG5" s="2">
        <f t="shared" ref="AG5:AG11" si="1">AF5*1000</f>
        <v>-11.132292984999737</v>
      </c>
    </row>
    <row r="6" spans="1:36" s="73" customFormat="1" x14ac:dyDescent="0.25">
      <c r="A6" s="73">
        <v>1552</v>
      </c>
      <c r="B6" s="69" t="s">
        <v>80</v>
      </c>
      <c r="C6" s="48" t="s">
        <v>62</v>
      </c>
      <c r="D6" s="48" t="s">
        <v>24</v>
      </c>
      <c r="E6" s="73" t="s">
        <v>112</v>
      </c>
      <c r="F6" s="16">
        <v>-26.164828473797801</v>
      </c>
      <c r="G6" s="16">
        <v>-26.513218393499599</v>
      </c>
      <c r="H6" s="16">
        <v>3.94885675424208E-3</v>
      </c>
      <c r="I6" s="16">
        <v>-48.933601168672098</v>
      </c>
      <c r="J6" s="16">
        <v>-50.171398945760799</v>
      </c>
      <c r="K6" s="16">
        <v>1.9694716636246201E-3</v>
      </c>
      <c r="L6" s="16">
        <v>-2.2719750137895799E-2</v>
      </c>
      <c r="M6" s="16">
        <v>4.02830229345362E-3</v>
      </c>
      <c r="N6" s="16">
        <v>-36.093069854298498</v>
      </c>
      <c r="O6" s="16">
        <v>3.9085981928555797E-3</v>
      </c>
      <c r="P6" s="16">
        <v>-67.856121894219498</v>
      </c>
      <c r="Q6" s="16">
        <v>1.93028684075652E-3</v>
      </c>
      <c r="R6" s="16">
        <v>-98.811778743146505</v>
      </c>
      <c r="S6" s="16">
        <v>0.120597093890749</v>
      </c>
      <c r="T6" s="16">
        <v>582.52883661385999</v>
      </c>
      <c r="U6" s="73">
        <v>8.1635115387595394E-2</v>
      </c>
      <c r="V6" s="74">
        <v>43693.507002314815</v>
      </c>
      <c r="W6" s="73">
        <v>2.2000000000000002</v>
      </c>
      <c r="X6" s="16">
        <v>1.25138957080344E-5</v>
      </c>
      <c r="Y6" s="16">
        <v>1.79355659235855E-4</v>
      </c>
      <c r="Z6" s="17">
        <f>((((N6/1000)+1)/((SMOW!$Z$4/1000)+1))-1)*1000</f>
        <v>-25.714142774601044</v>
      </c>
      <c r="AA6" s="17">
        <f>((((P6/1000)+1)/((SMOW!$AA$4/1000)+1))-1)*1000</f>
        <v>-48.153791401708837</v>
      </c>
      <c r="AB6" s="17">
        <f>Z6*SMOW!$AN$6</f>
        <v>-28.469040863097522</v>
      </c>
      <c r="AC6" s="17">
        <f>AA6*SMOW!$AN$12</f>
        <v>-53.208564714953134</v>
      </c>
      <c r="AD6" s="17">
        <f t="shared" si="0"/>
        <v>-28.882143315831144</v>
      </c>
      <c r="AE6" s="17">
        <f t="shared" si="0"/>
        <v>-54.676447343249713</v>
      </c>
      <c r="AF6" s="16">
        <f>(AD6-SMOW!AN$14*AE6)</f>
        <v>-1.2979118595293215E-2</v>
      </c>
      <c r="AG6" s="2">
        <f t="shared" si="1"/>
        <v>-12.979118595293215</v>
      </c>
    </row>
    <row r="7" spans="1:36" s="73" customFormat="1" x14ac:dyDescent="0.25">
      <c r="A7" s="73">
        <v>1553</v>
      </c>
      <c r="B7" s="69" t="s">
        <v>80</v>
      </c>
      <c r="C7" s="48" t="s">
        <v>62</v>
      </c>
      <c r="D7" s="48" t="s">
        <v>24</v>
      </c>
      <c r="E7" s="73" t="s">
        <v>114</v>
      </c>
      <c r="F7" s="16">
        <v>-26.268459482670501</v>
      </c>
      <c r="G7" s="16">
        <v>-26.619639339778502</v>
      </c>
      <c r="H7" s="16">
        <v>3.52941730925726E-3</v>
      </c>
      <c r="I7" s="16">
        <v>-49.1264157578767</v>
      </c>
      <c r="J7" s="16">
        <v>-50.374154669907099</v>
      </c>
      <c r="K7" s="16">
        <v>2.1962805066791801E-3</v>
      </c>
      <c r="L7" s="16">
        <v>-2.20856740675545E-2</v>
      </c>
      <c r="M7" s="16">
        <v>3.6014625527074E-3</v>
      </c>
      <c r="N7" s="16">
        <v>-36.195644345907603</v>
      </c>
      <c r="O7" s="16">
        <v>3.4934349294828701E-3</v>
      </c>
      <c r="P7" s="16">
        <v>-68.0451002233428</v>
      </c>
      <c r="Q7" s="16">
        <v>2.1525830703506802E-3</v>
      </c>
      <c r="R7" s="16">
        <v>-99.497380284788605</v>
      </c>
      <c r="S7" s="16">
        <v>0.13594980015729299</v>
      </c>
      <c r="T7" s="16">
        <v>609.61966139707602</v>
      </c>
      <c r="U7" s="16">
        <v>8.8955286413990406E-2</v>
      </c>
      <c r="V7" s="74">
        <v>43693.588067129633</v>
      </c>
      <c r="W7" s="73">
        <v>2.2000000000000002</v>
      </c>
      <c r="X7" s="16">
        <v>5.5603083096441103E-2</v>
      </c>
      <c r="Y7" s="16">
        <v>4.9414467120414002E-2</v>
      </c>
      <c r="Z7" s="17">
        <f>((((N7/1000)+1)/((SMOW!$Z$4/1000)+1))-1)*1000</f>
        <v>-25.817821743349235</v>
      </c>
      <c r="AA7" s="17">
        <f>((((P7/1000)+1)/((SMOW!$AA$4/1000)+1))-1)*1000</f>
        <v>-48.346764085763439</v>
      </c>
      <c r="AB7" s="17">
        <f>Z7*SMOW!$AN$6</f>
        <v>-28.583827532200548</v>
      </c>
      <c r="AC7" s="17">
        <f>AA7*SMOW!$AN$12</f>
        <v>-53.421794021490626</v>
      </c>
      <c r="AD7" s="17">
        <f t="shared" si="0"/>
        <v>-29.000300590797004</v>
      </c>
      <c r="AE7" s="17">
        <f t="shared" si="0"/>
        <v>-54.901685250092463</v>
      </c>
      <c r="AF7" s="16">
        <f>(AD7-SMOW!AN$14*AE7)</f>
        <v>-1.2210778748180218E-2</v>
      </c>
      <c r="AG7" s="2">
        <f t="shared" si="1"/>
        <v>-12.210778748180218</v>
      </c>
      <c r="AH7" s="2"/>
      <c r="AI7" s="2"/>
    </row>
    <row r="8" spans="1:36" s="73" customFormat="1" x14ac:dyDescent="0.25">
      <c r="A8" s="73">
        <v>1651</v>
      </c>
      <c r="B8" s="69" t="s">
        <v>80</v>
      </c>
      <c r="C8" s="48" t="s">
        <v>62</v>
      </c>
      <c r="D8" s="48" t="s">
        <v>24</v>
      </c>
      <c r="E8" s="73" t="s">
        <v>230</v>
      </c>
      <c r="F8" s="16">
        <v>-27.5212173929567</v>
      </c>
      <c r="G8" s="16">
        <v>-27.9070217501903</v>
      </c>
      <c r="H8" s="16">
        <v>5.6232287768976097E-3</v>
      </c>
      <c r="I8" s="16">
        <v>-51.442878438714096</v>
      </c>
      <c r="J8" s="16">
        <v>-52.8132693908181</v>
      </c>
      <c r="K8" s="16">
        <v>6.85579115887464E-3</v>
      </c>
      <c r="L8" s="16">
        <v>-2.16155118383854E-2</v>
      </c>
      <c r="M8" s="16">
        <v>5.5397633347785301E-3</v>
      </c>
      <c r="N8" s="16">
        <v>-37.435630399838303</v>
      </c>
      <c r="O8" s="16">
        <v>5.56590000682778E-3</v>
      </c>
      <c r="P8" s="16">
        <v>-70.3154743102167</v>
      </c>
      <c r="Q8" s="16">
        <v>6.7193875907828101E-3</v>
      </c>
      <c r="R8" s="16">
        <v>-102.742014084031</v>
      </c>
      <c r="S8" s="16">
        <v>0.13849211378163401</v>
      </c>
      <c r="T8" s="16">
        <v>586.87992909375396</v>
      </c>
      <c r="U8" s="16">
        <v>0.13277046573071399</v>
      </c>
      <c r="V8" s="74">
        <v>43714.366041666668</v>
      </c>
      <c r="W8" s="73">
        <v>2.2999999999999998</v>
      </c>
      <c r="X8" s="16">
        <v>1.0469386059236301E-2</v>
      </c>
      <c r="Y8" s="16">
        <v>1.40373681202024E-2</v>
      </c>
      <c r="Z8" s="17">
        <f>((((N8/1000)+1)/((SMOW!$Z$4/1000)+1))-1)*1000</f>
        <v>-27.071159423283643</v>
      </c>
      <c r="AA8" s="17">
        <f>((((P8/1000)+1)/((SMOW!$AA$4/1000)+1))-1)*1000</f>
        <v>-50.665126108461301</v>
      </c>
      <c r="AB8" s="17">
        <f>Z8*SMOW!$AN$6</f>
        <v>-29.971442197720584</v>
      </c>
      <c r="AC8" s="17">
        <f>AA8*SMOW!$AN$12</f>
        <v>-55.983517867663856</v>
      </c>
      <c r="AD8" s="17">
        <f>LN((AB8/1000)+1)*1000</f>
        <v>-30.429766884809563</v>
      </c>
      <c r="AE8" s="17">
        <f>LN((AC8/1000)+1)*1000</f>
        <v>-57.611653103109106</v>
      </c>
      <c r="AF8" s="16">
        <f>(AD8-SMOW!AN$14*AE8)</f>
        <v>-1.0814046367954688E-2</v>
      </c>
      <c r="AG8" s="2">
        <f>AF8*1000</f>
        <v>-10.814046367954688</v>
      </c>
    </row>
    <row r="9" spans="1:36" s="73" customFormat="1" x14ac:dyDescent="0.25">
      <c r="A9" s="73">
        <v>1652</v>
      </c>
      <c r="B9" s="69" t="s">
        <v>80</v>
      </c>
      <c r="C9" s="48" t="s">
        <v>62</v>
      </c>
      <c r="D9" s="48" t="s">
        <v>24</v>
      </c>
      <c r="E9" s="73" t="s">
        <v>232</v>
      </c>
      <c r="F9" s="16">
        <v>-27.687769361213899</v>
      </c>
      <c r="G9" s="16">
        <v>-28.078301881882901</v>
      </c>
      <c r="H9" s="16">
        <v>5.8897610528407399E-3</v>
      </c>
      <c r="I9" s="16">
        <v>-51.784669563122897</v>
      </c>
      <c r="J9" s="16">
        <v>-53.173661245496803</v>
      </c>
      <c r="K9" s="16">
        <v>4.9740575114907296E-3</v>
      </c>
      <c r="L9" s="16">
        <v>-2.6087442605535701E-3</v>
      </c>
      <c r="M9" s="16">
        <v>5.2746640059243696E-3</v>
      </c>
      <c r="N9" s="16">
        <v>-37.600484372180397</v>
      </c>
      <c r="O9" s="16">
        <v>5.82971498846061E-3</v>
      </c>
      <c r="P9" s="16">
        <v>-70.650465121163293</v>
      </c>
      <c r="Q9" s="16">
        <v>4.8750931211330303E-3</v>
      </c>
      <c r="R9" s="16">
        <v>-102.973345815451</v>
      </c>
      <c r="S9" s="16">
        <v>0.130183030602878</v>
      </c>
      <c r="T9" s="16">
        <v>869.24984503871599</v>
      </c>
      <c r="U9" s="16">
        <v>9.7952823396211197E-2</v>
      </c>
      <c r="V9" s="74">
        <v>43714.467268518521</v>
      </c>
      <c r="W9" s="73">
        <v>2.2999999999999998</v>
      </c>
      <c r="X9" s="16">
        <v>7.7710778358428101E-2</v>
      </c>
      <c r="Y9" s="16">
        <v>6.7993558775756205E-2</v>
      </c>
      <c r="Z9" s="17">
        <f>((((N9/1000)+1)/((SMOW!$Z$4/1000)+1))-1)*1000</f>
        <v>-27.237788470899304</v>
      </c>
      <c r="AA9" s="17">
        <f>((((P9/1000)+1)/((SMOW!$AA$4/1000)+1))-1)*1000</f>
        <v>-51.007197478347585</v>
      </c>
      <c r="AB9" s="17">
        <f>Z9*SMOW!$AN$6</f>
        <v>-30.155923135200442</v>
      </c>
      <c r="AC9" s="17">
        <f>AA9*SMOW!$AN$12</f>
        <v>-56.361496965298961</v>
      </c>
      <c r="AD9" s="17">
        <f t="shared" si="0"/>
        <v>-30.619965905857772</v>
      </c>
      <c r="AE9" s="17">
        <f t="shared" si="0"/>
        <v>-58.01212787806211</v>
      </c>
      <c r="AF9" s="16">
        <f>(AD9-SMOW!AN$14*AE9)</f>
        <v>1.0437613759023634E-2</v>
      </c>
      <c r="AG9" s="2">
        <f t="shared" si="1"/>
        <v>10.437613759023634</v>
      </c>
    </row>
    <row r="10" spans="1:36" s="73" customFormat="1" x14ac:dyDescent="0.25">
      <c r="A10" s="73">
        <v>1653</v>
      </c>
      <c r="B10" s="69" t="s">
        <v>80</v>
      </c>
      <c r="C10" s="48" t="s">
        <v>62</v>
      </c>
      <c r="D10" s="48" t="s">
        <v>24</v>
      </c>
      <c r="E10" s="73" t="s">
        <v>233</v>
      </c>
      <c r="F10" s="16">
        <v>-28.031511750465501</v>
      </c>
      <c r="G10" s="16">
        <v>-28.431894978198301</v>
      </c>
      <c r="H10" s="16">
        <v>4.5886811827491802E-3</v>
      </c>
      <c r="I10" s="16">
        <v>-52.441203352592801</v>
      </c>
      <c r="J10" s="16">
        <v>-53.866289558971999</v>
      </c>
      <c r="K10" s="16">
        <v>2.3234999547845901E-3</v>
      </c>
      <c r="L10" s="16">
        <v>9.5059089389319101E-3</v>
      </c>
      <c r="M10" s="16">
        <v>4.8643060181914203E-3</v>
      </c>
      <c r="N10" s="16">
        <v>-37.940722310665599</v>
      </c>
      <c r="O10" s="16">
        <v>4.5418996166970496E-3</v>
      </c>
      <c r="P10" s="16">
        <v>-71.293936442803798</v>
      </c>
      <c r="Q10" s="16">
        <v>2.2772713464506598E-3</v>
      </c>
      <c r="R10" s="16">
        <v>-104.313303608167</v>
      </c>
      <c r="S10" s="16">
        <v>0.145056522152648</v>
      </c>
      <c r="T10" s="16">
        <v>844.51078301218001</v>
      </c>
      <c r="U10" s="16">
        <v>0.11326851236235599</v>
      </c>
      <c r="V10" s="74">
        <v>43714.544178240743</v>
      </c>
      <c r="W10" s="73">
        <v>2.2999999999999998</v>
      </c>
      <c r="X10" s="16">
        <v>2.3114069041068601E-5</v>
      </c>
      <c r="Y10" s="16">
        <v>1.4825494150027399E-4</v>
      </c>
      <c r="Z10" s="17">
        <f>((((N10/1000)+1)/((SMOW!$Z$4/1000)+1))-1)*1000</f>
        <v>-27.581689942286715</v>
      </c>
      <c r="AA10" s="17">
        <f>((((P10/1000)+1)/((SMOW!$AA$4/1000)+1))-1)*1000</f>
        <v>-51.664269580875334</v>
      </c>
      <c r="AB10" s="17">
        <f>Z10*SMOW!$AN$6</f>
        <v>-30.536668669968108</v>
      </c>
      <c r="AC10" s="17">
        <f>AA10*SMOW!$AN$12</f>
        <v>-57.087542879276512</v>
      </c>
      <c r="AD10" s="17">
        <f t="shared" si="0"/>
        <v>-31.012627263258643</v>
      </c>
      <c r="AE10" s="17">
        <f t="shared" si="0"/>
        <v>-58.781835100562098</v>
      </c>
      <c r="AF10" s="16">
        <f>(AD10-SMOW!AN$14*AE10)</f>
        <v>2.4181669838146291E-2</v>
      </c>
      <c r="AG10" s="2">
        <f t="shared" si="1"/>
        <v>24.181669838146291</v>
      </c>
    </row>
    <row r="11" spans="1:36" s="73" customFormat="1" x14ac:dyDescent="0.25">
      <c r="A11" s="73">
        <v>1654</v>
      </c>
      <c r="B11" s="69" t="s">
        <v>80</v>
      </c>
      <c r="C11" s="48" t="s">
        <v>62</v>
      </c>
      <c r="D11" s="48" t="s">
        <v>24</v>
      </c>
      <c r="E11" s="73" t="s">
        <v>234</v>
      </c>
      <c r="F11" s="16">
        <v>-27.8044520433406</v>
      </c>
      <c r="G11" s="16">
        <v>-28.1983142966379</v>
      </c>
      <c r="H11" s="16">
        <v>5.3779928209322196E-3</v>
      </c>
      <c r="I11" s="16">
        <v>-52.023763474553199</v>
      </c>
      <c r="J11" s="16">
        <v>-53.425844870057297</v>
      </c>
      <c r="K11" s="16">
        <v>6.5100119553507798E-3</v>
      </c>
      <c r="L11" s="16">
        <v>1.05317947522994E-2</v>
      </c>
      <c r="M11" s="16">
        <v>4.0977026797716903E-3</v>
      </c>
      <c r="N11" s="16">
        <v>-37.722824715056298</v>
      </c>
      <c r="O11" s="16">
        <v>6.9569602149243603E-3</v>
      </c>
      <c r="P11" s="16">
        <v>-70.895368953395703</v>
      </c>
      <c r="Q11" s="16">
        <v>9.5585087526070603E-3</v>
      </c>
      <c r="R11" s="16">
        <v>-102.031099476267</v>
      </c>
      <c r="S11" s="16">
        <v>0.15030828639072699</v>
      </c>
      <c r="T11" s="16">
        <v>576.07195634150105</v>
      </c>
      <c r="U11" s="16">
        <v>0.37028342052596203</v>
      </c>
      <c r="V11" s="74">
        <v>43715.341736111113</v>
      </c>
      <c r="W11" s="73">
        <v>2.2999999999999998</v>
      </c>
      <c r="X11" s="16">
        <v>0.13242371273391099</v>
      </c>
      <c r="Y11" s="16">
        <v>0.12295346365948701</v>
      </c>
      <c r="Z11" s="17">
        <f>((((N11/1000)+1)/((SMOW!$Z$4/1000)+1))-1)*1000</f>
        <v>-27.361446120931944</v>
      </c>
      <c r="AA11" s="17">
        <f>((((P11/1000)+1)/((SMOW!$AA$4/1000)+1))-1)*1000</f>
        <v>-51.257277739192531</v>
      </c>
      <c r="AB11" s="17">
        <f>Z11*SMOW!$AN$6</f>
        <v>-30.292828912020315</v>
      </c>
      <c r="AC11" s="17">
        <f>AA11*SMOW!$AN$12</f>
        <v>-56.63782851377654</v>
      </c>
      <c r="AD11" s="17">
        <f t="shared" si="0"/>
        <v>-30.761138537611419</v>
      </c>
      <c r="AE11" s="17">
        <f t="shared" si="0"/>
        <v>-58.305007000135483</v>
      </c>
      <c r="AF11" s="16">
        <f>(AD11-SMOW!AN$14*AE11)</f>
        <v>2.3905158460117093E-2</v>
      </c>
      <c r="AG11" s="2">
        <f t="shared" si="1"/>
        <v>23.905158460117093</v>
      </c>
    </row>
    <row r="12" spans="1:36" s="73" customFormat="1" x14ac:dyDescent="0.25">
      <c r="A12" s="73" t="s">
        <v>305</v>
      </c>
      <c r="B12" s="69"/>
      <c r="F12" s="17"/>
      <c r="G12" s="17"/>
      <c r="H12" s="17"/>
      <c r="I12" s="17"/>
      <c r="J12" s="17"/>
      <c r="K12" s="17"/>
      <c r="L12" s="16"/>
      <c r="M12" s="16"/>
      <c r="X12" s="16"/>
      <c r="Y12" s="16"/>
    </row>
    <row r="13" spans="1:36" s="73" customFormat="1" x14ac:dyDescent="0.25">
      <c r="A13" s="73">
        <v>1748</v>
      </c>
      <c r="B13" s="73" t="s">
        <v>105</v>
      </c>
      <c r="C13" s="97" t="s">
        <v>62</v>
      </c>
      <c r="D13" s="97" t="s">
        <v>24</v>
      </c>
      <c r="E13" s="73" t="s">
        <v>336</v>
      </c>
      <c r="F13" s="16">
        <v>-26.953931582728899</v>
      </c>
      <c r="G13" s="16">
        <v>-27.323851722619398</v>
      </c>
      <c r="H13" s="16">
        <v>5.47645507108112E-3</v>
      </c>
      <c r="I13" s="16">
        <v>-50.407636744764503</v>
      </c>
      <c r="J13" s="16">
        <v>-51.722477854674899</v>
      </c>
      <c r="K13" s="16">
        <v>1.8580068969531499E-3</v>
      </c>
      <c r="L13" s="16">
        <v>-1.43834153510088E-2</v>
      </c>
      <c r="M13" s="16">
        <v>5.6145035202130704E-3</v>
      </c>
      <c r="N13" s="16">
        <v>-36.874128063672998</v>
      </c>
      <c r="O13" s="16">
        <v>5.4206226577060597E-3</v>
      </c>
      <c r="P13" s="16">
        <v>-69.300829897838398</v>
      </c>
      <c r="Q13" s="16">
        <v>1.82103978923297E-3</v>
      </c>
      <c r="R13" s="16">
        <v>-101.137549352809</v>
      </c>
      <c r="S13" s="16">
        <v>0.11285657770568</v>
      </c>
      <c r="T13" s="16">
        <v>600.84499948349298</v>
      </c>
      <c r="U13" s="16">
        <v>7.7950629864686496E-2</v>
      </c>
      <c r="V13" s="74">
        <v>43739.634085648147</v>
      </c>
      <c r="W13" s="73">
        <v>2.2999999999999998</v>
      </c>
      <c r="X13" s="16">
        <v>0.334683027157963</v>
      </c>
      <c r="Y13" s="16">
        <v>0.62927556219650005</v>
      </c>
      <c r="Z13" s="17">
        <f>((((N13/1000)+1)/((SMOW!$Z$4/1000)+1))-1)*1000</f>
        <v>-26.503611076222455</v>
      </c>
      <c r="AA13" s="17">
        <f>((((P13/1000)+1)/((SMOW!$AA$4/1000)+1))-1)*1000</f>
        <v>-49.629035586727376</v>
      </c>
      <c r="AB13" s="17">
        <f>Z13*SMOW!$AN$6</f>
        <v>-29.343089262687965</v>
      </c>
      <c r="AC13" s="17">
        <f>AA13*SMOW!$AN$12</f>
        <v>-54.83866742138575</v>
      </c>
      <c r="AD13" s="17">
        <f t="shared" ref="AD13:AE17" si="2">LN((AB13/1000)+1)*1000</f>
        <v>-29.782209135574814</v>
      </c>
      <c r="AE13" s="17">
        <f t="shared" si="2"/>
        <v>-56.399643754376775</v>
      </c>
      <c r="AF13" s="16">
        <f>(AD13-SMOW!AN$14*AE13)</f>
        <v>-3.1972332638758871E-3</v>
      </c>
      <c r="AG13" s="2">
        <f t="shared" ref="AG13:AG17" si="3">AF13*1000</f>
        <v>-3.1972332638758871</v>
      </c>
    </row>
    <row r="14" spans="1:36" s="73" customFormat="1" x14ac:dyDescent="0.25">
      <c r="A14" s="73">
        <v>1749</v>
      </c>
      <c r="B14" s="73" t="s">
        <v>105</v>
      </c>
      <c r="C14" s="97" t="s">
        <v>62</v>
      </c>
      <c r="D14" s="97" t="s">
        <v>24</v>
      </c>
      <c r="E14" s="73" t="s">
        <v>337</v>
      </c>
      <c r="F14" s="16">
        <v>-27.603884200761101</v>
      </c>
      <c r="G14" s="16">
        <v>-27.9920313125726</v>
      </c>
      <c r="H14" s="16">
        <v>3.9200899287018202E-3</v>
      </c>
      <c r="I14" s="16">
        <v>-51.604224508819399</v>
      </c>
      <c r="J14" s="16">
        <v>-52.983379197276797</v>
      </c>
      <c r="K14" s="16">
        <v>1.40852549546459E-3</v>
      </c>
      <c r="L14" s="16">
        <v>-1.68070964104481E-2</v>
      </c>
      <c r="M14" s="16">
        <v>4.0177067310909398E-3</v>
      </c>
      <c r="N14" s="16">
        <v>-37.517454420232703</v>
      </c>
      <c r="O14" s="16">
        <v>3.8801246448601201E-3</v>
      </c>
      <c r="P14" s="16">
        <v>-70.473610221326496</v>
      </c>
      <c r="Q14" s="16">
        <v>1.38050131869413E-3</v>
      </c>
      <c r="R14" s="16">
        <v>-103.21090307839501</v>
      </c>
      <c r="S14" s="16">
        <v>0.128062771352767</v>
      </c>
      <c r="T14" s="16">
        <v>700.75319001070102</v>
      </c>
      <c r="U14" s="16">
        <v>0.136089250521363</v>
      </c>
      <c r="V14" s="74">
        <v>43739.711296296293</v>
      </c>
      <c r="W14" s="73">
        <v>2.2999999999999998</v>
      </c>
      <c r="X14" s="16">
        <v>5.9822181469025203E-2</v>
      </c>
      <c r="Y14" s="16">
        <v>5.0552328525667697E-2</v>
      </c>
      <c r="Z14" s="17">
        <f>((((N14/1000)+1)/((SMOW!$Z$4/1000)+1))-1)*1000</f>
        <v>-27.153864488843716</v>
      </c>
      <c r="AA14" s="17">
        <f>((((P14/1000)+1)/((SMOW!$AA$4/1000)+1))-1)*1000</f>
        <v>-50.826604471371326</v>
      </c>
      <c r="AB14" s="17">
        <f>Z14*SMOW!$AN$6</f>
        <v>-30.063007913585729</v>
      </c>
      <c r="AC14" s="17">
        <f>AA14*SMOW!$AN$12</f>
        <v>-56.161946848495006</v>
      </c>
      <c r="AD14" s="17">
        <f t="shared" si="2"/>
        <v>-30.524166206424685</v>
      </c>
      <c r="AE14" s="17">
        <f t="shared" si="2"/>
        <v>-57.800681418614957</v>
      </c>
      <c r="AF14" s="16">
        <f>(AD14-SMOW!AN$14*AE14)</f>
        <v>-5.4064173959851303E-3</v>
      </c>
      <c r="AG14" s="2">
        <f t="shared" si="3"/>
        <v>-5.4064173959851303</v>
      </c>
    </row>
    <row r="15" spans="1:36" s="73" customFormat="1" x14ac:dyDescent="0.25">
      <c r="A15" s="73">
        <v>1750</v>
      </c>
      <c r="B15" s="69" t="s">
        <v>80</v>
      </c>
      <c r="C15" s="97" t="s">
        <v>62</v>
      </c>
      <c r="D15" s="97" t="s">
        <v>24</v>
      </c>
      <c r="E15" s="73" t="s">
        <v>338</v>
      </c>
      <c r="F15" s="16">
        <v>-28.2978973001625</v>
      </c>
      <c r="G15" s="16">
        <v>-28.706000894998901</v>
      </c>
      <c r="H15" s="16">
        <v>5.8020481745952096E-3</v>
      </c>
      <c r="I15" s="16">
        <v>-52.916771527165899</v>
      </c>
      <c r="J15" s="16">
        <v>-54.368303928215603</v>
      </c>
      <c r="K15" s="16">
        <v>5.7760017874085101E-3</v>
      </c>
      <c r="L15" s="16">
        <v>4.6357909895657898E-4</v>
      </c>
      <c r="M15" s="16">
        <v>5.0866000012686199E-3</v>
      </c>
      <c r="N15" s="16">
        <v>-38.204392061924601</v>
      </c>
      <c r="O15" s="16">
        <v>5.7428963422690897E-3</v>
      </c>
      <c r="P15" s="16">
        <v>-71.760042661144695</v>
      </c>
      <c r="Q15" s="16">
        <v>5.6610818263344801E-3</v>
      </c>
      <c r="R15" s="16">
        <v>-104.35737075068</v>
      </c>
      <c r="S15" s="16">
        <v>0.14195162756983001</v>
      </c>
      <c r="T15" s="16">
        <v>701.63851977749596</v>
      </c>
      <c r="U15" s="16">
        <v>0.24976456499602701</v>
      </c>
      <c r="V15" s="74">
        <v>43740.334780092591</v>
      </c>
      <c r="W15" s="73">
        <v>2.2999999999999998</v>
      </c>
      <c r="X15" s="16">
        <v>1.47069202183157E-3</v>
      </c>
      <c r="Y15" s="16">
        <v>3.24520531938102E-3</v>
      </c>
      <c r="Z15" s="17">
        <f>((((N15/1000)+1)/((SMOW!$Z$4/1000)+1))-1)*1000</f>
        <v>-27.848198773788635</v>
      </c>
      <c r="AA15" s="17">
        <f>((((P15/1000)+1)/((SMOW!$AA$4/1000)+1))-1)*1000</f>
        <v>-52.140227689009279</v>
      </c>
      <c r="AB15" s="17">
        <f>Z15*SMOW!$AN$6</f>
        <v>-30.83173006403872</v>
      </c>
      <c r="AC15" s="17">
        <f>AA15*SMOW!$AN$12</f>
        <v>-57.613463000227839</v>
      </c>
      <c r="AD15" s="17">
        <f t="shared" si="2"/>
        <v>-31.317028982653234</v>
      </c>
      <c r="AE15" s="17">
        <f t="shared" si="2"/>
        <v>-59.339752052974887</v>
      </c>
      <c r="AF15" s="16">
        <f>(AD15-SMOW!AN$14*AE15)</f>
        <v>1.4360101317507201E-2</v>
      </c>
      <c r="AG15" s="2">
        <f t="shared" si="3"/>
        <v>14.360101317507201</v>
      </c>
    </row>
    <row r="16" spans="1:36" s="73" customFormat="1" x14ac:dyDescent="0.25">
      <c r="A16" s="73">
        <v>1751</v>
      </c>
      <c r="B16" s="69" t="s">
        <v>105</v>
      </c>
      <c r="C16" s="97" t="s">
        <v>62</v>
      </c>
      <c r="D16" s="97" t="s">
        <v>24</v>
      </c>
      <c r="E16" s="73" t="s">
        <v>340</v>
      </c>
      <c r="F16" s="73">
        <v>-28.502321121791901</v>
      </c>
      <c r="G16" s="73">
        <v>-28.916400069622799</v>
      </c>
      <c r="H16" s="73">
        <v>5.7694573127033601E-3</v>
      </c>
      <c r="I16" s="73">
        <v>-53.287095578903703</v>
      </c>
      <c r="J16" s="73">
        <v>-54.7593950901867</v>
      </c>
      <c r="K16" s="73">
        <v>2.1520741964865401E-3</v>
      </c>
      <c r="L16" s="73">
        <v>-3.4394620042280401E-3</v>
      </c>
      <c r="M16" s="73">
        <v>5.7096562908956804E-3</v>
      </c>
      <c r="N16" s="73">
        <v>-38.406731784412401</v>
      </c>
      <c r="O16" s="73">
        <v>5.7106377439387502E-3</v>
      </c>
      <c r="P16" s="73">
        <v>-72.122998705188394</v>
      </c>
      <c r="Q16" s="73">
        <v>2.1092562937227799E-3</v>
      </c>
      <c r="R16" s="73">
        <v>-105.947141103357</v>
      </c>
      <c r="S16" s="73">
        <v>0.138280333855759</v>
      </c>
      <c r="T16" s="73">
        <v>605.98595713969303</v>
      </c>
      <c r="U16" s="73">
        <v>0.125813779550218</v>
      </c>
      <c r="V16" s="74">
        <v>43740.411689814813</v>
      </c>
      <c r="W16" s="73">
        <v>2.2999999999999998</v>
      </c>
      <c r="X16" s="73">
        <v>2.4192828710167999E-3</v>
      </c>
      <c r="Y16" s="73">
        <v>5.2708803393099798E-3</v>
      </c>
      <c r="Z16" s="17">
        <f>((((N16/1000)+1)/((SMOW!$Z$4/1000)+1))-1)*1000</f>
        <v>-28.052717201667466</v>
      </c>
      <c r="AA16" s="17">
        <f>((((P16/1000)+1)/((SMOW!$AA$4/1000)+1))-1)*1000</f>
        <v>-52.510855381284415</v>
      </c>
      <c r="AB16" s="17">
        <f>Z16*SMOW!$AN$6</f>
        <v>-31.058159680284376</v>
      </c>
      <c r="AC16" s="17">
        <f>AA16*SMOW!$AN$12</f>
        <v>-58.022996018823662</v>
      </c>
      <c r="AD16" s="17">
        <f t="shared" si="2"/>
        <v>-31.550689202552675</v>
      </c>
      <c r="AE16" s="17">
        <f t="shared" si="2"/>
        <v>-59.774416613328761</v>
      </c>
      <c r="AF16" s="16">
        <f>(AD16-SMOW!AN$14*AE16)</f>
        <v>1.0202769284912705E-2</v>
      </c>
      <c r="AG16" s="2">
        <f t="shared" si="3"/>
        <v>10.202769284912705</v>
      </c>
    </row>
    <row r="17" spans="1:34" s="73" customFormat="1" x14ac:dyDescent="0.25">
      <c r="A17" s="73">
        <v>1752</v>
      </c>
      <c r="B17" s="69" t="s">
        <v>105</v>
      </c>
      <c r="C17" s="97" t="s">
        <v>62</v>
      </c>
      <c r="D17" s="97" t="s">
        <v>24</v>
      </c>
      <c r="E17" s="73" t="s">
        <v>341</v>
      </c>
      <c r="F17" s="73">
        <v>-27.347258931557398</v>
      </c>
      <c r="G17" s="73">
        <v>-27.7281562751519</v>
      </c>
      <c r="H17" s="73">
        <v>5.7334143530180697E-3</v>
      </c>
      <c r="I17" s="73">
        <v>-51.1022035139857</v>
      </c>
      <c r="J17" s="73">
        <v>-52.454182380584598</v>
      </c>
      <c r="K17" s="73">
        <v>3.0254048769223301E-3</v>
      </c>
      <c r="L17" s="73">
        <v>-3.2347978203193101E-2</v>
      </c>
      <c r="M17" s="73">
        <v>6.0590371503031603E-3</v>
      </c>
      <c r="N17" s="73">
        <v>-37.263445443489502</v>
      </c>
      <c r="O17" s="73">
        <v>5.6749622419262399E-3</v>
      </c>
      <c r="P17" s="73">
        <v>-69.981577490920102</v>
      </c>
      <c r="Q17" s="73">
        <v>2.9652110917592401E-3</v>
      </c>
      <c r="R17" s="73">
        <v>-103.177739404504</v>
      </c>
      <c r="S17" s="73">
        <v>0.14692125683044199</v>
      </c>
      <c r="T17" s="73">
        <v>542.46148068455102</v>
      </c>
      <c r="U17" s="73">
        <v>8.8667957878539899E-2</v>
      </c>
      <c r="V17" s="74">
        <v>43740.488136574073</v>
      </c>
      <c r="W17" s="73">
        <v>2.2999999999999998</v>
      </c>
      <c r="X17" s="73">
        <v>0.11618805136876501</v>
      </c>
      <c r="Y17" s="73">
        <v>0.10629048558874001</v>
      </c>
      <c r="Z17" s="17">
        <f>((((N17/1000)+1)/((SMOW!$Z$4/1000)+1))-1)*1000</f>
        <v>-26.897120454840607</v>
      </c>
      <c r="AA17" s="17">
        <f>((((P17/1000)+1)/((SMOW!$AA$4/1000)+1))-1)*1000</f>
        <v>-50.32417185346327</v>
      </c>
      <c r="AB17" s="17">
        <f>Z17*SMOW!$AN$6</f>
        <v>-29.778757473683427</v>
      </c>
      <c r="AC17" s="17">
        <f>AA17*SMOW!$AN$12</f>
        <v>-55.606773150086795</v>
      </c>
      <c r="AD17" s="17">
        <f t="shared" si="2"/>
        <v>-30.231148413478682</v>
      </c>
      <c r="AE17" s="17">
        <f t="shared" si="2"/>
        <v>-57.212645704679133</v>
      </c>
      <c r="AF17" s="16">
        <f>(AD17-SMOW!AN$14*AE17)</f>
        <v>-2.287148140809947E-2</v>
      </c>
      <c r="AG17" s="2">
        <f t="shared" si="3"/>
        <v>-22.87148140809947</v>
      </c>
    </row>
    <row r="18" spans="1:34" s="73" customFormat="1" x14ac:dyDescent="0.25">
      <c r="B18" s="69"/>
    </row>
    <row r="19" spans="1:34" s="73" customFormat="1" x14ac:dyDescent="0.25">
      <c r="B19" s="69"/>
    </row>
    <row r="20" spans="1:34" s="73" customFormat="1" x14ac:dyDescent="0.25">
      <c r="B20" s="69"/>
      <c r="Y20" s="19" t="s">
        <v>35</v>
      </c>
      <c r="Z20" s="17">
        <f>AVERAGE(Z4:Z17)</f>
        <v>-26.824763933301242</v>
      </c>
      <c r="AA20" s="17">
        <f>AVERAGE(AA4:AA17)</f>
        <v>-50.227542071695432</v>
      </c>
      <c r="AB20" s="17">
        <f t="shared" ref="AB20:AE20" si="4">AVERAGE(AB4:AB17)</f>
        <v>-29.698648998496363</v>
      </c>
      <c r="AC20" s="17">
        <f>AVERAGE(AC4:AC17)</f>
        <v>-55.499999999999936</v>
      </c>
      <c r="AD20" s="17">
        <f t="shared" si="4"/>
        <v>-30.149025802568779</v>
      </c>
      <c r="AE20" s="17">
        <f t="shared" si="4"/>
        <v>-57.101206800495511</v>
      </c>
      <c r="AF20" s="16">
        <f>AVERAGE(AF4:AF17)</f>
        <v>4.1138809285657686E-4</v>
      </c>
      <c r="AG20" s="2">
        <f>AVERAGE(AG4:AG17)</f>
        <v>0.41138809285657685</v>
      </c>
      <c r="AH20" s="19" t="s">
        <v>35</v>
      </c>
    </row>
    <row r="21" spans="1:34" x14ac:dyDescent="0.25">
      <c r="AG21" s="2">
        <f>STDEV(AG4:AG17)</f>
        <v>14.986136599540755</v>
      </c>
      <c r="AH21" s="19" t="s">
        <v>74</v>
      </c>
    </row>
    <row r="22" spans="1:34" x14ac:dyDescent="0.25">
      <c r="A22" s="18"/>
    </row>
    <row r="23" spans="1:34" s="46" customFormat="1" x14ac:dyDescent="0.25">
      <c r="B23" s="69"/>
    </row>
  </sheetData>
  <dataValidations count="2">
    <dataValidation type="list" allowBlank="1" showInputMessage="1" showErrorMessage="1" sqref="F5:F6 H6 F8 H11 D4:D11 F13 D13:D17 F17">
      <formula1>INDIRECT(C4)</formula1>
    </dataValidation>
    <dataValidation type="list" allowBlank="1" showInputMessage="1" showErrorMessage="1" sqref="E5:E6 G6 E8 C4:C11 E13 C13:C17 E17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0"/>
  <sheetViews>
    <sheetView topLeftCell="A76" workbookViewId="0">
      <pane xSplit="4" topLeftCell="Z1" activePane="topRight" state="frozen"/>
      <selection pane="topRight" activeCell="AG42" sqref="AG42"/>
    </sheetView>
  </sheetViews>
  <sheetFormatPr defaultRowHeight="15" x14ac:dyDescent="0.25"/>
  <cols>
    <col min="1" max="1" width="9.28515625" style="46" bestFit="1" customWidth="1"/>
    <col min="2" max="2" width="7" style="21" customWidth="1"/>
    <col min="3" max="3" width="13.5703125" style="53" customWidth="1"/>
    <col min="4" max="4" width="19.85546875" style="53" customWidth="1"/>
    <col min="5" max="5" width="47.140625" bestFit="1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7.5703125" bestFit="1" customWidth="1"/>
    <col min="24" max="25" width="14.7109375" bestFit="1" customWidth="1"/>
    <col min="26" max="27" width="15.140625" bestFit="1" customWidth="1"/>
    <col min="28" max="29" width="11.140625" bestFit="1" customWidth="1"/>
    <col min="30" max="31" width="10.85546875" bestFit="1" customWidth="1"/>
    <col min="32" max="32" width="10.42578125" bestFit="1" customWidth="1"/>
    <col min="33" max="33" width="13.5703125" bestFit="1" customWidth="1"/>
    <col min="34" max="34" width="8.28515625" bestFit="1" customWidth="1"/>
    <col min="35" max="35" width="7.7109375" bestFit="1" customWidth="1"/>
  </cols>
  <sheetData>
    <row r="1" spans="1:36" s="19" customFormat="1" x14ac:dyDescent="0.25">
      <c r="A1" s="19" t="s">
        <v>0</v>
      </c>
      <c r="B1" s="23" t="s">
        <v>79</v>
      </c>
      <c r="C1" s="53" t="s">
        <v>65</v>
      </c>
      <c r="D1" s="53" t="s">
        <v>57</v>
      </c>
      <c r="E1" s="19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2" t="s">
        <v>73</v>
      </c>
      <c r="AI1" s="23" t="s">
        <v>74</v>
      </c>
    </row>
    <row r="2" spans="1:36" x14ac:dyDescent="0.25">
      <c r="A2" s="46" t="s">
        <v>99</v>
      </c>
      <c r="B2" s="23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36" s="73" customFormat="1" x14ac:dyDescent="0.25">
      <c r="A3" s="73">
        <v>1558</v>
      </c>
      <c r="B3" s="73" t="s">
        <v>105</v>
      </c>
      <c r="C3" s="48" t="s">
        <v>64</v>
      </c>
      <c r="D3" s="48" t="s">
        <v>52</v>
      </c>
      <c r="E3" s="73" t="s">
        <v>120</v>
      </c>
      <c r="F3" s="16">
        <v>14.7696501104351</v>
      </c>
      <c r="G3" s="16">
        <v>14.661640718639401</v>
      </c>
      <c r="H3" s="16">
        <v>4.0787642173095396E-3</v>
      </c>
      <c r="I3" s="16">
        <v>28.511765431550401</v>
      </c>
      <c r="J3" s="16">
        <v>28.1128694185443</v>
      </c>
      <c r="K3" s="16">
        <v>1.38404613521162E-3</v>
      </c>
      <c r="L3" s="16">
        <v>-0.18195433435201</v>
      </c>
      <c r="M3" s="16">
        <v>4.1818110043481804E-3</v>
      </c>
      <c r="N3" s="16">
        <v>4.4240820651639403</v>
      </c>
      <c r="O3" s="16">
        <v>4.0371812504283403E-3</v>
      </c>
      <c r="P3" s="16">
        <v>8.0483832515440294</v>
      </c>
      <c r="Q3" s="16">
        <v>1.35650900246271E-3</v>
      </c>
      <c r="R3" s="16">
        <v>10.4521138563129</v>
      </c>
      <c r="S3" s="16">
        <v>0.12218373830509401</v>
      </c>
      <c r="T3" s="16">
        <v>1180.66670321376</v>
      </c>
      <c r="U3" s="16">
        <v>0.120940694172525</v>
      </c>
      <c r="V3" s="74">
        <v>43695.486030092594</v>
      </c>
      <c r="W3" s="73">
        <v>2.2999999999999998</v>
      </c>
      <c r="X3" s="16">
        <v>4.18552120791666E-2</v>
      </c>
      <c r="Y3" s="16">
        <v>3.5934256019782798E-2</v>
      </c>
      <c r="Z3" s="17">
        <v>14.861307624926656</v>
      </c>
      <c r="AA3" s="17">
        <v>28.633268515522836</v>
      </c>
      <c r="AB3" s="17">
        <v>16.899823075808634</v>
      </c>
      <c r="AC3" s="17">
        <v>32.497402839496608</v>
      </c>
      <c r="AD3" s="17">
        <v>16.758609831075489</v>
      </c>
      <c r="AE3" s="16">
        <v>31.980530440198642</v>
      </c>
      <c r="AF3" s="16">
        <v>-0.12711024134939564</v>
      </c>
      <c r="AG3" s="2">
        <v>-127.11024134939564</v>
      </c>
      <c r="AH3" s="2">
        <v>-141.13787084611306</v>
      </c>
      <c r="AI3" s="2">
        <v>11.467776119635751</v>
      </c>
      <c r="AJ3" s="66" t="s">
        <v>123</v>
      </c>
    </row>
    <row r="4" spans="1:36" s="73" customFormat="1" x14ac:dyDescent="0.25">
      <c r="A4" s="73">
        <v>1559</v>
      </c>
      <c r="B4" s="73" t="s">
        <v>105</v>
      </c>
      <c r="C4" s="48" t="s">
        <v>64</v>
      </c>
      <c r="D4" s="48" t="s">
        <v>52</v>
      </c>
      <c r="E4" s="73" t="s">
        <v>121</v>
      </c>
      <c r="F4" s="16">
        <v>16.762227215046099</v>
      </c>
      <c r="G4" s="16">
        <v>16.623291002851602</v>
      </c>
      <c r="H4" s="16">
        <v>5.2161678836164698E-3</v>
      </c>
      <c r="I4" s="16">
        <v>32.373987349346102</v>
      </c>
      <c r="J4" s="16">
        <v>31.860992186027602</v>
      </c>
      <c r="K4" s="16">
        <v>1.92829550177255E-3</v>
      </c>
      <c r="L4" s="16">
        <v>-0.19931287137098899</v>
      </c>
      <c r="M4" s="16">
        <v>5.21066643665125E-3</v>
      </c>
      <c r="N4" s="16">
        <v>6.39634486295766</v>
      </c>
      <c r="O4" s="16">
        <v>5.1629890959301603E-3</v>
      </c>
      <c r="P4" s="16">
        <v>11.8337619811292</v>
      </c>
      <c r="Q4" s="16">
        <v>1.88992992430686E-3</v>
      </c>
      <c r="R4" s="16">
        <v>16.056109895364202</v>
      </c>
      <c r="S4" s="16">
        <v>0.147636258024053</v>
      </c>
      <c r="T4" s="16">
        <v>797.85045999307499</v>
      </c>
      <c r="U4" s="16">
        <v>9.67343766115141E-2</v>
      </c>
      <c r="V4" s="85">
        <v>43695.500011574077</v>
      </c>
      <c r="W4" s="73">
        <v>2.2999999999999998</v>
      </c>
      <c r="X4" s="16">
        <v>6.1586926114846003E-3</v>
      </c>
      <c r="Y4" s="16">
        <v>4.1648558741628101E-3</v>
      </c>
      <c r="Z4" s="17">
        <v>16.854064706012693</v>
      </c>
      <c r="AA4" s="17">
        <v>32.495946696328829</v>
      </c>
      <c r="AB4" s="17">
        <v>19.16592528924593</v>
      </c>
      <c r="AC4" s="17">
        <v>36.88135952306331</v>
      </c>
      <c r="AD4" s="17">
        <v>18.984572475898013</v>
      </c>
      <c r="AE4" s="16">
        <v>36.217515299339318</v>
      </c>
      <c r="AF4" s="16">
        <v>-0.13827560215314705</v>
      </c>
      <c r="AG4" s="2">
        <v>-138.27560215314705</v>
      </c>
      <c r="AJ4" s="66" t="s">
        <v>124</v>
      </c>
    </row>
    <row r="5" spans="1:36" s="73" customFormat="1" x14ac:dyDescent="0.25">
      <c r="A5" s="73">
        <v>1561</v>
      </c>
      <c r="B5" s="69" t="s">
        <v>105</v>
      </c>
      <c r="C5" s="48" t="s">
        <v>64</v>
      </c>
      <c r="D5" s="48" t="s">
        <v>52</v>
      </c>
      <c r="E5" s="73" t="s">
        <v>167</v>
      </c>
      <c r="F5" s="16">
        <v>16.542086387114601</v>
      </c>
      <c r="G5" s="16">
        <v>16.406756158663899</v>
      </c>
      <c r="H5" s="16">
        <v>4.0154658417869997E-3</v>
      </c>
      <c r="I5" s="16">
        <v>31.960213487174698</v>
      </c>
      <c r="J5" s="16">
        <v>31.4601134069746</v>
      </c>
      <c r="K5" s="16">
        <v>2.1761431616101599E-3</v>
      </c>
      <c r="L5" s="16">
        <v>-0.20418372021864201</v>
      </c>
      <c r="M5" s="16">
        <v>3.9662960881449404E-3</v>
      </c>
      <c r="N5" s="16">
        <v>6.17844836891474</v>
      </c>
      <c r="O5" s="16">
        <v>3.9745282013132696E-3</v>
      </c>
      <c r="P5" s="16">
        <v>11.428220608815799</v>
      </c>
      <c r="Q5" s="16">
        <v>2.13284638009449E-3</v>
      </c>
      <c r="R5" s="16">
        <v>15.7011912429997</v>
      </c>
      <c r="S5" s="16">
        <v>0.138675407559119</v>
      </c>
      <c r="T5" s="16">
        <v>593.50100494653998</v>
      </c>
      <c r="U5" s="16">
        <v>0.11009643479747901</v>
      </c>
      <c r="V5" s="85">
        <v>43694.967939814815</v>
      </c>
      <c r="W5" s="20">
        <v>2.2000000000000002</v>
      </c>
      <c r="X5" s="16">
        <v>6.6994625430842197E-2</v>
      </c>
      <c r="Y5" s="16">
        <v>6.3632070788107994E-2</v>
      </c>
      <c r="Z5" s="17">
        <f>((((N5/1000)+1)/((SMOW!$Z$4/1000)+1))-1)*1000</f>
        <v>17.012536617668772</v>
      </c>
      <c r="AA5" s="17">
        <f>((((P5/1000)+1)/((SMOW!$AA$4/1000)+1))-1)*1000</f>
        <v>32.806350680733232</v>
      </c>
      <c r="AB5" s="17">
        <f>Z5*SMOW!$AN$6</f>
        <v>18.835183595221739</v>
      </c>
      <c r="AC5" s="17">
        <f>AA5*SMOW!$AN$12</f>
        <v>36.250080885537407</v>
      </c>
      <c r="AD5" s="17">
        <f t="shared" ref="AD5:AE5" si="0">LN((AB5/1000)+1)*1000</f>
        <v>18.659997876320123</v>
      </c>
      <c r="AE5" s="16">
        <f t="shared" si="0"/>
        <v>35.608505523371868</v>
      </c>
      <c r="AF5" s="16">
        <f>(AD5-SMOW!AN$14*AE5)</f>
        <v>-0.1412930400202228</v>
      </c>
      <c r="AG5" s="2">
        <f t="shared" ref="AG5" si="1">AF5*1000</f>
        <v>-141.2930400202228</v>
      </c>
      <c r="AH5" s="2">
        <f>AVERAGE(AG5:AG6)</f>
        <v>-147.85992207371734</v>
      </c>
      <c r="AI5" s="2">
        <f>STDEV(AG5:AG6)</f>
        <v>9.2869736625564574</v>
      </c>
      <c r="AJ5" s="66" t="s">
        <v>148</v>
      </c>
    </row>
    <row r="6" spans="1:36" s="73" customFormat="1" x14ac:dyDescent="0.25">
      <c r="A6" s="73">
        <v>1562</v>
      </c>
      <c r="B6" s="73" t="s">
        <v>105</v>
      </c>
      <c r="C6" s="48" t="s">
        <v>64</v>
      </c>
      <c r="D6" s="48" t="s">
        <v>52</v>
      </c>
      <c r="E6" s="73" t="s">
        <v>127</v>
      </c>
      <c r="F6" s="16">
        <v>16.164235722352</v>
      </c>
      <c r="G6" s="16">
        <v>16.034985061199599</v>
      </c>
      <c r="H6" s="16">
        <v>4.5090994853334504E-3</v>
      </c>
      <c r="I6" s="16">
        <v>31.247775173148799</v>
      </c>
      <c r="J6" s="16">
        <v>30.7695011994808</v>
      </c>
      <c r="K6" s="16">
        <v>1.81157945470622E-3</v>
      </c>
      <c r="L6" s="16">
        <v>-0.211311572126301</v>
      </c>
      <c r="M6" s="16">
        <v>4.3919725305976397E-3</v>
      </c>
      <c r="N6" s="16">
        <v>5.8044498885004403</v>
      </c>
      <c r="O6" s="16">
        <v>4.4631292540189896E-3</v>
      </c>
      <c r="P6" s="16">
        <v>10.729957045132601</v>
      </c>
      <c r="Q6" s="16">
        <v>1.7755360724362301E-3</v>
      </c>
      <c r="R6" s="16">
        <v>13.990267221628001</v>
      </c>
      <c r="S6" s="16">
        <v>0.14060030557109501</v>
      </c>
      <c r="T6" s="16">
        <v>571.73859629856395</v>
      </c>
      <c r="U6" s="16">
        <v>0.16814852004695499</v>
      </c>
      <c r="V6" s="85">
        <v>43695.543981481482</v>
      </c>
      <c r="W6" s="73">
        <v>2.2999999999999998</v>
      </c>
      <c r="X6" s="16">
        <v>1.0860525783471201E-5</v>
      </c>
      <c r="Y6" s="16">
        <v>5.0348647019853195E-4</v>
      </c>
      <c r="Z6" s="17">
        <v>16.256019200652894</v>
      </c>
      <c r="AA6" s="17">
        <v>31.369601475224052</v>
      </c>
      <c r="AB6" s="17">
        <v>18.485846289002971</v>
      </c>
      <c r="AC6" s="17">
        <v>35.603011074413786</v>
      </c>
      <c r="AD6" s="17">
        <v>18.317059964701517</v>
      </c>
      <c r="AE6" s="16">
        <v>34.983876456115013</v>
      </c>
      <c r="AF6" s="16">
        <v>-0.15442680412721188</v>
      </c>
      <c r="AG6" s="2">
        <v>-154.42680412721188</v>
      </c>
    </row>
    <row r="7" spans="1:36" s="73" customFormat="1" x14ac:dyDescent="0.25">
      <c r="A7" s="73">
        <v>1574</v>
      </c>
      <c r="B7" s="69" t="s">
        <v>80</v>
      </c>
      <c r="C7" s="48" t="s">
        <v>64</v>
      </c>
      <c r="D7" s="48" t="s">
        <v>50</v>
      </c>
      <c r="E7" s="73" t="s">
        <v>138</v>
      </c>
      <c r="F7" s="16">
        <v>11.149459810996801</v>
      </c>
      <c r="G7" s="16">
        <v>11.0877624162014</v>
      </c>
      <c r="H7" s="16">
        <v>4.2020776804504298E-3</v>
      </c>
      <c r="I7" s="16">
        <v>21.511644651918001</v>
      </c>
      <c r="J7" s="16">
        <v>21.283534702976699</v>
      </c>
      <c r="K7" s="16">
        <v>1.92068151469438E-3</v>
      </c>
      <c r="L7" s="16">
        <v>-0.14994390697032101</v>
      </c>
      <c r="M7" s="16">
        <v>4.5991959032059201E-3</v>
      </c>
      <c r="N7" s="16">
        <v>0.84079957537049899</v>
      </c>
      <c r="O7" s="16">
        <v>4.1592375338519198E-3</v>
      </c>
      <c r="P7" s="16">
        <v>1.18753763786922</v>
      </c>
      <c r="Q7" s="16">
        <v>1.8824674259471899E-3</v>
      </c>
      <c r="R7" s="16">
        <v>0.126914864587824</v>
      </c>
      <c r="S7" s="16">
        <v>0.104936639632985</v>
      </c>
      <c r="T7" s="16">
        <v>458.79193799521801</v>
      </c>
      <c r="U7" s="16">
        <v>9.8020424971054093E-2</v>
      </c>
      <c r="V7" s="74">
        <v>43697.379421296297</v>
      </c>
      <c r="W7" s="73">
        <v>2.2999999999999998</v>
      </c>
      <c r="X7" s="16">
        <v>2.5692402136600099E-2</v>
      </c>
      <c r="Y7" s="16">
        <v>2.9040408347283501E-2</v>
      </c>
      <c r="Z7" s="17">
        <f>((((N7/1000)+1)/((SMOW!$Z$4/1000)+1))-1)*1000</f>
        <v>11.61741436286734</v>
      </c>
      <c r="AA7" s="17">
        <f>((((P7/1000)+1)/((SMOW!$AA$4/1000)+1))-1)*1000</f>
        <v>22.349214729617152</v>
      </c>
      <c r="AB7" s="17">
        <f>Z7*SMOW!$AN$6</f>
        <v>12.8620521056875</v>
      </c>
      <c r="AC7" s="17">
        <f>AA7*SMOW!$AN$12</f>
        <v>24.695244209306807</v>
      </c>
      <c r="AD7" s="17">
        <f t="shared" ref="AD7:AE23" si="2">LN((AB7/1000)+1)*1000</f>
        <v>12.780038407838596</v>
      </c>
      <c r="AE7" s="16">
        <f t="shared" si="2"/>
        <v>24.395245658580258</v>
      </c>
      <c r="AF7" s="16">
        <f>(AD7-SMOW!AN$14*AE7)</f>
        <v>-0.10065129989178168</v>
      </c>
      <c r="AG7" s="2">
        <f t="shared" ref="AG7:AG25" si="3">AF7*1000</f>
        <v>-100.65129989178168</v>
      </c>
      <c r="AH7" s="2">
        <f>AVERAGE(AG7:AG8)</f>
        <v>-101.17925087025803</v>
      </c>
      <c r="AI7" s="2">
        <f>STDEV(AG7:AG8)</f>
        <v>0.74663543402940691</v>
      </c>
      <c r="AJ7" s="48" t="s">
        <v>149</v>
      </c>
    </row>
    <row r="8" spans="1:36" s="73" customFormat="1" x14ac:dyDescent="0.25">
      <c r="A8" s="73">
        <v>1575</v>
      </c>
      <c r="B8" s="69" t="s">
        <v>80</v>
      </c>
      <c r="C8" s="48" t="s">
        <v>64</v>
      </c>
      <c r="D8" s="48" t="s">
        <v>50</v>
      </c>
      <c r="E8" s="73" t="s">
        <v>139</v>
      </c>
      <c r="F8" s="16">
        <v>11.247701388732899</v>
      </c>
      <c r="G8" s="16">
        <v>11.1849159027664</v>
      </c>
      <c r="H8" s="16">
        <v>4.8343011409729703E-3</v>
      </c>
      <c r="I8" s="16">
        <v>21.7020458113915</v>
      </c>
      <c r="J8" s="16">
        <v>21.4699089383051</v>
      </c>
      <c r="K8" s="16">
        <v>1.3708899726338601E-3</v>
      </c>
      <c r="L8" s="16">
        <v>-0.15119601665872201</v>
      </c>
      <c r="M8" s="16">
        <v>4.9472539219557196E-3</v>
      </c>
      <c r="N8" s="16">
        <v>0.93803958104810603</v>
      </c>
      <c r="O8" s="16">
        <v>4.7850154815117299E-3</v>
      </c>
      <c r="P8" s="16">
        <v>1.37415055512249</v>
      </c>
      <c r="Q8" s="16">
        <v>1.3436145963296401E-3</v>
      </c>
      <c r="R8" s="16">
        <v>0.34741821264990502</v>
      </c>
      <c r="S8" s="16">
        <v>0.117781599547544</v>
      </c>
      <c r="T8" s="16">
        <v>468.73339854111498</v>
      </c>
      <c r="U8" s="16">
        <v>8.2497787568229702E-2</v>
      </c>
      <c r="V8" s="74">
        <v>43697.474259259259</v>
      </c>
      <c r="W8" s="73">
        <v>2.2999999999999998</v>
      </c>
      <c r="X8" s="16">
        <v>7.9952187822677403E-3</v>
      </c>
      <c r="Y8" s="16">
        <v>1.1549175880179801E-2</v>
      </c>
      <c r="Z8" s="17">
        <f>((((N8/1000)+1)/((SMOW!$Z$4/1000)+1))-1)*1000</f>
        <v>11.7157014062792</v>
      </c>
      <c r="AA8" s="17">
        <f>((((P8/1000)+1)/((SMOW!$AA$4/1000)+1))-1)*1000</f>
        <v>22.539772005092829</v>
      </c>
      <c r="AB8" s="17">
        <f>Z8*SMOW!$AN$6</f>
        <v>12.970869182722987</v>
      </c>
      <c r="AC8" s="17">
        <f>AA8*SMOW!$AN$12</f>
        <v>24.90580455832416</v>
      </c>
      <c r="AD8" s="17">
        <f t="shared" si="2"/>
        <v>12.887467876475164</v>
      </c>
      <c r="AE8" s="16">
        <f t="shared" si="2"/>
        <v>24.600710375613442</v>
      </c>
      <c r="AF8" s="16">
        <f>(AD8-SMOW!AN$14*AE8)</f>
        <v>-0.10170720184873439</v>
      </c>
      <c r="AG8" s="2">
        <f t="shared" si="3"/>
        <v>-101.70720184873439</v>
      </c>
    </row>
    <row r="9" spans="1:36" s="73" customFormat="1" x14ac:dyDescent="0.25">
      <c r="A9" s="73">
        <v>1585</v>
      </c>
      <c r="B9" s="69" t="s">
        <v>80</v>
      </c>
      <c r="C9" s="48" t="s">
        <v>64</v>
      </c>
      <c r="D9" s="48" t="s">
        <v>103</v>
      </c>
      <c r="E9" s="73" t="s">
        <v>152</v>
      </c>
      <c r="F9" s="16">
        <v>16.626532679345701</v>
      </c>
      <c r="G9" s="16">
        <v>16.489824707721599</v>
      </c>
      <c r="H9" s="16">
        <v>4.6683647482649703E-3</v>
      </c>
      <c r="I9" s="16">
        <v>32.109205072094099</v>
      </c>
      <c r="J9" s="16">
        <v>31.604480265146499</v>
      </c>
      <c r="K9" s="16">
        <v>1.87144287686764E-3</v>
      </c>
      <c r="L9" s="16">
        <v>-0.197340872275719</v>
      </c>
      <c r="M9" s="16">
        <v>4.9066196313191203E-3</v>
      </c>
      <c r="N9" s="16">
        <v>6.2620337319071204</v>
      </c>
      <c r="O9" s="16">
        <v>4.6207708089315404E-3</v>
      </c>
      <c r="P9" s="16">
        <v>11.5742478409234</v>
      </c>
      <c r="Q9" s="16">
        <v>1.83420844542732E-3</v>
      </c>
      <c r="R9" s="16">
        <v>16.184151015108299</v>
      </c>
      <c r="S9" s="16">
        <v>0.166184623570927</v>
      </c>
      <c r="T9" s="16">
        <v>570.31345270049803</v>
      </c>
      <c r="U9" s="16">
        <v>7.0188011172306303E-2</v>
      </c>
      <c r="V9" s="74">
        <v>43699.38212962963</v>
      </c>
      <c r="W9" s="73">
        <v>2.2999999999999998</v>
      </c>
      <c r="X9" s="16">
        <v>7.11805736649477E-3</v>
      </c>
      <c r="Y9" s="16">
        <v>9.8233017619598403E-3</v>
      </c>
      <c r="Z9" s="17">
        <f>((((N9/1000)+1)/((SMOW!$Z$4/1000)+1))-1)*1000</f>
        <v>17.097021991191454</v>
      </c>
      <c r="AA9" s="17">
        <f>((((P9/1000)+1)/((SMOW!$AA$4/1000)+1))-1)*1000</f>
        <v>32.955464428619628</v>
      </c>
      <c r="AB9" s="17">
        <f>Z9*SMOW!$AN$6</f>
        <v>18.928720353270972</v>
      </c>
      <c r="AC9" s="17">
        <f>AA9*SMOW!$AN$12</f>
        <v>36.414847319775454</v>
      </c>
      <c r="AD9" s="17">
        <f t="shared" si="2"/>
        <v>18.751801208328768</v>
      </c>
      <c r="AE9" s="16">
        <f t="shared" si="2"/>
        <v>35.767495461728814</v>
      </c>
      <c r="AF9" s="16">
        <f>(AD9-SMOW!AN$14*AE9)</f>
        <v>-0.13343639546404518</v>
      </c>
      <c r="AG9" s="2">
        <f t="shared" si="3"/>
        <v>-133.43639546404518</v>
      </c>
      <c r="AH9" s="2">
        <f>AVERAGE(AG9:AG10)</f>
        <v>-129.20071032505297</v>
      </c>
      <c r="AI9" s="2">
        <f>STDEV(AG9:AG10)</f>
        <v>5.9901633695049314</v>
      </c>
    </row>
    <row r="10" spans="1:36" s="73" customFormat="1" x14ac:dyDescent="0.25">
      <c r="A10" s="73">
        <v>1586</v>
      </c>
      <c r="B10" s="69" t="s">
        <v>80</v>
      </c>
      <c r="C10" s="48" t="s">
        <v>64</v>
      </c>
      <c r="D10" s="48" t="s">
        <v>103</v>
      </c>
      <c r="E10" s="73" t="s">
        <v>153</v>
      </c>
      <c r="F10" s="16">
        <v>17.239371170101901</v>
      </c>
      <c r="G10" s="16">
        <v>17.092458872690301</v>
      </c>
      <c r="H10" s="16">
        <v>4.4946445593374296E-3</v>
      </c>
      <c r="I10" s="16">
        <v>33.276989602602498</v>
      </c>
      <c r="J10" s="16">
        <v>32.735295112620001</v>
      </c>
      <c r="K10" s="16">
        <v>1.3387543963624599E-3</v>
      </c>
      <c r="L10" s="16">
        <v>-0.19177694677301599</v>
      </c>
      <c r="M10" s="16">
        <v>4.5665580652810298E-3</v>
      </c>
      <c r="N10" s="16">
        <v>6.8686243394060904</v>
      </c>
      <c r="O10" s="16">
        <v>4.4488216958700304E-3</v>
      </c>
      <c r="P10" s="16">
        <v>12.718798003138801</v>
      </c>
      <c r="Q10" s="16">
        <v>1.31211839298593E-3</v>
      </c>
      <c r="R10" s="16">
        <v>17.404150111949999</v>
      </c>
      <c r="S10" s="16">
        <v>0.11694259074076201</v>
      </c>
      <c r="T10" s="16">
        <v>514.96327986357596</v>
      </c>
      <c r="U10" s="16">
        <v>6.8734576422691804E-2</v>
      </c>
      <c r="V10" s="74">
        <v>43699.476493055554</v>
      </c>
      <c r="W10" s="73">
        <v>2.2999999999999998</v>
      </c>
      <c r="X10" s="16">
        <v>5.4177101061011696E-3</v>
      </c>
      <c r="Y10" s="16">
        <v>3.0533931333408099E-3</v>
      </c>
      <c r="Z10" s="17">
        <f>((((N10/1000)+1)/((SMOW!$Z$4/1000)+1))-1)*1000</f>
        <v>17.710144100317351</v>
      </c>
      <c r="AA10" s="17">
        <f>((((P10/1000)+1)/((SMOW!$AA$4/1000)+1))-1)*1000</f>
        <v>34.1242064630245</v>
      </c>
      <c r="AB10" s="17">
        <f>Z10*SMOW!$AN$6</f>
        <v>19.607529619120378</v>
      </c>
      <c r="AC10" s="17">
        <f>AA10*SMOW!$AN$12</f>
        <v>37.706273900373027</v>
      </c>
      <c r="AD10" s="17">
        <f t="shared" si="2"/>
        <v>19.417778368114572</v>
      </c>
      <c r="AE10" s="16">
        <f t="shared" si="2"/>
        <v>37.012771578220892</v>
      </c>
      <c r="AF10" s="16">
        <f>(AD10-SMOW!AN$14*AE10)</f>
        <v>-0.12496502518606079</v>
      </c>
      <c r="AG10" s="2">
        <f t="shared" si="3"/>
        <v>-124.96502518606079</v>
      </c>
    </row>
    <row r="11" spans="1:36" s="73" customFormat="1" x14ac:dyDescent="0.25">
      <c r="A11" s="73">
        <v>1596</v>
      </c>
      <c r="B11" s="69" t="s">
        <v>135</v>
      </c>
      <c r="C11" s="48" t="s">
        <v>64</v>
      </c>
      <c r="D11" s="48" t="s">
        <v>52</v>
      </c>
      <c r="E11" s="73" t="s">
        <v>165</v>
      </c>
      <c r="F11" s="16">
        <v>16.851443465773499</v>
      </c>
      <c r="G11" s="16">
        <v>16.7110327145054</v>
      </c>
      <c r="H11" s="16">
        <v>4.5698755868046597E-3</v>
      </c>
      <c r="I11" s="16">
        <v>32.548898608059503</v>
      </c>
      <c r="J11" s="16">
        <v>32.030404060995799</v>
      </c>
      <c r="K11" s="16">
        <v>2.30678961336924E-3</v>
      </c>
      <c r="L11" s="16">
        <v>-0.20102062970043</v>
      </c>
      <c r="M11" s="16">
        <v>4.5016300742561303E-3</v>
      </c>
      <c r="N11" s="16">
        <v>6.4846515547595001</v>
      </c>
      <c r="O11" s="16">
        <v>4.5232857436440397E-3</v>
      </c>
      <c r="P11" s="16">
        <v>12.005193186376101</v>
      </c>
      <c r="Q11" s="16">
        <v>2.2608934758085201E-3</v>
      </c>
      <c r="R11" s="16">
        <v>16.1606250703638</v>
      </c>
      <c r="S11" s="16">
        <v>0.13307476357721401</v>
      </c>
      <c r="T11" s="16">
        <v>587.87758278009801</v>
      </c>
      <c r="U11" s="16">
        <v>0.16510736488448</v>
      </c>
      <c r="V11" s="74">
        <v>43701.689004629632</v>
      </c>
      <c r="W11" s="73">
        <v>2.2999999999999998</v>
      </c>
      <c r="X11" s="16">
        <v>2.9947140241757498E-3</v>
      </c>
      <c r="Y11" s="16">
        <v>2.1342122048889E-3</v>
      </c>
      <c r="Z11" s="17">
        <f>((((N11/1000)+1)/((SMOW!$Z$4/1000)+1))-1)*1000</f>
        <v>17.322036865126123</v>
      </c>
      <c r="AA11" s="17">
        <f>((((P11/1000)+1)/((SMOW!$AA$4/1000)+1))-1)*1000</f>
        <v>33.395518483381849</v>
      </c>
      <c r="AB11" s="17">
        <f>Z11*SMOW!$AN$6</f>
        <v>19.177842313003506</v>
      </c>
      <c r="AC11" s="17">
        <f>AA11*SMOW!$AN$12</f>
        <v>36.901094486806677</v>
      </c>
      <c r="AD11" s="17">
        <f t="shared" si="2"/>
        <v>18.996265325698062</v>
      </c>
      <c r="AE11" s="16">
        <f t="shared" si="2"/>
        <v>36.236548119012234</v>
      </c>
      <c r="AF11" s="16">
        <f>(AD11-SMOW!AN$14*AE11)</f>
        <v>-0.13663208114039804</v>
      </c>
      <c r="AG11" s="2">
        <f t="shared" si="3"/>
        <v>-136.63208114039804</v>
      </c>
      <c r="AH11" s="2">
        <f>AVERAGE(AG11:AG12)</f>
        <v>-135.26295491823248</v>
      </c>
      <c r="AI11" s="2">
        <f>STDEV(AG11:AG12)</f>
        <v>1.936236871987177</v>
      </c>
      <c r="AJ11" s="73" t="s">
        <v>148</v>
      </c>
    </row>
    <row r="12" spans="1:36" s="73" customFormat="1" x14ac:dyDescent="0.25">
      <c r="A12" s="73">
        <v>1597</v>
      </c>
      <c r="B12" s="69" t="s">
        <v>135</v>
      </c>
      <c r="C12" s="48" t="s">
        <v>64</v>
      </c>
      <c r="D12" s="48" t="s">
        <v>52</v>
      </c>
      <c r="E12" s="73" t="s">
        <v>166</v>
      </c>
      <c r="F12" s="16">
        <v>17.270451110458001</v>
      </c>
      <c r="G12" s="16">
        <v>17.123011520578199</v>
      </c>
      <c r="H12" s="16">
        <v>5.0893867121018796E-3</v>
      </c>
      <c r="I12" s="16">
        <v>33.352864126638302</v>
      </c>
      <c r="J12" s="16">
        <v>32.808723365063102</v>
      </c>
      <c r="K12" s="16">
        <v>1.60471368011019E-3</v>
      </c>
      <c r="L12" s="16">
        <v>-0.199994416175127</v>
      </c>
      <c r="M12" s="16">
        <v>4.9060842778639504E-3</v>
      </c>
      <c r="N12" s="16">
        <v>6.8993874200316396</v>
      </c>
      <c r="O12" s="16">
        <v>5.0375004573886498E-3</v>
      </c>
      <c r="P12" s="16">
        <v>12.793162919375</v>
      </c>
      <c r="Q12" s="16">
        <v>1.5727861218365401E-3</v>
      </c>
      <c r="R12" s="16">
        <v>17.652778487224001</v>
      </c>
      <c r="S12" s="16">
        <v>0.16784567563116201</v>
      </c>
      <c r="T12" s="16">
        <v>533.74029564476803</v>
      </c>
      <c r="U12" s="16">
        <v>9.1791866103467804E-2</v>
      </c>
      <c r="V12" s="74">
        <v>43701.77065972222</v>
      </c>
      <c r="W12" s="73">
        <v>2.2999999999999998</v>
      </c>
      <c r="X12" s="16">
        <v>2.4985648486299101E-2</v>
      </c>
      <c r="Y12" s="16">
        <v>3.2864663811941301E-2</v>
      </c>
      <c r="Z12" s="17">
        <f>((((N12/1000)+1)/((SMOW!$Z$4/1000)+1))-1)*1000</f>
        <v>17.741238424303198</v>
      </c>
      <c r="AA12" s="17">
        <f>((((P12/1000)+1)/((SMOW!$AA$4/1000)+1))-1)*1000</f>
        <v>34.200143199009773</v>
      </c>
      <c r="AB12" s="17">
        <f>Z12*SMOW!$AN$6</f>
        <v>19.641955249712964</v>
      </c>
      <c r="AC12" s="17">
        <f>AA12*SMOW!$AN$12</f>
        <v>37.790181825653683</v>
      </c>
      <c r="AD12" s="17">
        <f t="shared" si="2"/>
        <v>19.451541407753759</v>
      </c>
      <c r="AE12" s="16">
        <f t="shared" si="2"/>
        <v>37.093627341761028</v>
      </c>
      <c r="AF12" s="16">
        <f>(AD12-SMOW!AN$14*AE12)</f>
        <v>-0.13389382869606692</v>
      </c>
      <c r="AG12" s="2">
        <f t="shared" si="3"/>
        <v>-133.89382869606692</v>
      </c>
    </row>
    <row r="13" spans="1:36" s="73" customFormat="1" x14ac:dyDescent="0.25">
      <c r="A13" s="73">
        <v>1609</v>
      </c>
      <c r="B13" s="69" t="s">
        <v>135</v>
      </c>
      <c r="C13" s="48" t="s">
        <v>64</v>
      </c>
      <c r="D13" s="48" t="s">
        <v>50</v>
      </c>
      <c r="E13" s="73" t="s">
        <v>181</v>
      </c>
      <c r="F13" s="16">
        <v>11.343786256098699</v>
      </c>
      <c r="G13" s="16">
        <v>11.2799276846821</v>
      </c>
      <c r="H13" s="16">
        <v>4.3411727318292698E-3</v>
      </c>
      <c r="I13" s="16">
        <v>21.898092100261799</v>
      </c>
      <c r="J13" s="16">
        <v>21.661772571307601</v>
      </c>
      <c r="K13" s="16">
        <v>1.79314671954356E-3</v>
      </c>
      <c r="L13" s="16">
        <v>-0.157488232968306</v>
      </c>
      <c r="M13" s="16">
        <v>4.2962233283608897E-3</v>
      </c>
      <c r="N13" s="16">
        <v>1.03314486399954</v>
      </c>
      <c r="O13" s="16">
        <v>4.2969145123519497E-3</v>
      </c>
      <c r="P13" s="16">
        <v>1.5662962856628899</v>
      </c>
      <c r="Q13" s="16">
        <v>1.75747007698101E-3</v>
      </c>
      <c r="R13" s="16">
        <v>1.3793759121533899</v>
      </c>
      <c r="S13" s="16">
        <v>0.14645445514834099</v>
      </c>
      <c r="T13" s="16">
        <v>589.55908536118295</v>
      </c>
      <c r="U13" s="16">
        <v>0.163700930952806</v>
      </c>
      <c r="V13" s="74">
        <v>43703.832673611112</v>
      </c>
      <c r="W13" s="73">
        <v>2.2999999999999998</v>
      </c>
      <c r="X13" s="16">
        <v>0.94339042900764103</v>
      </c>
      <c r="Y13" s="16">
        <v>0.94340255429336695</v>
      </c>
      <c r="Z13" s="17">
        <f>((((N13/1000)+1)/((SMOW!$Z$4/1000)+1))-1)*1000</f>
        <v>11.81183074120673</v>
      </c>
      <c r="AA13" s="17">
        <f>((((P13/1000)+1)/((SMOW!$AA$4/1000)+1))-1)*1000</f>
        <v>22.73597903858726</v>
      </c>
      <c r="AB13" s="17">
        <f>Z13*SMOW!$AN$6</f>
        <v>13.077297384051068</v>
      </c>
      <c r="AC13" s="17">
        <f>AA13*SMOW!$AN$12</f>
        <v>25.122607728652447</v>
      </c>
      <c r="AD13" s="17">
        <f t="shared" si="2"/>
        <v>12.992527769109753</v>
      </c>
      <c r="AE13" s="16">
        <f t="shared" si="2"/>
        <v>24.812222733039398</v>
      </c>
      <c r="AF13" s="16">
        <f>(AD13-SMOW!AN$14*AE13)</f>
        <v>-0.10832583393504969</v>
      </c>
      <c r="AG13" s="2">
        <f t="shared" si="3"/>
        <v>-108.32583393504969</v>
      </c>
      <c r="AH13" s="2">
        <f>AVERAGE(AG13:AG14)</f>
        <v>-106.90253877085887</v>
      </c>
      <c r="AI13" s="2">
        <f>STDEV(AG13:AG14)</f>
        <v>2.012843324458697</v>
      </c>
      <c r="AJ13" s="48" t="s">
        <v>149</v>
      </c>
    </row>
    <row r="14" spans="1:36" s="73" customFormat="1" x14ac:dyDescent="0.25">
      <c r="A14" s="73">
        <v>1610</v>
      </c>
      <c r="B14" s="69" t="s">
        <v>135</v>
      </c>
      <c r="C14" s="48" t="s">
        <v>64</v>
      </c>
      <c r="D14" s="48" t="s">
        <v>50</v>
      </c>
      <c r="E14" s="73" t="s">
        <v>182</v>
      </c>
      <c r="F14" s="16">
        <v>11.276935482797301</v>
      </c>
      <c r="G14" s="16">
        <v>11.213824465683899</v>
      </c>
      <c r="H14" s="16">
        <v>4.5794014219869899E-3</v>
      </c>
      <c r="I14" s="16">
        <v>21.764777609910801</v>
      </c>
      <c r="J14" s="16">
        <v>21.531306318684098</v>
      </c>
      <c r="K14" s="16">
        <v>2.0408278025388299E-3</v>
      </c>
      <c r="L14" s="16">
        <v>-0.154705270581279</v>
      </c>
      <c r="M14" s="16">
        <v>4.3377762402295799E-3</v>
      </c>
      <c r="N14" s="16">
        <v>0.96697563376950701</v>
      </c>
      <c r="O14" s="16">
        <v>4.53271446302161E-3</v>
      </c>
      <c r="P14" s="16">
        <v>1.4356342349415601</v>
      </c>
      <c r="Q14" s="16">
        <v>2.0002232701539801E-3</v>
      </c>
      <c r="R14" s="16">
        <v>1.3126076667383899</v>
      </c>
      <c r="S14" s="16">
        <v>0.139305632081067</v>
      </c>
      <c r="T14" s="16">
        <v>533.276421946038</v>
      </c>
      <c r="U14" s="16">
        <v>8.4321212666710901E-2</v>
      </c>
      <c r="V14" s="74">
        <v>43703.948483796295</v>
      </c>
      <c r="W14" s="73">
        <v>2.2999999999999998</v>
      </c>
      <c r="X14" s="16">
        <v>4.8655635214069397E-2</v>
      </c>
      <c r="Y14" s="16">
        <v>4.6587427684916402E-2</v>
      </c>
      <c r="Z14" s="17">
        <f>((((N14/1000)+1)/((SMOW!$Z$4/1000)+1))-1)*1000</f>
        <v>11.744949029725893</v>
      </c>
      <c r="AA14" s="17">
        <f>((((P14/1000)+1)/((SMOW!$AA$4/1000)+1))-1)*1000</f>
        <v>22.602555239420674</v>
      </c>
      <c r="AB14" s="17">
        <f>Z14*SMOW!$AN$6</f>
        <v>13.00325026555165</v>
      </c>
      <c r="AC14" s="17">
        <f>AA14*SMOW!$AN$12</f>
        <v>24.975178239803967</v>
      </c>
      <c r="AD14" s="17">
        <f t="shared" si="2"/>
        <v>12.919433815744155</v>
      </c>
      <c r="AE14" s="16">
        <f t="shared" si="2"/>
        <v>24.668395945740194</v>
      </c>
      <c r="AF14" s="16">
        <f>(AD14-SMOW!AN$14*AE14)</f>
        <v>-0.10547924360666805</v>
      </c>
      <c r="AG14" s="2">
        <f t="shared" si="3"/>
        <v>-105.47924360666805</v>
      </c>
    </row>
    <row r="15" spans="1:36" s="73" customFormat="1" x14ac:dyDescent="0.25">
      <c r="A15" s="73">
        <v>1623</v>
      </c>
      <c r="B15" s="69" t="s">
        <v>135</v>
      </c>
      <c r="C15" s="48" t="s">
        <v>64</v>
      </c>
      <c r="D15" s="48" t="s">
        <v>103</v>
      </c>
      <c r="E15" s="73" t="s">
        <v>196</v>
      </c>
      <c r="F15" s="16">
        <v>17.129043421652501</v>
      </c>
      <c r="G15" s="16">
        <v>16.983994973036602</v>
      </c>
      <c r="H15" s="16">
        <v>4.59311562568754E-3</v>
      </c>
      <c r="I15" s="16">
        <v>33.087181275293702</v>
      </c>
      <c r="J15" s="16">
        <v>32.551582715979201</v>
      </c>
      <c r="K15" s="16">
        <v>1.82771938954954E-3</v>
      </c>
      <c r="L15" s="16">
        <v>-0.203240701000376</v>
      </c>
      <c r="M15" s="16">
        <v>4.4571061125135199E-3</v>
      </c>
      <c r="N15" s="16">
        <v>6.7594213814238904</v>
      </c>
      <c r="O15" s="16">
        <v>4.5462888505294497E-3</v>
      </c>
      <c r="P15" s="16">
        <v>12.5327661229969</v>
      </c>
      <c r="Q15" s="16">
        <v>1.79135488537827E-3</v>
      </c>
      <c r="R15" s="16">
        <v>17.599535094387001</v>
      </c>
      <c r="S15" s="16">
        <v>0.133959719417406</v>
      </c>
      <c r="T15" s="16">
        <v>572.37923590895696</v>
      </c>
      <c r="U15" s="16">
        <v>8.2376598660849801E-2</v>
      </c>
      <c r="V15" s="74">
        <v>43705.960416666669</v>
      </c>
      <c r="W15" s="73">
        <v>2.2999999999999998</v>
      </c>
      <c r="X15" s="16">
        <v>0.150837441400856</v>
      </c>
      <c r="Y15" s="16">
        <v>0.142034142970971</v>
      </c>
      <c r="Z15" s="17">
        <f>((((N15/1000)+1)/((SMOW!$Z$4/1000)+1))-1)*1000</f>
        <v>17.599765292777292</v>
      </c>
      <c r="AA15" s="17">
        <f>((((P15/1000)+1)/((SMOW!$AA$4/1000)+1))-1)*1000</f>
        <v>33.934242505795574</v>
      </c>
      <c r="AB15" s="17">
        <f>Z15*SMOW!$AN$6</f>
        <v>19.485325320504529</v>
      </c>
      <c r="AC15" s="17">
        <f>AA15*SMOW!$AN$12</f>
        <v>37.496369151079179</v>
      </c>
      <c r="AD15" s="17">
        <f t="shared" si="2"/>
        <v>19.297916932215731</v>
      </c>
      <c r="AE15" s="16">
        <f t="shared" si="2"/>
        <v>36.810473503175047</v>
      </c>
      <c r="AF15" s="16">
        <f>(AD15-SMOW!AN$14*AE15)</f>
        <v>-0.13801307746069469</v>
      </c>
      <c r="AG15" s="2">
        <f t="shared" si="3"/>
        <v>-138.01307746069469</v>
      </c>
      <c r="AH15" s="2">
        <f>AVERAGE(AG15:AG16)</f>
        <v>-140.64634171381664</v>
      </c>
      <c r="AI15" s="2">
        <f>STDEV(AG15:AG16)</f>
        <v>3.7239980200773011</v>
      </c>
      <c r="AJ15" s="73" t="s">
        <v>199</v>
      </c>
    </row>
    <row r="16" spans="1:36" s="73" customFormat="1" x14ac:dyDescent="0.25">
      <c r="A16" s="73">
        <v>1624</v>
      </c>
      <c r="B16" s="69" t="s">
        <v>102</v>
      </c>
      <c r="C16" s="48" t="s">
        <v>64</v>
      </c>
      <c r="D16" s="48" t="s">
        <v>103</v>
      </c>
      <c r="E16" s="73" t="s">
        <v>197</v>
      </c>
      <c r="F16" s="16">
        <v>16.1163420870949</v>
      </c>
      <c r="G16" s="16">
        <v>15.987852192132801</v>
      </c>
      <c r="H16" s="16">
        <v>4.22190779723751E-3</v>
      </c>
      <c r="I16" s="16">
        <v>31.142476409832401</v>
      </c>
      <c r="J16" s="16">
        <v>30.6673878661069</v>
      </c>
      <c r="K16" s="16">
        <v>1.88385119479815E-3</v>
      </c>
      <c r="L16" s="16">
        <v>-0.204528601171649</v>
      </c>
      <c r="M16" s="16">
        <v>4.2286723011085497E-3</v>
      </c>
      <c r="N16" s="16">
        <v>5.7570445284518996</v>
      </c>
      <c r="O16" s="16">
        <v>4.17886548276629E-3</v>
      </c>
      <c r="P16" s="16">
        <v>10.626753317487401</v>
      </c>
      <c r="Q16" s="16">
        <v>1.84636988610961E-3</v>
      </c>
      <c r="R16" s="16">
        <v>14.690327287424299</v>
      </c>
      <c r="S16" s="16">
        <v>0.121481164075596</v>
      </c>
      <c r="T16" s="16">
        <v>625.61812279847402</v>
      </c>
      <c r="U16" s="16">
        <v>0.18228828200737399</v>
      </c>
      <c r="V16" s="74">
        <v>43706.537199074075</v>
      </c>
      <c r="W16" s="73">
        <v>2.2999999999999998</v>
      </c>
      <c r="X16" s="52">
        <v>1.1082645162257699E-8</v>
      </c>
      <c r="Y16" s="52">
        <v>9.3593350951801606E-5</v>
      </c>
      <c r="Z16" s="17">
        <f>((((N16/1000)+1)/((SMOW!$Z$4/1000)+1))-1)*1000</f>
        <v>16.586595285468462</v>
      </c>
      <c r="AA16" s="17">
        <f>((((P16/1000)+1)/((SMOW!$AA$4/1000)+1))-1)*1000</f>
        <v>31.987943114599958</v>
      </c>
      <c r="AB16" s="17">
        <f>Z16*SMOW!$AN$6</f>
        <v>18.363608816393402</v>
      </c>
      <c r="AC16" s="17">
        <f>AA16*SMOW!$AN$12</f>
        <v>35.345763890380418</v>
      </c>
      <c r="AD16" s="17">
        <f t="shared" si="2"/>
        <v>18.197033938772218</v>
      </c>
      <c r="AE16" s="16">
        <f t="shared" si="2"/>
        <v>34.735442319581736</v>
      </c>
      <c r="AF16" s="16">
        <f>(AD16-SMOW!AN$14*AE16)</f>
        <v>-0.14327960596693856</v>
      </c>
      <c r="AG16" s="2">
        <f t="shared" si="3"/>
        <v>-143.27960596693856</v>
      </c>
    </row>
    <row r="17" spans="1:39" s="73" customFormat="1" x14ac:dyDescent="0.25">
      <c r="A17" s="73">
        <v>1634</v>
      </c>
      <c r="B17" s="69" t="s">
        <v>135</v>
      </c>
      <c r="C17" s="48" t="s">
        <v>64</v>
      </c>
      <c r="D17" s="48" t="s">
        <v>50</v>
      </c>
      <c r="E17" s="73" t="s">
        <v>211</v>
      </c>
      <c r="F17" s="16">
        <v>11.8952755238188</v>
      </c>
      <c r="G17" s="16">
        <v>11.825082365417799</v>
      </c>
      <c r="H17" s="16">
        <v>4.9853148741775101E-3</v>
      </c>
      <c r="I17" s="16">
        <v>22.965596633063299</v>
      </c>
      <c r="J17" s="16">
        <v>22.7058564861977</v>
      </c>
      <c r="K17" s="16">
        <v>1.4484263639316199E-3</v>
      </c>
      <c r="L17" s="16">
        <v>-0.163609859294576</v>
      </c>
      <c r="M17" s="16">
        <v>4.8654980633887398E-3</v>
      </c>
      <c r="N17" s="16">
        <v>1.5790117032751001</v>
      </c>
      <c r="O17" s="16">
        <v>4.9344896309804903E-3</v>
      </c>
      <c r="P17" s="16">
        <v>2.61256163193505</v>
      </c>
      <c r="Q17" s="16">
        <v>1.4196083151312099E-3</v>
      </c>
      <c r="R17" s="16">
        <v>1.9413022616629501</v>
      </c>
      <c r="S17" s="16">
        <v>0.15400578443541801</v>
      </c>
      <c r="T17" s="16">
        <v>593.81671416804102</v>
      </c>
      <c r="U17" s="16">
        <v>6.5706193280483299E-2</v>
      </c>
      <c r="V17" s="74">
        <v>43708.026782407411</v>
      </c>
      <c r="W17" s="73">
        <v>2.2999999999999998</v>
      </c>
      <c r="X17" s="16">
        <v>8.8933705080217907E-3</v>
      </c>
      <c r="Y17" s="16">
        <v>1.29644447226242E-2</v>
      </c>
      <c r="Z17" s="17">
        <f>((((N17/1000)+1)/((SMOW!$Z$4/1000)+1))-1)*1000</f>
        <v>12.363575235204927</v>
      </c>
      <c r="AA17" s="17">
        <f>((((P17/1000)+1)/((SMOW!$AA$4/1000)+1))-1)*1000</f>
        <v>23.804358852506979</v>
      </c>
      <c r="AB17" s="17">
        <f>Z17*SMOW!$AN$6</f>
        <v>13.688153311985747</v>
      </c>
      <c r="AC17" s="17">
        <f>AA17*SMOW!$AN$12</f>
        <v>26.303136920941128</v>
      </c>
      <c r="AD17" s="17">
        <f t="shared" si="2"/>
        <v>13.595316756085218</v>
      </c>
      <c r="AE17" s="17">
        <f t="shared" si="2"/>
        <v>25.963158198954975</v>
      </c>
      <c r="AF17" s="16">
        <f>(AD17-SMOW!AN$14*AE17)</f>
        <v>-0.11323077296300887</v>
      </c>
      <c r="AG17" s="2">
        <f t="shared" si="3"/>
        <v>-113.23077296300887</v>
      </c>
      <c r="AH17" s="2">
        <f>AVERAGE(AG17:AG18)</f>
        <v>-111.18406622228427</v>
      </c>
      <c r="AI17" s="2">
        <f>STDEV(AG17:AG18)</f>
        <v>2.8944804309331658</v>
      </c>
      <c r="AJ17" s="48" t="s">
        <v>149</v>
      </c>
    </row>
    <row r="18" spans="1:39" s="73" customFormat="1" x14ac:dyDescent="0.25">
      <c r="A18" s="73">
        <v>1635</v>
      </c>
      <c r="B18" s="69" t="s">
        <v>135</v>
      </c>
      <c r="C18" s="48" t="s">
        <v>64</v>
      </c>
      <c r="D18" s="48" t="s">
        <v>50</v>
      </c>
      <c r="E18" s="73" t="s">
        <v>212</v>
      </c>
      <c r="F18" s="16">
        <v>11.3935663633985</v>
      </c>
      <c r="G18" s="16">
        <v>11.329148151606599</v>
      </c>
      <c r="H18" s="16">
        <v>4.4178747030128801E-3</v>
      </c>
      <c r="I18" s="16">
        <v>21.995073534706702</v>
      </c>
      <c r="J18" s="16">
        <v>21.756671279902299</v>
      </c>
      <c r="K18" s="16">
        <v>1.9889191602940099E-3</v>
      </c>
      <c r="L18" s="16">
        <v>-0.15837428418180499</v>
      </c>
      <c r="M18" s="16">
        <v>4.22006079305365E-3</v>
      </c>
      <c r="N18" s="16">
        <v>1.0824174635242501</v>
      </c>
      <c r="O18" s="16">
        <v>4.3728345075838403E-3</v>
      </c>
      <c r="P18" s="16">
        <v>1.6613481669182399</v>
      </c>
      <c r="Q18" s="16">
        <v>1.94934740791325E-3</v>
      </c>
      <c r="R18" s="16">
        <v>0.66935262505451698</v>
      </c>
      <c r="S18" s="16">
        <v>0.12798144772749601</v>
      </c>
      <c r="T18" s="16">
        <v>530.26019556776703</v>
      </c>
      <c r="U18" s="16">
        <v>6.7222290003726204E-2</v>
      </c>
      <c r="V18" s="74">
        <v>43708.110914351855</v>
      </c>
      <c r="W18" s="73">
        <v>2.2999999999999998</v>
      </c>
      <c r="X18" s="16">
        <v>4.2858121295640102E-2</v>
      </c>
      <c r="Y18" s="16">
        <v>3.9387283645360302E-2</v>
      </c>
      <c r="Z18" s="17">
        <f>((((N18/1000)+1)/((SMOW!$Z$4/1000)+1))-1)*1000</f>
        <v>11.861633886473655</v>
      </c>
      <c r="AA18" s="17">
        <f>((((P18/1000)+1)/((SMOW!$AA$4/1000)+1))-1)*1000</f>
        <v>22.833039991212889</v>
      </c>
      <c r="AB18" s="17">
        <f>Z18*SMOW!$AN$6</f>
        <v>13.132436215243812</v>
      </c>
      <c r="AC18" s="17">
        <f>AA18*SMOW!$AN$12</f>
        <v>25.229857310227295</v>
      </c>
      <c r="AD18" s="17">
        <f t="shared" si="2"/>
        <v>13.046953360194387</v>
      </c>
      <c r="AE18" s="17">
        <f t="shared" si="2"/>
        <v>24.916838484234745</v>
      </c>
      <c r="AF18" s="16">
        <f>(AD18-SMOW!AN$14*AE18)</f>
        <v>-0.10913735948155967</v>
      </c>
      <c r="AG18" s="2">
        <f t="shared" si="3"/>
        <v>-109.13735948155967</v>
      </c>
    </row>
    <row r="19" spans="1:39" s="73" customFormat="1" x14ac:dyDescent="0.25">
      <c r="A19" s="73">
        <v>1663</v>
      </c>
      <c r="B19" s="69" t="s">
        <v>80</v>
      </c>
      <c r="C19" s="48" t="s">
        <v>62</v>
      </c>
      <c r="D19" s="48" t="s">
        <v>67</v>
      </c>
      <c r="E19" s="73" t="s">
        <v>244</v>
      </c>
      <c r="F19" s="16">
        <v>-1.1372146051447101</v>
      </c>
      <c r="G19" s="16">
        <v>-1.13786261762073</v>
      </c>
      <c r="H19" s="16">
        <v>6.7605771677434704E-3</v>
      </c>
      <c r="I19" s="16">
        <v>-2.14613325470174</v>
      </c>
      <c r="J19" s="16">
        <v>-2.1484395620177099</v>
      </c>
      <c r="K19" s="16">
        <v>1.7947042664308501E-3</v>
      </c>
      <c r="L19" s="16">
        <v>-3.4865288753776801E-3</v>
      </c>
      <c r="M19" s="16">
        <v>6.8680436386232497E-3</v>
      </c>
      <c r="N19" s="16">
        <v>-11.320612298470399</v>
      </c>
      <c r="O19" s="16">
        <v>6.6916531403984E-3</v>
      </c>
      <c r="P19" s="16">
        <v>-21.999542541116998</v>
      </c>
      <c r="Q19" s="16">
        <v>1.7589966347446801E-3</v>
      </c>
      <c r="R19" s="16">
        <v>-33.1059259370669</v>
      </c>
      <c r="S19" s="16">
        <v>0.118343837564131</v>
      </c>
      <c r="T19" s="16">
        <v>922.97974017982301</v>
      </c>
      <c r="U19" s="16">
        <v>0.112010623879926</v>
      </c>
      <c r="V19" s="74">
        <v>43718.423043981478</v>
      </c>
      <c r="W19" s="73">
        <v>2.2999999999999998</v>
      </c>
      <c r="X19" s="16">
        <v>3.3214951322572302E-2</v>
      </c>
      <c r="Y19" s="16">
        <v>2.8546561890702801E-2</v>
      </c>
      <c r="Z19" s="17">
        <f>((((N19/1000)+1)/((SMOW!$Z$4/1000)+1))-1)*1000</f>
        <v>-0.67494626035702332</v>
      </c>
      <c r="AA19" s="17">
        <f>((((P19/1000)+1)/((SMOW!$AA$4/1000)+1))-1)*1000</f>
        <v>-1.3279609459687647</v>
      </c>
      <c r="AB19" s="17">
        <f>Z19*SMOW!$AN$6</f>
        <v>-0.74725697974573368</v>
      </c>
      <c r="AC19" s="17">
        <f>AA19*SMOW!$AN$12</f>
        <v>-1.4673589321982634</v>
      </c>
      <c r="AD19" s="17">
        <f t="shared" si="2"/>
        <v>-0.74753631540833254</v>
      </c>
      <c r="AE19" s="17">
        <f t="shared" si="2"/>
        <v>-1.4684365576207754</v>
      </c>
      <c r="AF19" s="16">
        <f>(AD19-SMOW!AN$14*AE19)</f>
        <v>2.7798187015436904E-2</v>
      </c>
      <c r="AG19" s="2">
        <f t="shared" si="3"/>
        <v>27.798187015436902</v>
      </c>
      <c r="AH19" s="2">
        <f>AVERAGE(AG19:AG20)</f>
        <v>26.307069178062136</v>
      </c>
      <c r="AI19" s="2">
        <f>STDEV(AG19:AG20)</f>
        <v>2.1087590687118332</v>
      </c>
    </row>
    <row r="20" spans="1:39" s="73" customFormat="1" x14ac:dyDescent="0.25">
      <c r="A20" s="73">
        <v>1664</v>
      </c>
      <c r="B20" s="69" t="s">
        <v>80</v>
      </c>
      <c r="C20" s="48" t="s">
        <v>62</v>
      </c>
      <c r="D20" s="48" t="s">
        <v>67</v>
      </c>
      <c r="E20" s="73" t="s">
        <v>245</v>
      </c>
      <c r="F20" s="16">
        <v>-1.34735279066059</v>
      </c>
      <c r="G20" s="16">
        <v>-1.34826164481533</v>
      </c>
      <c r="H20" s="16">
        <v>4.3946253576214803E-3</v>
      </c>
      <c r="I20" s="16">
        <v>-2.5393329766650199</v>
      </c>
      <c r="J20" s="16">
        <v>-2.5425625951900899</v>
      </c>
      <c r="K20" s="16">
        <v>1.5395655259526301E-3</v>
      </c>
      <c r="L20" s="16">
        <v>-5.7885945549644999E-3</v>
      </c>
      <c r="M20" s="16">
        <v>4.0876219983248903E-3</v>
      </c>
      <c r="N20" s="16">
        <v>-11.5286081269529</v>
      </c>
      <c r="O20" s="16">
        <v>4.3498221890738396E-3</v>
      </c>
      <c r="P20" s="16">
        <v>-22.384919118558301</v>
      </c>
      <c r="Q20" s="16">
        <v>1.5089341624552101E-3</v>
      </c>
      <c r="R20" s="16">
        <v>-34.1510034850834</v>
      </c>
      <c r="S20" s="16">
        <v>0.120886733992829</v>
      </c>
      <c r="T20" s="16">
        <v>532.499889480467</v>
      </c>
      <c r="U20" s="16">
        <v>8.3386168130040697E-2</v>
      </c>
      <c r="V20" s="74">
        <v>43718.50104166667</v>
      </c>
      <c r="W20" s="73">
        <v>2.2999999999999998</v>
      </c>
      <c r="X20" s="16">
        <v>3.8465779064906898E-2</v>
      </c>
      <c r="Y20" s="16">
        <v>0.10965339264451</v>
      </c>
      <c r="Z20" s="17">
        <f>((((N20/1000)+1)/((SMOW!$Z$4/1000)+1))-1)*1000</f>
        <v>-0.88518169669915547</v>
      </c>
      <c r="AA20" s="17">
        <f>((((P20/1000)+1)/((SMOW!$AA$4/1000)+1))-1)*1000</f>
        <v>-1.7214830649634472</v>
      </c>
      <c r="AB20" s="17">
        <f>Z20*SMOW!$AN$6</f>
        <v>-0.9800160991361393</v>
      </c>
      <c r="AC20" s="17">
        <f>AA20*SMOW!$AN$12</f>
        <v>-1.902189638686538</v>
      </c>
      <c r="AD20" s="17">
        <f t="shared" si="2"/>
        <v>-0.98049662889031586</v>
      </c>
      <c r="AE20" s="17">
        <f t="shared" si="2"/>
        <v>-1.9040010989223546</v>
      </c>
      <c r="AF20" s="16">
        <f>(AD20-SMOW!AN$14*AE20)</f>
        <v>2.481595134068737E-2</v>
      </c>
      <c r="AG20" s="2">
        <f t="shared" si="3"/>
        <v>24.81595134068737</v>
      </c>
    </row>
    <row r="21" spans="1:39" s="73" customFormat="1" x14ac:dyDescent="0.25">
      <c r="A21" s="73">
        <v>1665</v>
      </c>
      <c r="B21" s="69" t="s">
        <v>80</v>
      </c>
      <c r="C21" s="48" t="s">
        <v>62</v>
      </c>
      <c r="D21" s="65" t="s">
        <v>70</v>
      </c>
      <c r="E21" s="73" t="s">
        <v>246</v>
      </c>
      <c r="F21" s="16">
        <v>-1.3465005132889201</v>
      </c>
      <c r="G21" s="16">
        <v>-1.3474084818716401</v>
      </c>
      <c r="H21" s="16">
        <v>5.6409836288242301E-3</v>
      </c>
      <c r="I21" s="16">
        <v>-2.5432323391037102</v>
      </c>
      <c r="J21" s="16">
        <v>-2.5464719010213899</v>
      </c>
      <c r="K21" s="16">
        <v>1.64189646663453E-3</v>
      </c>
      <c r="L21" s="16">
        <v>-2.8713181323424802E-3</v>
      </c>
      <c r="M21" s="16">
        <v>5.53450112859738E-3</v>
      </c>
      <c r="N21" s="16">
        <v>-11.5277645385419</v>
      </c>
      <c r="O21" s="16">
        <v>5.5834738481877599E-3</v>
      </c>
      <c r="P21" s="16">
        <v>-22.388740898856899</v>
      </c>
      <c r="Q21" s="16">
        <v>1.60922911558865E-3</v>
      </c>
      <c r="R21" s="16">
        <v>-34.116182701098197</v>
      </c>
      <c r="S21" s="16">
        <v>0.13893464132967401</v>
      </c>
      <c r="T21" s="16">
        <v>527.74871393141302</v>
      </c>
      <c r="U21" s="16">
        <v>6.4962381155701798E-2</v>
      </c>
      <c r="V21" s="74">
        <v>43718.580520833333</v>
      </c>
      <c r="W21" s="73">
        <v>2.2999999999999998</v>
      </c>
      <c r="X21" s="16">
        <v>2.66284483841587E-2</v>
      </c>
      <c r="Y21" s="16">
        <v>3.1793376541155098E-2</v>
      </c>
      <c r="Z21" s="17">
        <f>((((N21/1000)+1)/((SMOW!$Z$4/1000)+1))-1)*1000</f>
        <v>-0.88432902489810061</v>
      </c>
      <c r="AA21" s="17">
        <f>((((P21/1000)+1)/((SMOW!$AA$4/1000)+1))-1)*1000</f>
        <v>-1.7253856246141064</v>
      </c>
      <c r="AB21" s="17">
        <f>Z21*SMOW!$AN$6</f>
        <v>-0.97907207589726164</v>
      </c>
      <c r="AC21" s="17">
        <f>AA21*SMOW!$AN$12</f>
        <v>-1.9065018556829902</v>
      </c>
      <c r="AD21" s="17">
        <f t="shared" si="2"/>
        <v>-0.97955168003244653</v>
      </c>
      <c r="AE21" s="17">
        <f t="shared" si="2"/>
        <v>-1.908321543539176</v>
      </c>
      <c r="AF21" s="16">
        <f>(AD21-SMOW!AN$14*AE21)</f>
        <v>2.8042094956238439E-2</v>
      </c>
      <c r="AG21" s="2">
        <f t="shared" si="3"/>
        <v>28.04209495623844</v>
      </c>
      <c r="AH21" s="2">
        <f>AVERAGE(AG21:AG22,AG25:AG26)</f>
        <v>34.112275167653529</v>
      </c>
      <c r="AI21" s="2">
        <f>STDEV(AG21:AG22,AG25:AG26)</f>
        <v>8.5563984624709519</v>
      </c>
      <c r="AJ21" s="55"/>
      <c r="AL21" s="48"/>
      <c r="AM21" s="59">
        <v>2</v>
      </c>
    </row>
    <row r="22" spans="1:39" s="73" customFormat="1" x14ac:dyDescent="0.25">
      <c r="A22" s="73">
        <v>1666</v>
      </c>
      <c r="B22" s="69" t="s">
        <v>248</v>
      </c>
      <c r="C22" s="48" t="s">
        <v>62</v>
      </c>
      <c r="D22" s="65" t="s">
        <v>70</v>
      </c>
      <c r="E22" s="73" t="s">
        <v>247</v>
      </c>
      <c r="F22" s="16">
        <v>-1.3549217923899199</v>
      </c>
      <c r="G22" s="16">
        <v>-1.35584086008555</v>
      </c>
      <c r="H22" s="16">
        <v>4.1156163032754099E-3</v>
      </c>
      <c r="I22" s="16">
        <v>-2.5820132366522501</v>
      </c>
      <c r="J22" s="16">
        <v>-2.5853524492364901</v>
      </c>
      <c r="K22" s="16">
        <v>1.8537402783139699E-3</v>
      </c>
      <c r="L22" s="16">
        <v>9.2252331113191408E-3</v>
      </c>
      <c r="M22" s="16">
        <v>4.3091929770712502E-3</v>
      </c>
      <c r="N22" s="16">
        <v>-11.536099962773299</v>
      </c>
      <c r="O22" s="16">
        <v>4.0736576296889499E-3</v>
      </c>
      <c r="P22" s="16">
        <v>-22.426750207441199</v>
      </c>
      <c r="Q22" s="16">
        <v>1.81685805970074E-3</v>
      </c>
      <c r="R22" s="16">
        <v>-34.065338497306101</v>
      </c>
      <c r="S22" s="16">
        <v>0.12930034468079199</v>
      </c>
      <c r="T22" s="16">
        <v>695.75266657142504</v>
      </c>
      <c r="U22" s="16">
        <v>9.7019845837712004E-2</v>
      </c>
      <c r="V22" s="74">
        <v>43718.661365740743</v>
      </c>
      <c r="W22" s="73">
        <v>2.2999999999999998</v>
      </c>
      <c r="X22" s="16">
        <v>3.4376541092549499E-2</v>
      </c>
      <c r="Y22" s="16">
        <v>3.7799101869729297E-2</v>
      </c>
      <c r="Z22" s="17">
        <f>((((N22/1000)+1)/((SMOW!$Z$4/1000)+1))-1)*1000</f>
        <v>-0.89275420132195471</v>
      </c>
      <c r="AA22" s="17">
        <f>((((P22/1000)+1)/((SMOW!$AA$4/1000)+1))-1)*1000</f>
        <v>-1.7641983198612987</v>
      </c>
      <c r="AB22" s="17">
        <f>Z22*SMOW!$AN$6</f>
        <v>-0.98839988798852929</v>
      </c>
      <c r="AC22" s="17">
        <f>AA22*SMOW!$AN$12</f>
        <v>-1.9493887758341768</v>
      </c>
      <c r="AD22" s="17">
        <f t="shared" si="2"/>
        <v>-0.98888867726382967</v>
      </c>
      <c r="AE22" s="17">
        <f t="shared" si="2"/>
        <v>-1.9512913070512545</v>
      </c>
      <c r="AF22" s="16">
        <f>(AD22-SMOW!AN$14*AE22)</f>
        <v>4.139313285923274E-2</v>
      </c>
      <c r="AG22" s="2">
        <f t="shared" si="3"/>
        <v>41.393132859232736</v>
      </c>
      <c r="AJ22" s="55"/>
      <c r="AK22" s="73">
        <v>0</v>
      </c>
      <c r="AL22" s="48"/>
      <c r="AM22" s="59">
        <v>3</v>
      </c>
    </row>
    <row r="23" spans="1:39" s="73" customFormat="1" x14ac:dyDescent="0.25">
      <c r="A23" s="73">
        <v>1667</v>
      </c>
      <c r="B23" s="69" t="s">
        <v>248</v>
      </c>
      <c r="C23" s="48" t="s">
        <v>62</v>
      </c>
      <c r="D23" s="65" t="s">
        <v>71</v>
      </c>
      <c r="E23" s="73" t="s">
        <v>249</v>
      </c>
      <c r="F23" s="16">
        <v>2.2298521030926799</v>
      </c>
      <c r="G23" s="16">
        <v>2.2273691938939999</v>
      </c>
      <c r="H23" s="16">
        <v>5.03016351941584E-3</v>
      </c>
      <c r="I23" s="16">
        <v>4.3307832141544296</v>
      </c>
      <c r="J23" s="16">
        <v>4.32143232911009</v>
      </c>
      <c r="K23" s="16">
        <v>1.29068615244527E-3</v>
      </c>
      <c r="L23" s="16">
        <v>-5.4347075876128803E-2</v>
      </c>
      <c r="M23" s="16">
        <v>4.9040224573669699E-3</v>
      </c>
      <c r="N23" s="16">
        <v>-7.9878728069952496</v>
      </c>
      <c r="O23" s="16">
        <v>4.9788810446548502E-3</v>
      </c>
      <c r="P23" s="16">
        <v>-15.651491508228499</v>
      </c>
      <c r="Q23" s="16">
        <v>1.26500652008763E-3</v>
      </c>
      <c r="R23" s="16">
        <v>-23.924019138752499</v>
      </c>
      <c r="S23" s="16">
        <v>0.13448568972420599</v>
      </c>
      <c r="T23" s="16">
        <v>505.02303321561499</v>
      </c>
      <c r="U23" s="16">
        <v>0.10358855532113299</v>
      </c>
      <c r="V23" s="74">
        <v>43718.806863425925</v>
      </c>
      <c r="W23" s="73">
        <v>2.2999999999999998</v>
      </c>
      <c r="X23" s="16">
        <v>3.4472277787492497E-2</v>
      </c>
      <c r="Y23" s="16">
        <v>0.10162816000467299</v>
      </c>
      <c r="Z23" s="17">
        <f>((((N23/1000)+1)/((SMOW!$Z$4/1000)+1))-1)*1000</f>
        <v>2.6936787083109426</v>
      </c>
      <c r="AA23" s="17">
        <f>((((P23/1000)+1)/((SMOW!$AA$4/1000)+1))-1)*1000</f>
        <v>5.1542661539099033</v>
      </c>
      <c r="AB23" s="17">
        <f>Z23*SMOW!$AN$6</f>
        <v>2.9822673806846267</v>
      </c>
      <c r="AC23" s="17">
        <f>AA23*SMOW!$AN$12</f>
        <v>5.6953169465006095</v>
      </c>
      <c r="AD23" s="17">
        <f t="shared" si="2"/>
        <v>2.9778292429390958</v>
      </c>
      <c r="AE23" s="17">
        <f t="shared" si="2"/>
        <v>5.6791599460715849</v>
      </c>
      <c r="AF23" s="16">
        <f>(AD23-SMOW!AN$14*AE23)</f>
        <v>-2.0767208586701003E-2</v>
      </c>
      <c r="AG23" s="2">
        <f t="shared" si="3"/>
        <v>-20.767208586701003</v>
      </c>
      <c r="AH23" s="2">
        <f>AVERAGE(AG23:AG24)</f>
        <v>-16.373905914559561</v>
      </c>
      <c r="AI23" s="2">
        <f>STDEV(AG23:AG24)</f>
        <v>6.2130682225523799</v>
      </c>
      <c r="AJ23" s="55"/>
      <c r="AK23" s="59">
        <v>3</v>
      </c>
      <c r="AL23" s="48"/>
    </row>
    <row r="24" spans="1:39" s="73" customFormat="1" x14ac:dyDescent="0.25">
      <c r="A24" s="73">
        <v>1668</v>
      </c>
      <c r="B24" s="69" t="s">
        <v>248</v>
      </c>
      <c r="C24" s="48" t="s">
        <v>62</v>
      </c>
      <c r="D24" s="65" t="s">
        <v>71</v>
      </c>
      <c r="E24" s="73" t="s">
        <v>250</v>
      </c>
      <c r="F24" s="16">
        <v>2.14697070860929</v>
      </c>
      <c r="G24" s="16">
        <v>2.14466892759184</v>
      </c>
      <c r="H24" s="16">
        <v>4.1407490796281799E-3</v>
      </c>
      <c r="I24" s="16">
        <v>4.1580097318334897</v>
      </c>
      <c r="J24" s="16">
        <v>4.1493890506791997</v>
      </c>
      <c r="K24" s="16">
        <v>1.55699447380781E-3</v>
      </c>
      <c r="L24" s="16">
        <v>-4.62084911667748E-2</v>
      </c>
      <c r="M24" s="16">
        <v>3.9418413015077196E-3</v>
      </c>
      <c r="N24" s="16">
        <v>-8.0699092263592096</v>
      </c>
      <c r="O24" s="16">
        <v>4.0985341776018803E-3</v>
      </c>
      <c r="P24" s="16">
        <v>-15.820827470515001</v>
      </c>
      <c r="Q24" s="16">
        <v>1.5260163420656499E-3</v>
      </c>
      <c r="R24" s="16">
        <v>-24.669992561422902</v>
      </c>
      <c r="S24" s="16">
        <v>0.145799476114472</v>
      </c>
      <c r="T24" s="16">
        <v>584.483010439341</v>
      </c>
      <c r="U24" s="16">
        <v>7.9287418547892494E-2</v>
      </c>
      <c r="V24" s="74">
        <v>43718.886331018519</v>
      </c>
      <c r="W24" s="73">
        <v>2.2999999999999998</v>
      </c>
      <c r="X24" s="16">
        <v>5.8480588599203499E-2</v>
      </c>
      <c r="Y24" s="16">
        <v>5.4106396843552902E-2</v>
      </c>
      <c r="Z24" s="17">
        <f>((((N24/1000)+1)/((SMOW!$Z$4/1000)+1))-1)*1000</f>
        <v>2.6107589567621048</v>
      </c>
      <c r="AA24" s="17">
        <f>((((P24/1000)+1)/((SMOW!$AA$4/1000)+1))-1)*1000</f>
        <v>4.9813510090834789</v>
      </c>
      <c r="AB24" s="17">
        <f>Z24*SMOW!$AN$6</f>
        <v>2.8904639783354158</v>
      </c>
      <c r="AC24" s="17">
        <f>AA24*SMOW!$AN$12</f>
        <v>5.5042506481703439</v>
      </c>
      <c r="AD24" s="17">
        <f t="shared" ref="AD24:AE39" si="4">LN((AB24/1000)+1)*1000</f>
        <v>2.8862946196521482</v>
      </c>
      <c r="AE24" s="17">
        <f t="shared" si="4"/>
        <v>5.4891576191184965</v>
      </c>
      <c r="AF24" s="16">
        <f>(AD24-SMOW!AN$14*AE24)</f>
        <v>-1.198060324241812E-2</v>
      </c>
      <c r="AG24" s="2">
        <f t="shared" si="3"/>
        <v>-11.98060324241812</v>
      </c>
      <c r="AK24" s="73">
        <v>4</v>
      </c>
      <c r="AM24" s="73">
        <v>0</v>
      </c>
    </row>
    <row r="25" spans="1:39" s="73" customFormat="1" x14ac:dyDescent="0.25">
      <c r="A25" s="73">
        <v>1669</v>
      </c>
      <c r="B25" s="69" t="s">
        <v>80</v>
      </c>
      <c r="C25" s="48" t="s">
        <v>62</v>
      </c>
      <c r="D25" s="65" t="s">
        <v>70</v>
      </c>
      <c r="E25" s="73" t="s">
        <v>251</v>
      </c>
      <c r="F25" s="16">
        <v>-1.2950683348054799</v>
      </c>
      <c r="G25" s="16">
        <v>-1.2959081457749899</v>
      </c>
      <c r="H25" s="16">
        <v>5.0470163883538097E-3</v>
      </c>
      <c r="I25" s="16">
        <v>-2.4481783252095801</v>
      </c>
      <c r="J25" s="16">
        <v>-2.45118026399191</v>
      </c>
      <c r="K25" s="16">
        <v>3.6193089087514E-3</v>
      </c>
      <c r="L25" s="16">
        <v>-1.6849663872598099E-3</v>
      </c>
      <c r="M25" s="16">
        <v>4.87872967399503E-3</v>
      </c>
      <c r="N25" s="16">
        <v>-11.480414684794599</v>
      </c>
      <c r="O25" s="16">
        <v>6.0305089677648903E-3</v>
      </c>
      <c r="P25" s="16">
        <v>-22.2955780899829</v>
      </c>
      <c r="Q25" s="16">
        <v>3.5472987442423799E-3</v>
      </c>
      <c r="R25" s="16">
        <v>-33.945903244253401</v>
      </c>
      <c r="S25" s="16">
        <v>0.13040502927605299</v>
      </c>
      <c r="T25" s="16">
        <v>511.96715108813999</v>
      </c>
      <c r="U25" s="16">
        <v>0.20050011489851</v>
      </c>
      <c r="V25" s="74">
        <v>43719.33121527778</v>
      </c>
      <c r="W25" s="73">
        <v>2.2999999999999998</v>
      </c>
      <c r="X25" s="16">
        <v>0.22256450186559601</v>
      </c>
      <c r="Y25" s="16">
        <v>0.21810617796229501</v>
      </c>
      <c r="Z25" s="17">
        <f>((((N25/1000)+1)/((SMOW!$Z$4/1000)+1))-1)*1000</f>
        <v>-0.83646932869207991</v>
      </c>
      <c r="AA25" s="17">
        <f>((((P25/1000)+1)/((SMOW!$AA$4/1000)+1))-1)*1000</f>
        <v>-1.630253672893045</v>
      </c>
      <c r="AB25" s="17">
        <f>Z25*SMOW!$AN$6</f>
        <v>-0.92608490619349626</v>
      </c>
      <c r="AC25" s="17">
        <f>AA25*SMOW!$AN$12</f>
        <v>-1.8013837650349864</v>
      </c>
      <c r="AD25" s="17">
        <f t="shared" si="4"/>
        <v>-0.92651398775133287</v>
      </c>
      <c r="AE25" s="17">
        <f t="shared" si="4"/>
        <v>-1.803008207892616</v>
      </c>
      <c r="AF25" s="16">
        <f>(AD25-SMOW!AN$14*AE25)</f>
        <v>2.547434601596843E-2</v>
      </c>
      <c r="AG25" s="2">
        <f t="shared" si="3"/>
        <v>25.474346015968429</v>
      </c>
      <c r="AH25" s="2">
        <f>AVERAGE(AG25:AG26)</f>
        <v>33.506936427571461</v>
      </c>
      <c r="AI25" s="2">
        <f>STDEV(AG25:AG26)</f>
        <v>11.359798301077111</v>
      </c>
      <c r="AM25" s="59">
        <v>2</v>
      </c>
    </row>
    <row r="26" spans="1:39" s="73" customFormat="1" x14ac:dyDescent="0.25">
      <c r="A26" s="73">
        <v>1670</v>
      </c>
      <c r="B26" s="69" t="s">
        <v>80</v>
      </c>
      <c r="C26" s="48" t="s">
        <v>62</v>
      </c>
      <c r="D26" s="65" t="s">
        <v>70</v>
      </c>
      <c r="E26" s="73" t="s">
        <v>252</v>
      </c>
      <c r="F26" s="16">
        <v>-1.3487287318461401</v>
      </c>
      <c r="G26" s="16">
        <v>-1.34963934520992</v>
      </c>
      <c r="H26" s="16">
        <v>3.6474573049856901E-3</v>
      </c>
      <c r="I26" s="16">
        <v>-2.57052667293528</v>
      </c>
      <c r="J26" s="16">
        <v>-2.5738362281689602</v>
      </c>
      <c r="K26" s="16">
        <v>2.0067116225810501E-3</v>
      </c>
      <c r="L26" s="16">
        <v>9.3461832632968402E-3</v>
      </c>
      <c r="M26" s="16">
        <v>3.2748898612417702E-3</v>
      </c>
      <c r="N26" s="16">
        <v>-11.529970040429699</v>
      </c>
      <c r="O26" s="16">
        <v>3.6102715084490801E-3</v>
      </c>
      <c r="P26" s="16">
        <v>-22.415492181647799</v>
      </c>
      <c r="Q26" s="16">
        <v>1.9667858694312102E-3</v>
      </c>
      <c r="R26" s="16">
        <v>-34.360481507852001</v>
      </c>
      <c r="S26" s="16">
        <v>0.13187282499584299</v>
      </c>
      <c r="T26" s="16">
        <v>572.18076650757598</v>
      </c>
      <c r="U26" s="16">
        <v>0.114840268598557</v>
      </c>
      <c r="V26" s="74">
        <v>43719.408067129632</v>
      </c>
      <c r="W26" s="73">
        <v>2.2999999999999998</v>
      </c>
      <c r="X26" s="16">
        <v>6.3783283323306197E-2</v>
      </c>
      <c r="Y26" s="16">
        <v>6.11047889473025E-2</v>
      </c>
      <c r="Z26" s="17">
        <f>((((N26/1000)+1)/((SMOW!$Z$4/1000)+1))-1)*1000</f>
        <v>-0.8865582746629963</v>
      </c>
      <c r="AA26" s="17">
        <f>((((P26/1000)+1)/((SMOW!$AA$4/1000)+1))-1)*1000</f>
        <v>-1.7527023379432238</v>
      </c>
      <c r="AB26" s="17">
        <f>Z26*SMOW!$AN$6</f>
        <v>-0.98154015749761547</v>
      </c>
      <c r="AC26" s="17">
        <f>AA26*SMOW!$AN$12</f>
        <v>-1.9366860440233622</v>
      </c>
      <c r="AD26" s="17">
        <f t="shared" si="4"/>
        <v>-0.98202218348240655</v>
      </c>
      <c r="AE26" s="17">
        <f t="shared" si="4"/>
        <v>-1.9385638453060245</v>
      </c>
      <c r="AF26" s="16">
        <f>(AD26-SMOW!AN$14*AE26)</f>
        <v>4.1539526839174501E-2</v>
      </c>
      <c r="AG26" s="2">
        <f>AF26*1000</f>
        <v>41.539526839174499</v>
      </c>
      <c r="AK26" s="73">
        <v>0</v>
      </c>
      <c r="AM26" s="59">
        <v>3</v>
      </c>
    </row>
    <row r="27" spans="1:39" s="73" customFormat="1" x14ac:dyDescent="0.25">
      <c r="A27" s="73">
        <v>1671</v>
      </c>
      <c r="B27" s="69" t="s">
        <v>80</v>
      </c>
      <c r="C27" s="48" t="s">
        <v>62</v>
      </c>
      <c r="D27" s="65" t="s">
        <v>71</v>
      </c>
      <c r="E27" s="73" t="s">
        <v>253</v>
      </c>
      <c r="F27" s="16">
        <v>2.0891120839827302</v>
      </c>
      <c r="G27" s="16">
        <v>2.0869325722927901</v>
      </c>
      <c r="H27" s="16">
        <v>4.2546505388342901E-3</v>
      </c>
      <c r="I27" s="16">
        <v>4.0377499514917501</v>
      </c>
      <c r="J27" s="16">
        <v>4.0296200407518299</v>
      </c>
      <c r="K27" s="16">
        <v>1.9719387895226598E-3</v>
      </c>
      <c r="L27" s="16">
        <v>-4.0706809224174197E-2</v>
      </c>
      <c r="M27" s="16">
        <v>4.4589935032076297E-3</v>
      </c>
      <c r="N27" s="16">
        <v>-8.1271779827944499</v>
      </c>
      <c r="O27" s="16">
        <v>4.2112744123852502E-3</v>
      </c>
      <c r="P27" s="16">
        <v>-15.938694549160299</v>
      </c>
      <c r="Q27" s="16">
        <v>1.9327048804485499E-3</v>
      </c>
      <c r="R27" s="16">
        <v>-23.830014836338599</v>
      </c>
      <c r="S27" s="16">
        <v>0.11432734100587701</v>
      </c>
      <c r="T27" s="16">
        <v>551.40086573729297</v>
      </c>
      <c r="U27" s="16">
        <v>9.5177401706609002E-2</v>
      </c>
      <c r="V27" s="74">
        <v>43719.489814814813</v>
      </c>
      <c r="W27" s="73">
        <v>2.2999999999999998</v>
      </c>
      <c r="X27" s="16">
        <v>3.8077138278668501E-2</v>
      </c>
      <c r="Y27" s="16">
        <v>3.3751652334254298E-2</v>
      </c>
      <c r="Z27" s="17">
        <f>((((N27/1000)+1)/((SMOW!$Z$4/1000)+1))-1)*1000</f>
        <v>2.5528735554740667</v>
      </c>
      <c r="AA27" s="17">
        <f>((((P27/1000)+1)/((SMOW!$AA$4/1000)+1))-1)*1000</f>
        <v>4.8609926239004952</v>
      </c>
      <c r="AB27" s="17">
        <f>Z27*SMOW!$AN$6</f>
        <v>2.8263769944102237</v>
      </c>
      <c r="AC27" s="17">
        <f>AA27*SMOW!$AN$12</f>
        <v>5.3712580687580243</v>
      </c>
      <c r="AD27" s="17">
        <f t="shared" si="4"/>
        <v>2.8223903011183658</v>
      </c>
      <c r="AE27" s="17">
        <f t="shared" si="4"/>
        <v>5.3568843092792182</v>
      </c>
      <c r="AF27" s="16">
        <f>(AD27-SMOW!AN$14*AE27)</f>
        <v>-6.0446141810617249E-3</v>
      </c>
      <c r="AG27" s="2">
        <f t="shared" ref="AG27:AG68" si="5">AF27*1000</f>
        <v>-6.0446141810617249</v>
      </c>
      <c r="AH27" s="2">
        <f>AVERAGE(AG27:AG31)</f>
        <v>-6.3255069834800892</v>
      </c>
      <c r="AI27" s="2">
        <f>STDEV(AG27:AG31)</f>
        <v>6.0729641618223846</v>
      </c>
      <c r="AJ27" s="2"/>
      <c r="AK27" s="2">
        <v>2</v>
      </c>
      <c r="AL27" s="2"/>
    </row>
    <row r="28" spans="1:39" s="73" customFormat="1" x14ac:dyDescent="0.25">
      <c r="A28" s="73">
        <v>1672</v>
      </c>
      <c r="B28" s="69" t="s">
        <v>80</v>
      </c>
      <c r="C28" s="48" t="s">
        <v>62</v>
      </c>
      <c r="D28" s="65" t="s">
        <v>71</v>
      </c>
      <c r="E28" s="73" t="s">
        <v>254</v>
      </c>
      <c r="F28" s="16">
        <v>2.1969327028343399</v>
      </c>
      <c r="G28" s="16">
        <v>2.1945225638749601</v>
      </c>
      <c r="H28" s="16">
        <v>4.6010758846921299E-3</v>
      </c>
      <c r="I28" s="16">
        <v>4.2585123895877999</v>
      </c>
      <c r="J28" s="16">
        <v>4.24947049834004</v>
      </c>
      <c r="K28" s="16">
        <v>2.1336892469687998E-3</v>
      </c>
      <c r="L28" s="16">
        <v>-4.9197859248584302E-2</v>
      </c>
      <c r="M28" s="16">
        <v>4.4205225785819702E-3</v>
      </c>
      <c r="N28" s="16">
        <v>-8.02045659424493</v>
      </c>
      <c r="O28" s="16">
        <v>4.5541679547574697E-3</v>
      </c>
      <c r="P28" s="16">
        <v>-15.7223244245929</v>
      </c>
      <c r="Q28" s="16">
        <v>2.0912371331680102E-3</v>
      </c>
      <c r="R28" s="16">
        <v>-23.557680874739798</v>
      </c>
      <c r="S28" s="16">
        <v>0.13821999983885599</v>
      </c>
      <c r="T28" s="16">
        <v>646.317233355393</v>
      </c>
      <c r="U28" s="16">
        <v>0.121659926544609</v>
      </c>
      <c r="V28" s="74">
        <v>43719.570277777777</v>
      </c>
      <c r="W28" s="73">
        <v>2.2999999999999998</v>
      </c>
      <c r="X28" s="16">
        <v>5.6354462425186297E-2</v>
      </c>
      <c r="Y28" s="16">
        <v>5.2787973870664202E-2</v>
      </c>
      <c r="Z28" s="17">
        <f>((((N28/1000)+1)/((SMOW!$Z$4/1000)+1))-1)*1000</f>
        <v>2.6607440731303278</v>
      </c>
      <c r="AA28" s="17">
        <f>((((P28/1000)+1)/((SMOW!$AA$4/1000)+1))-1)*1000</f>
        <v>5.0819360721823248</v>
      </c>
      <c r="AB28" s="17">
        <f>Z28*SMOW!$AN$6</f>
        <v>2.9458042761982406</v>
      </c>
      <c r="AC28" s="17">
        <f>AA28*SMOW!$AN$12</f>
        <v>5.6153942712052407</v>
      </c>
      <c r="AD28" s="17">
        <f t="shared" si="4"/>
        <v>2.9414738969967686</v>
      </c>
      <c r="AE28" s="17">
        <f t="shared" si="4"/>
        <v>5.5996867200883962</v>
      </c>
      <c r="AF28" s="16">
        <f>(AD28-SMOW!AN$14*AE28)</f>
        <v>-1.5160691209904709E-2</v>
      </c>
      <c r="AG28" s="2">
        <f t="shared" si="5"/>
        <v>-15.160691209904709</v>
      </c>
      <c r="AJ28" s="2"/>
      <c r="AK28" s="2">
        <v>3</v>
      </c>
      <c r="AL28" s="2"/>
    </row>
    <row r="29" spans="1:39" s="73" customFormat="1" x14ac:dyDescent="0.25">
      <c r="A29" s="73">
        <v>1673</v>
      </c>
      <c r="B29" s="69" t="s">
        <v>105</v>
      </c>
      <c r="C29" s="48" t="s">
        <v>62</v>
      </c>
      <c r="D29" s="65" t="s">
        <v>71</v>
      </c>
      <c r="E29" s="73" t="s">
        <v>255</v>
      </c>
      <c r="F29" s="16">
        <v>2.3819295652083698</v>
      </c>
      <c r="G29" s="16">
        <v>2.3790968793004699</v>
      </c>
      <c r="H29" s="16">
        <v>4.4732691077199304E-3</v>
      </c>
      <c r="I29" s="16">
        <v>4.5977199798447499</v>
      </c>
      <c r="J29" s="16">
        <v>4.5871826812869401</v>
      </c>
      <c r="K29" s="16">
        <v>1.90143444498604E-3</v>
      </c>
      <c r="L29" s="16">
        <v>-4.2935576419032097E-2</v>
      </c>
      <c r="M29" s="16">
        <v>4.6311373953239598E-3</v>
      </c>
      <c r="N29" s="16">
        <v>-7.8373457733263496</v>
      </c>
      <c r="O29" s="16">
        <v>4.4276641668002997E-3</v>
      </c>
      <c r="P29" s="16">
        <v>-15.389865745521201</v>
      </c>
      <c r="Q29" s="16">
        <v>1.86360329803491E-3</v>
      </c>
      <c r="R29" s="16">
        <v>-22.559206843468299</v>
      </c>
      <c r="S29" s="16">
        <v>0.13937233088264001</v>
      </c>
      <c r="T29" s="16">
        <v>839.16392452279194</v>
      </c>
      <c r="U29" s="16">
        <v>0.107931403874961</v>
      </c>
      <c r="V29" s="74">
        <v>43719.651053240741</v>
      </c>
      <c r="W29" s="73">
        <v>2.2999999999999998</v>
      </c>
      <c r="X29" s="16">
        <v>1.9287508232472099E-3</v>
      </c>
      <c r="Y29" s="16">
        <v>1.18351615910102E-3</v>
      </c>
      <c r="Z29" s="17">
        <f>((((N29/1000)+1)/((SMOW!$Z$4/1000)+1))-1)*1000</f>
        <v>2.8458265510609149</v>
      </c>
      <c r="AA29" s="17">
        <f>((((P29/1000)+1)/((SMOW!$AA$4/1000)+1))-1)*1000</f>
        <v>5.4214217895944827</v>
      </c>
      <c r="AB29" s="17">
        <f>Z29*SMOW!$AN$6</f>
        <v>3.1507156618678329</v>
      </c>
      <c r="AC29" s="17">
        <f>AA29*SMOW!$AN$12</f>
        <v>5.9905162966764491</v>
      </c>
      <c r="AD29" s="17">
        <f t="shared" si="4"/>
        <v>3.1457625584301097</v>
      </c>
      <c r="AE29" s="17">
        <f t="shared" si="4"/>
        <v>5.9726444926310416</v>
      </c>
      <c r="AF29" s="16">
        <f>(AD29-SMOW!AN$14*AE29)</f>
        <v>-7.7937336790805389E-3</v>
      </c>
      <c r="AG29" s="2">
        <f t="shared" si="5"/>
        <v>-7.7937336790805389</v>
      </c>
      <c r="AJ29" s="2"/>
      <c r="AK29" s="2">
        <v>4</v>
      </c>
      <c r="AL29" s="2"/>
    </row>
    <row r="30" spans="1:39" s="73" customFormat="1" x14ac:dyDescent="0.25">
      <c r="A30" s="73">
        <v>1674</v>
      </c>
      <c r="B30" s="69" t="s">
        <v>248</v>
      </c>
      <c r="C30" s="48" t="s">
        <v>62</v>
      </c>
      <c r="D30" s="65" t="s">
        <v>71</v>
      </c>
      <c r="E30" s="73" t="s">
        <v>256</v>
      </c>
      <c r="F30" s="16">
        <v>2.3317781679245</v>
      </c>
      <c r="G30" s="16">
        <v>2.32906353849258</v>
      </c>
      <c r="H30" s="16">
        <v>3.6135922292881398E-3</v>
      </c>
      <c r="I30" s="16">
        <v>4.4961780388604904</v>
      </c>
      <c r="J30" s="16">
        <v>4.4861003712031504</v>
      </c>
      <c r="K30" s="16">
        <v>1.68772372776263E-3</v>
      </c>
      <c r="L30" s="16">
        <v>-3.9597457502681399E-2</v>
      </c>
      <c r="M30" s="16">
        <v>3.66728303698793E-3</v>
      </c>
      <c r="N30" s="16">
        <v>-7.8869858775368504</v>
      </c>
      <c r="O30" s="16">
        <v>3.5767516869136301E-3</v>
      </c>
      <c r="P30" s="16">
        <v>-15.489387396980799</v>
      </c>
      <c r="Q30" s="16">
        <v>1.6541445925361701E-3</v>
      </c>
      <c r="R30" s="16">
        <v>-23.389161225429199</v>
      </c>
      <c r="S30" s="16">
        <v>0.12212560165563</v>
      </c>
      <c r="T30" s="16">
        <v>823.21698651819895</v>
      </c>
      <c r="U30" s="16">
        <v>0.110709107070234</v>
      </c>
      <c r="V30" s="74">
        <v>43719.727453703701</v>
      </c>
      <c r="W30" s="73">
        <v>2.2999999999999998</v>
      </c>
      <c r="X30" s="16">
        <v>1.45112296446745E-5</v>
      </c>
      <c r="Y30" s="16">
        <v>2.7328182836702701E-5</v>
      </c>
      <c r="Z30" s="17">
        <f>((((N30/1000)+1)/((SMOW!$Z$4/1000)+1))-1)*1000</f>
        <v>2.7956519439791272</v>
      </c>
      <c r="AA30" s="17">
        <f>((((P30/1000)+1)/((SMOW!$AA$4/1000)+1))-1)*1000</f>
        <v>5.3197965911242484</v>
      </c>
      <c r="AB30" s="17">
        <f>Z30*SMOW!$AN$6</f>
        <v>3.0951655721050821</v>
      </c>
      <c r="AC30" s="17">
        <f>AA30*SMOW!$AN$12</f>
        <v>5.8782233537518858</v>
      </c>
      <c r="AD30" s="17">
        <f t="shared" si="4"/>
        <v>3.0903854082048374</v>
      </c>
      <c r="AE30" s="17">
        <f t="shared" si="4"/>
        <v>5.8610140061803238</v>
      </c>
      <c r="AF30" s="16">
        <f>(AD30-SMOW!AN$14*AE30)</f>
        <v>-4.2299870583737409E-3</v>
      </c>
      <c r="AG30" s="2">
        <f t="shared" si="5"/>
        <v>-4.2299870583737409</v>
      </c>
      <c r="AJ30" s="2"/>
      <c r="AK30" s="2">
        <v>5</v>
      </c>
      <c r="AL30" s="48"/>
    </row>
    <row r="31" spans="1:39" s="73" customFormat="1" x14ac:dyDescent="0.25">
      <c r="A31" s="73">
        <v>1675</v>
      </c>
      <c r="B31" s="69" t="s">
        <v>248</v>
      </c>
      <c r="C31" s="48" t="s">
        <v>62</v>
      </c>
      <c r="D31" s="65" t="s">
        <v>71</v>
      </c>
      <c r="E31" s="73" t="s">
        <v>257</v>
      </c>
      <c r="F31" s="16">
        <v>2.11196066711214</v>
      </c>
      <c r="G31" s="16">
        <v>2.1097328125822501</v>
      </c>
      <c r="H31" s="16">
        <v>6.4213935718420503E-3</v>
      </c>
      <c r="I31" s="16">
        <v>4.0680378602468501</v>
      </c>
      <c r="J31" s="16">
        <v>4.0597857179741901</v>
      </c>
      <c r="K31" s="16">
        <v>1.5846662057440401E-3</v>
      </c>
      <c r="L31" s="16">
        <v>-3.3834046508124202E-2</v>
      </c>
      <c r="M31" s="16">
        <v>6.4262188598635398E-3</v>
      </c>
      <c r="N31" s="16">
        <v>-8.1045623407778198</v>
      </c>
      <c r="O31" s="16">
        <v>6.3559275184047704E-3</v>
      </c>
      <c r="P31" s="16">
        <v>-15.9090092519388</v>
      </c>
      <c r="Q31" s="16">
        <v>1.5531375142067399E-3</v>
      </c>
      <c r="R31" s="16">
        <v>-23.776683542379899</v>
      </c>
      <c r="S31" s="16">
        <v>0.12868097030748801</v>
      </c>
      <c r="T31" s="16">
        <v>614.84789042881505</v>
      </c>
      <c r="U31" s="16">
        <v>7.2012586167991902E-2</v>
      </c>
      <c r="V31" s="74">
        <v>43719.804363425923</v>
      </c>
      <c r="W31" s="73">
        <v>2.2999999999999998</v>
      </c>
      <c r="X31" s="16">
        <v>3.3533710347088498E-2</v>
      </c>
      <c r="Y31" s="16">
        <v>2.81607892031237E-2</v>
      </c>
      <c r="Z31" s="17">
        <f>((((N31/1000)+1)/((SMOW!$Z$4/1000)+1))-1)*1000</f>
        <v>2.575732712805312</v>
      </c>
      <c r="AA31" s="17">
        <f>((((P31/1000)+1)/((SMOW!$AA$4/1000)+1))-1)*1000</f>
        <v>4.8913053666810313</v>
      </c>
      <c r="AB31" s="17">
        <f>Z31*SMOW!$AN$6</f>
        <v>2.8516851794764588</v>
      </c>
      <c r="AC31" s="17">
        <f>AA31*SMOW!$AN$12</f>
        <v>5.4047527841059964</v>
      </c>
      <c r="AD31" s="17">
        <f t="shared" si="4"/>
        <v>2.8476268388708004</v>
      </c>
      <c r="AE31" s="17">
        <f t="shared" si="4"/>
        <v>5.3901995220829164</v>
      </c>
      <c r="AF31" s="16">
        <f>(AD31-SMOW!AN$14*AE31)</f>
        <v>1.6014912110202673E-3</v>
      </c>
      <c r="AG31" s="2">
        <f t="shared" si="5"/>
        <v>1.6014912110202673</v>
      </c>
      <c r="AJ31" s="48"/>
      <c r="AK31" s="2">
        <v>6</v>
      </c>
      <c r="AL31" s="70">
        <v>0</v>
      </c>
    </row>
    <row r="32" spans="1:39" s="73" customFormat="1" x14ac:dyDescent="0.25">
      <c r="A32" s="73">
        <v>1676</v>
      </c>
      <c r="B32" s="69" t="s">
        <v>248</v>
      </c>
      <c r="C32" s="48" t="s">
        <v>62</v>
      </c>
      <c r="D32" s="48" t="s">
        <v>69</v>
      </c>
      <c r="E32" s="73" t="s">
        <v>258</v>
      </c>
      <c r="F32" s="16">
        <v>-8.0368559028018893</v>
      </c>
      <c r="G32" s="16">
        <v>-8.0693258741681504</v>
      </c>
      <c r="H32" s="16">
        <v>4.2555612830971097E-3</v>
      </c>
      <c r="I32" s="16">
        <v>-15.154828628237199</v>
      </c>
      <c r="J32" s="16">
        <v>-15.2708366681514</v>
      </c>
      <c r="K32" s="16">
        <v>1.97492051157363E-3</v>
      </c>
      <c r="L32" s="16">
        <v>-6.3241133842050897E-3</v>
      </c>
      <c r="M32" s="16">
        <v>4.5580129164130203E-3</v>
      </c>
      <c r="N32" s="16">
        <v>-18.149911811147099</v>
      </c>
      <c r="O32" s="16">
        <v>4.2121758716185502E-3</v>
      </c>
      <c r="P32" s="16">
        <v>-34.7494154937148</v>
      </c>
      <c r="Q32" s="16">
        <v>1.93562727783318E-3</v>
      </c>
      <c r="R32" s="16">
        <v>-50.906998922578602</v>
      </c>
      <c r="S32" s="16">
        <v>0.14586517934623999</v>
      </c>
      <c r="T32" s="16">
        <v>625.07880270061901</v>
      </c>
      <c r="U32" s="16">
        <v>8.1250191267265195E-2</v>
      </c>
      <c r="V32" s="74">
        <v>43719.884560185186</v>
      </c>
      <c r="W32" s="73">
        <v>2.2999999999999998</v>
      </c>
      <c r="X32" s="16">
        <v>2.1843602172601999E-2</v>
      </c>
      <c r="Y32" s="16">
        <v>2.4111190138097101E-2</v>
      </c>
      <c r="Z32" s="17">
        <f>((((N32/1000)+1)/((SMOW!$Z$4/1000)+1))-1)*1000</f>
        <v>-7.5777806750360055</v>
      </c>
      <c r="AA32" s="17">
        <f>((((P32/1000)+1)/((SMOW!$AA$4/1000)+1))-1)*1000</f>
        <v>-14.347322565015808</v>
      </c>
      <c r="AB32" s="17">
        <f>Z32*SMOW!$AN$6</f>
        <v>-8.3896301572331087</v>
      </c>
      <c r="AC32" s="17">
        <f>AA32*SMOW!$AN$12</f>
        <v>-15.85338182031208</v>
      </c>
      <c r="AD32" s="17">
        <f t="shared" si="4"/>
        <v>-8.4250211884423365</v>
      </c>
      <c r="AE32" s="17">
        <f t="shared" si="4"/>
        <v>-15.980390814481069</v>
      </c>
      <c r="AF32" s="16">
        <f>(AD32-SMOW!AN$14*AE32)</f>
        <v>1.2625161603669E-2</v>
      </c>
      <c r="AG32" s="2">
        <f t="shared" si="5"/>
        <v>12.625161603669</v>
      </c>
      <c r="AL32" s="95">
        <v>1</v>
      </c>
    </row>
    <row r="33" spans="1:40" s="73" customFormat="1" x14ac:dyDescent="0.25">
      <c r="A33" s="73">
        <v>1677</v>
      </c>
      <c r="B33" s="69" t="s">
        <v>80</v>
      </c>
      <c r="C33" s="48" t="s">
        <v>62</v>
      </c>
      <c r="D33" s="48" t="s">
        <v>69</v>
      </c>
      <c r="E33" s="73" t="s">
        <v>259</v>
      </c>
      <c r="F33" s="16">
        <v>-9.7643766601433999</v>
      </c>
      <c r="G33" s="16">
        <v>-9.8123613088826396</v>
      </c>
      <c r="H33" s="16">
        <v>5.2025898042121497E-3</v>
      </c>
      <c r="I33" s="16">
        <v>-18.4280967185293</v>
      </c>
      <c r="J33" s="16">
        <v>-18.600009680678301</v>
      </c>
      <c r="K33" s="16">
        <v>3.9308431045286E-3</v>
      </c>
      <c r="L33" s="16">
        <v>8.4438025155179394E-3</v>
      </c>
      <c r="M33" s="16">
        <v>4.7300489138969301E-3</v>
      </c>
      <c r="N33" s="16">
        <v>-19.859820508901699</v>
      </c>
      <c r="O33" s="16">
        <v>5.1495494449289997E-3</v>
      </c>
      <c r="P33" s="16">
        <v>-37.957558285336901</v>
      </c>
      <c r="Q33" s="16">
        <v>3.8526346217090399E-3</v>
      </c>
      <c r="R33" s="16">
        <v>-55.913049018277199</v>
      </c>
      <c r="S33" s="16">
        <v>0.14967826614421201</v>
      </c>
      <c r="T33" s="16">
        <v>619.90868390984701</v>
      </c>
      <c r="U33" s="16">
        <v>0.212070688085715</v>
      </c>
      <c r="V33" s="74">
        <v>43720.332245370373</v>
      </c>
      <c r="W33" s="73">
        <v>2.2999999999999998</v>
      </c>
      <c r="X33" s="16">
        <v>6.0339470693188697E-3</v>
      </c>
      <c r="Y33" s="16">
        <v>2.4942579693589401E-2</v>
      </c>
      <c r="Z33" s="17">
        <f>((((N33/1000)+1)/((SMOW!$Z$4/1000)+1))-1)*1000</f>
        <v>-9.306100919727168</v>
      </c>
      <c r="AA33" s="17">
        <f>((((P33/1000)+1)/((SMOW!$AA$4/1000)+1))-1)*1000</f>
        <v>-17.623274512533648</v>
      </c>
      <c r="AB33" s="17">
        <f>Z33*SMOW!$AN$6</f>
        <v>-10.3031148921484</v>
      </c>
      <c r="AC33" s="17">
        <f>AA33*SMOW!$AN$12</f>
        <v>-19.473215194354442</v>
      </c>
      <c r="AD33" s="17">
        <f t="shared" si="4"/>
        <v>-10.35655939388001</v>
      </c>
      <c r="AE33" s="17">
        <f t="shared" si="4"/>
        <v>-19.665316222018252</v>
      </c>
      <c r="AF33" s="16">
        <f>(AD33-SMOW!AN$14*AE33)</f>
        <v>2.6727571345627865E-2</v>
      </c>
      <c r="AG33" s="2">
        <f t="shared" si="5"/>
        <v>26.727571345627865</v>
      </c>
      <c r="AH33" s="2">
        <f>AVERAGE(AG33:AG39)</f>
        <v>34.047092086084824</v>
      </c>
      <c r="AI33" s="2">
        <f>STDEV(AG33:AG39)</f>
        <v>5.1007663682208921</v>
      </c>
      <c r="AL33" s="70">
        <v>2</v>
      </c>
    </row>
    <row r="34" spans="1:40" s="73" customFormat="1" x14ac:dyDescent="0.25">
      <c r="A34" s="73">
        <v>1678</v>
      </c>
      <c r="B34" s="69" t="s">
        <v>80</v>
      </c>
      <c r="C34" s="48" t="s">
        <v>62</v>
      </c>
      <c r="D34" s="48" t="s">
        <v>69</v>
      </c>
      <c r="E34" s="73" t="s">
        <v>260</v>
      </c>
      <c r="F34" s="16">
        <v>-10.053515046679699</v>
      </c>
      <c r="G34" s="16">
        <v>-10.104393293531199</v>
      </c>
      <c r="H34" s="16">
        <v>4.3485224691069101E-3</v>
      </c>
      <c r="I34" s="16">
        <v>-18.974799879908701</v>
      </c>
      <c r="J34" s="16">
        <v>-19.1571316473071</v>
      </c>
      <c r="K34" s="16">
        <v>2.1813146808571699E-3</v>
      </c>
      <c r="L34" s="16">
        <v>1.05722162469286E-2</v>
      </c>
      <c r="M34" s="16">
        <v>4.6359533907438001E-3</v>
      </c>
      <c r="N34" s="16">
        <v>-20.1460111320199</v>
      </c>
      <c r="O34" s="16">
        <v>4.3041893191212198E-3</v>
      </c>
      <c r="P34" s="16">
        <v>-38.493384181033697</v>
      </c>
      <c r="Q34" s="16">
        <v>2.1379150062296398E-3</v>
      </c>
      <c r="R34" s="16">
        <v>-56.4031481500149</v>
      </c>
      <c r="S34" s="16">
        <v>0.130966139696267</v>
      </c>
      <c r="T34" s="16">
        <v>580.15415102166901</v>
      </c>
      <c r="U34" s="16">
        <v>8.2493955399967497E-2</v>
      </c>
      <c r="V34" s="74">
        <v>43720.408634259256</v>
      </c>
      <c r="W34" s="73">
        <v>2.2999999999999998</v>
      </c>
      <c r="X34" s="16">
        <v>2.3862174802595899E-2</v>
      </c>
      <c r="Y34" s="16">
        <v>2.2436739966659298E-2</v>
      </c>
      <c r="Z34" s="17">
        <f>((((N34/1000)+1)/((SMOW!$Z$4/1000)+1))-1)*1000</f>
        <v>-9.5953731179594381</v>
      </c>
      <c r="AA34" s="17">
        <f>((((P34/1000)+1)/((SMOW!$AA$4/1000)+1))-1)*1000</f>
        <v>-18.170425933325184</v>
      </c>
      <c r="AB34" s="17">
        <f>Z34*SMOW!$AN$6</f>
        <v>-10.623378418108398</v>
      </c>
      <c r="AC34" s="17">
        <f>AA34*SMOW!$AN$12</f>
        <v>-20.077801893233396</v>
      </c>
      <c r="AD34" s="17">
        <f t="shared" si="4"/>
        <v>-10.680209351977156</v>
      </c>
      <c r="AE34" s="17">
        <f t="shared" si="4"/>
        <v>-20.282100156020288</v>
      </c>
      <c r="AF34" s="16">
        <f>(AD34-SMOW!AN$14*AE34)</f>
        <v>2.8739530401555413E-2</v>
      </c>
      <c r="AG34" s="2">
        <f t="shared" si="5"/>
        <v>28.739530401555413</v>
      </c>
      <c r="AL34" s="70">
        <v>3</v>
      </c>
    </row>
    <row r="35" spans="1:40" s="73" customFormat="1" x14ac:dyDescent="0.25">
      <c r="A35" s="73">
        <v>1679</v>
      </c>
      <c r="B35" s="69" t="s">
        <v>80</v>
      </c>
      <c r="C35" s="48" t="s">
        <v>62</v>
      </c>
      <c r="D35" s="48" t="s">
        <v>69</v>
      </c>
      <c r="E35" s="73" t="s">
        <v>261</v>
      </c>
      <c r="F35" s="16">
        <v>-10.3235487703567</v>
      </c>
      <c r="G35" s="16">
        <v>-10.3772066357676</v>
      </c>
      <c r="H35" s="16">
        <v>4.6269590307530598E-3</v>
      </c>
      <c r="I35" s="16">
        <v>-19.500509772694599</v>
      </c>
      <c r="J35" s="16">
        <v>-19.693153343309501</v>
      </c>
      <c r="K35" s="16">
        <v>2.0648284295264499E-3</v>
      </c>
      <c r="L35" s="16">
        <v>2.0778329499811499E-2</v>
      </c>
      <c r="M35" s="16">
        <v>4.8135741025731402E-3</v>
      </c>
      <c r="N35" s="16">
        <v>-20.413291864155902</v>
      </c>
      <c r="O35" s="16">
        <v>4.5797872223631896E-3</v>
      </c>
      <c r="P35" s="16">
        <v>-39.008634492496903</v>
      </c>
      <c r="Q35" s="16">
        <v>2.0237463780514802E-3</v>
      </c>
      <c r="R35" s="16">
        <v>-57.580920867079698</v>
      </c>
      <c r="S35" s="16">
        <v>0.144360561647978</v>
      </c>
      <c r="T35" s="16">
        <v>560.17153231732004</v>
      </c>
      <c r="U35" s="16">
        <v>7.5580041659127004E-2</v>
      </c>
      <c r="V35" s="74">
        <v>43720.485706018517</v>
      </c>
      <c r="W35" s="73">
        <v>2.2999999999999998</v>
      </c>
      <c r="X35" s="16">
        <v>2.0726579587510799E-4</v>
      </c>
      <c r="Y35" s="16">
        <v>5.7582835553347204E-4</v>
      </c>
      <c r="Z35" s="17">
        <f>((((N35/1000)+1)/((SMOW!$Z$4/1000)+1))-1)*1000</f>
        <v>-9.8655318117968349</v>
      </c>
      <c r="AA35" s="17">
        <f>((((P35/1000)+1)/((SMOW!$AA$4/1000)+1))-1)*1000</f>
        <v>-18.69656687247079</v>
      </c>
      <c r="AB35" s="17">
        <f>Z35*SMOW!$AN$6</f>
        <v>-10.922480704418124</v>
      </c>
      <c r="AC35" s="17">
        <f>AA35*SMOW!$AN$12</f>
        <v>-20.65917260973988</v>
      </c>
      <c r="AD35" s="17">
        <f t="shared" si="4"/>
        <v>-10.982568939099789</v>
      </c>
      <c r="AE35" s="17">
        <f t="shared" si="4"/>
        <v>-20.875558743258168</v>
      </c>
      <c r="AF35" s="16">
        <f>(AD35-SMOW!AN$14*AE35)</f>
        <v>3.9726077340525023E-2</v>
      </c>
      <c r="AG35" s="2">
        <f t="shared" si="5"/>
        <v>39.726077340525023</v>
      </c>
      <c r="AI35" s="2"/>
      <c r="AJ35" s="2"/>
      <c r="AL35" s="70">
        <v>4</v>
      </c>
    </row>
    <row r="36" spans="1:40" s="73" customFormat="1" x14ac:dyDescent="0.25">
      <c r="A36" s="73">
        <v>1680</v>
      </c>
      <c r="B36" s="69" t="s">
        <v>105</v>
      </c>
      <c r="C36" s="48" t="s">
        <v>62</v>
      </c>
      <c r="D36" s="48" t="s">
        <v>69</v>
      </c>
      <c r="E36" s="73" t="s">
        <v>262</v>
      </c>
      <c r="F36" s="16">
        <v>-10.3228085232398</v>
      </c>
      <c r="G36" s="16">
        <v>-10.376458532868501</v>
      </c>
      <c r="H36" s="16">
        <v>3.9308429518034203E-3</v>
      </c>
      <c r="I36" s="16">
        <v>-19.4930092658558</v>
      </c>
      <c r="J36" s="16">
        <v>-19.6855036661204</v>
      </c>
      <c r="K36" s="16">
        <v>1.75872301057948E-3</v>
      </c>
      <c r="L36" s="16">
        <v>1.7487402843140199E-2</v>
      </c>
      <c r="M36" s="16">
        <v>3.7218099651387501E-3</v>
      </c>
      <c r="N36" s="16">
        <v>-20.412559163852102</v>
      </c>
      <c r="O36" s="16">
        <v>3.8907680409800299E-3</v>
      </c>
      <c r="P36" s="16">
        <v>-39.0012832165596</v>
      </c>
      <c r="Q36" s="16">
        <v>1.72373126588126E-3</v>
      </c>
      <c r="R36" s="16">
        <v>-57.545137399905599</v>
      </c>
      <c r="S36" s="16">
        <v>0.12917934802844999</v>
      </c>
      <c r="T36" s="16">
        <v>520.83116569077401</v>
      </c>
      <c r="U36" s="16">
        <v>8.4648924294464495E-2</v>
      </c>
      <c r="V36" s="74">
        <v>43720.562893518516</v>
      </c>
      <c r="W36" s="73">
        <v>2.2999999999999998</v>
      </c>
      <c r="X36" s="16">
        <v>3.5022685053271101E-2</v>
      </c>
      <c r="Y36" s="16">
        <v>0.118138188232667</v>
      </c>
      <c r="Z36" s="17">
        <f>((((N36/1000)+1)/((SMOW!$Z$4/1000)+1))-1)*1000</f>
        <v>-9.8647912220974909</v>
      </c>
      <c r="AA36" s="17">
        <f>((((P36/1000)+1)/((SMOW!$AA$4/1000)+1))-1)*1000</f>
        <v>-18.689060215726471</v>
      </c>
      <c r="AB36" s="17">
        <f>Z36*SMOW!$AN$6</f>
        <v>-10.921660771255343</v>
      </c>
      <c r="AC36" s="17">
        <f>AA36*SMOW!$AN$12</f>
        <v>-20.650877968351395</v>
      </c>
      <c r="AD36" s="17">
        <f t="shared" si="4"/>
        <v>-10.981739951677715</v>
      </c>
      <c r="AE36" s="17">
        <f t="shared" si="4"/>
        <v>-20.867089162464115</v>
      </c>
      <c r="AF36" s="16">
        <f>(AD36-SMOW!AN$14*AE36)</f>
        <v>3.6083126103337193E-2</v>
      </c>
      <c r="AG36" s="2">
        <f t="shared" si="5"/>
        <v>36.083126103337193</v>
      </c>
      <c r="AJ36" s="55"/>
      <c r="AK36" s="59"/>
      <c r="AL36" s="70">
        <v>5</v>
      </c>
      <c r="AN36" s="94">
        <v>5</v>
      </c>
    </row>
    <row r="37" spans="1:40" s="73" customFormat="1" x14ac:dyDescent="0.25">
      <c r="A37" s="73">
        <v>1681</v>
      </c>
      <c r="B37" s="69" t="s">
        <v>248</v>
      </c>
      <c r="C37" s="48" t="s">
        <v>62</v>
      </c>
      <c r="D37" s="48" t="s">
        <v>69</v>
      </c>
      <c r="E37" s="73" t="s">
        <v>263</v>
      </c>
      <c r="F37" s="16">
        <v>-9.8788116788878106</v>
      </c>
      <c r="G37" s="16">
        <v>-9.9279314281677493</v>
      </c>
      <c r="H37" s="16">
        <v>5.1542752507079299E-3</v>
      </c>
      <c r="I37" s="16">
        <v>-18.660334121704999</v>
      </c>
      <c r="J37" s="16">
        <v>-18.836634964868299</v>
      </c>
      <c r="K37" s="16">
        <v>2.6625200371568399E-3</v>
      </c>
      <c r="L37" s="16">
        <v>1.7811833282697899E-2</v>
      </c>
      <c r="M37" s="16">
        <v>4.8433853373693698E-3</v>
      </c>
      <c r="N37" s="16">
        <v>-19.9730888635928</v>
      </c>
      <c r="O37" s="16">
        <v>5.10172745789109E-3</v>
      </c>
      <c r="P37" s="16">
        <v>-38.185175067827998</v>
      </c>
      <c r="Q37" s="16">
        <v>2.60954624831533E-3</v>
      </c>
      <c r="R37" s="16">
        <v>-56.418540860128701</v>
      </c>
      <c r="S37" s="16">
        <v>0.12509175969105901</v>
      </c>
      <c r="T37" s="16">
        <v>835.14716311991504</v>
      </c>
      <c r="U37" s="16">
        <v>0.11307649131283</v>
      </c>
      <c r="V37" s="74">
        <v>43720.641493055555</v>
      </c>
      <c r="W37" s="73">
        <v>2.2999999999999998</v>
      </c>
      <c r="X37" s="16">
        <v>0.158039655690278</v>
      </c>
      <c r="Y37" s="16">
        <v>0.15608506650871501</v>
      </c>
      <c r="Z37" s="17">
        <f>((((N37/1000)+1)/((SMOW!$Z$4/1000)+1))-1)*1000</f>
        <v>-9.4205888983851516</v>
      </c>
      <c r="AA37" s="17">
        <f>((((P37/1000)+1)/((SMOW!$AA$4/1000)+1))-1)*1000</f>
        <v>-17.855702334585999</v>
      </c>
      <c r="AB37" s="17">
        <f>Z37*SMOW!$AN$6</f>
        <v>-10.429868600071613</v>
      </c>
      <c r="AC37" s="17">
        <f>AA37*SMOW!$AN$12</f>
        <v>-19.730041301940837</v>
      </c>
      <c r="AD37" s="17">
        <f t="shared" si="4"/>
        <v>-10.484640857411071</v>
      </c>
      <c r="AE37" s="17">
        <f t="shared" si="4"/>
        <v>-19.927277192634872</v>
      </c>
      <c r="AF37" s="16">
        <f>(AD37-SMOW!AN$14*AE37)</f>
        <v>3.6961500300142447E-2</v>
      </c>
      <c r="AG37" s="2">
        <f t="shared" si="5"/>
        <v>36.961500300142447</v>
      </c>
      <c r="AJ37" s="55"/>
      <c r="AK37" s="59"/>
      <c r="AL37" s="70">
        <v>6</v>
      </c>
    </row>
    <row r="38" spans="1:40" s="73" customFormat="1" x14ac:dyDescent="0.25">
      <c r="A38" s="73">
        <v>1682</v>
      </c>
      <c r="B38" s="69" t="s">
        <v>248</v>
      </c>
      <c r="C38" s="48" t="s">
        <v>62</v>
      </c>
      <c r="D38" s="48" t="s">
        <v>69</v>
      </c>
      <c r="E38" s="73" t="s">
        <v>264</v>
      </c>
      <c r="F38" s="16">
        <v>-10.322797484289399</v>
      </c>
      <c r="G38" s="16">
        <v>-10.3764473042289</v>
      </c>
      <c r="H38" s="16">
        <v>3.3037297839683499E-3</v>
      </c>
      <c r="I38" s="16">
        <v>-19.497465538389498</v>
      </c>
      <c r="J38" s="16">
        <v>-19.690048569145599</v>
      </c>
      <c r="K38" s="16">
        <v>2.0659836499311501E-3</v>
      </c>
      <c r="L38" s="16">
        <v>1.98983402799397E-2</v>
      </c>
      <c r="M38" s="16">
        <v>3.0999086896546599E-3</v>
      </c>
      <c r="N38" s="16">
        <v>-20.412548237443701</v>
      </c>
      <c r="O38" s="16">
        <v>3.2700482866168399E-3</v>
      </c>
      <c r="P38" s="16">
        <v>-39.005650826609298</v>
      </c>
      <c r="Q38" s="16">
        <v>2.0248786140670801E-3</v>
      </c>
      <c r="R38" s="16">
        <v>-57.586244032145402</v>
      </c>
      <c r="S38" s="16">
        <v>0.12566806522811899</v>
      </c>
      <c r="T38" s="16">
        <v>701.51953855366003</v>
      </c>
      <c r="U38" s="16">
        <v>7.8218145620146701E-2</v>
      </c>
      <c r="V38" s="74">
        <v>43720.718935185185</v>
      </c>
      <c r="W38" s="73">
        <v>2.2999999999999998</v>
      </c>
      <c r="X38" s="16">
        <v>0.14497190912764901</v>
      </c>
      <c r="Y38" s="16">
        <v>0.13861520020304299</v>
      </c>
      <c r="Z38" s="17">
        <f>((((N38/1000)+1)/((SMOW!$Z$4/1000)+1))-1)*1000</f>
        <v>-9.8647801780383801</v>
      </c>
      <c r="AA38" s="17">
        <f>((((P38/1000)+1)/((SMOW!$AA$4/1000)+1))-1)*1000</f>
        <v>-18.693520142100574</v>
      </c>
      <c r="AB38" s="17">
        <f>Z38*SMOW!$AN$6</f>
        <v>-10.921648543985203</v>
      </c>
      <c r="AC38" s="17">
        <f>AA38*SMOW!$AN$12</f>
        <v>-20.655806059664513</v>
      </c>
      <c r="AD38" s="17">
        <f t="shared" si="4"/>
        <v>-10.981727589391003</v>
      </c>
      <c r="AE38" s="17">
        <f t="shared" si="4"/>
        <v>-20.872121181793492</v>
      </c>
      <c r="AF38" s="16">
        <f>(AD38-SMOW!AN$14*AE38)</f>
        <v>3.8752394595961803E-2</v>
      </c>
      <c r="AG38" s="2">
        <f t="shared" si="5"/>
        <v>38.752394595961803</v>
      </c>
      <c r="AJ38" s="55"/>
      <c r="AK38" s="59"/>
      <c r="AL38" s="70">
        <v>7</v>
      </c>
    </row>
    <row r="39" spans="1:40" s="73" customFormat="1" x14ac:dyDescent="0.25">
      <c r="A39" s="73">
        <v>1683</v>
      </c>
      <c r="B39" s="69" t="s">
        <v>248</v>
      </c>
      <c r="C39" s="48" t="s">
        <v>62</v>
      </c>
      <c r="D39" s="48" t="s">
        <v>69</v>
      </c>
      <c r="E39" s="73" t="s">
        <v>265</v>
      </c>
      <c r="F39" s="16">
        <v>-10.3412946039911</v>
      </c>
      <c r="G39" s="16">
        <v>-10.395137819056201</v>
      </c>
      <c r="H39" s="16">
        <v>5.8354051635832902E-3</v>
      </c>
      <c r="I39" s="16">
        <v>-19.527601971119299</v>
      </c>
      <c r="J39" s="16">
        <v>-19.720785204319899</v>
      </c>
      <c r="K39" s="16">
        <v>6.02962875578555E-3</v>
      </c>
      <c r="L39" s="16">
        <v>1.74367688247416E-2</v>
      </c>
      <c r="M39" s="16">
        <v>5.4124928647631696E-3</v>
      </c>
      <c r="N39" s="16">
        <v>-20.438797070267601</v>
      </c>
      <c r="O39" s="16">
        <v>1.07718305220641E-2</v>
      </c>
      <c r="P39" s="16">
        <v>-39.042284894744903</v>
      </c>
      <c r="Q39" s="16">
        <v>9.1127197942681704E-3</v>
      </c>
      <c r="R39" s="16">
        <v>-57.192953859284202</v>
      </c>
      <c r="S39" s="16">
        <v>0.151348531114086</v>
      </c>
      <c r="T39" s="16">
        <v>578.30360359319695</v>
      </c>
      <c r="U39" s="16">
        <v>0.16962854332861699</v>
      </c>
      <c r="V39" s="74">
        <v>43720.797754629632</v>
      </c>
      <c r="W39" s="73">
        <v>2.2999999999999998</v>
      </c>
      <c r="X39" s="16">
        <v>4.39432043675448E-2</v>
      </c>
      <c r="Y39" s="16">
        <v>4.5927852949142797E-2</v>
      </c>
      <c r="Z39" s="17">
        <f>((((N39/1000)+1)/((SMOW!$Z$4/1000)+1))-1)*1000</f>
        <v>-9.8913116467821425</v>
      </c>
      <c r="AA39" s="17">
        <f>((((P39/1000)+1)/((SMOW!$AA$4/1000)+1))-1)*1000</f>
        <v>-18.730928529023917</v>
      </c>
      <c r="AB39" s="17">
        <f>Z39*SMOW!$AN$6</f>
        <v>-10.951022475461162</v>
      </c>
      <c r="AC39" s="17">
        <f>AA39*SMOW!$AN$12</f>
        <v>-20.69714125921065</v>
      </c>
      <c r="AD39" s="17">
        <f t="shared" si="4"/>
        <v>-11.011426316108709</v>
      </c>
      <c r="AE39" s="17">
        <f t="shared" si="4"/>
        <v>-20.914329092091197</v>
      </c>
      <c r="AF39" s="16">
        <f>(AD39-SMOW!AN$14*AE39)</f>
        <v>3.1339444515444015E-2</v>
      </c>
      <c r="AG39" s="2">
        <f t="shared" si="5"/>
        <v>31.339444515444015</v>
      </c>
      <c r="AJ39" s="73" t="s">
        <v>271</v>
      </c>
      <c r="AK39" s="73">
        <v>0</v>
      </c>
      <c r="AL39" s="55">
        <v>8</v>
      </c>
    </row>
    <row r="40" spans="1:40" s="73" customFormat="1" x14ac:dyDescent="0.25">
      <c r="A40" s="73">
        <v>1684</v>
      </c>
      <c r="B40" s="69" t="s">
        <v>80</v>
      </c>
      <c r="C40" s="48" t="s">
        <v>62</v>
      </c>
      <c r="D40" s="65" t="s">
        <v>71</v>
      </c>
      <c r="E40" s="73" t="s">
        <v>266</v>
      </c>
      <c r="F40" s="16">
        <v>0.22290537783472</v>
      </c>
      <c r="G40" s="16">
        <v>0.222880201150081</v>
      </c>
      <c r="H40" s="16">
        <v>4.1578810231826602E-3</v>
      </c>
      <c r="I40" s="16">
        <v>0.49017424542912003</v>
      </c>
      <c r="J40" s="16">
        <v>0.49005399519939602</v>
      </c>
      <c r="K40" s="16">
        <v>2.8122901642256498E-3</v>
      </c>
      <c r="L40" s="16">
        <v>-3.5868308315199902E-2</v>
      </c>
      <c r="M40" s="16">
        <v>4.1731773882084299E-3</v>
      </c>
      <c r="N40" s="16">
        <v>-9.9743587272743195</v>
      </c>
      <c r="O40" s="16">
        <v>4.1154914611301599E-3</v>
      </c>
      <c r="P40" s="16">
        <v>-19.415687302333499</v>
      </c>
      <c r="Q40" s="16">
        <v>2.7563365326128599E-3</v>
      </c>
      <c r="R40" s="16">
        <v>-29.370249478492099</v>
      </c>
      <c r="S40" s="16">
        <v>0.13538098210338101</v>
      </c>
      <c r="T40" s="16">
        <v>633.73492608379604</v>
      </c>
      <c r="U40" s="16">
        <v>0.17157484123636399</v>
      </c>
      <c r="V40" s="74">
        <v>43721.328136574077</v>
      </c>
      <c r="W40" s="73">
        <v>2.2999999999999998</v>
      </c>
      <c r="X40" s="16">
        <v>5.97279687697124E-4</v>
      </c>
      <c r="Y40" s="16">
        <v>1.06412483032099E-3</v>
      </c>
      <c r="Z40" s="17">
        <f>((((N40/1000)+1)/((SMOW!$Z$4/1000)+1))-1)*1000</f>
        <v>0.6858031788623542</v>
      </c>
      <c r="AA40" s="17">
        <f>((((P40/1000)+1)/((SMOW!$AA$4/1000)+1))-1)*1000</f>
        <v>1.3105081470223823</v>
      </c>
      <c r="AB40" s="17">
        <f>Z40*SMOW!$AN$6</f>
        <v>0.75927705987381333</v>
      </c>
      <c r="AC40" s="17">
        <f>AA40*SMOW!$AN$12</f>
        <v>1.4480740876374527</v>
      </c>
      <c r="AD40" s="17">
        <f t="shared" ref="AD40:AE55" si="6">LN((AB40/1000)+1)*1000</f>
        <v>0.75898895487218299</v>
      </c>
      <c r="AE40" s="17">
        <f t="shared" si="6"/>
        <v>1.4470266394223144</v>
      </c>
      <c r="AF40" s="16">
        <f>(AD40-SMOW!AN$14*AE40)</f>
        <v>-5.0411107427990043E-3</v>
      </c>
      <c r="AG40" s="2">
        <f t="shared" si="5"/>
        <v>-5.0411107427990043</v>
      </c>
      <c r="AH40" s="2">
        <f>AVERAGE(AG40:AG49)</f>
        <v>-4.0552418744078</v>
      </c>
      <c r="AI40" s="2">
        <f>STDEV(AG40:AG49)</f>
        <v>5.7461177472052114</v>
      </c>
      <c r="AK40" s="73">
        <v>1</v>
      </c>
    </row>
    <row r="41" spans="1:40" s="73" customFormat="1" x14ac:dyDescent="0.25">
      <c r="A41" s="73">
        <v>1685</v>
      </c>
      <c r="B41" s="69" t="s">
        <v>80</v>
      </c>
      <c r="C41" s="48" t="s">
        <v>62</v>
      </c>
      <c r="D41" s="65" t="s">
        <v>71</v>
      </c>
      <c r="E41" s="73" t="s">
        <v>267</v>
      </c>
      <c r="F41" s="16">
        <v>1.5916297129619601</v>
      </c>
      <c r="G41" s="16">
        <v>1.5903639916671799</v>
      </c>
      <c r="H41" s="16">
        <v>4.6546480027628203E-3</v>
      </c>
      <c r="I41" s="16">
        <v>3.0989945562429799</v>
      </c>
      <c r="J41" s="16">
        <v>3.0942024934751502</v>
      </c>
      <c r="K41" s="16">
        <v>1.99083292425136E-3</v>
      </c>
      <c r="L41" s="16">
        <v>-4.33749248877019E-2</v>
      </c>
      <c r="M41" s="16">
        <v>4.5900151599991296E-3</v>
      </c>
      <c r="N41" s="16">
        <v>-8.6195885252281599</v>
      </c>
      <c r="O41" s="16">
        <v>4.6071939055360297E-3</v>
      </c>
      <c r="P41" s="16">
        <v>-16.8587723647525</v>
      </c>
      <c r="Q41" s="16">
        <v>1.9512230954144001E-3</v>
      </c>
      <c r="R41" s="16">
        <v>-25.837048091193299</v>
      </c>
      <c r="S41" s="16">
        <v>0.13199735627862699</v>
      </c>
      <c r="T41" s="16">
        <v>605.98471156230698</v>
      </c>
      <c r="U41" s="16">
        <v>8.1933709043385095E-2</v>
      </c>
      <c r="V41" s="74">
        <v>43721.466273148151</v>
      </c>
      <c r="W41" s="73">
        <v>2.2999999999999998</v>
      </c>
      <c r="X41" s="16">
        <v>0.10198418179016901</v>
      </c>
      <c r="Y41" s="16">
        <v>9.6980123872123306E-2</v>
      </c>
      <c r="Z41" s="17">
        <f>((((N41/1000)+1)/((SMOW!$Z$4/1000)+1))-1)*1000</f>
        <v>2.055160952277868</v>
      </c>
      <c r="AA41" s="17">
        <f>((((P41/1000)+1)/((SMOW!$AA$4/1000)+1))-1)*1000</f>
        <v>3.9214675130705423</v>
      </c>
      <c r="AB41" s="17">
        <f>Z41*SMOW!$AN$6</f>
        <v>2.2753416920603065</v>
      </c>
      <c r="AC41" s="17">
        <f>AA41*SMOW!$AN$12</f>
        <v>4.3331096445999826</v>
      </c>
      <c r="AD41" s="17">
        <f t="shared" si="6"/>
        <v>2.2727570220814854</v>
      </c>
      <c r="AE41" s="17">
        <f t="shared" si="6"/>
        <v>4.3237487564319315</v>
      </c>
      <c r="AF41" s="16">
        <f>(AD41-SMOW!AN$14*AE41)</f>
        <v>-1.0182321314574416E-2</v>
      </c>
      <c r="AG41" s="2">
        <f t="shared" si="5"/>
        <v>-10.182321314574416</v>
      </c>
      <c r="AK41" s="73">
        <v>2</v>
      </c>
    </row>
    <row r="42" spans="1:40" s="73" customFormat="1" x14ac:dyDescent="0.25">
      <c r="A42" s="73">
        <v>1686</v>
      </c>
      <c r="B42" s="69" t="s">
        <v>80</v>
      </c>
      <c r="C42" s="48" t="s">
        <v>62</v>
      </c>
      <c r="D42" s="65" t="s">
        <v>71</v>
      </c>
      <c r="E42" s="73" t="s">
        <v>268</v>
      </c>
      <c r="F42" s="16">
        <v>1.97231257706235</v>
      </c>
      <c r="G42" s="16">
        <v>1.9703698498511399</v>
      </c>
      <c r="H42" s="16">
        <v>3.74508952405396E-3</v>
      </c>
      <c r="I42" s="16">
        <v>3.8229670000271598</v>
      </c>
      <c r="J42" s="16">
        <v>3.8156779883523901</v>
      </c>
      <c r="K42" s="16">
        <v>1.51496288136251E-3</v>
      </c>
      <c r="L42" s="16">
        <v>-4.4308127998923703E-2</v>
      </c>
      <c r="M42" s="16">
        <v>3.8033727290981202E-3</v>
      </c>
      <c r="N42" s="16">
        <v>-8.2427867197244602</v>
      </c>
      <c r="O42" s="16">
        <v>3.7069083678633401E-3</v>
      </c>
      <c r="P42" s="16">
        <v>-16.149204155613901</v>
      </c>
      <c r="Q42" s="16">
        <v>1.4848210147628399E-3</v>
      </c>
      <c r="R42" s="16">
        <v>-24.682281561441499</v>
      </c>
      <c r="S42" s="16">
        <v>0.16495341943074099</v>
      </c>
      <c r="T42" s="16">
        <v>662.30647167230995</v>
      </c>
      <c r="U42" s="16">
        <v>8.1265791053898306E-2</v>
      </c>
      <c r="V42" s="74">
        <v>43721.545381944445</v>
      </c>
      <c r="W42" s="73">
        <v>2.2999999999999998</v>
      </c>
      <c r="X42" s="16">
        <v>7.9271401474763706E-3</v>
      </c>
      <c r="Y42" s="16">
        <v>5.9161706129723301E-3</v>
      </c>
      <c r="Z42" s="17">
        <f>((((N42/1000)+1)/((SMOW!$Z$4/1000)+1))-1)*1000</f>
        <v>2.4360199943678218</v>
      </c>
      <c r="AA42" s="17">
        <f>((((P42/1000)+1)/((SMOW!$AA$4/1000)+1))-1)*1000</f>
        <v>4.6460335650226892</v>
      </c>
      <c r="AB42" s="17">
        <f>Z42*SMOW!$AN$6</f>
        <v>2.6970042661302016</v>
      </c>
      <c r="AC42" s="17">
        <f>AA42*SMOW!$AN$12</f>
        <v>5.1337344457487823</v>
      </c>
      <c r="AD42" s="17">
        <f t="shared" si="6"/>
        <v>2.6933738761111639</v>
      </c>
      <c r="AE42" s="17">
        <f t="shared" si="6"/>
        <v>5.1206017583791894</v>
      </c>
      <c r="AF42" s="16">
        <f>(AD42-SMOW!AN$14*AE42)</f>
        <v>-1.030385231304809E-2</v>
      </c>
      <c r="AG42" s="2">
        <f t="shared" si="5"/>
        <v>-10.30385231304809</v>
      </c>
      <c r="AK42" s="73">
        <v>3</v>
      </c>
    </row>
    <row r="43" spans="1:40" s="73" customFormat="1" x14ac:dyDescent="0.25">
      <c r="A43" s="73">
        <v>1687</v>
      </c>
      <c r="B43" s="69" t="s">
        <v>105</v>
      </c>
      <c r="C43" s="48" t="s">
        <v>62</v>
      </c>
      <c r="D43" s="65" t="s">
        <v>71</v>
      </c>
      <c r="E43" s="73" t="s">
        <v>269</v>
      </c>
      <c r="F43" s="16">
        <v>2.2624830360891699</v>
      </c>
      <c r="G43" s="16">
        <v>2.2599271268908598</v>
      </c>
      <c r="H43" s="16">
        <v>4.3490605063440397E-3</v>
      </c>
      <c r="I43" s="16">
        <v>4.3748810339066901</v>
      </c>
      <c r="J43" s="16">
        <v>4.3653389937301998</v>
      </c>
      <c r="K43" s="16">
        <v>1.92584799471194E-3</v>
      </c>
      <c r="L43" s="16">
        <v>-4.4971861798687798E-2</v>
      </c>
      <c r="M43" s="16">
        <v>4.4241026778719496E-3</v>
      </c>
      <c r="N43" s="16">
        <v>-7.9555745460861296</v>
      </c>
      <c r="O43" s="16">
        <v>4.3047218710732301E-3</v>
      </c>
      <c r="P43" s="16">
        <v>-15.6082710635041</v>
      </c>
      <c r="Q43" s="16">
        <v>1.8875311131163501E-3</v>
      </c>
      <c r="R43" s="16">
        <v>-24.095122382112901</v>
      </c>
      <c r="S43" s="16">
        <v>0.113142353324614</v>
      </c>
      <c r="T43" s="16">
        <v>661.91571800687404</v>
      </c>
      <c r="U43" s="16">
        <v>0.109187885246305</v>
      </c>
      <c r="V43" s="74">
        <v>43721.624467592592</v>
      </c>
      <c r="W43" s="73">
        <v>2.2999999999999998</v>
      </c>
      <c r="X43" s="16">
        <v>7.1238708651843799E-3</v>
      </c>
      <c r="Y43" s="16">
        <v>3.0350569653757601E-2</v>
      </c>
      <c r="Z43" s="17">
        <f>((((N43/1000)+1)/((SMOW!$Z$4/1000)+1))-1)*1000</f>
        <v>2.72632474272827</v>
      </c>
      <c r="AA43" s="17">
        <f>((((P43/1000)+1)/((SMOW!$AA$4/1000)+1))-1)*1000</f>
        <v>5.1984001308755801</v>
      </c>
      <c r="AB43" s="17">
        <f>Z43*SMOW!$AN$6</f>
        <v>3.0184109650145308</v>
      </c>
      <c r="AC43" s="17">
        <f>AA43*SMOW!$AN$12</f>
        <v>5.7440837310288808</v>
      </c>
      <c r="AD43" s="17">
        <f t="shared" si="6"/>
        <v>3.0138647086535184</v>
      </c>
      <c r="AE43" s="17">
        <f t="shared" si="6"/>
        <v>5.7276493855461164</v>
      </c>
      <c r="AF43" s="16">
        <f>(AD43-SMOW!AN$14*AE43)</f>
        <v>-1.0334166914831133E-2</v>
      </c>
      <c r="AG43" s="2">
        <f t="shared" si="5"/>
        <v>-10.334166914831133</v>
      </c>
      <c r="AK43" s="73">
        <v>4</v>
      </c>
    </row>
    <row r="44" spans="1:40" s="73" customFormat="1" x14ac:dyDescent="0.25">
      <c r="A44" s="73">
        <v>1688</v>
      </c>
      <c r="B44" s="69" t="s">
        <v>102</v>
      </c>
      <c r="C44" s="48" t="s">
        <v>62</v>
      </c>
      <c r="D44" s="65" t="s">
        <v>71</v>
      </c>
      <c r="E44" s="73" t="s">
        <v>270</v>
      </c>
      <c r="F44" s="16">
        <v>2.1661313931392101</v>
      </c>
      <c r="G44" s="16">
        <v>2.1637885177296701</v>
      </c>
      <c r="H44" s="16">
        <v>3.1709900412194999E-3</v>
      </c>
      <c r="I44" s="16">
        <v>4.1731510938843197</v>
      </c>
      <c r="J44" s="16">
        <v>4.1644675747389996</v>
      </c>
      <c r="K44" s="16">
        <v>1.95557368825663E-3</v>
      </c>
      <c r="L44" s="16">
        <v>-3.50503617325163E-2</v>
      </c>
      <c r="M44" s="16">
        <v>3.0626565931592201E-3</v>
      </c>
      <c r="N44" s="16">
        <v>-8.0509438848468502</v>
      </c>
      <c r="O44" s="16">
        <v>3.1386618244266498E-3</v>
      </c>
      <c r="P44" s="16">
        <v>-15.8059873626538</v>
      </c>
      <c r="Q44" s="16">
        <v>1.9166653810201799E-3</v>
      </c>
      <c r="R44" s="16">
        <v>-24.306908374253599</v>
      </c>
      <c r="S44" s="16">
        <v>0.12861290943001799</v>
      </c>
      <c r="T44" s="16">
        <v>823.06438197364002</v>
      </c>
      <c r="U44" s="16">
        <v>0.100739720388193</v>
      </c>
      <c r="V44" s="74">
        <v>43721.702662037038</v>
      </c>
      <c r="W44" s="73">
        <v>2.2999999999999998</v>
      </c>
      <c r="X44" s="16">
        <v>8.9959779740218904E-2</v>
      </c>
      <c r="Y44" s="16">
        <v>8.6128425939409295E-2</v>
      </c>
      <c r="Z44" s="17">
        <f>((((N44/1000)+1)/((SMOW!$Z$4/1000)+1))-1)*1000</f>
        <v>2.629928508754098</v>
      </c>
      <c r="AA44" s="17">
        <f>((((P44/1000)+1)/((SMOW!$AA$4/1000)+1))-1)*1000</f>
        <v>4.9965047860214273</v>
      </c>
      <c r="AB44" s="17">
        <f>Z44*SMOW!$AN$6</f>
        <v>2.9116872702713374</v>
      </c>
      <c r="AC44" s="17">
        <f>AA44*SMOW!$AN$12</f>
        <v>5.5209951390485879</v>
      </c>
      <c r="AD44" s="17">
        <f t="shared" si="6"/>
        <v>2.9074565193175363</v>
      </c>
      <c r="AE44" s="17">
        <f t="shared" si="6"/>
        <v>5.5058103099922286</v>
      </c>
      <c r="AF44" s="16">
        <f>(AD44-SMOW!AN$14*AE44)</f>
        <v>3.8867564163957979E-4</v>
      </c>
      <c r="AG44" s="2">
        <f t="shared" si="5"/>
        <v>0.38867564163957979</v>
      </c>
      <c r="AK44" s="73">
        <v>5</v>
      </c>
    </row>
    <row r="45" spans="1:40" s="73" customFormat="1" x14ac:dyDescent="0.25">
      <c r="A45" s="73">
        <v>1689</v>
      </c>
      <c r="B45" s="69" t="s">
        <v>80</v>
      </c>
      <c r="C45" s="48" t="s">
        <v>62</v>
      </c>
      <c r="D45" s="65" t="s">
        <v>71</v>
      </c>
      <c r="E45" s="73" t="s">
        <v>272</v>
      </c>
      <c r="F45" s="16">
        <v>1.1594638651104201</v>
      </c>
      <c r="G45" s="16">
        <v>1.15879164014923</v>
      </c>
      <c r="H45" s="16">
        <v>5.3931415715110804E-3</v>
      </c>
      <c r="I45" s="16">
        <v>2.2680329115334801</v>
      </c>
      <c r="J45" s="16">
        <v>2.2654646679115999</v>
      </c>
      <c r="K45" s="16">
        <v>2.6785154225321098E-3</v>
      </c>
      <c r="L45" s="16">
        <v>-3.7373704508098897E-2</v>
      </c>
      <c r="M45" s="16">
        <v>5.2738051409377497E-3</v>
      </c>
      <c r="N45" s="16">
        <v>-9.0473484458968194</v>
      </c>
      <c r="O45" s="16">
        <v>5.3381585385654604E-3</v>
      </c>
      <c r="P45" s="16">
        <v>-17.6732011060144</v>
      </c>
      <c r="Q45" s="16">
        <v>2.6252233877609101E-3</v>
      </c>
      <c r="R45" s="16">
        <v>-25.412940096139501</v>
      </c>
      <c r="S45" s="16">
        <v>0.18452562946832901</v>
      </c>
      <c r="T45" s="16">
        <v>1236.9260719542499</v>
      </c>
      <c r="U45" s="16">
        <v>0.241016872057642</v>
      </c>
      <c r="V45" s="74">
        <v>43724.340810185182</v>
      </c>
      <c r="W45" s="73">
        <v>2.2999999999999998</v>
      </c>
      <c r="X45" s="16">
        <v>4.0732623759197603E-2</v>
      </c>
      <c r="Y45" s="16">
        <v>3.8522299306186503E-2</v>
      </c>
      <c r="Z45" s="17">
        <f>((((N45/1000)+1)/((SMOW!$Z$4/1000)+1))-1)*1000</f>
        <v>1.6227951003875418</v>
      </c>
      <c r="AA45" s="17">
        <f>((((P45/1000)+1)/((SMOW!$AA$4/1000)+1))-1)*1000</f>
        <v>3.089824536324226</v>
      </c>
      <c r="AB45" s="17">
        <f>Z45*SMOW!$AN$6</f>
        <v>1.7966540992764695</v>
      </c>
      <c r="AC45" s="17">
        <f>AA45*SMOW!$AN$12</f>
        <v>3.4141678985846875</v>
      </c>
      <c r="AD45" s="17">
        <f t="shared" si="6"/>
        <v>1.7950420468784234</v>
      </c>
      <c r="AE45" s="17">
        <f t="shared" si="6"/>
        <v>3.4083528592861962</v>
      </c>
      <c r="AF45" s="16">
        <f>(AD45-SMOW!AN$14*AE45)</f>
        <v>-4.5682628246883628E-3</v>
      </c>
      <c r="AG45" s="2">
        <f t="shared" si="5"/>
        <v>-4.5682628246883628</v>
      </c>
      <c r="AJ45" s="73" t="s">
        <v>273</v>
      </c>
      <c r="AK45" s="73">
        <v>6</v>
      </c>
    </row>
    <row r="46" spans="1:40" s="73" customFormat="1" x14ac:dyDescent="0.25">
      <c r="A46" s="73">
        <v>1690</v>
      </c>
      <c r="B46" s="69" t="s">
        <v>80</v>
      </c>
      <c r="C46" s="48" t="s">
        <v>62</v>
      </c>
      <c r="D46" s="65" t="s">
        <v>71</v>
      </c>
      <c r="E46" s="73" t="s">
        <v>274</v>
      </c>
      <c r="F46" s="16">
        <v>1.75159095220183</v>
      </c>
      <c r="G46" s="16">
        <v>1.7500580608569301</v>
      </c>
      <c r="H46" s="16">
        <v>5.7608640485359696E-3</v>
      </c>
      <c r="I46" s="16">
        <v>3.37207858330687</v>
      </c>
      <c r="J46" s="16">
        <v>3.36640582147295</v>
      </c>
      <c r="K46" s="16">
        <v>1.6668513113335299E-3</v>
      </c>
      <c r="L46" s="16">
        <v>-2.7404212880786399E-2</v>
      </c>
      <c r="M46" s="16">
        <v>5.9410805209135402E-3</v>
      </c>
      <c r="N46" s="16">
        <v>-8.4612580894765408</v>
      </c>
      <c r="O46" s="16">
        <v>5.7021320880295901E-3</v>
      </c>
      <c r="P46" s="16">
        <v>-16.5911216472539</v>
      </c>
      <c r="Q46" s="16">
        <v>1.63368745597841E-3</v>
      </c>
      <c r="R46" s="16">
        <v>-24.291880366696098</v>
      </c>
      <c r="S46" s="16">
        <v>0.124588596450144</v>
      </c>
      <c r="T46" s="16">
        <v>535.14953475441996</v>
      </c>
      <c r="U46" s="16">
        <v>7.5167945898724706E-2</v>
      </c>
      <c r="V46" s="74">
        <v>43724.417303240742</v>
      </c>
      <c r="W46" s="73">
        <v>2.2999999999999998</v>
      </c>
      <c r="X46" s="16">
        <v>1.4831415043722301E-2</v>
      </c>
      <c r="Y46" s="16">
        <v>1.8316254997305999E-2</v>
      </c>
      <c r="Z46" s="17">
        <f>((((N46/1000)+1)/((SMOW!$Z$4/1000)+1))-1)*1000</f>
        <v>2.2151962207219711</v>
      </c>
      <c r="AA46" s="17">
        <f>((((P46/1000)+1)/((SMOW!$AA$4/1000)+1))-1)*1000</f>
        <v>4.1947754504647605</v>
      </c>
      <c r="AB46" s="17">
        <f>Z46*SMOW!$AN$6</f>
        <v>2.4525224224003495</v>
      </c>
      <c r="AC46" s="17">
        <f>AA46*SMOW!$AN$12</f>
        <v>4.6351071125176295</v>
      </c>
      <c r="AD46" s="17">
        <f t="shared" si="6"/>
        <v>2.4495198974553176</v>
      </c>
      <c r="AE46" s="17">
        <f t="shared" si="6"/>
        <v>4.6243980824625686</v>
      </c>
      <c r="AF46" s="16">
        <f>(AD46-SMOW!AN$14*AE46)</f>
        <v>7.837709915081259E-3</v>
      </c>
      <c r="AG46" s="2">
        <f t="shared" si="5"/>
        <v>7.837709915081259</v>
      </c>
      <c r="AK46" s="73">
        <v>7</v>
      </c>
    </row>
    <row r="47" spans="1:40" s="73" customFormat="1" x14ac:dyDescent="0.25">
      <c r="A47" s="73">
        <v>1691</v>
      </c>
      <c r="B47" s="69" t="s">
        <v>80</v>
      </c>
      <c r="C47" s="48" t="s">
        <v>62</v>
      </c>
      <c r="D47" s="65" t="s">
        <v>71</v>
      </c>
      <c r="E47" s="73" t="s">
        <v>275</v>
      </c>
      <c r="F47" s="16">
        <v>2.16383256378113</v>
      </c>
      <c r="G47" s="16">
        <v>2.1614944362877302</v>
      </c>
      <c r="H47" s="16">
        <v>4.6147844753044601E-3</v>
      </c>
      <c r="I47" s="16">
        <v>4.1707373263338496</v>
      </c>
      <c r="J47" s="16">
        <v>4.1620638447553899</v>
      </c>
      <c r="K47" s="16">
        <v>1.8284725168447101E-3</v>
      </c>
      <c r="L47" s="16">
        <v>-3.6075273743116698E-2</v>
      </c>
      <c r="M47" s="16">
        <v>4.5410440325008702E-3</v>
      </c>
      <c r="N47" s="16">
        <v>-8.0532192776589504</v>
      </c>
      <c r="O47" s="16">
        <v>4.5677367864035102E-3</v>
      </c>
      <c r="P47" s="16">
        <v>-15.808353105622</v>
      </c>
      <c r="Q47" s="16">
        <v>1.79209302836637E-3</v>
      </c>
      <c r="R47" s="16">
        <v>-23.6102772037428</v>
      </c>
      <c r="S47" s="16">
        <v>0.14499026757568001</v>
      </c>
      <c r="T47" s="16">
        <v>696.33159356752606</v>
      </c>
      <c r="U47" s="16">
        <v>8.9412491138741307E-2</v>
      </c>
      <c r="V47" s="74">
        <v>43724.49454861111</v>
      </c>
      <c r="W47" s="73">
        <v>2.2999999999999998</v>
      </c>
      <c r="X47" s="16">
        <v>9.46615794931185E-2</v>
      </c>
      <c r="Y47" s="16">
        <v>8.9874254962652195E-2</v>
      </c>
      <c r="Z47" s="17">
        <f>((((N47/1000)+1)/((SMOW!$Z$4/1000)+1))-1)*1000</f>
        <v>2.6276286155102468</v>
      </c>
      <c r="AA47" s="17">
        <f>((((P47/1000)+1)/((SMOW!$AA$4/1000)+1))-1)*1000</f>
        <v>4.9940890393458393</v>
      </c>
      <c r="AB47" s="17">
        <f>Z47*SMOW!$AN$6</f>
        <v>2.9091409767660905</v>
      </c>
      <c r="AC47" s="17">
        <f>AA47*SMOW!$AN$12</f>
        <v>5.5183258079412889</v>
      </c>
      <c r="AD47" s="17">
        <f t="shared" si="6"/>
        <v>2.9049176150751435</v>
      </c>
      <c r="AE47" s="17">
        <f t="shared" si="6"/>
        <v>5.5031556318069903</v>
      </c>
      <c r="AF47" s="16">
        <f>(AD47-SMOW!AN$14*AE47)</f>
        <v>-7.485585189477284E-4</v>
      </c>
      <c r="AG47" s="2">
        <f t="shared" si="5"/>
        <v>-0.7485585189477284</v>
      </c>
      <c r="AK47" s="73">
        <v>8</v>
      </c>
    </row>
    <row r="48" spans="1:40" s="73" customFormat="1" x14ac:dyDescent="0.25">
      <c r="A48" s="73">
        <v>1692</v>
      </c>
      <c r="B48" s="69" t="s">
        <v>102</v>
      </c>
      <c r="C48" s="48" t="s">
        <v>62</v>
      </c>
      <c r="D48" s="65" t="s">
        <v>71</v>
      </c>
      <c r="E48" s="73" t="s">
        <v>276</v>
      </c>
      <c r="F48" s="16">
        <v>2.2239353710806702</v>
      </c>
      <c r="G48" s="16">
        <v>2.2214653842380701</v>
      </c>
      <c r="H48" s="16">
        <v>6.0172459373249504E-3</v>
      </c>
      <c r="I48" s="16">
        <v>4.2936770784400702</v>
      </c>
      <c r="J48" s="16">
        <v>4.2844854787713897</v>
      </c>
      <c r="K48" s="16">
        <v>1.89130828482796E-3</v>
      </c>
      <c r="L48" s="16">
        <v>-4.0742948553220498E-2</v>
      </c>
      <c r="M48" s="16">
        <v>6.1687803753131898E-3</v>
      </c>
      <c r="N48" s="16">
        <v>-7.9937292179741597</v>
      </c>
      <c r="O48" s="16">
        <v>5.9559001656232999E-3</v>
      </c>
      <c r="P48" s="16">
        <v>-15.687859376222599</v>
      </c>
      <c r="Q48" s="16">
        <v>1.8536786090646801E-3</v>
      </c>
      <c r="R48" s="16">
        <v>-23.4969818771707</v>
      </c>
      <c r="S48" s="16">
        <v>0.16351834737488799</v>
      </c>
      <c r="T48" s="16">
        <v>1088.1807939411201</v>
      </c>
      <c r="U48" s="16">
        <v>0.114504974003697</v>
      </c>
      <c r="V48" s="74">
        <v>43724.70517361111</v>
      </c>
      <c r="W48" s="73">
        <v>2.2999999999999998</v>
      </c>
      <c r="X48" s="16">
        <v>2.9756275468998099E-2</v>
      </c>
      <c r="Y48" s="16">
        <v>3.2905741058064299E-2</v>
      </c>
      <c r="Z48" s="17">
        <f>((((N48/1000)+1)/((SMOW!$Z$4/1000)+1))-1)*1000</f>
        <v>2.6877592380669668</v>
      </c>
      <c r="AA48" s="17">
        <f>((((P48/1000)+1)/((SMOW!$AA$4/1000)+1))-1)*1000</f>
        <v>5.1171295936878192</v>
      </c>
      <c r="AB48" s="17">
        <f>Z48*SMOW!$AN$6</f>
        <v>2.9757137249108054</v>
      </c>
      <c r="AC48" s="17">
        <f>AA48*SMOW!$AN$12</f>
        <v>5.6542821076987497</v>
      </c>
      <c r="AD48" s="17">
        <f t="shared" si="6"/>
        <v>2.9712950524571657</v>
      </c>
      <c r="AE48" s="17">
        <f t="shared" si="6"/>
        <v>5.6383566577453887</v>
      </c>
      <c r="AF48" s="16">
        <f>(AD48-SMOW!AN$14*AE48)</f>
        <v>-5.7572628323998565E-3</v>
      </c>
      <c r="AG48" s="2">
        <f t="shared" si="5"/>
        <v>-5.7572628323998565</v>
      </c>
      <c r="AK48" s="73">
        <v>9</v>
      </c>
    </row>
    <row r="49" spans="1:40" s="73" customFormat="1" x14ac:dyDescent="0.25">
      <c r="A49" s="73">
        <v>1693</v>
      </c>
      <c r="B49" s="69" t="s">
        <v>102</v>
      </c>
      <c r="C49" s="48" t="s">
        <v>62</v>
      </c>
      <c r="D49" s="65" t="s">
        <v>71</v>
      </c>
      <c r="E49" s="73" t="s">
        <v>277</v>
      </c>
      <c r="F49" s="16">
        <v>2.0766907239105001</v>
      </c>
      <c r="G49" s="16">
        <v>2.07453673314334</v>
      </c>
      <c r="H49" s="16">
        <v>5.7824105214667899E-3</v>
      </c>
      <c r="I49" s="16">
        <v>4.0068936276891796</v>
      </c>
      <c r="J49" s="16">
        <v>3.9988873478775799</v>
      </c>
      <c r="K49" s="16">
        <v>1.7775735852237099E-3</v>
      </c>
      <c r="L49" s="16">
        <v>-3.6875786536018397E-2</v>
      </c>
      <c r="M49" s="16">
        <v>5.8727487568923297E-3</v>
      </c>
      <c r="N49" s="16">
        <v>-8.1394727072052504</v>
      </c>
      <c r="O49" s="16">
        <v>5.72345889484946E-3</v>
      </c>
      <c r="P49" s="16">
        <v>-15.968936952181499</v>
      </c>
      <c r="Q49" s="16">
        <v>1.7422067874379101E-3</v>
      </c>
      <c r="R49" s="16">
        <v>-23.584072310626802</v>
      </c>
      <c r="S49" s="16">
        <v>0.123406006822966</v>
      </c>
      <c r="T49" s="16">
        <v>671.55657684669598</v>
      </c>
      <c r="U49" s="16">
        <v>8.5919723128038694E-2</v>
      </c>
      <c r="V49" s="74">
        <v>43724.783275462964</v>
      </c>
      <c r="W49" s="73">
        <v>2.2999999999999998</v>
      </c>
      <c r="X49" s="16">
        <v>3.5943175169134201E-5</v>
      </c>
      <c r="Y49" s="16">
        <v>3.3412952389286302E-5</v>
      </c>
      <c r="Z49" s="17">
        <f>((((N49/1000)+1)/((SMOW!$Z$4/1000)+1))-1)*1000</f>
        <v>2.5404464468630206</v>
      </c>
      <c r="AA49" s="17">
        <f>((((P49/1000)+1)/((SMOW!$AA$4/1000)+1))-1)*1000</f>
        <v>4.8301110000110725</v>
      </c>
      <c r="AB49" s="17">
        <f>Z49*SMOW!$AN$6</f>
        <v>2.812618501041062</v>
      </c>
      <c r="AC49" s="17">
        <f>AA49*SMOW!$AN$12</f>
        <v>5.3371347560262068</v>
      </c>
      <c r="AD49" s="17">
        <f t="shared" si="6"/>
        <v>2.808670490723614</v>
      </c>
      <c r="AE49" s="17">
        <f t="shared" si="6"/>
        <v>5.3229427264453104</v>
      </c>
      <c r="AF49" s="16">
        <f>(AD49-SMOW!AN$14*AE49)</f>
        <v>-1.8432688395102481E-3</v>
      </c>
      <c r="AG49" s="2">
        <f t="shared" si="5"/>
        <v>-1.8432688395102481</v>
      </c>
      <c r="AK49" s="73">
        <v>10</v>
      </c>
      <c r="AL49" s="73">
        <v>0</v>
      </c>
    </row>
    <row r="50" spans="1:40" s="73" customFormat="1" x14ac:dyDescent="0.25">
      <c r="A50" s="73">
        <v>1694</v>
      </c>
      <c r="B50" s="69" t="s">
        <v>80</v>
      </c>
      <c r="C50" s="48" t="s">
        <v>62</v>
      </c>
      <c r="D50" s="48" t="s">
        <v>69</v>
      </c>
      <c r="E50" s="73" t="s">
        <v>278</v>
      </c>
      <c r="F50" s="16">
        <v>-9.3665149861277808</v>
      </c>
      <c r="G50" s="16">
        <v>-9.4106569548763392</v>
      </c>
      <c r="H50" s="16">
        <v>3.9840017490705999E-3</v>
      </c>
      <c r="I50" s="16">
        <v>-17.689444350716201</v>
      </c>
      <c r="J50" s="16">
        <v>-17.847772603026598</v>
      </c>
      <c r="K50" s="16">
        <v>2.1661153930491702E-3</v>
      </c>
      <c r="L50" s="16">
        <v>1.29669795216868E-2</v>
      </c>
      <c r="M50" s="16">
        <v>3.7965416869427801E-3</v>
      </c>
      <c r="N50" s="16">
        <v>-19.4660150313053</v>
      </c>
      <c r="O50" s="16">
        <v>3.9433848847578497E-3</v>
      </c>
      <c r="P50" s="16">
        <v>-37.233602225537801</v>
      </c>
      <c r="Q50" s="16">
        <v>2.1230181251101501E-3</v>
      </c>
      <c r="R50" s="16">
        <v>-54.610501366098802</v>
      </c>
      <c r="S50" s="16">
        <v>0.14286474729041099</v>
      </c>
      <c r="T50" s="16">
        <v>388.27572536607602</v>
      </c>
      <c r="U50" s="16">
        <v>7.6121157390015307E-2</v>
      </c>
      <c r="V50" s="74">
        <v>43725.329756944448</v>
      </c>
      <c r="W50" s="73">
        <v>2.2999999999999998</v>
      </c>
      <c r="X50" s="16">
        <v>4.0172053890371697E-6</v>
      </c>
      <c r="Y50" s="16">
        <v>4.6417648070006499E-4</v>
      </c>
      <c r="Z50" s="17">
        <f>((((N50/1000)+1)/((SMOW!$Z$4/1000)+1))-1)*1000</f>
        <v>-8.9080551174607336</v>
      </c>
      <c r="AA50" s="17">
        <f>((((P50/1000)+1)/((SMOW!$AA$4/1000)+1))-1)*1000</f>
        <v>-16.884016500013253</v>
      </c>
      <c r="AB50" s="17">
        <f>Z50*SMOW!$AN$6</f>
        <v>-9.8624242453926918</v>
      </c>
      <c r="AC50" s="17">
        <f>AA50*SMOW!$AN$12</f>
        <v>-18.656356196231123</v>
      </c>
      <c r="AD50" s="17">
        <f t="shared" si="6"/>
        <v>-9.9113800996052035</v>
      </c>
      <c r="AE50" s="17">
        <f t="shared" si="6"/>
        <v>-18.83258126315922</v>
      </c>
      <c r="AF50" s="16">
        <f>(AD50-SMOW!AN$14*AE50)</f>
        <v>3.2222807342865423E-2</v>
      </c>
      <c r="AG50" s="2">
        <f t="shared" si="5"/>
        <v>32.222807342865423</v>
      </c>
      <c r="AH50" s="2">
        <f>AVERAGE(AG50:AG55)</f>
        <v>40.562487889873523</v>
      </c>
      <c r="AI50" s="2">
        <f>STDEV(AG50:AG55)</f>
        <v>7.2731847096214759</v>
      </c>
      <c r="AL50" s="2">
        <v>1</v>
      </c>
    </row>
    <row r="51" spans="1:40" s="73" customFormat="1" x14ac:dyDescent="0.25">
      <c r="A51" s="73">
        <v>1695</v>
      </c>
      <c r="B51" s="69" t="s">
        <v>80</v>
      </c>
      <c r="C51" s="48" t="s">
        <v>62</v>
      </c>
      <c r="D51" s="48" t="s">
        <v>69</v>
      </c>
      <c r="E51" s="73" t="s">
        <v>279</v>
      </c>
      <c r="F51" s="16">
        <v>-9.7014654746309805</v>
      </c>
      <c r="G51" s="16">
        <v>-9.7488314835455903</v>
      </c>
      <c r="H51" s="16">
        <v>3.1603583953827901E-3</v>
      </c>
      <c r="I51" s="16">
        <v>-18.316963130704899</v>
      </c>
      <c r="J51" s="16">
        <v>-18.486795837717199</v>
      </c>
      <c r="K51" s="16">
        <v>1.7517209133978901E-3</v>
      </c>
      <c r="L51" s="16">
        <v>1.21967187690863E-2</v>
      </c>
      <c r="M51" s="16">
        <v>3.3260415699964099E-3</v>
      </c>
      <c r="N51" s="16">
        <v>-19.7975507023963</v>
      </c>
      <c r="O51" s="16">
        <v>3.1281385681293798E-3</v>
      </c>
      <c r="P51" s="16">
        <v>-37.848635823488102</v>
      </c>
      <c r="Q51" s="16">
        <v>1.7168684831897201E-3</v>
      </c>
      <c r="R51" s="16">
        <v>-55.727027701963401</v>
      </c>
      <c r="S51" s="16">
        <v>0.12547980346483101</v>
      </c>
      <c r="T51" s="16">
        <v>667.80412103264996</v>
      </c>
      <c r="U51" s="16">
        <v>9.3654247234745205E-2</v>
      </c>
      <c r="V51" s="74">
        <v>43725.406805555554</v>
      </c>
      <c r="W51" s="73">
        <v>2.2999999999999998</v>
      </c>
      <c r="X51" s="16">
        <v>9.4496179174214604E-3</v>
      </c>
      <c r="Y51" s="16">
        <v>1.1389196303879801E-2</v>
      </c>
      <c r="Z51" s="17">
        <f>((((N51/1000)+1)/((SMOW!$Z$4/1000)+1))-1)*1000</f>
        <v>-9.2431606192552316</v>
      </c>
      <c r="AA51" s="17">
        <f>((((P51/1000)+1)/((SMOW!$AA$4/1000)+1))-1)*1000</f>
        <v>-17.512049802725251</v>
      </c>
      <c r="AB51" s="17">
        <f>Z51*SMOW!$AN$6</f>
        <v>-10.233431449780603</v>
      </c>
      <c r="AC51" s="17">
        <f>AA51*SMOW!$AN$12</f>
        <v>-19.3503150654659</v>
      </c>
      <c r="AD51" s="17">
        <f t="shared" si="6"/>
        <v>-10.286152999391842</v>
      </c>
      <c r="AE51" s="17">
        <f t="shared" si="6"/>
        <v>-19.539983156946704</v>
      </c>
      <c r="AF51" s="16">
        <f>(AD51-SMOW!AN$14*AE51)</f>
        <v>3.0958107476019237E-2</v>
      </c>
      <c r="AG51" s="2">
        <f t="shared" si="5"/>
        <v>30.958107476019237</v>
      </c>
      <c r="AL51" s="73">
        <v>2</v>
      </c>
    </row>
    <row r="52" spans="1:40" s="73" customFormat="1" x14ac:dyDescent="0.25">
      <c r="A52" s="73">
        <v>1696</v>
      </c>
      <c r="B52" s="69" t="s">
        <v>80</v>
      </c>
      <c r="C52" s="48" t="s">
        <v>62</v>
      </c>
      <c r="D52" s="48" t="s">
        <v>69</v>
      </c>
      <c r="E52" s="73" t="s">
        <v>280</v>
      </c>
      <c r="F52" s="16">
        <v>-10.099333979003699</v>
      </c>
      <c r="G52" s="16">
        <v>-10.150678540866</v>
      </c>
      <c r="H52" s="16">
        <v>3.8872879937705699E-3</v>
      </c>
      <c r="I52" s="16">
        <v>-19.082384108798799</v>
      </c>
      <c r="J52" s="16">
        <v>-19.2668027259386</v>
      </c>
      <c r="K52" s="16">
        <v>1.7080318722851699E-3</v>
      </c>
      <c r="L52" s="16">
        <v>2.2193298429595502E-2</v>
      </c>
      <c r="M52" s="16">
        <v>3.70235172852102E-3</v>
      </c>
      <c r="N52" s="16">
        <v>-20.191362940714399</v>
      </c>
      <c r="O52" s="16">
        <v>3.8476571253789802E-3</v>
      </c>
      <c r="P52" s="16">
        <v>-38.598827902380499</v>
      </c>
      <c r="Q52" s="16">
        <v>1.6740486840004299E-3</v>
      </c>
      <c r="R52" s="16">
        <v>-56.969429992405601</v>
      </c>
      <c r="S52" s="16">
        <v>0.122392004323855</v>
      </c>
      <c r="T52" s="16">
        <v>576.95656125788798</v>
      </c>
      <c r="U52" s="16">
        <v>9.1696812060596405E-2</v>
      </c>
      <c r="V52" s="74">
        <v>43725.484699074077</v>
      </c>
      <c r="W52" s="73">
        <v>2.2999999999999998</v>
      </c>
      <c r="X52" s="16">
        <v>2.0849488936412301E-2</v>
      </c>
      <c r="Y52" s="16">
        <v>1.7944742986521801E-2</v>
      </c>
      <c r="Z52" s="17">
        <f>((((N52/1000)+1)/((SMOW!$Z$4/1000)+1))-1)*1000</f>
        <v>-9.6412132550399718</v>
      </c>
      <c r="AA52" s="17">
        <f>((((P52/1000)+1)/((SMOW!$AA$4/1000)+1))-1)*1000</f>
        <v>-18.278098373966433</v>
      </c>
      <c r="AB52" s="17">
        <f>Z52*SMOW!$AN$6</f>
        <v>-10.674129662167163</v>
      </c>
      <c r="AC52" s="17">
        <f>AA52*SMOW!$AN$12</f>
        <v>-20.196776866109023</v>
      </c>
      <c r="AD52" s="17">
        <f t="shared" si="6"/>
        <v>-10.731506850491575</v>
      </c>
      <c r="AE52" s="17">
        <f t="shared" si="6"/>
        <v>-20.403520199596038</v>
      </c>
      <c r="AF52" s="16">
        <f>(AD52-SMOW!AN$14*AE52)</f>
        <v>4.1551814895132821E-2</v>
      </c>
      <c r="AG52" s="2">
        <f t="shared" si="5"/>
        <v>41.551814895132821</v>
      </c>
      <c r="AL52" s="73">
        <v>3</v>
      </c>
    </row>
    <row r="53" spans="1:40" s="73" customFormat="1" x14ac:dyDescent="0.25">
      <c r="A53" s="73">
        <v>1697</v>
      </c>
      <c r="B53" s="69" t="s">
        <v>80</v>
      </c>
      <c r="C53" s="48" t="s">
        <v>62</v>
      </c>
      <c r="D53" s="48" t="s">
        <v>69</v>
      </c>
      <c r="E53" s="73" t="s">
        <v>281</v>
      </c>
      <c r="F53" s="16">
        <v>-10.2067201227735</v>
      </c>
      <c r="G53" s="16">
        <v>-10.2591662563384</v>
      </c>
      <c r="H53" s="16">
        <v>4.4522153600016403E-3</v>
      </c>
      <c r="I53" s="16">
        <v>-19.292703409843298</v>
      </c>
      <c r="J53" s="16">
        <v>-19.481236491853501</v>
      </c>
      <c r="K53" s="16">
        <v>1.80497547171365E-3</v>
      </c>
      <c r="L53" s="16">
        <v>2.69266113603043E-2</v>
      </c>
      <c r="M53" s="16">
        <v>4.5287267365256602E-3</v>
      </c>
      <c r="N53" s="16">
        <v>-20.297654283651902</v>
      </c>
      <c r="O53" s="16">
        <v>4.4068250618644299E-3</v>
      </c>
      <c r="P53" s="16">
        <v>-38.804962667689097</v>
      </c>
      <c r="Q53" s="16">
        <v>1.7690634830081701E-3</v>
      </c>
      <c r="R53" s="16">
        <v>-57.450078728588998</v>
      </c>
      <c r="S53" s="16">
        <v>0.140845133093216</v>
      </c>
      <c r="T53" s="16">
        <v>574.58386837581202</v>
      </c>
      <c r="U53" s="16">
        <v>0.11159318388780599</v>
      </c>
      <c r="V53" s="74">
        <v>43725.564849537041</v>
      </c>
      <c r="W53" s="73">
        <v>2.2999999999999998</v>
      </c>
      <c r="X53" s="16">
        <v>0.12144455827165899</v>
      </c>
      <c r="Y53" s="16">
        <v>0.115696390253843</v>
      </c>
      <c r="Z53" s="17">
        <f>((((N53/1000)+1)/((SMOW!$Z$4/1000)+1))-1)*1000</f>
        <v>-9.7486490965416053</v>
      </c>
      <c r="AA53" s="17">
        <f>((((P53/1000)+1)/((SMOW!$AA$4/1000)+1))-1)*1000</f>
        <v>-18.488590122534344</v>
      </c>
      <c r="AB53" s="17">
        <f>Z53*SMOW!$AN$6</f>
        <v>-10.793075698544172</v>
      </c>
      <c r="AC53" s="17">
        <f>AA53*SMOW!$AN$12</f>
        <v>-20.429364238766908</v>
      </c>
      <c r="AD53" s="17">
        <f t="shared" si="6"/>
        <v>-10.85174345899515</v>
      </c>
      <c r="AE53" s="17">
        <f t="shared" si="6"/>
        <v>-20.640930097349369</v>
      </c>
      <c r="AF53" s="16">
        <f>(AD53-SMOW!AN$14*AE53)</f>
        <v>4.6667632405316795E-2</v>
      </c>
      <c r="AG53" s="2">
        <f t="shared" si="5"/>
        <v>46.667632405316795</v>
      </c>
      <c r="AL53" s="73">
        <v>4</v>
      </c>
    </row>
    <row r="54" spans="1:40" s="73" customFormat="1" x14ac:dyDescent="0.25">
      <c r="A54" s="73">
        <v>1698</v>
      </c>
      <c r="B54" s="69" t="s">
        <v>80</v>
      </c>
      <c r="C54" s="48" t="s">
        <v>62</v>
      </c>
      <c r="D54" s="48" t="s">
        <v>69</v>
      </c>
      <c r="E54" s="73" t="s">
        <v>282</v>
      </c>
      <c r="F54" s="16">
        <v>-10.2752202984723</v>
      </c>
      <c r="G54" s="16">
        <v>-10.328375273671901</v>
      </c>
      <c r="H54" s="16">
        <v>4.8560798830488304E-3</v>
      </c>
      <c r="I54" s="16">
        <v>-19.4174297104917</v>
      </c>
      <c r="J54" s="16">
        <v>-19.608424518485499</v>
      </c>
      <c r="K54" s="16">
        <v>1.70583591595633E-3</v>
      </c>
      <c r="L54" s="16">
        <v>2.48728720884718E-2</v>
      </c>
      <c r="M54" s="16">
        <v>5.0263010265286599E-3</v>
      </c>
      <c r="N54" s="16">
        <v>-20.365456100635701</v>
      </c>
      <c r="O54" s="16">
        <v>4.8065721894962202E-3</v>
      </c>
      <c r="P54" s="16">
        <v>-38.927207400266298</v>
      </c>
      <c r="Q54" s="16">
        <v>1.67189641865779E-3</v>
      </c>
      <c r="R54" s="16">
        <v>-57.459568675041098</v>
      </c>
      <c r="S54" s="16">
        <v>0.13618428133466601</v>
      </c>
      <c r="T54" s="16">
        <v>557.75764633267897</v>
      </c>
      <c r="U54" s="16">
        <v>7.7113657743508396E-2</v>
      </c>
      <c r="V54" s="74">
        <v>43725.641516203701</v>
      </c>
      <c r="W54" s="73">
        <v>2.2999999999999998</v>
      </c>
      <c r="X54" s="16">
        <v>2.6572621306004799E-2</v>
      </c>
      <c r="Y54" s="16">
        <v>2.3543515946558399E-2</v>
      </c>
      <c r="Z54" s="17">
        <f>((((N54/1000)+1)/((SMOW!$Z$4/1000)+1))-1)*1000</f>
        <v>-9.8171809737546134</v>
      </c>
      <c r="AA54" s="17">
        <f>((((P54/1000)+1)/((SMOW!$AA$4/1000)+1))-1)*1000</f>
        <v>-18.613418690267004</v>
      </c>
      <c r="AB54" s="17">
        <f>Z54*SMOW!$AN$6</f>
        <v>-10.868949774141552</v>
      </c>
      <c r="AC54" s="17">
        <f>AA54*SMOW!$AN$12</f>
        <v>-20.567296242273539</v>
      </c>
      <c r="AD54" s="17">
        <f t="shared" si="6"/>
        <v>-10.928448326021444</v>
      </c>
      <c r="AE54" s="17">
        <f t="shared" si="6"/>
        <v>-20.781748646202214</v>
      </c>
      <c r="AF54" s="16">
        <f>(AD54-SMOW!AN$14*AE54)</f>
        <v>4.4314959173325619E-2</v>
      </c>
      <c r="AG54" s="2">
        <f t="shared" si="5"/>
        <v>44.314959173325619</v>
      </c>
      <c r="AL54" s="73">
        <v>5</v>
      </c>
      <c r="AN54" s="73">
        <v>5</v>
      </c>
    </row>
    <row r="55" spans="1:40" s="73" customFormat="1" x14ac:dyDescent="0.25">
      <c r="A55" s="73">
        <v>1699</v>
      </c>
      <c r="B55" s="69" t="s">
        <v>105</v>
      </c>
      <c r="C55" s="48" t="s">
        <v>62</v>
      </c>
      <c r="D55" s="48" t="s">
        <v>69</v>
      </c>
      <c r="E55" s="73" t="s">
        <v>283</v>
      </c>
      <c r="F55" s="16">
        <v>-9.9095387748632398</v>
      </c>
      <c r="G55" s="16">
        <v>-9.9589655013681497</v>
      </c>
      <c r="H55" s="16">
        <v>4.7472989571854902E-3</v>
      </c>
      <c r="I55" s="16">
        <v>-18.736032721136301</v>
      </c>
      <c r="J55" s="16">
        <v>-18.913775880393001</v>
      </c>
      <c r="K55" s="16">
        <v>1.7653036206337E-3</v>
      </c>
      <c r="L55" s="16">
        <v>2.7508163479345499E-2</v>
      </c>
      <c r="M55" s="16">
        <v>4.6233709682733503E-3</v>
      </c>
      <c r="N55" s="16">
        <v>-20.003502697083299</v>
      </c>
      <c r="O55" s="16">
        <v>4.6989002842571003E-3</v>
      </c>
      <c r="P55" s="16">
        <v>-38.259367559674899</v>
      </c>
      <c r="Q55" s="16">
        <v>1.73018094740206E-3</v>
      </c>
      <c r="R55" s="16">
        <v>-56.618891012079501</v>
      </c>
      <c r="S55" s="16">
        <v>0.147121425555927</v>
      </c>
      <c r="T55" s="16">
        <v>850.64284351731806</v>
      </c>
      <c r="U55" s="16">
        <v>0.116061518851185</v>
      </c>
      <c r="V55" s="74">
        <v>43725.718472222223</v>
      </c>
      <c r="W55" s="73">
        <v>2.2999999999999998</v>
      </c>
      <c r="X55" s="16">
        <v>1.35067612277352E-2</v>
      </c>
      <c r="Y55" s="16">
        <v>1.25184605609499E-2</v>
      </c>
      <c r="Z55" s="17">
        <f>((((N55/1000)+1)/((SMOW!$Z$4/1000)+1))-1)*1000</f>
        <v>-9.4513302146959077</v>
      </c>
      <c r="AA55" s="17">
        <f>((((P55/1000)+1)/((SMOW!$AA$4/1000)+1))-1)*1000</f>
        <v>-17.931463001720658</v>
      </c>
      <c r="AB55" s="17">
        <f>Z55*SMOW!$AN$6</f>
        <v>-10.46390340332785</v>
      </c>
      <c r="AC55" s="17">
        <f>AA55*SMOW!$AN$12</f>
        <v>-19.813754676168301</v>
      </c>
      <c r="AD55" s="17">
        <f t="shared" si="6"/>
        <v>-10.519034972065494</v>
      </c>
      <c r="AE55" s="17">
        <f t="shared" si="6"/>
        <v>-20.012679125212262</v>
      </c>
      <c r="AF55" s="16">
        <f>(AD55-SMOW!AN$14*AE55)</f>
        <v>4.765960604658126E-2</v>
      </c>
      <c r="AG55" s="2">
        <f t="shared" si="5"/>
        <v>47.65960604658126</v>
      </c>
      <c r="AK55" s="73">
        <v>0</v>
      </c>
      <c r="AL55" s="73">
        <v>6</v>
      </c>
    </row>
    <row r="56" spans="1:40" s="73" customFormat="1" x14ac:dyDescent="0.25">
      <c r="A56" s="73">
        <v>1700</v>
      </c>
      <c r="B56" s="69" t="s">
        <v>80</v>
      </c>
      <c r="C56" s="48" t="s">
        <v>62</v>
      </c>
      <c r="D56" s="65" t="s">
        <v>71</v>
      </c>
      <c r="E56" s="73" t="s">
        <v>284</v>
      </c>
      <c r="F56" s="16">
        <v>0.23343823185382701</v>
      </c>
      <c r="G56" s="16">
        <v>0.23341057923773501</v>
      </c>
      <c r="H56" s="16">
        <v>4.7096210258898898E-3</v>
      </c>
      <c r="I56" s="16">
        <v>0.50288269346827996</v>
      </c>
      <c r="J56" s="16">
        <v>0.50275617080313395</v>
      </c>
      <c r="K56" s="16">
        <v>2.5432157778115098E-3</v>
      </c>
      <c r="L56" s="16">
        <v>-3.2044678946319502E-2</v>
      </c>
      <c r="M56" s="16">
        <v>4.7909665487348698E-3</v>
      </c>
      <c r="N56" s="16">
        <v>-9.9639332556133091</v>
      </c>
      <c r="O56" s="16">
        <v>4.6616064791560399E-3</v>
      </c>
      <c r="P56" s="16">
        <v>-19.403231702961602</v>
      </c>
      <c r="Q56" s="16">
        <v>2.4926156795175899E-3</v>
      </c>
      <c r="R56" s="16">
        <v>-29.431538508765399</v>
      </c>
      <c r="S56" s="16">
        <v>0.145543778087843</v>
      </c>
      <c r="T56" s="16">
        <v>584.87391911206601</v>
      </c>
      <c r="U56" s="16">
        <v>0.186338151834958</v>
      </c>
      <c r="V56" s="74">
        <v>43726.331134259257</v>
      </c>
      <c r="W56" s="73">
        <v>2.2999999999999998</v>
      </c>
      <c r="X56" s="16">
        <v>5.0210370646815404E-3</v>
      </c>
      <c r="Y56" s="16">
        <v>2.84827606607728E-2</v>
      </c>
      <c r="Z56" s="17">
        <f>((((N56/1000)+1)/((SMOW!$Z$4/1000)+1))-1)*1000</f>
        <v>0.69634090742987098</v>
      </c>
      <c r="AA56" s="17">
        <f>((((P56/1000)+1)/((SMOW!$AA$4/1000)+1))-1)*1000</f>
        <v>1.3232270151244396</v>
      </c>
      <c r="AB56" s="17">
        <f>Z56*SMOW!$AN$6</f>
        <v>0.77094375348372779</v>
      </c>
      <c r="AC56" s="17">
        <f>AA56*SMOW!$AN$12</f>
        <v>1.4621280737683404</v>
      </c>
      <c r="AD56" s="17">
        <f t="shared" ref="AD56:AE68" si="7">LN((AB56/1000)+1)*1000</f>
        <v>0.77064672899787034</v>
      </c>
      <c r="AE56" s="17">
        <f t="shared" si="7"/>
        <v>1.4610602052965327</v>
      </c>
      <c r="AF56" s="16">
        <f>(AD56-SMOW!AN$14*AE56)</f>
        <v>-7.930593986990031E-4</v>
      </c>
      <c r="AG56" s="2">
        <f t="shared" si="5"/>
        <v>-0.7930593986990031</v>
      </c>
      <c r="AH56" s="2">
        <f>AVERAGE(AG56:AG60)</f>
        <v>-6.7600593881872015</v>
      </c>
      <c r="AI56" s="2">
        <f>STDEV(AG56:AG60)</f>
        <v>5.2119557133751204</v>
      </c>
      <c r="AK56" s="73">
        <v>1</v>
      </c>
    </row>
    <row r="57" spans="1:40" s="73" customFormat="1" x14ac:dyDescent="0.25">
      <c r="A57" s="73">
        <v>1701</v>
      </c>
      <c r="B57" s="69" t="s">
        <v>80</v>
      </c>
      <c r="C57" s="48" t="s">
        <v>62</v>
      </c>
      <c r="D57" s="65" t="s">
        <v>71</v>
      </c>
      <c r="E57" s="73" t="s">
        <v>285</v>
      </c>
      <c r="F57" s="16">
        <v>1.66723821610208</v>
      </c>
      <c r="G57" s="16">
        <v>1.6658495270796101</v>
      </c>
      <c r="H57" s="16">
        <v>4.4810828321796004E-3</v>
      </c>
      <c r="I57" s="16">
        <v>3.2453682735428302</v>
      </c>
      <c r="J57" s="16">
        <v>3.2401134021403299</v>
      </c>
      <c r="K57" s="16">
        <v>1.2439859565056401E-3</v>
      </c>
      <c r="L57" s="16">
        <v>-4.4930349250486397E-2</v>
      </c>
      <c r="M57" s="16">
        <v>4.5490146168608797E-3</v>
      </c>
      <c r="N57" s="16">
        <v>-8.5447508501414298</v>
      </c>
      <c r="O57" s="16">
        <v>4.4353982304054899E-3</v>
      </c>
      <c r="P57" s="16">
        <v>-16.715310914884999</v>
      </c>
      <c r="Q57" s="16">
        <v>1.2192354763343599E-3</v>
      </c>
      <c r="R57" s="16">
        <v>-25.884763757881402</v>
      </c>
      <c r="S57" s="16">
        <v>0.122210284685524</v>
      </c>
      <c r="T57" s="16">
        <v>626.90718173815299</v>
      </c>
      <c r="U57" s="16">
        <v>0.12361735136002799</v>
      </c>
      <c r="V57" s="74">
        <v>43726.408356481479</v>
      </c>
      <c r="W57" s="73">
        <v>2.2999999999999998</v>
      </c>
      <c r="X57" s="16">
        <v>2.3256479736138001E-2</v>
      </c>
      <c r="Y57" s="16">
        <v>2.85706751085196E-2</v>
      </c>
      <c r="Z57" s="17">
        <f>((((N57/1000)+1)/((SMOW!$Z$4/1000)+1))-1)*1000</f>
        <v>2.130804446627943</v>
      </c>
      <c r="AA57" s="17">
        <f>((((P57/1000)+1)/((SMOW!$AA$4/1000)+1))-1)*1000</f>
        <v>4.067961246863927</v>
      </c>
      <c r="AB57" s="17">
        <f>Z57*SMOW!$AN$6</f>
        <v>2.3590892916033437</v>
      </c>
      <c r="AC57" s="17">
        <f>AA57*SMOW!$AN$12</f>
        <v>4.4949810380662889</v>
      </c>
      <c r="AD57" s="17">
        <f t="shared" si="7"/>
        <v>2.3563110090803452</v>
      </c>
      <c r="AE57" s="17">
        <f t="shared" si="7"/>
        <v>4.484908782585979</v>
      </c>
      <c r="AF57" s="16">
        <f>(AD57-SMOW!AN$14*AE57)</f>
        <v>-1.1720828125052041E-2</v>
      </c>
      <c r="AG57" s="2">
        <f t="shared" si="5"/>
        <v>-11.720828125052041</v>
      </c>
      <c r="AK57" s="73">
        <v>2</v>
      </c>
    </row>
    <row r="58" spans="1:40" s="73" customFormat="1" x14ac:dyDescent="0.25">
      <c r="A58" s="73">
        <v>1702</v>
      </c>
      <c r="B58" s="69" t="s">
        <v>80</v>
      </c>
      <c r="C58" s="48" t="s">
        <v>62</v>
      </c>
      <c r="D58" s="65" t="s">
        <v>71</v>
      </c>
      <c r="E58" s="73" t="s">
        <v>286</v>
      </c>
      <c r="F58" s="16">
        <v>1.89278457512256</v>
      </c>
      <c r="G58" s="16">
        <v>1.8909951636303399</v>
      </c>
      <c r="H58" s="16">
        <v>4.2564246802466203E-3</v>
      </c>
      <c r="I58" s="16">
        <v>3.6564762493990499</v>
      </c>
      <c r="J58" s="16">
        <v>3.6498075498520102</v>
      </c>
      <c r="K58" s="16">
        <v>1.4585602336918599E-3</v>
      </c>
      <c r="L58" s="16">
        <v>-3.6103222691525202E-2</v>
      </c>
      <c r="M58" s="16">
        <v>4.1471096110808304E-3</v>
      </c>
      <c r="N58" s="16">
        <v>-8.3215039343535793</v>
      </c>
      <c r="O58" s="16">
        <v>4.2130304664428899E-3</v>
      </c>
      <c r="P58" s="16">
        <v>-16.312382388122099</v>
      </c>
      <c r="Q58" s="16">
        <v>1.4295405603145499E-3</v>
      </c>
      <c r="R58" s="16">
        <v>-25.3166675578195</v>
      </c>
      <c r="S58" s="16">
        <v>0.15437279761897699</v>
      </c>
      <c r="T58" s="16">
        <v>530.49627711591597</v>
      </c>
      <c r="U58" s="16">
        <v>9.5915792524078794E-2</v>
      </c>
      <c r="V58" s="74">
        <v>43726.485185185185</v>
      </c>
      <c r="W58" s="73">
        <v>2.2999999999999998</v>
      </c>
      <c r="X58" s="16">
        <v>3.0242460947801E-2</v>
      </c>
      <c r="Y58" s="16">
        <v>2.5666502151026602E-2</v>
      </c>
      <c r="Z58" s="17">
        <f>((((N58/1000)+1)/((SMOW!$Z$4/1000)+1))-1)*1000</f>
        <v>2.3564551872947703</v>
      </c>
      <c r="AA58" s="17">
        <f>((((P58/1000)+1)/((SMOW!$AA$4/1000)+1))-1)*1000</f>
        <v>4.4794063033017917</v>
      </c>
      <c r="AB58" s="17">
        <f>Z58*SMOW!$AN$6</f>
        <v>2.608915241981804</v>
      </c>
      <c r="AC58" s="17">
        <f>AA58*SMOW!$AN$12</f>
        <v>4.9496160787319496</v>
      </c>
      <c r="AD58" s="17">
        <f t="shared" si="7"/>
        <v>2.6055179301945888</v>
      </c>
      <c r="AE58" s="17">
        <f t="shared" si="7"/>
        <v>4.9374069993323086</v>
      </c>
      <c r="AF58" s="16">
        <f>(AD58-SMOW!AN$14*AE58)</f>
        <v>-1.4329654528704161E-3</v>
      </c>
      <c r="AG58" s="2">
        <f t="shared" si="5"/>
        <v>-1.4329654528704161</v>
      </c>
      <c r="AK58" s="73">
        <v>3</v>
      </c>
    </row>
    <row r="59" spans="1:40" s="73" customFormat="1" x14ac:dyDescent="0.25">
      <c r="A59" s="73">
        <v>1703</v>
      </c>
      <c r="B59" s="69" t="s">
        <v>80</v>
      </c>
      <c r="C59" s="48" t="s">
        <v>62</v>
      </c>
      <c r="D59" s="65" t="s">
        <v>71</v>
      </c>
      <c r="E59" s="73" t="s">
        <v>287</v>
      </c>
      <c r="F59" s="16">
        <v>2.0358745563155001</v>
      </c>
      <c r="G59" s="16">
        <v>2.0338047798385901</v>
      </c>
      <c r="H59" s="16">
        <v>3.1881572399170498E-3</v>
      </c>
      <c r="I59" s="16">
        <v>3.9430669639366802</v>
      </c>
      <c r="J59" s="16">
        <v>3.93531339580798</v>
      </c>
      <c r="K59" s="16">
        <v>1.7026974138528001E-3</v>
      </c>
      <c r="L59" s="16">
        <v>-4.4040693148019901E-2</v>
      </c>
      <c r="M59" s="16">
        <v>3.0299065793007798E-3</v>
      </c>
      <c r="N59" s="16">
        <v>-8.1798727543150207</v>
      </c>
      <c r="O59" s="16">
        <v>3.1556540036798701E-3</v>
      </c>
      <c r="P59" s="16">
        <v>-16.031493713675701</v>
      </c>
      <c r="Q59" s="16">
        <v>1.6688203605369799E-3</v>
      </c>
      <c r="R59" s="16">
        <v>-25.290622845544501</v>
      </c>
      <c r="S59" s="16">
        <v>0.14378837927548499</v>
      </c>
      <c r="T59" s="16">
        <v>550.75178242934703</v>
      </c>
      <c r="U59" s="16">
        <v>9.1328538372217494E-2</v>
      </c>
      <c r="V59" s="74">
        <v>43726.568657407406</v>
      </c>
      <c r="W59" s="73">
        <v>2.2999999999999998</v>
      </c>
      <c r="X59" s="16">
        <v>3.2445183785751099E-2</v>
      </c>
      <c r="Y59" s="16">
        <v>8.2821602769133307E-2</v>
      </c>
      <c r="Z59" s="17">
        <f>((((N59/1000)+1)/((SMOW!$Z$4/1000)+1))-1)*1000</f>
        <v>2.4996113897644001</v>
      </c>
      <c r="AA59" s="17">
        <f>((((P59/1000)+1)/((SMOW!$AA$4/1000)+1))-1)*1000</f>
        <v>4.7662320027348493</v>
      </c>
      <c r="AB59" s="17">
        <f>Z59*SMOW!$AN$6</f>
        <v>2.7674085588167454</v>
      </c>
      <c r="AC59" s="17">
        <f>AA59*SMOW!$AN$12</f>
        <v>5.2665502877723194</v>
      </c>
      <c r="AD59" s="17">
        <f t="shared" si="7"/>
        <v>2.7635863338991378</v>
      </c>
      <c r="AE59" s="17">
        <f t="shared" si="7"/>
        <v>5.2527305122649803</v>
      </c>
      <c r="AF59" s="16">
        <f>(AD59-SMOW!AN$14*AE59)</f>
        <v>-9.8553765767719348E-3</v>
      </c>
      <c r="AG59" s="2">
        <f t="shared" si="5"/>
        <v>-9.8553765767719348</v>
      </c>
      <c r="AK59" s="73">
        <v>4</v>
      </c>
    </row>
    <row r="60" spans="1:40" s="73" customFormat="1" x14ac:dyDescent="0.25">
      <c r="A60" s="73">
        <v>1704</v>
      </c>
      <c r="B60" s="69" t="s">
        <v>80</v>
      </c>
      <c r="C60" s="48" t="s">
        <v>62</v>
      </c>
      <c r="D60" s="65" t="s">
        <v>71</v>
      </c>
      <c r="E60" s="73" t="s">
        <v>288</v>
      </c>
      <c r="F60" s="16">
        <v>2.2003412554527899</v>
      </c>
      <c r="G60" s="16">
        <v>2.1979235843715701</v>
      </c>
      <c r="H60" s="16">
        <v>4.8960846355188704E-3</v>
      </c>
      <c r="I60" s="16">
        <v>4.2561042960637598</v>
      </c>
      <c r="J60" s="16">
        <v>4.2470726136093804</v>
      </c>
      <c r="K60" s="16">
        <v>2.13054432886969E-3</v>
      </c>
      <c r="L60" s="16">
        <v>-4.4530755614178102E-2</v>
      </c>
      <c r="M60" s="16">
        <v>4.7858629729640298E-3</v>
      </c>
      <c r="N60" s="16">
        <v>-8.0170827917917507</v>
      </c>
      <c r="O60" s="16">
        <v>4.8461690938521804E-3</v>
      </c>
      <c r="P60" s="16">
        <v>-15.7246846064258</v>
      </c>
      <c r="Q60" s="16">
        <v>2.0881547867004201E-3</v>
      </c>
      <c r="R60" s="16">
        <v>-24.3659078882981</v>
      </c>
      <c r="S60" s="16">
        <v>0.139875786554822</v>
      </c>
      <c r="T60" s="16">
        <v>768.67931329827104</v>
      </c>
      <c r="U60" s="16">
        <v>9.9201997587252594E-2</v>
      </c>
      <c r="V60" s="74">
        <v>43726.684664351851</v>
      </c>
      <c r="W60" s="73">
        <v>2.2999999999999998</v>
      </c>
      <c r="X60" s="16">
        <v>8.3151622254519594E-2</v>
      </c>
      <c r="Y60" s="16">
        <v>7.9356564799517498E-2</v>
      </c>
      <c r="Z60" s="17">
        <f>((((N60/1000)+1)/((SMOW!$Z$4/1000)+1))-1)*1000</f>
        <v>2.6641542032088683</v>
      </c>
      <c r="AA60" s="17">
        <f>((((P60/1000)+1)/((SMOW!$AA$4/1000)+1))-1)*1000</f>
        <v>5.0795260041851531</v>
      </c>
      <c r="AB60" s="17">
        <f>Z60*SMOW!$AN$6</f>
        <v>2.9495797523401226</v>
      </c>
      <c r="AC60" s="17">
        <f>AA60*SMOW!$AN$12</f>
        <v>5.612731214875466</v>
      </c>
      <c r="AD60" s="17">
        <f t="shared" si="7"/>
        <v>2.9452382769061183</v>
      </c>
      <c r="AE60" s="17">
        <f t="shared" si="7"/>
        <v>5.5970385308592059</v>
      </c>
      <c r="AF60" s="16">
        <f>(AD60-SMOW!AN$14*AE60)</f>
        <v>-9.9980673875426085E-3</v>
      </c>
      <c r="AG60" s="2">
        <f t="shared" si="5"/>
        <v>-9.9980673875426085</v>
      </c>
      <c r="AK60" s="73">
        <v>5</v>
      </c>
      <c r="AL60" s="73">
        <v>0</v>
      </c>
    </row>
    <row r="61" spans="1:40" s="73" customFormat="1" x14ac:dyDescent="0.25">
      <c r="A61" s="73">
        <v>1705</v>
      </c>
      <c r="B61" s="69" t="s">
        <v>80</v>
      </c>
      <c r="C61" s="48" t="s">
        <v>62</v>
      </c>
      <c r="D61" s="48" t="s">
        <v>69</v>
      </c>
      <c r="E61" s="73" t="s">
        <v>289</v>
      </c>
      <c r="F61" s="16">
        <v>-9.6919781299028696</v>
      </c>
      <c r="G61" s="16">
        <v>-9.7392514345664303</v>
      </c>
      <c r="H61" s="16">
        <v>4.4361010208460502E-3</v>
      </c>
      <c r="I61" s="16">
        <v>-18.323047278539601</v>
      </c>
      <c r="J61" s="16">
        <v>-18.492993596532902</v>
      </c>
      <c r="K61" s="16">
        <v>2.5479289644563898E-3</v>
      </c>
      <c r="L61" s="16">
        <v>2.50491844029362E-2</v>
      </c>
      <c r="M61" s="16">
        <v>4.4309962354151704E-3</v>
      </c>
      <c r="N61" s="16">
        <v>-19.788160081067801</v>
      </c>
      <c r="O61" s="16">
        <v>4.3908750082621599E-3</v>
      </c>
      <c r="P61" s="16">
        <v>-37.8545989204544</v>
      </c>
      <c r="Q61" s="16">
        <v>2.4972350920873898E-3</v>
      </c>
      <c r="R61" s="16">
        <v>-55.471600633064298</v>
      </c>
      <c r="S61" s="16">
        <v>0.14906983719797701</v>
      </c>
      <c r="T61" s="16">
        <v>682.48132770015195</v>
      </c>
      <c r="U61" s="16">
        <v>8.2240185592491702E-2</v>
      </c>
      <c r="V61" s="74">
        <v>43727.334733796299</v>
      </c>
      <c r="W61" s="73">
        <v>2.2999999999999998</v>
      </c>
      <c r="X61" s="16">
        <v>3.10379124879018E-2</v>
      </c>
      <c r="Y61" s="16">
        <v>3.60665766852903E-2</v>
      </c>
      <c r="Z61" s="17">
        <f>((((N61/1000)+1)/((SMOW!$Z$4/1000)+1))-1)*1000</f>
        <v>-9.2336688838346994</v>
      </c>
      <c r="AA61" s="17">
        <f>((((P61/1000)+1)/((SMOW!$AA$4/1000)+1))-1)*1000</f>
        <v>-17.518138939147441</v>
      </c>
      <c r="AB61" s="17">
        <f>Z61*SMOW!$AN$6</f>
        <v>-10.222922812338654</v>
      </c>
      <c r="AC61" s="17">
        <f>AA61*SMOW!$AN$12</f>
        <v>-19.357043387368435</v>
      </c>
      <c r="AD61" s="17">
        <f t="shared" si="7"/>
        <v>-10.275535767016356</v>
      </c>
      <c r="AE61" s="17">
        <f t="shared" si="7"/>
        <v>-19.546844266563909</v>
      </c>
      <c r="AF61" s="16">
        <f>(AD61-SMOW!AN$14*AE61)</f>
        <v>4.5198005729387702E-2</v>
      </c>
      <c r="AG61" s="2">
        <f t="shared" si="5"/>
        <v>45.198005729387702</v>
      </c>
      <c r="AH61" s="2">
        <f>AVERAGE(AG61:AG62)</f>
        <v>41.081427353796052</v>
      </c>
      <c r="AI61" s="2">
        <f>STDEV(AG61:AG62)</f>
        <v>5.8217209693335175</v>
      </c>
      <c r="AL61" s="73">
        <v>2</v>
      </c>
    </row>
    <row r="62" spans="1:40" s="73" customFormat="1" x14ac:dyDescent="0.25">
      <c r="A62" s="73">
        <v>1706</v>
      </c>
      <c r="B62" s="69" t="s">
        <v>80</v>
      </c>
      <c r="C62" s="48" t="s">
        <v>62</v>
      </c>
      <c r="D62" s="48" t="s">
        <v>69</v>
      </c>
      <c r="E62" s="73" t="s">
        <v>290</v>
      </c>
      <c r="F62" s="16">
        <v>-10.0015680246416</v>
      </c>
      <c r="G62" s="16">
        <v>-10.0519201443892</v>
      </c>
      <c r="H62" s="16">
        <v>4.6291791348109703E-3</v>
      </c>
      <c r="I62" s="16">
        <v>-18.891002348701001</v>
      </c>
      <c r="J62" s="16">
        <v>-19.071716962516</v>
      </c>
      <c r="K62" s="16">
        <v>2.1141434716334699E-3</v>
      </c>
      <c r="L62" s="16">
        <v>1.7946411819309099E-2</v>
      </c>
      <c r="M62" s="16">
        <v>4.7046968784205598E-3</v>
      </c>
      <c r="N62" s="16">
        <v>-20.094593709434299</v>
      </c>
      <c r="O62" s="16">
        <v>4.5819846924778102E-3</v>
      </c>
      <c r="P62" s="16">
        <v>-38.411253894639799</v>
      </c>
      <c r="Q62" s="16">
        <v>2.07208024270593E-3</v>
      </c>
      <c r="R62" s="16">
        <v>-56.730410075158503</v>
      </c>
      <c r="S62" s="16">
        <v>0.141559122882597</v>
      </c>
      <c r="T62" s="16">
        <v>1168.06121198351</v>
      </c>
      <c r="U62" s="16">
        <v>0.16726747696064501</v>
      </c>
      <c r="V62" s="74">
        <v>43727.418402777781</v>
      </c>
      <c r="W62" s="73">
        <v>2.2999999999999998</v>
      </c>
      <c r="X62" s="16">
        <v>2.9972326369184801E-2</v>
      </c>
      <c r="Y62" s="16">
        <v>3.52582432868579E-2</v>
      </c>
      <c r="Z62" s="17">
        <f>((((N62/1000)+1)/((SMOW!$Z$4/1000)+1))-1)*1000</f>
        <v>-9.5434020551178342</v>
      </c>
      <c r="AA62" s="17">
        <f>((((P62/1000)+1)/((SMOW!$AA$4/1000)+1))-1)*1000</f>
        <v>-18.086559693840876</v>
      </c>
      <c r="AB62" s="17">
        <f>Z62*SMOW!$AN$6</f>
        <v>-10.565839408361683</v>
      </c>
      <c r="AC62" s="17">
        <f>AA62*SMOW!$AN$12</f>
        <v>-19.985132092972513</v>
      </c>
      <c r="AD62" s="17">
        <f t="shared" si="7"/>
        <v>-10.622054211241744</v>
      </c>
      <c r="AE62" s="17">
        <f t="shared" si="7"/>
        <v>-20.187536098901418</v>
      </c>
      <c r="AF62" s="16">
        <f>(AD62-SMOW!AN$14*AE62)</f>
        <v>3.6964848978204401E-2</v>
      </c>
      <c r="AG62" s="2">
        <f t="shared" si="5"/>
        <v>36.964848978204401</v>
      </c>
      <c r="AK62" s="73">
        <v>0</v>
      </c>
      <c r="AL62" s="73">
        <v>3</v>
      </c>
    </row>
    <row r="63" spans="1:40" s="73" customFormat="1" x14ac:dyDescent="0.25">
      <c r="A63" s="73">
        <v>1707</v>
      </c>
      <c r="B63" s="69" t="s">
        <v>80</v>
      </c>
      <c r="C63" s="48" t="s">
        <v>62</v>
      </c>
      <c r="D63" s="65" t="s">
        <v>71</v>
      </c>
      <c r="E63" s="73" t="s">
        <v>291</v>
      </c>
      <c r="F63" s="16">
        <v>1.8280861767632799</v>
      </c>
      <c r="G63" s="16">
        <v>1.82641677544529</v>
      </c>
      <c r="H63" s="16">
        <v>4.9984134062423099E-3</v>
      </c>
      <c r="I63" s="16">
        <v>3.5448367109963401</v>
      </c>
      <c r="J63" s="16">
        <v>3.5385685015962398</v>
      </c>
      <c r="K63" s="16">
        <v>2.0873737723195E-3</v>
      </c>
      <c r="L63" s="16">
        <v>-4.1947393397520703E-2</v>
      </c>
      <c r="M63" s="16">
        <v>4.5914156392313403E-3</v>
      </c>
      <c r="N63" s="16">
        <v>-8.38554273308592</v>
      </c>
      <c r="O63" s="16">
        <v>4.9474546236167602E-3</v>
      </c>
      <c r="P63" s="16">
        <v>-16.421800734101399</v>
      </c>
      <c r="Q63" s="16">
        <v>2.04584315624874E-3</v>
      </c>
      <c r="R63" s="16">
        <v>-24.4907743191165</v>
      </c>
      <c r="S63" s="16">
        <v>0.11506582237202501</v>
      </c>
      <c r="T63" s="16">
        <v>581.41977216030796</v>
      </c>
      <c r="U63" s="16">
        <v>7.5588157820972598E-2</v>
      </c>
      <c r="V63" s="74">
        <v>43727.495069444441</v>
      </c>
      <c r="W63" s="73">
        <v>2.2999999999999998</v>
      </c>
      <c r="X63" s="16">
        <v>0.18566142384575199</v>
      </c>
      <c r="Y63" s="16">
        <v>0.178160140645551</v>
      </c>
      <c r="Z63" s="17">
        <f>((((N63/1000)+1)/((SMOW!$Z$4/1000)+1))-1)*1000</f>
        <v>2.2917268468636287</v>
      </c>
      <c r="AA63" s="17">
        <f>((((P63/1000)+1)/((SMOW!$AA$4/1000)+1))-1)*1000</f>
        <v>4.3676752280699116</v>
      </c>
      <c r="AB63" s="17">
        <f>Z63*SMOW!$AN$6</f>
        <v>2.537252197061838</v>
      </c>
      <c r="AC63" s="17">
        <f>AA63*SMOW!$AN$12</f>
        <v>4.8261564305071207</v>
      </c>
      <c r="AD63" s="17">
        <f t="shared" si="7"/>
        <v>2.5340388070124327</v>
      </c>
      <c r="AE63" s="17">
        <f t="shared" si="7"/>
        <v>4.8145478723901602</v>
      </c>
      <c r="AF63" s="16">
        <f>(AD63-SMOW!AN$14*AE63)</f>
        <v>-8.0424696095722226E-3</v>
      </c>
      <c r="AG63" s="2">
        <f t="shared" si="5"/>
        <v>-8.0424696095722226</v>
      </c>
      <c r="AH63" s="2">
        <f>AVERAGE(AG63:AG64)</f>
        <v>-6.9412633359502429</v>
      </c>
      <c r="AI63" s="2">
        <f>STDEV(AG63:AG64)</f>
        <v>1.5573408471265404</v>
      </c>
      <c r="AK63" s="73">
        <v>2</v>
      </c>
    </row>
    <row r="64" spans="1:40" s="73" customFormat="1" x14ac:dyDescent="0.25">
      <c r="A64" s="73">
        <v>1708</v>
      </c>
      <c r="B64" s="69" t="s">
        <v>80</v>
      </c>
      <c r="C64" s="48" t="s">
        <v>62</v>
      </c>
      <c r="D64" s="65" t="s">
        <v>71</v>
      </c>
      <c r="E64" s="73" t="s">
        <v>292</v>
      </c>
      <c r="F64" s="16">
        <v>1.8024557711845399</v>
      </c>
      <c r="G64" s="16">
        <v>1.80083291436239</v>
      </c>
      <c r="H64" s="16">
        <v>4.4383422603428103E-3</v>
      </c>
      <c r="I64" s="16">
        <v>3.4923163026698698</v>
      </c>
      <c r="J64" s="16">
        <v>3.4862322700402002</v>
      </c>
      <c r="K64" s="16">
        <v>1.7113737940254699E-3</v>
      </c>
      <c r="L64" s="16">
        <v>-3.9897724218829998E-2</v>
      </c>
      <c r="M64" s="16">
        <v>4.4024304137139101E-3</v>
      </c>
      <c r="N64" s="16">
        <v>-8.4109118368954405</v>
      </c>
      <c r="O64" s="16">
        <v>4.3930933983402998E-3</v>
      </c>
      <c r="P64" s="16">
        <v>-16.4732761906597</v>
      </c>
      <c r="Q64" s="16">
        <v>1.6773241145005299E-3</v>
      </c>
      <c r="R64" s="16">
        <v>-24.925486927162101</v>
      </c>
      <c r="S64" s="16">
        <v>0.131328007771609</v>
      </c>
      <c r="T64" s="16">
        <v>619.37956520946</v>
      </c>
      <c r="U64" s="16">
        <v>8.1928894637272903E-2</v>
      </c>
      <c r="V64" s="74">
        <v>43727.585775462961</v>
      </c>
      <c r="W64" s="73">
        <v>2.2999999999999998</v>
      </c>
      <c r="X64" s="16">
        <v>8.9192168357187504E-2</v>
      </c>
      <c r="Y64" s="16">
        <v>8.3477977967397907E-2</v>
      </c>
      <c r="Z64" s="17">
        <f>((((N64/1000)+1)/((SMOW!$Z$4/1000)+1))-1)*1000</f>
        <v>2.2660845796702578</v>
      </c>
      <c r="AA64" s="17">
        <f>((((P64/1000)+1)/((SMOW!$AA$4/1000)+1))-1)*1000</f>
        <v>4.3151117565805031</v>
      </c>
      <c r="AB64" s="17">
        <f>Z64*SMOW!$AN$6</f>
        <v>2.5088627322078279</v>
      </c>
      <c r="AC64" s="17">
        <f>AA64*SMOW!$AN$12</f>
        <v>4.7680752951910019</v>
      </c>
      <c r="AD64" s="17">
        <f t="shared" si="7"/>
        <v>2.5057207901403267</v>
      </c>
      <c r="AE64" s="17">
        <f t="shared" si="7"/>
        <v>4.756744028792907</v>
      </c>
      <c r="AF64" s="16">
        <f>(AD64-SMOW!AN$14*AE64)</f>
        <v>-5.8400570623282633E-3</v>
      </c>
      <c r="AG64" s="2">
        <f t="shared" si="5"/>
        <v>-5.8400570623282633</v>
      </c>
      <c r="AK64" s="73">
        <v>3</v>
      </c>
      <c r="AL64" s="73">
        <v>0</v>
      </c>
    </row>
    <row r="65" spans="1:39" s="73" customFormat="1" x14ac:dyDescent="0.25">
      <c r="A65" s="73">
        <v>1709</v>
      </c>
      <c r="B65" s="69" t="s">
        <v>80</v>
      </c>
      <c r="C65" s="48" t="s">
        <v>62</v>
      </c>
      <c r="D65" s="48" t="s">
        <v>293</v>
      </c>
      <c r="E65" s="73" t="s">
        <v>294</v>
      </c>
      <c r="F65" s="16">
        <v>-24.257760918372401</v>
      </c>
      <c r="G65" s="16">
        <v>-24.5568270929802</v>
      </c>
      <c r="H65" s="16">
        <v>4.0860724555980598E-3</v>
      </c>
      <c r="I65" s="16">
        <v>-45.410314421035999</v>
      </c>
      <c r="J65" s="16">
        <v>-46.473679593712802</v>
      </c>
      <c r="K65" s="16">
        <v>2.7213355476872702E-3</v>
      </c>
      <c r="L65" s="16">
        <v>-1.8724267499847101E-2</v>
      </c>
      <c r="M65" s="16">
        <v>3.6818904467782699E-3</v>
      </c>
      <c r="N65" s="16">
        <v>-34.205444836555898</v>
      </c>
      <c r="O65" s="16">
        <v>4.0444149812915798E-3</v>
      </c>
      <c r="P65" s="16">
        <v>-64.402934843708707</v>
      </c>
      <c r="Q65" s="16">
        <v>2.6671915590381601E-3</v>
      </c>
      <c r="R65" s="16">
        <v>-93.572786673878099</v>
      </c>
      <c r="S65" s="16">
        <v>0.14959526020625999</v>
      </c>
      <c r="T65" s="16">
        <v>659.95021253000903</v>
      </c>
      <c r="U65" s="16">
        <v>8.7511083185997707E-2</v>
      </c>
      <c r="V65" s="74">
        <v>43727.687962962962</v>
      </c>
      <c r="W65" s="73">
        <v>2.2999999999999998</v>
      </c>
      <c r="X65" s="16">
        <v>0.152142586905506</v>
      </c>
      <c r="Y65" s="16">
        <v>0.14703759304785699</v>
      </c>
      <c r="Z65" s="17">
        <f>((((N65/1000)+1)/((SMOW!$Z$4/1000)+1))-1)*1000</f>
        <v>-23.806192638529787</v>
      </c>
      <c r="AA65" s="17">
        <f>((((P65/1000)+1)/((SMOW!$AA$4/1000)+1))-1)*1000</f>
        <v>-44.627615798551126</v>
      </c>
      <c r="AB65" s="17">
        <f>Z65*SMOW!$AN$6</f>
        <v>-26.356681494765137</v>
      </c>
      <c r="AC65" s="17">
        <f>AA65*SMOW!$AN$12</f>
        <v>-49.3122413452787</v>
      </c>
      <c r="AD65" s="17">
        <f t="shared" si="7"/>
        <v>-26.710245174908721</v>
      </c>
      <c r="AE65" s="17">
        <f t="shared" si="7"/>
        <v>-50.569599838978306</v>
      </c>
      <c r="AF65" s="16">
        <f>(AD65-SMOW!AN$14*AE65)</f>
        <v>-9.4964599281759376E-3</v>
      </c>
      <c r="AG65" s="2">
        <f t="shared" si="5"/>
        <v>-9.4964599281759376</v>
      </c>
      <c r="AL65" s="73">
        <v>2</v>
      </c>
    </row>
    <row r="66" spans="1:39" s="73" customFormat="1" x14ac:dyDescent="0.25">
      <c r="A66" s="73">
        <v>1710</v>
      </c>
      <c r="B66" s="69" t="s">
        <v>80</v>
      </c>
      <c r="C66" s="48" t="s">
        <v>62</v>
      </c>
      <c r="D66" s="48" t="s">
        <v>293</v>
      </c>
      <c r="E66" s="73" t="s">
        <v>295</v>
      </c>
      <c r="F66" s="16">
        <v>-25.783520940813801</v>
      </c>
      <c r="G66" s="16">
        <v>-26.121742754300801</v>
      </c>
      <c r="H66" s="16">
        <v>4.8338540185098198E-3</v>
      </c>
      <c r="I66" s="16">
        <v>-48.295120580503401</v>
      </c>
      <c r="J66" s="16">
        <v>-49.500293104405898</v>
      </c>
      <c r="K66" s="16">
        <v>3.36466492081382E-3</v>
      </c>
      <c r="L66" s="16">
        <v>1.44120048255191E-2</v>
      </c>
      <c r="M66" s="16">
        <v>4.89037792252019E-3</v>
      </c>
      <c r="N66" s="16">
        <v>-35.715649748405198</v>
      </c>
      <c r="O66" s="16">
        <v>4.7845729174608199E-3</v>
      </c>
      <c r="P66" s="16">
        <v>-67.230344585419303</v>
      </c>
      <c r="Q66" s="16">
        <v>3.29772118084345E-3</v>
      </c>
      <c r="R66" s="16">
        <v>-98.098768061687096</v>
      </c>
      <c r="S66" s="16">
        <v>0.120751881232717</v>
      </c>
      <c r="T66" s="16">
        <v>558.59992372377906</v>
      </c>
      <c r="U66" s="16">
        <v>8.9717259194455001E-2</v>
      </c>
      <c r="V66" s="74">
        <v>43728.326921296299</v>
      </c>
      <c r="W66" s="73">
        <v>2.2999999999999998</v>
      </c>
      <c r="X66" s="16">
        <v>5.1026011779851999E-2</v>
      </c>
      <c r="Y66" s="16">
        <v>4.6293162344714402E-2</v>
      </c>
      <c r="Z66" s="17">
        <f>((((N66/1000)+1)/((SMOW!$Z$4/1000)+1))-1)*1000</f>
        <v>-25.332658774533947</v>
      </c>
      <c r="AA66" s="17">
        <f>((((P66/1000)+1)/((SMOW!$AA$4/1000)+1))-1)*1000</f>
        <v>-47.514787302879391</v>
      </c>
      <c r="AB66" s="17">
        <f>Z66*SMOW!$AN$6</f>
        <v>-28.046686375851873</v>
      </c>
      <c r="AC66" s="17">
        <f>AA66*SMOW!$AN$12</f>
        <v>-52.502483429223254</v>
      </c>
      <c r="AD66" s="17">
        <f t="shared" si="7"/>
        <v>-28.447506926111821</v>
      </c>
      <c r="AE66" s="17">
        <f t="shared" si="7"/>
        <v>-53.930963062471562</v>
      </c>
      <c r="AF66" s="16">
        <f>(AD66-SMOW!AN$14*AE66)</f>
        <v>2.8041570873163835E-2</v>
      </c>
      <c r="AG66" s="2">
        <f t="shared" si="5"/>
        <v>28.041570873163835</v>
      </c>
      <c r="AL66" s="73">
        <v>4</v>
      </c>
    </row>
    <row r="67" spans="1:39" s="73" customFormat="1" x14ac:dyDescent="0.25">
      <c r="A67" s="73">
        <v>1711</v>
      </c>
      <c r="B67" s="69" t="s">
        <v>80</v>
      </c>
      <c r="C67" s="48" t="s">
        <v>62</v>
      </c>
      <c r="D67" s="48" t="s">
        <v>293</v>
      </c>
      <c r="E67" s="73" t="s">
        <v>296</v>
      </c>
      <c r="F67" s="16">
        <v>-25.794118988564801</v>
      </c>
      <c r="G67" s="16">
        <v>-26.132621566808702</v>
      </c>
      <c r="H67" s="16">
        <v>5.8316104313927601E-3</v>
      </c>
      <c r="I67" s="16">
        <v>-48.306978507349498</v>
      </c>
      <c r="J67" s="16">
        <v>-49.5127533709435</v>
      </c>
      <c r="K67" s="16">
        <v>5.9593834428733799E-3</v>
      </c>
      <c r="L67" s="16">
        <v>1.0112213049429599E-2</v>
      </c>
      <c r="M67" s="16">
        <v>5.8284289017818602E-3</v>
      </c>
      <c r="N67" s="16">
        <v>-35.726139749148501</v>
      </c>
      <c r="O67" s="16">
        <v>5.7721572121086397E-3</v>
      </c>
      <c r="P67" s="16">
        <v>-67.241966585660506</v>
      </c>
      <c r="Q67" s="16">
        <v>5.8408149003962503E-3</v>
      </c>
      <c r="R67" s="16">
        <v>-98.145095984850997</v>
      </c>
      <c r="S67" s="16">
        <v>0.15024988653027599</v>
      </c>
      <c r="T67" s="16">
        <v>576.42726301762298</v>
      </c>
      <c r="U67" s="16">
        <v>0.12958451182057601</v>
      </c>
      <c r="V67" s="74">
        <v>43728.469421296293</v>
      </c>
      <c r="W67" s="73">
        <v>2.2999999999999998</v>
      </c>
      <c r="X67" s="16">
        <v>3.4941279927463403E-2</v>
      </c>
      <c r="Y67" s="16">
        <v>3.2886279215199599E-2</v>
      </c>
      <c r="Z67" s="17">
        <f>((((N67/1000)+1)/((SMOW!$Z$4/1000)+1))-1)*1000</f>
        <v>-25.343261727004631</v>
      </c>
      <c r="AA67" s="17">
        <f>((((P67/1000)+1)/((SMOW!$AA$4/1000)+1))-1)*1000</f>
        <v>-47.526654952419037</v>
      </c>
      <c r="AB67" s="17">
        <f>Z67*SMOW!$AN$6</f>
        <v>-28.058425281161814</v>
      </c>
      <c r="AC67" s="17">
        <f>AA67*SMOW!$AN$12</f>
        <v>-52.515596843144849</v>
      </c>
      <c r="AD67" s="17">
        <f t="shared" si="7"/>
        <v>-28.459584642227501</v>
      </c>
      <c r="AE67" s="17">
        <f t="shared" si="7"/>
        <v>-53.9448032092142</v>
      </c>
      <c r="AF67" s="16">
        <f>(AD67-SMOW!AN$14*AE67)</f>
        <v>2.3271452237597856E-2</v>
      </c>
      <c r="AG67" s="2">
        <f t="shared" si="5"/>
        <v>23.271452237597856</v>
      </c>
      <c r="AL67" s="73">
        <v>5</v>
      </c>
    </row>
    <row r="68" spans="1:39" s="73" customFormat="1" x14ac:dyDescent="0.25">
      <c r="A68" s="73">
        <v>1712</v>
      </c>
      <c r="B68" s="69" t="s">
        <v>105</v>
      </c>
      <c r="C68" s="48" t="s">
        <v>62</v>
      </c>
      <c r="D68" s="48" t="s">
        <v>293</v>
      </c>
      <c r="E68" s="73" t="s">
        <v>297</v>
      </c>
      <c r="F68" s="16">
        <v>-25.692747118710699</v>
      </c>
      <c r="G68" s="16">
        <v>-26.028571092454101</v>
      </c>
      <c r="H68" s="16">
        <v>6.49517870653146E-3</v>
      </c>
      <c r="I68" s="16">
        <v>-48.108013380171997</v>
      </c>
      <c r="J68" s="16">
        <v>-49.303711447638101</v>
      </c>
      <c r="K68" s="16">
        <v>8.8623541347282401E-3</v>
      </c>
      <c r="L68" s="16">
        <v>3.7885518988132702E-3</v>
      </c>
      <c r="M68" s="16">
        <v>5.1376264212388998E-3</v>
      </c>
      <c r="N68" s="16">
        <v>-35.642577831161603</v>
      </c>
      <c r="O68" s="16">
        <v>9.1632977182056902E-3</v>
      </c>
      <c r="P68" s="16">
        <v>-67.046960090338104</v>
      </c>
      <c r="Q68" s="16">
        <v>8.6860277709786306E-3</v>
      </c>
      <c r="R68" s="16">
        <v>-97.884644059707497</v>
      </c>
      <c r="S68" s="16">
        <v>0.191517398563126</v>
      </c>
      <c r="T68" s="16">
        <v>687.48194265913401</v>
      </c>
      <c r="U68" s="16">
        <v>0.18303860503484301</v>
      </c>
      <c r="V68" s="74">
        <v>43728.547013888892</v>
      </c>
      <c r="W68" s="73">
        <v>2.2999999999999998</v>
      </c>
      <c r="X68" s="16">
        <v>0.94087185150140895</v>
      </c>
      <c r="Y68" s="16">
        <v>0.93963875257931795</v>
      </c>
      <c r="Z68" s="17">
        <f>((((N68/1000)+1)/((SMOW!$Z$4/1000)+1))-1)*1000</f>
        <v>-25.258800050932951</v>
      </c>
      <c r="AA68" s="17">
        <f>((((P68/1000)+1)/((SMOW!$AA$4/1000)+1))-1)*1000</f>
        <v>-47.327526687368504</v>
      </c>
      <c r="AB68" s="17">
        <f>Z68*SMOW!$AN$6</f>
        <v>-27.964914759402347</v>
      </c>
      <c r="AC68" s="17">
        <f>AA68*SMOW!$AN$12</f>
        <v>-52.295565795347819</v>
      </c>
      <c r="AD68" s="17">
        <f t="shared" si="7"/>
        <v>-28.36337924659944</v>
      </c>
      <c r="AE68" s="17">
        <f t="shared" si="7"/>
        <v>-53.712603605197913</v>
      </c>
      <c r="AF68" s="16">
        <f>(AD68-SMOW!AN$14*AE68)</f>
        <v>-3.1245430549411424E-3</v>
      </c>
      <c r="AG68" s="2">
        <f t="shared" si="5"/>
        <v>-3.1245430549411424</v>
      </c>
      <c r="AL68" s="73">
        <v>6</v>
      </c>
    </row>
    <row r="69" spans="1:39" x14ac:dyDescent="0.25">
      <c r="A69" s="73" t="s">
        <v>305</v>
      </c>
      <c r="V69" s="47"/>
    </row>
    <row r="70" spans="1:39" s="73" customFormat="1" x14ac:dyDescent="0.25">
      <c r="A70" s="73">
        <v>1713</v>
      </c>
      <c r="B70" s="69" t="s">
        <v>80</v>
      </c>
      <c r="C70" s="48" t="s">
        <v>62</v>
      </c>
      <c r="D70" s="48" t="s">
        <v>67</v>
      </c>
      <c r="E70" s="73" t="s">
        <v>299</v>
      </c>
      <c r="F70" s="16">
        <v>-1.9160802730011799</v>
      </c>
      <c r="G70" s="16">
        <v>-1.9179187847655399</v>
      </c>
      <c r="H70" s="16">
        <v>4.9606529193292198E-3</v>
      </c>
      <c r="I70" s="16">
        <v>-3.5879752545874402</v>
      </c>
      <c r="J70" s="16">
        <v>-3.5944276099230299</v>
      </c>
      <c r="K70" s="16">
        <v>2.6109342504920499E-3</v>
      </c>
      <c r="L70" s="16">
        <v>-2.0061006726179401E-2</v>
      </c>
      <c r="M70" s="16">
        <v>4.4115375768603903E-3</v>
      </c>
      <c r="N70" s="16">
        <v>-12.091537437395999</v>
      </c>
      <c r="O70" s="16">
        <v>4.9100791045525996E-3</v>
      </c>
      <c r="P70" s="16">
        <v>-23.412697495430201</v>
      </c>
      <c r="Q70" s="16">
        <v>2.5589868180849302E-3</v>
      </c>
      <c r="R70" s="16">
        <v>-30.751037852899199</v>
      </c>
      <c r="S70" s="16">
        <v>0.187965070409991</v>
      </c>
      <c r="T70" s="16">
        <v>830.68456444482399</v>
      </c>
      <c r="U70" s="16">
        <v>0.55657026740943305</v>
      </c>
      <c r="V70" s="74">
        <v>43731.4375</v>
      </c>
      <c r="W70" s="73">
        <v>2.2999999999999998</v>
      </c>
      <c r="X70" s="16">
        <v>2.7234239567326599E-2</v>
      </c>
      <c r="Y70" s="16">
        <v>2.33465516725779E-2</v>
      </c>
      <c r="Z70" s="17">
        <f>((((N70/1000)+1)/((SMOW!$Z$4/1000)+1))-1)*1000</f>
        <v>-1.4541723830712172</v>
      </c>
      <c r="AA70" s="17">
        <f>((((P70/1000)+1)/((SMOW!$AA$4/1000)+1))-1)*1000</f>
        <v>-2.7709851582377043</v>
      </c>
      <c r="AB70" s="17">
        <f>Z70*SMOW!$AN$6</f>
        <v>-1.6099658992534585</v>
      </c>
      <c r="AC70" s="17">
        <f>AA70*SMOW!$AN$12</f>
        <v>-3.0618594886182384</v>
      </c>
      <c r="AD70" s="17">
        <f t="shared" ref="AD70:AE85" si="8">LN((AB70/1000)+1)*1000</f>
        <v>-1.6112632870388655</v>
      </c>
      <c r="AE70" s="17">
        <f t="shared" si="8"/>
        <v>-3.0665565707029065</v>
      </c>
      <c r="AF70" s="16">
        <f>(AD70-SMOW!AN$14*AE70)</f>
        <v>7.8785822922693427E-3</v>
      </c>
      <c r="AG70" s="2">
        <f t="shared" ref="AG70:AG104" si="9">AF70*1000</f>
        <v>7.8785822922693427</v>
      </c>
      <c r="AH70" s="16"/>
      <c r="AI70" s="2"/>
      <c r="AM70" s="73">
        <v>2</v>
      </c>
    </row>
    <row r="71" spans="1:39" s="73" customFormat="1" x14ac:dyDescent="0.25">
      <c r="A71" s="73">
        <v>1714</v>
      </c>
      <c r="B71" s="69" t="s">
        <v>80</v>
      </c>
      <c r="C71" s="48" t="s">
        <v>62</v>
      </c>
      <c r="D71" s="48" t="s">
        <v>67</v>
      </c>
      <c r="E71" s="73" t="s">
        <v>300</v>
      </c>
      <c r="F71" s="16">
        <v>-1.84480638465113</v>
      </c>
      <c r="G71" s="16">
        <v>-1.84651040082103</v>
      </c>
      <c r="H71" s="16">
        <v>3.6806996305184E-3</v>
      </c>
      <c r="I71" s="16">
        <v>-3.4728658753164798</v>
      </c>
      <c r="J71" s="16">
        <v>-3.4789103062803699</v>
      </c>
      <c r="K71" s="16">
        <v>1.315070344629E-3</v>
      </c>
      <c r="L71" s="16">
        <v>-9.64575910499583E-3</v>
      </c>
      <c r="M71" s="16">
        <v>3.8473923050986801E-3</v>
      </c>
      <c r="N71" s="16">
        <v>-12.020990185738</v>
      </c>
      <c r="O71" s="16">
        <v>3.6431749287522699E-3</v>
      </c>
      <c r="P71" s="16">
        <v>-23.299878344914699</v>
      </c>
      <c r="Q71" s="16">
        <v>1.2889055617271499E-3</v>
      </c>
      <c r="R71" s="16">
        <v>-32.773712303642199</v>
      </c>
      <c r="S71" s="16">
        <v>0.16284748358600101</v>
      </c>
      <c r="T71" s="16">
        <v>618.83734954207205</v>
      </c>
      <c r="U71" s="16">
        <v>0.25789166688474702</v>
      </c>
      <c r="V71" s="74">
        <v>43731.515231481484</v>
      </c>
      <c r="W71" s="73">
        <v>2.2999999999999998</v>
      </c>
      <c r="X71" s="16">
        <v>1.36246726891939E-3</v>
      </c>
      <c r="Y71" s="16">
        <v>2.5374639061077901E-3</v>
      </c>
      <c r="Z71" s="17">
        <f>((((N71/1000)+1)/((SMOW!$Z$4/1000)+1))-1)*1000</f>
        <v>-1.3828655095475817</v>
      </c>
      <c r="AA71" s="17">
        <f>((((P71/1000)+1)/((SMOW!$AA$4/1000)+1))-1)*1000</f>
        <v>-2.6557813971039845</v>
      </c>
      <c r="AB71" s="17">
        <f>Z71*SMOW!$AN$6</f>
        <v>-1.5310195266693696</v>
      </c>
      <c r="AC71" s="17">
        <f>AA71*SMOW!$AN$12</f>
        <v>-2.9345626216165677</v>
      </c>
      <c r="AD71" s="17">
        <f t="shared" si="8"/>
        <v>-1.5321927346873567</v>
      </c>
      <c r="AE71" s="17">
        <f t="shared" si="8"/>
        <v>-2.9388768929068547</v>
      </c>
      <c r="AF71" s="16">
        <f>(AD71-SMOW!AN$14*AE71)</f>
        <v>1.9534264767462561E-2</v>
      </c>
      <c r="AG71" s="2">
        <f t="shared" si="9"/>
        <v>19.53426476746256</v>
      </c>
      <c r="AM71" s="73">
        <v>3</v>
      </c>
    </row>
    <row r="72" spans="1:39" s="73" customFormat="1" x14ac:dyDescent="0.25">
      <c r="A72" s="73">
        <v>1715</v>
      </c>
      <c r="B72" s="69" t="s">
        <v>80</v>
      </c>
      <c r="C72" s="48" t="s">
        <v>62</v>
      </c>
      <c r="D72" s="48" t="s">
        <v>67</v>
      </c>
      <c r="E72" s="73" t="s">
        <v>301</v>
      </c>
      <c r="F72" s="16">
        <v>-1.60061430861743</v>
      </c>
      <c r="G72" s="16">
        <v>-1.6018970123740699</v>
      </c>
      <c r="H72" s="16">
        <v>4.2426566527005898E-3</v>
      </c>
      <c r="I72" s="16">
        <v>-2.9944448601639602</v>
      </c>
      <c r="J72" s="16">
        <v>-2.9989372222418602</v>
      </c>
      <c r="K72" s="16">
        <v>1.46010960554904E-3</v>
      </c>
      <c r="L72" s="16">
        <v>-1.8458159030366801E-2</v>
      </c>
      <c r="M72" s="16">
        <v>4.4219097646120697E-3</v>
      </c>
      <c r="N72" s="16">
        <v>-11.779287645865001</v>
      </c>
      <c r="O72" s="16">
        <v>4.1994028038203597E-3</v>
      </c>
      <c r="P72" s="16">
        <v>-22.830976046421601</v>
      </c>
      <c r="Q72" s="16">
        <v>1.43105910570338E-3</v>
      </c>
      <c r="R72" s="16">
        <v>-32.425063224279</v>
      </c>
      <c r="S72" s="16">
        <v>0.14419610011831899</v>
      </c>
      <c r="T72" s="16">
        <v>634.958859059975</v>
      </c>
      <c r="U72" s="16">
        <v>0.19068515505935599</v>
      </c>
      <c r="V72" s="74">
        <v>43731.591377314813</v>
      </c>
      <c r="W72" s="73">
        <v>2.2999999999999998</v>
      </c>
      <c r="X72" s="16">
        <v>4.1285065454566498E-2</v>
      </c>
      <c r="Y72" s="16">
        <v>4.5119755314780997E-2</v>
      </c>
      <c r="Z72" s="17">
        <f>((((N72/1000)+1)/((SMOW!$Z$4/1000)+1))-1)*1000</f>
        <v>-1.1385604227295287</v>
      </c>
      <c r="AA72" s="17">
        <f>((((P72/1000)+1)/((SMOW!$AA$4/1000)+1))-1)*1000</f>
        <v>-2.1769681092556059</v>
      </c>
      <c r="AB72" s="17">
        <f>Z72*SMOW!$AN$6</f>
        <v>-1.2605406870420337</v>
      </c>
      <c r="AC72" s="17">
        <f>AA72*SMOW!$AN$12</f>
        <v>-2.4054876085957684</v>
      </c>
      <c r="AD72" s="17">
        <f t="shared" si="8"/>
        <v>-1.2613358367365117</v>
      </c>
      <c r="AE72" s="17">
        <f t="shared" si="8"/>
        <v>-2.4083854419808826</v>
      </c>
      <c r="AF72" s="16">
        <f>(AD72-SMOW!AN$14*AE72)</f>
        <v>1.0291676629394342E-2</v>
      </c>
      <c r="AG72" s="2">
        <f t="shared" si="9"/>
        <v>10.291676629394342</v>
      </c>
      <c r="AM72" s="73">
        <v>4</v>
      </c>
    </row>
    <row r="73" spans="1:39" s="73" customFormat="1" x14ac:dyDescent="0.25">
      <c r="A73" s="73">
        <v>1716</v>
      </c>
      <c r="B73" s="69" t="s">
        <v>102</v>
      </c>
      <c r="C73" s="48" t="s">
        <v>62</v>
      </c>
      <c r="D73" s="48" t="s">
        <v>67</v>
      </c>
      <c r="E73" s="73" t="s">
        <v>302</v>
      </c>
      <c r="F73" s="16">
        <v>-1.09668468565489</v>
      </c>
      <c r="G73" s="16">
        <v>-1.0972867448506201</v>
      </c>
      <c r="H73" s="16">
        <v>3.6510878457501998E-3</v>
      </c>
      <c r="I73" s="16">
        <v>-2.0136789118354299</v>
      </c>
      <c r="J73" s="16">
        <v>-2.0157091410283399</v>
      </c>
      <c r="K73" s="16">
        <v>1.6287252335646101E-3</v>
      </c>
      <c r="L73" s="16">
        <v>-3.29923183876632E-2</v>
      </c>
      <c r="M73" s="16">
        <v>3.5501267170195199E-3</v>
      </c>
      <c r="N73" s="16">
        <v>-11.2804955811688</v>
      </c>
      <c r="O73" s="16">
        <v>3.6138650358813998E-3</v>
      </c>
      <c r="P73" s="16">
        <v>-21.869723524292301</v>
      </c>
      <c r="Q73" s="16">
        <v>1.59631993880673E-3</v>
      </c>
      <c r="R73" s="16">
        <v>-31.775529170824299</v>
      </c>
      <c r="S73" s="16">
        <v>0.126026352931698</v>
      </c>
      <c r="T73" s="16">
        <v>921.43399832854698</v>
      </c>
      <c r="U73" s="16">
        <v>0.16057899393139</v>
      </c>
      <c r="V73" s="74">
        <v>43731.72923611111</v>
      </c>
      <c r="W73" s="73">
        <v>2.2999999999999998</v>
      </c>
      <c r="X73" s="16">
        <v>4.6002318577955101E-2</v>
      </c>
      <c r="Y73" s="16">
        <v>4.2616969160211397E-2</v>
      </c>
      <c r="Z73" s="17">
        <f>((((N73/1000)+1)/((SMOW!$Z$4/1000)+1))-1)*1000</f>
        <v>-0.63439758383776468</v>
      </c>
      <c r="AA73" s="17">
        <f>((((P73/1000)+1)/((SMOW!$AA$4/1000)+1))-1)*1000</f>
        <v>-1.1953979995492636</v>
      </c>
      <c r="AB73" s="17">
        <f>Z73*SMOW!$AN$6</f>
        <v>-0.70236409963341162</v>
      </c>
      <c r="AC73" s="17">
        <f>AA73*SMOW!$AN$12</f>
        <v>-1.3208806610580894</v>
      </c>
      <c r="AD73" s="17">
        <f t="shared" si="8"/>
        <v>-0.70261087285418344</v>
      </c>
      <c r="AE73" s="17">
        <f t="shared" si="8"/>
        <v>-1.3217537928717542</v>
      </c>
      <c r="AF73" s="16">
        <f>(AD73-SMOW!AN$14*AE73)</f>
        <v>-4.7248702178971369E-3</v>
      </c>
      <c r="AG73" s="2">
        <f t="shared" si="9"/>
        <v>-4.7248702178971369</v>
      </c>
      <c r="AJ73" s="73" t="s">
        <v>314</v>
      </c>
    </row>
    <row r="74" spans="1:39" s="73" customFormat="1" x14ac:dyDescent="0.25">
      <c r="A74" s="73">
        <v>1717</v>
      </c>
      <c r="B74" s="69" t="s">
        <v>80</v>
      </c>
      <c r="C74" s="48" t="s">
        <v>62</v>
      </c>
      <c r="D74" s="48" t="s">
        <v>67</v>
      </c>
      <c r="E74" s="73" t="s">
        <v>303</v>
      </c>
      <c r="F74" s="16">
        <v>-1.38161520396066</v>
      </c>
      <c r="G74" s="16">
        <v>-1.3825707866094901</v>
      </c>
      <c r="H74" s="16">
        <v>3.7320119838284401E-3</v>
      </c>
      <c r="I74" s="16">
        <v>-2.5882411613563501</v>
      </c>
      <c r="J74" s="16">
        <v>-2.5915965063767699</v>
      </c>
      <c r="K74" s="16">
        <v>1.7214594173461601E-3</v>
      </c>
      <c r="L74" s="16">
        <v>-1.4207831242552101E-2</v>
      </c>
      <c r="M74" s="16">
        <v>3.5807993325511801E-3</v>
      </c>
      <c r="N74" s="16">
        <v>-11.5625212352377</v>
      </c>
      <c r="O74" s="16">
        <v>3.6939641530524701E-3</v>
      </c>
      <c r="P74" s="16">
        <v>-22.4328542206766</v>
      </c>
      <c r="Q74" s="16">
        <v>1.68720907316026E-3</v>
      </c>
      <c r="R74" s="16">
        <v>-32.881126559768298</v>
      </c>
      <c r="S74" s="16">
        <v>0.136479688436871</v>
      </c>
      <c r="T74" s="16">
        <v>663.46232843996597</v>
      </c>
      <c r="U74" s="16">
        <v>0.10506740158387499</v>
      </c>
      <c r="V74" s="74">
        <v>43732.343391203707</v>
      </c>
      <c r="W74" s="73">
        <v>2.2999999999999998</v>
      </c>
      <c r="X74" s="16">
        <v>1.89235716760864E-3</v>
      </c>
      <c r="Y74" s="16">
        <v>1.10774080648602E-3</v>
      </c>
      <c r="Z74" s="17">
        <f>((((N74/1000)+1)/((SMOW!$Z$4/1000)+1))-1)*1000</f>
        <v>-0.91945996646058958</v>
      </c>
      <c r="AA74" s="17">
        <f>((((P74/1000)+1)/((SMOW!$AA$4/1000)+1))-1)*1000</f>
        <v>-1.7704313510400471</v>
      </c>
      <c r="AB74" s="17">
        <f>Z74*SMOW!$AN$6</f>
        <v>-1.0179667891944699</v>
      </c>
      <c r="AC74" s="17">
        <f>AA74*SMOW!$AN$12</f>
        <v>-1.9562760973345352</v>
      </c>
      <c r="AD74" s="17">
        <f t="shared" si="8"/>
        <v>-1.0184852692800128</v>
      </c>
      <c r="AE74" s="17">
        <f t="shared" si="8"/>
        <v>-1.9581921046530142</v>
      </c>
      <c r="AF74" s="16">
        <f>(AD74-SMOW!AN$14*AE74)</f>
        <v>1.5440161976778777E-2</v>
      </c>
      <c r="AG74" s="2">
        <f t="shared" si="9"/>
        <v>15.440161976778777</v>
      </c>
      <c r="AM74" s="73">
        <v>6</v>
      </c>
    </row>
    <row r="75" spans="1:39" s="73" customFormat="1" x14ac:dyDescent="0.25">
      <c r="A75" s="73">
        <v>1718</v>
      </c>
      <c r="B75" s="69" t="s">
        <v>80</v>
      </c>
      <c r="C75" s="48" t="s">
        <v>62</v>
      </c>
      <c r="D75" s="48" t="s">
        <v>67</v>
      </c>
      <c r="E75" s="73" t="s">
        <v>304</v>
      </c>
      <c r="F75" s="16">
        <v>-1.3530138526267399</v>
      </c>
      <c r="G75" s="16">
        <v>-1.3539303515177501</v>
      </c>
      <c r="H75" s="16">
        <v>4.22589406961378E-3</v>
      </c>
      <c r="I75" s="16">
        <v>-2.5263473209381999</v>
      </c>
      <c r="J75" s="16">
        <v>-2.5295439440830099</v>
      </c>
      <c r="K75" s="16">
        <v>1.07861544783834E-3</v>
      </c>
      <c r="L75" s="16">
        <v>-1.83311490419233E-2</v>
      </c>
      <c r="M75" s="16">
        <v>4.1880127637122302E-3</v>
      </c>
      <c r="N75" s="16">
        <v>-11.534211474439999</v>
      </c>
      <c r="O75" s="16">
        <v>4.1828111151262096E-3</v>
      </c>
      <c r="P75" s="16">
        <v>-22.372191826853101</v>
      </c>
      <c r="Q75" s="16">
        <v>1.0571551973320901E-3</v>
      </c>
      <c r="R75" s="16">
        <v>-33.8524591767248</v>
      </c>
      <c r="S75" s="16">
        <v>0.130917389051493</v>
      </c>
      <c r="T75" s="16">
        <v>893.62272350383</v>
      </c>
      <c r="U75" s="16">
        <v>0.101407815965831</v>
      </c>
      <c r="V75" s="74">
        <v>43732.421365740738</v>
      </c>
      <c r="W75" s="73">
        <v>2.2999999999999998</v>
      </c>
      <c r="X75" s="16">
        <v>6.2589610010510199E-3</v>
      </c>
      <c r="Y75" s="16">
        <v>4.6407153074116301E-3</v>
      </c>
      <c r="Z75" s="17">
        <f>((((N75/1000)+1)/((SMOW!$Z$4/1000)+1))-1)*1000</f>
        <v>-0.89084537857453405</v>
      </c>
      <c r="AA75" s="17">
        <f>((((P75/1000)+1)/((SMOW!$AA$4/1000)+1))-1)*1000</f>
        <v>-1.7084867618820665</v>
      </c>
      <c r="AB75" s="17">
        <f>Z75*SMOW!$AN$6</f>
        <v>-0.98628656252117575</v>
      </c>
      <c r="AC75" s="17">
        <f>AA75*SMOW!$AN$12</f>
        <v>-1.8878290948242276</v>
      </c>
      <c r="AD75" s="17">
        <f t="shared" si="8"/>
        <v>-0.98677326315675162</v>
      </c>
      <c r="AE75" s="17">
        <f t="shared" si="8"/>
        <v>-1.8896132900272042</v>
      </c>
      <c r="AF75" s="16">
        <f>(AD75-SMOW!AN$14*AE75)</f>
        <v>1.0942553977612235E-2</v>
      </c>
      <c r="AG75" s="2">
        <f t="shared" si="9"/>
        <v>10.942553977612235</v>
      </c>
      <c r="AM75" s="73">
        <v>7</v>
      </c>
    </row>
    <row r="76" spans="1:39" s="73" customFormat="1" x14ac:dyDescent="0.25">
      <c r="A76" s="73">
        <v>1719</v>
      </c>
      <c r="B76" s="69" t="s">
        <v>80</v>
      </c>
      <c r="C76" s="48" t="s">
        <v>62</v>
      </c>
      <c r="D76" s="48" t="s">
        <v>67</v>
      </c>
      <c r="E76" s="73" t="s">
        <v>306</v>
      </c>
      <c r="F76" s="16">
        <v>-1.6439479323955</v>
      </c>
      <c r="G76" s="16">
        <v>-1.6453011223932901</v>
      </c>
      <c r="H76" s="16">
        <v>4.7840419687783702E-3</v>
      </c>
      <c r="I76" s="16">
        <v>-3.0895988116633299</v>
      </c>
      <c r="J76" s="16">
        <v>-3.0943815065213198</v>
      </c>
      <c r="K76" s="16">
        <v>1.28840640906386E-3</v>
      </c>
      <c r="L76" s="16">
        <v>-1.14676869500313E-2</v>
      </c>
      <c r="M76" s="16">
        <v>4.6906319141692401E-3</v>
      </c>
      <c r="N76" s="16">
        <v>-11.822179483713199</v>
      </c>
      <c r="O76" s="16">
        <v>4.7352687011562198E-3</v>
      </c>
      <c r="P76" s="16">
        <v>-22.924236804531301</v>
      </c>
      <c r="Q76" s="16">
        <v>1.2627721347292301E-3</v>
      </c>
      <c r="R76" s="16">
        <v>-34.718548399184797</v>
      </c>
      <c r="S76" s="16">
        <v>0.15062188538076801</v>
      </c>
      <c r="T76" s="16">
        <v>561.74907091074101</v>
      </c>
      <c r="U76" s="16">
        <v>0.18642032594669999</v>
      </c>
      <c r="V76" s="74">
        <v>43732.499756944446</v>
      </c>
      <c r="W76" s="73">
        <v>2.2999999999999998</v>
      </c>
      <c r="X76" s="16">
        <v>1.17511387069271E-2</v>
      </c>
      <c r="Y76" s="16">
        <v>1.48497522664534E-2</v>
      </c>
      <c r="Z76" s="17">
        <f>((((N76/1000)+1)/((SMOW!$Z$4/1000)+1))-1)*1000</f>
        <v>-1.1819141010764866</v>
      </c>
      <c r="AA76" s="17">
        <f>((((P76/1000)+1)/((SMOW!$AA$4/1000)+1))-1)*1000</f>
        <v>-2.2722000805238673</v>
      </c>
      <c r="AB76" s="17">
        <f>Z76*SMOW!$AN$6</f>
        <v>-1.3085390843148466</v>
      </c>
      <c r="AC76" s="17">
        <f>AA76*SMOW!$AN$12</f>
        <v>-2.5107162179878846</v>
      </c>
      <c r="AD76" s="17">
        <f t="shared" si="8"/>
        <v>-1.3093959691755432</v>
      </c>
      <c r="AE76" s="17">
        <f t="shared" si="8"/>
        <v>-2.5138733515029035</v>
      </c>
      <c r="AF76" s="16">
        <f>(AD76-SMOW!AN$14*AE76)</f>
        <v>1.7929160417989864E-2</v>
      </c>
      <c r="AG76" s="2">
        <f t="shared" si="9"/>
        <v>17.929160417989863</v>
      </c>
      <c r="AL76" s="73">
        <v>0</v>
      </c>
      <c r="AM76" s="73">
        <v>8</v>
      </c>
    </row>
    <row r="77" spans="1:39" s="73" customFormat="1" x14ac:dyDescent="0.25">
      <c r="A77" s="73">
        <v>1720</v>
      </c>
      <c r="B77" s="69" t="s">
        <v>80</v>
      </c>
      <c r="C77" s="48" t="s">
        <v>62</v>
      </c>
      <c r="D77" s="48" t="s">
        <v>293</v>
      </c>
      <c r="E77" s="73" t="s">
        <v>307</v>
      </c>
      <c r="F77" s="16">
        <v>-24.850426663667299</v>
      </c>
      <c r="G77" s="16">
        <v>-25.164411537299902</v>
      </c>
      <c r="H77" s="16">
        <v>4.05514391689562E-3</v>
      </c>
      <c r="I77" s="16">
        <v>-46.541017906861001</v>
      </c>
      <c r="J77" s="16">
        <v>-47.658873188149002</v>
      </c>
      <c r="K77" s="16">
        <v>1.7463911992228801E-3</v>
      </c>
      <c r="L77" s="16">
        <v>-5.2649395723980397E-4</v>
      </c>
      <c r="M77" s="16">
        <v>4.2566870580685399E-3</v>
      </c>
      <c r="N77" s="16">
        <v>-34.7920683595638</v>
      </c>
      <c r="O77" s="16">
        <v>4.0138017587808697E-3</v>
      </c>
      <c r="P77" s="16">
        <v>-65.511141729747195</v>
      </c>
      <c r="Q77" s="16">
        <v>1.71164480958927E-3</v>
      </c>
      <c r="R77" s="16">
        <v>-95.353923699418303</v>
      </c>
      <c r="S77" s="16">
        <v>0.13730541301117599</v>
      </c>
      <c r="T77" s="16">
        <v>472.18606567005702</v>
      </c>
      <c r="U77" s="16">
        <v>0.10918052356948001</v>
      </c>
      <c r="V77" s="74">
        <v>43732.579780092594</v>
      </c>
      <c r="W77" s="73">
        <v>2.2999999999999998</v>
      </c>
      <c r="X77" s="16">
        <v>5.7382520510996498E-3</v>
      </c>
      <c r="Y77" s="16">
        <v>7.7296436950171597E-3</v>
      </c>
      <c r="Z77" s="17">
        <f>((((N77/1000)+1)/((SMOW!$Z$4/1000)+1))-1)*1000</f>
        <v>-24.39913266635585</v>
      </c>
      <c r="AA77" s="17">
        <f>((((P77/1000)+1)/((SMOW!$AA$4/1000)+1))-1)*1000</f>
        <v>-45.7592463843377</v>
      </c>
      <c r="AB77" s="17">
        <f>Z77*SMOW!$AN$6</f>
        <v>-27.013146461515646</v>
      </c>
      <c r="AC77" s="17">
        <f>AA77*SMOW!$AN$12</f>
        <v>-50.562660834679662</v>
      </c>
      <c r="AD77" s="17">
        <f t="shared" si="8"/>
        <v>-27.384708153099218</v>
      </c>
      <c r="AE77" s="17">
        <f t="shared" si="8"/>
        <v>-51.885744414235369</v>
      </c>
      <c r="AF77" s="16">
        <f>(AD77-SMOW!AN$14*AE77)</f>
        <v>1.0964897617057545E-2</v>
      </c>
      <c r="AG77" s="2">
        <f t="shared" si="9"/>
        <v>10.964897617057545</v>
      </c>
      <c r="AH77" s="2">
        <f>AVERAGE(AG77:AG82)</f>
        <v>12.951080289136977</v>
      </c>
      <c r="AI77" s="2">
        <f>STDEV(AG77:AG82)</f>
        <v>4.4862578610236916</v>
      </c>
      <c r="AL77" s="73">
        <v>2</v>
      </c>
    </row>
    <row r="78" spans="1:39" s="73" customFormat="1" x14ac:dyDescent="0.25">
      <c r="A78" s="73">
        <v>1721</v>
      </c>
      <c r="B78" s="69" t="s">
        <v>80</v>
      </c>
      <c r="C78" s="48" t="s">
        <v>62</v>
      </c>
      <c r="D78" s="48" t="s">
        <v>293</v>
      </c>
      <c r="E78" s="73" t="s">
        <v>308</v>
      </c>
      <c r="F78" s="16">
        <v>-25.208518779358101</v>
      </c>
      <c r="G78" s="16">
        <v>-25.53169661478</v>
      </c>
      <c r="H78" s="16">
        <v>4.0900352617723899E-3</v>
      </c>
      <c r="I78" s="16">
        <v>-47.194926960021498</v>
      </c>
      <c r="J78" s="16">
        <v>-48.344936665989202</v>
      </c>
      <c r="K78" s="16">
        <v>1.6717722570334401E-3</v>
      </c>
      <c r="L78" s="16">
        <v>-5.5700551377325901E-3</v>
      </c>
      <c r="M78" s="16">
        <v>3.9735920156425096E-3</v>
      </c>
      <c r="N78" s="16">
        <v>-35.146509729147901</v>
      </c>
      <c r="O78" s="16">
        <v>4.0483373866879897E-3</v>
      </c>
      <c r="P78" s="16">
        <v>-66.152040537117998</v>
      </c>
      <c r="Q78" s="16">
        <v>1.63851049400526E-3</v>
      </c>
      <c r="R78" s="16">
        <v>-96.954045274675494</v>
      </c>
      <c r="S78" s="16">
        <v>0.12353650947878</v>
      </c>
      <c r="T78" s="16">
        <v>694.10625573805601</v>
      </c>
      <c r="U78" s="16">
        <v>0.117864824881685</v>
      </c>
      <c r="V78" s="74">
        <v>43732.658171296294</v>
      </c>
      <c r="W78" s="73">
        <v>2.2999999999999998</v>
      </c>
      <c r="X78" s="16">
        <v>6.7648506605581901E-2</v>
      </c>
      <c r="Y78" s="16">
        <v>6.0498508003017502E-2</v>
      </c>
      <c r="Z78" s="17">
        <f>((((N78/1000)+1)/((SMOW!$Z$4/1000)+1))-1)*1000</f>
        <v>-24.757390505159016</v>
      </c>
      <c r="AA78" s="17">
        <f>((((P78/1000)+1)/((SMOW!$AA$4/1000)+1))-1)*1000</f>
        <v>-46.413691598450654</v>
      </c>
      <c r="AB78" s="17">
        <f>Z78*SMOW!$AN$6</f>
        <v>-27.409786440604766</v>
      </c>
      <c r="AC78" s="17">
        <f>AA78*SMOW!$AN$12</f>
        <v>-51.285804111956161</v>
      </c>
      <c r="AD78" s="17">
        <f t="shared" si="8"/>
        <v>-27.792443206407402</v>
      </c>
      <c r="AE78" s="17">
        <f t="shared" si="8"/>
        <v>-52.647689178821139</v>
      </c>
      <c r="AF78" s="16">
        <f>(AD78-SMOW!AN$14*AE78)</f>
        <v>5.5366800101595004E-3</v>
      </c>
      <c r="AG78" s="2">
        <f t="shared" si="9"/>
        <v>5.5366800101595004</v>
      </c>
      <c r="AL78" s="73">
        <v>3</v>
      </c>
    </row>
    <row r="79" spans="1:39" s="73" customFormat="1" x14ac:dyDescent="0.25">
      <c r="A79" s="73">
        <v>1722</v>
      </c>
      <c r="B79" s="69" t="s">
        <v>102</v>
      </c>
      <c r="C79" s="48" t="s">
        <v>62</v>
      </c>
      <c r="D79" s="48" t="s">
        <v>293</v>
      </c>
      <c r="E79" s="73" t="s">
        <v>309</v>
      </c>
      <c r="F79" s="16">
        <v>-25.349336236212299</v>
      </c>
      <c r="G79" s="16">
        <v>-25.676166069385999</v>
      </c>
      <c r="H79" s="16">
        <v>3.8673307242533101E-3</v>
      </c>
      <c r="I79" s="16">
        <v>-47.473277151106203</v>
      </c>
      <c r="J79" s="16">
        <v>-48.637116959469203</v>
      </c>
      <c r="K79" s="16">
        <v>1.7923314238258001E-3</v>
      </c>
      <c r="L79" s="16">
        <v>4.2316852137383298E-3</v>
      </c>
      <c r="M79" s="16">
        <v>3.9285853567806103E-3</v>
      </c>
      <c r="N79" s="16">
        <v>-35.2858915532141</v>
      </c>
      <c r="O79" s="16">
        <v>3.8279033200578402E-3</v>
      </c>
      <c r="P79" s="16">
        <v>-66.424852642464202</v>
      </c>
      <c r="Q79" s="16">
        <v>1.75667100247417E-3</v>
      </c>
      <c r="R79" s="16">
        <v>-96.764580671175807</v>
      </c>
      <c r="S79" s="16">
        <v>0.15573091529218</v>
      </c>
      <c r="T79" s="16">
        <v>916.014537095945</v>
      </c>
      <c r="U79" s="16">
        <v>0.14735878474398401</v>
      </c>
      <c r="V79" s="74">
        <v>43732.73914351852</v>
      </c>
      <c r="W79" s="73">
        <v>2.2999999999999998</v>
      </c>
      <c r="X79" s="16">
        <v>0.110207004656911</v>
      </c>
      <c r="Y79" s="16">
        <v>0.102417604260995</v>
      </c>
      <c r="Z79" s="17">
        <f>((((N79/1000)+1)/((SMOW!$Z$4/1000)+1))-1)*1000</f>
        <v>-24.898273131577664</v>
      </c>
      <c r="AA79" s="17">
        <f>((((P79/1000)+1)/((SMOW!$AA$4/1000)+1))-1)*1000</f>
        <v>-46.692270017762105</v>
      </c>
      <c r="AB79" s="17">
        <f>Z79*SMOW!$AN$6</f>
        <v>-27.565762600633501</v>
      </c>
      <c r="AC79" s="17">
        <f>AA79*SMOW!$AN$12</f>
        <v>-51.593625311920832</v>
      </c>
      <c r="AD79" s="17">
        <f t="shared" si="8"/>
        <v>-27.952827987468822</v>
      </c>
      <c r="AE79" s="17">
        <f t="shared" si="8"/>
        <v>-52.972203295045738</v>
      </c>
      <c r="AF79" s="16">
        <f>(AD79-SMOW!AN$14*AE79)</f>
        <v>1.6495352315327949E-2</v>
      </c>
      <c r="AG79" s="2">
        <f t="shared" si="9"/>
        <v>16.495352315327949</v>
      </c>
      <c r="AL79" s="73">
        <v>4</v>
      </c>
    </row>
    <row r="80" spans="1:39" s="73" customFormat="1" x14ac:dyDescent="0.25">
      <c r="A80" s="73">
        <v>1723</v>
      </c>
      <c r="B80" s="69" t="s">
        <v>80</v>
      </c>
      <c r="C80" s="48" t="s">
        <v>62</v>
      </c>
      <c r="D80" s="48" t="s">
        <v>293</v>
      </c>
      <c r="E80" s="73" t="s">
        <v>310</v>
      </c>
      <c r="F80" s="16">
        <v>-25.9789125713292</v>
      </c>
      <c r="G80" s="16">
        <v>-26.322325739992301</v>
      </c>
      <c r="H80" s="16">
        <v>4.9492151927008603E-3</v>
      </c>
      <c r="I80" s="16">
        <v>-48.640038860740802</v>
      </c>
      <c r="J80" s="16">
        <v>-49.862780253605003</v>
      </c>
      <c r="K80" s="16">
        <v>3.292997764392E-3</v>
      </c>
      <c r="L80" s="16">
        <v>5.2222339110985904E-3</v>
      </c>
      <c r="M80" s="16">
        <v>5.1953529916617201E-3</v>
      </c>
      <c r="N80" s="16">
        <v>-35.909049362891402</v>
      </c>
      <c r="O80" s="16">
        <v>4.8987579854498997E-3</v>
      </c>
      <c r="P80" s="16">
        <v>-67.568400333961407</v>
      </c>
      <c r="Q80" s="16">
        <v>3.2274799219759701E-3</v>
      </c>
      <c r="R80" s="16">
        <v>-98.557372403216505</v>
      </c>
      <c r="S80" s="16">
        <v>0.110314574386398</v>
      </c>
      <c r="T80" s="16">
        <v>604.57372975031103</v>
      </c>
      <c r="U80" s="16">
        <v>0.101167389090818</v>
      </c>
      <c r="V80" s="74">
        <v>43733.340648148151</v>
      </c>
      <c r="W80" s="73">
        <v>2.2999999999999998</v>
      </c>
      <c r="X80" s="16">
        <v>3.7294329232678499E-4</v>
      </c>
      <c r="Y80" s="16">
        <v>3.5969335742285801E-5</v>
      </c>
      <c r="Z80" s="17">
        <f>((((N80/1000)+1)/((SMOW!$Z$4/1000)+1))-1)*1000</f>
        <v>-25.52814083124899</v>
      </c>
      <c r="AA80" s="17">
        <f>((((P80/1000)+1)/((SMOW!$AA$4/1000)+1))-1)*1000</f>
        <v>-47.859988392649491</v>
      </c>
      <c r="AB80" s="17">
        <f>Z80*SMOW!$AN$6</f>
        <v>-28.263111504599305</v>
      </c>
      <c r="AC80" s="17">
        <f>AA80*SMOW!$AN$12</f>
        <v>-52.883920777976918</v>
      </c>
      <c r="AD80" s="17">
        <f t="shared" si="8"/>
        <v>-28.670202013431648</v>
      </c>
      <c r="AE80" s="17">
        <f t="shared" si="8"/>
        <v>-54.333617571817641</v>
      </c>
      <c r="AF80" s="16">
        <f>(AD80-SMOW!AN$14*AE80)</f>
        <v>1.7948064488066962E-2</v>
      </c>
      <c r="AG80" s="2">
        <f t="shared" si="9"/>
        <v>17.948064488066962</v>
      </c>
      <c r="AL80" s="73">
        <v>5</v>
      </c>
    </row>
    <row r="81" spans="1:39" s="73" customFormat="1" x14ac:dyDescent="0.25">
      <c r="A81" s="73">
        <v>1724</v>
      </c>
      <c r="B81" s="69" t="s">
        <v>80</v>
      </c>
      <c r="C81" s="48" t="s">
        <v>62</v>
      </c>
      <c r="D81" s="48" t="s">
        <v>293</v>
      </c>
      <c r="E81" s="73" t="s">
        <v>311</v>
      </c>
      <c r="F81" s="16">
        <v>-26.2798462626928</v>
      </c>
      <c r="G81" s="16">
        <v>-26.631333385432701</v>
      </c>
      <c r="H81" s="16">
        <v>3.6304259598266401E-3</v>
      </c>
      <c r="I81" s="16">
        <v>-49.186710353165203</v>
      </c>
      <c r="J81" s="16">
        <v>-50.437566321162102</v>
      </c>
      <c r="K81" s="16">
        <v>1.6528763008883699E-3</v>
      </c>
      <c r="L81" s="16">
        <v>-2.9836785912698002E-4</v>
      </c>
      <c r="M81" s="16">
        <v>3.5848841905176702E-3</v>
      </c>
      <c r="N81" s="16">
        <v>-36.206915037803398</v>
      </c>
      <c r="O81" s="16">
        <v>3.5934137977091901E-3</v>
      </c>
      <c r="P81" s="16">
        <v>-68.104195190792097</v>
      </c>
      <c r="Q81" s="16">
        <v>1.6199904938627801E-3</v>
      </c>
      <c r="R81" s="16">
        <v>-99.6163451563216</v>
      </c>
      <c r="S81" s="16">
        <v>0.15048608819755499</v>
      </c>
      <c r="T81" s="16">
        <v>525.03298247474902</v>
      </c>
      <c r="U81" s="16">
        <v>7.5355752364187803E-2</v>
      </c>
      <c r="V81" s="74">
        <v>43733.419675925928</v>
      </c>
      <c r="W81" s="73">
        <v>2.2999999999999998</v>
      </c>
      <c r="X81" s="16">
        <v>3.7449110154611099E-3</v>
      </c>
      <c r="Y81" s="16">
        <v>6.2994333101981104E-3</v>
      </c>
      <c r="Z81" s="17">
        <f>((((N81/1000)+1)/((SMOW!$Z$4/1000)+1))-1)*1000</f>
        <v>-25.829213793112316</v>
      </c>
      <c r="AA81" s="17">
        <f>((((P81/1000)+1)/((SMOW!$AA$4/1000)+1))-1)*1000</f>
        <v>-48.407108118519673</v>
      </c>
      <c r="AB81" s="17">
        <f>Z81*SMOW!$AN$6</f>
        <v>-28.596440075152589</v>
      </c>
      <c r="AC81" s="17">
        <f>AA81*SMOW!$AN$12</f>
        <v>-53.488472454872664</v>
      </c>
      <c r="AD81" s="17">
        <f t="shared" si="8"/>
        <v>-29.013284340901997</v>
      </c>
      <c r="AE81" s="17">
        <f t="shared" si="8"/>
        <v>-54.972129278422273</v>
      </c>
      <c r="AF81" s="16">
        <f>(AD81-SMOW!AN$14*AE81)</f>
        <v>1.1999918104965701E-2</v>
      </c>
      <c r="AG81" s="2">
        <f t="shared" si="9"/>
        <v>11.999918104965701</v>
      </c>
      <c r="AL81" s="73">
        <v>6</v>
      </c>
    </row>
    <row r="82" spans="1:39" s="73" customFormat="1" x14ac:dyDescent="0.25">
      <c r="A82" s="73">
        <v>1725</v>
      </c>
      <c r="B82" s="69" t="s">
        <v>80</v>
      </c>
      <c r="C82" s="48" t="s">
        <v>62</v>
      </c>
      <c r="D82" s="48" t="s">
        <v>293</v>
      </c>
      <c r="E82" s="73" t="s">
        <v>312</v>
      </c>
      <c r="F82" s="16">
        <v>-26.094962332690798</v>
      </c>
      <c r="G82" s="16">
        <v>-26.441477603993501</v>
      </c>
      <c r="H82" s="16">
        <v>3.4852938752439901E-3</v>
      </c>
      <c r="I82" s="16">
        <v>-48.849424164522397</v>
      </c>
      <c r="J82" s="16">
        <v>-50.082894827952501</v>
      </c>
      <c r="K82" s="16">
        <v>1.7959940847708899E-3</v>
      </c>
      <c r="L82" s="16">
        <v>2.29086516539851E-3</v>
      </c>
      <c r="M82" s="16">
        <v>3.8363211539738499E-3</v>
      </c>
      <c r="N82" s="16">
        <v>-36.023915997912297</v>
      </c>
      <c r="O82" s="16">
        <v>3.4497613335069898E-3</v>
      </c>
      <c r="P82" s="16">
        <v>-67.7736196849186</v>
      </c>
      <c r="Q82" s="16">
        <v>1.7602607907196901E-3</v>
      </c>
      <c r="R82" s="16">
        <v>-98.981429301262295</v>
      </c>
      <c r="S82" s="16">
        <v>0.15698418416329701</v>
      </c>
      <c r="T82" s="16">
        <v>528.71538772874396</v>
      </c>
      <c r="U82" s="16">
        <v>7.3945257579641294E-2</v>
      </c>
      <c r="V82" s="74">
        <v>43733.500925925924</v>
      </c>
      <c r="W82" s="73">
        <v>2.2999999999999998</v>
      </c>
      <c r="X82" s="16">
        <v>3.04411086257576E-2</v>
      </c>
      <c r="Y82" s="16">
        <v>3.58420764014524E-2</v>
      </c>
      <c r="Z82" s="17">
        <f>((((N82/1000)+1)/((SMOW!$Z$4/1000)+1))-1)*1000</f>
        <v>-25.644244299818265</v>
      </c>
      <c r="AA82" s="17">
        <f>((((P82/1000)+1)/((SMOW!$AA$4/1000)+1))-1)*1000</f>
        <v>-48.069545378140347</v>
      </c>
      <c r="AB82" s="17">
        <f>Z82*SMOW!$AN$6</f>
        <v>-28.391653778787457</v>
      </c>
      <c r="AC82" s="17">
        <f>AA82*SMOW!$AN$12</f>
        <v>-53.115475264122011</v>
      </c>
      <c r="AD82" s="17">
        <f t="shared" si="8"/>
        <v>-28.802491708622576</v>
      </c>
      <c r="AE82" s="17">
        <f t="shared" si="8"/>
        <v>-54.578131207995867</v>
      </c>
      <c r="AF82" s="16">
        <f>(AD82-SMOW!AN$14*AE82)</f>
        <v>1.4761569199244207E-2</v>
      </c>
      <c r="AG82" s="2">
        <f t="shared" si="9"/>
        <v>14.761569199244207</v>
      </c>
      <c r="AL82" s="73">
        <v>7</v>
      </c>
      <c r="AM82" s="73">
        <v>0</v>
      </c>
    </row>
    <row r="83" spans="1:39" s="73" customFormat="1" x14ac:dyDescent="0.25">
      <c r="A83" s="73">
        <v>1726</v>
      </c>
      <c r="B83" s="69" t="s">
        <v>105</v>
      </c>
      <c r="C83" s="48" t="s">
        <v>62</v>
      </c>
      <c r="D83" s="48" t="s">
        <v>67</v>
      </c>
      <c r="E83" s="73" t="s">
        <v>313</v>
      </c>
      <c r="F83" s="16">
        <v>-2.6274054664839501</v>
      </c>
      <c r="G83" s="16">
        <v>-2.63086343630536</v>
      </c>
      <c r="H83" s="16">
        <v>3.7945488661980699E-3</v>
      </c>
      <c r="I83" s="16">
        <v>-4.9243071002491501</v>
      </c>
      <c r="J83" s="16">
        <v>-4.9364714948796404</v>
      </c>
      <c r="K83" s="16">
        <v>1.4946025328890201E-3</v>
      </c>
      <c r="L83" s="16">
        <v>-2.4406487008914599E-2</v>
      </c>
      <c r="M83" s="16">
        <v>3.6530544595389301E-3</v>
      </c>
      <c r="N83" s="16">
        <v>-12.7956106765158</v>
      </c>
      <c r="O83" s="16">
        <v>3.7558634724332799E-3</v>
      </c>
      <c r="P83" s="16">
        <v>-24.7224415370471</v>
      </c>
      <c r="Q83" s="16">
        <v>1.4648657579995701E-3</v>
      </c>
      <c r="R83" s="16">
        <v>-37.997643172697899</v>
      </c>
      <c r="S83" s="16">
        <v>0.127971048141229</v>
      </c>
      <c r="T83" s="16">
        <v>760.02153192638502</v>
      </c>
      <c r="U83" s="16">
        <v>0.13367716936301599</v>
      </c>
      <c r="V83" s="74">
        <v>43733.687175925923</v>
      </c>
      <c r="W83" s="73">
        <v>2.2999999999999998</v>
      </c>
      <c r="X83" s="16">
        <v>4.3342378414813601E-2</v>
      </c>
      <c r="Y83" s="16">
        <v>3.8711237461840298E-2</v>
      </c>
      <c r="Z83" s="17">
        <f>((((N83/1000)+1)/((SMOW!$Z$4/1000)+1))-1)*1000</f>
        <v>-2.165826774041979</v>
      </c>
      <c r="AA83" s="17">
        <f>((((P83/1000)+1)/((SMOW!$AA$4/1000)+1))-1)*1000</f>
        <v>-4.1084127051316255</v>
      </c>
      <c r="AB83" s="17">
        <f>Z83*SMOW!$AN$6</f>
        <v>-2.3978637543186943</v>
      </c>
      <c r="AC83" s="17">
        <f>AA83*SMOW!$AN$12</f>
        <v>-4.5396787445686817</v>
      </c>
      <c r="AD83" s="17">
        <f t="shared" si="8"/>
        <v>-2.4007432335978245</v>
      </c>
      <c r="AE83" s="17">
        <f t="shared" si="8"/>
        <v>-4.5500143782874254</v>
      </c>
      <c r="AF83" s="16">
        <f>(AD83-SMOW!AN$14*AE83)</f>
        <v>1.6643581379360839E-3</v>
      </c>
      <c r="AG83" s="2">
        <f t="shared" si="9"/>
        <v>1.6643581379360839</v>
      </c>
      <c r="AM83" s="73">
        <v>2</v>
      </c>
    </row>
    <row r="84" spans="1:39" s="73" customFormat="1" x14ac:dyDescent="0.25">
      <c r="A84" s="73">
        <v>1727</v>
      </c>
      <c r="B84" s="69" t="s">
        <v>80</v>
      </c>
      <c r="C84" s="48" t="s">
        <v>62</v>
      </c>
      <c r="D84" s="48" t="s">
        <v>67</v>
      </c>
      <c r="E84" s="73" t="s">
        <v>315</v>
      </c>
      <c r="F84" s="16">
        <v>-1.7246064216133401</v>
      </c>
      <c r="G84" s="16">
        <v>-1.7260955737074599</v>
      </c>
      <c r="H84" s="16">
        <v>3.9571932598830703E-3</v>
      </c>
      <c r="I84" s="16">
        <v>-3.2346172957184098</v>
      </c>
      <c r="J84" s="16">
        <v>-3.2398600721419002</v>
      </c>
      <c r="K84" s="16">
        <v>2.1822044195493901E-3</v>
      </c>
      <c r="L84" s="16">
        <v>-1.54494556165298E-2</v>
      </c>
      <c r="M84" s="16">
        <v>3.9879435141394201E-3</v>
      </c>
      <c r="N84" s="16">
        <v>-11.902015660312101</v>
      </c>
      <c r="O84" s="16">
        <v>3.9168497078911598E-3</v>
      </c>
      <c r="P84" s="16">
        <v>-23.066369985022401</v>
      </c>
      <c r="Q84" s="16">
        <v>2.1387870425860801E-3</v>
      </c>
      <c r="R84" s="16">
        <v>-35.618500601264998</v>
      </c>
      <c r="S84" s="16">
        <v>0.122423559231843</v>
      </c>
      <c r="T84" s="16">
        <v>679.33164370478596</v>
      </c>
      <c r="U84" s="16">
        <v>0.23184100528774301</v>
      </c>
      <c r="V84" s="74">
        <v>43734.334618055553</v>
      </c>
      <c r="W84" s="73">
        <v>2.2999999999999998</v>
      </c>
      <c r="X84" s="16">
        <v>9.3403093087477296E-4</v>
      </c>
      <c r="Y84" s="16">
        <v>3.7718627498033099E-4</v>
      </c>
      <c r="Z84" s="17">
        <f>((((N84/1000)+1)/((SMOW!$Z$4/1000)+1))-1)*1000</f>
        <v>-1.2626099186109352</v>
      </c>
      <c r="AA84" s="17">
        <f>((((P84/1000)+1)/((SMOW!$AA$4/1000)+1))-1)*1000</f>
        <v>-2.4173374698734929</v>
      </c>
      <c r="AB84" s="17">
        <f>Z84*SMOW!$AN$6</f>
        <v>-1.3978802903199112</v>
      </c>
      <c r="AC84" s="17">
        <f>AA84*SMOW!$AN$12</f>
        <v>-2.6710888895672786</v>
      </c>
      <c r="AD84" s="17">
        <f t="shared" si="8"/>
        <v>-1.3988582364469737</v>
      </c>
      <c r="AE84" s="17">
        <f t="shared" si="8"/>
        <v>-2.6746626127352742</v>
      </c>
      <c r="AF84" s="16">
        <f>(AD84-SMOW!AN$14*AE84)</f>
        <v>1.3363623077251141E-2</v>
      </c>
      <c r="AG84" s="2">
        <f t="shared" si="9"/>
        <v>13.363623077251141</v>
      </c>
      <c r="AM84" s="73">
        <v>3</v>
      </c>
    </row>
    <row r="85" spans="1:39" s="73" customFormat="1" x14ac:dyDescent="0.25">
      <c r="A85" s="73">
        <v>1728</v>
      </c>
      <c r="B85" s="69" t="s">
        <v>80</v>
      </c>
      <c r="C85" s="48" t="s">
        <v>62</v>
      </c>
      <c r="D85" s="48" t="s">
        <v>67</v>
      </c>
      <c r="E85" s="73" t="s">
        <v>316</v>
      </c>
      <c r="F85" s="16">
        <v>-1.8151441579201699</v>
      </c>
      <c r="G85" s="16">
        <v>-1.8167941274729</v>
      </c>
      <c r="H85" s="16">
        <v>5.53328024870054E-3</v>
      </c>
      <c r="I85" s="16">
        <v>-3.4110255563971399</v>
      </c>
      <c r="J85" s="16">
        <v>-3.4168564050283101</v>
      </c>
      <c r="K85" s="16">
        <v>1.3878845267332599E-3</v>
      </c>
      <c r="L85" s="16">
        <v>-1.2693945617948999E-2</v>
      </c>
      <c r="M85" s="16">
        <v>5.3246420390827597E-3</v>
      </c>
      <c r="N85" s="16">
        <v>-11.991630365159001</v>
      </c>
      <c r="O85" s="16">
        <v>5.4768685031176398E-3</v>
      </c>
      <c r="P85" s="16">
        <v>-23.239268407720399</v>
      </c>
      <c r="Q85" s="16">
        <v>1.36027102492875E-3</v>
      </c>
      <c r="R85" s="16">
        <v>-36.243911052510697</v>
      </c>
      <c r="S85" s="16">
        <v>0.15674161702140699</v>
      </c>
      <c r="T85" s="16">
        <v>719.38977033135495</v>
      </c>
      <c r="U85" s="16">
        <v>0.105630170475267</v>
      </c>
      <c r="V85" s="74">
        <v>43734.413946759261</v>
      </c>
      <c r="W85" s="73">
        <v>2.2999999999999998</v>
      </c>
      <c r="X85" s="16">
        <v>3.32693037728287E-3</v>
      </c>
      <c r="Y85" s="16">
        <v>1.6746436357615701E-3</v>
      </c>
      <c r="Z85" s="17">
        <f>((((N85/1000)+1)/((SMOW!$Z$4/1000)+1))-1)*1000</f>
        <v>-1.353189555297063</v>
      </c>
      <c r="AA85" s="17">
        <f>((((P85/1000)+1)/((SMOW!$AA$4/1000)+1))-1)*1000</f>
        <v>-2.5938903733287999</v>
      </c>
      <c r="AB85" s="17">
        <f>Z85*SMOW!$AN$6</f>
        <v>-1.4981642235929662</v>
      </c>
      <c r="AC85" s="17">
        <f>AA85*SMOW!$AN$12</f>
        <v>-2.8661748073249651</v>
      </c>
      <c r="AD85" s="17">
        <f t="shared" si="8"/>
        <v>-1.499287593748881</v>
      </c>
      <c r="AE85" s="17">
        <f t="shared" si="8"/>
        <v>-2.87029015175013</v>
      </c>
      <c r="AF85" s="16">
        <f>(AD85-SMOW!AN$14*AE85)</f>
        <v>1.6225606375187773E-2</v>
      </c>
      <c r="AG85" s="2">
        <f t="shared" si="9"/>
        <v>16.225606375187773</v>
      </c>
      <c r="AM85" s="73">
        <v>4</v>
      </c>
    </row>
    <row r="86" spans="1:39" s="73" customFormat="1" x14ac:dyDescent="0.25">
      <c r="A86" s="73">
        <v>1729</v>
      </c>
      <c r="B86" s="69" t="s">
        <v>80</v>
      </c>
      <c r="C86" s="48" t="s">
        <v>62</v>
      </c>
      <c r="D86" s="48" t="s">
        <v>67</v>
      </c>
      <c r="E86" s="73" t="s">
        <v>317</v>
      </c>
      <c r="F86" s="16">
        <v>-1.6881081211401101</v>
      </c>
      <c r="G86" s="16">
        <v>-1.6895349001050399</v>
      </c>
      <c r="H86" s="16">
        <v>4.0370293826084199E-3</v>
      </c>
      <c r="I86" s="16">
        <v>-3.1650158747748001</v>
      </c>
      <c r="J86" s="16">
        <v>-3.1700351620829599</v>
      </c>
      <c r="K86" s="16">
        <v>1.2585319822858299E-3</v>
      </c>
      <c r="L86" s="16">
        <v>-1.5756334525232601E-2</v>
      </c>
      <c r="M86" s="16">
        <v>4.2141667763330804E-3</v>
      </c>
      <c r="N86" s="16">
        <v>-11.8658894597051</v>
      </c>
      <c r="O86" s="16">
        <v>3.9958719020187598E-3</v>
      </c>
      <c r="P86" s="16">
        <v>-22.9981533615356</v>
      </c>
      <c r="Q86" s="16">
        <v>1.23349209280178E-3</v>
      </c>
      <c r="R86" s="16">
        <v>-36.2052885551362</v>
      </c>
      <c r="S86" s="16">
        <v>0.15509775207389401</v>
      </c>
      <c r="T86" s="16">
        <v>607.70162227662195</v>
      </c>
      <c r="U86" s="16">
        <v>0.105435988957553</v>
      </c>
      <c r="V86" s="74">
        <v>43734.494039351855</v>
      </c>
      <c r="W86" s="73">
        <v>2.2999999999999998</v>
      </c>
      <c r="X86" s="16">
        <v>3.6639895842516298E-2</v>
      </c>
      <c r="Y86" s="16">
        <v>4.2442020586252301E-2</v>
      </c>
      <c r="Z86" s="17">
        <f>((((N86/1000)+1)/((SMOW!$Z$4/1000)+1))-1)*1000</f>
        <v>-1.226094726919813</v>
      </c>
      <c r="AA86" s="17">
        <f>((((P86/1000)+1)/((SMOW!$AA$4/1000)+1))-1)*1000</f>
        <v>-2.3476789804981468</v>
      </c>
      <c r="AB86" s="17">
        <f>Z86*SMOW!$AN$6</f>
        <v>-1.3574530245350604</v>
      </c>
      <c r="AC86" s="17">
        <f>AA86*SMOW!$AN$12</f>
        <v>-2.5941182475475424</v>
      </c>
      <c r="AD86" s="17">
        <f t="shared" ref="AD86:AE101" si="10">LN((AB86/1000)+1)*1000</f>
        <v>-1.3583751985250123</v>
      </c>
      <c r="AE86" s="17">
        <f t="shared" si="10"/>
        <v>-2.597488802629464</v>
      </c>
      <c r="AF86" s="16">
        <f>(AD86-SMOW!AN$14*AE86)</f>
        <v>1.3098889263344793E-2</v>
      </c>
      <c r="AG86" s="2">
        <f t="shared" si="9"/>
        <v>13.098889263344793</v>
      </c>
      <c r="AM86" s="73">
        <v>5</v>
      </c>
    </row>
    <row r="87" spans="1:39" s="73" customFormat="1" x14ac:dyDescent="0.25">
      <c r="A87" s="73">
        <v>1730</v>
      </c>
      <c r="B87" s="69" t="s">
        <v>102</v>
      </c>
      <c r="C87" s="48" t="s">
        <v>62</v>
      </c>
      <c r="D87" s="48" t="s">
        <v>67</v>
      </c>
      <c r="E87" s="73" t="s">
        <v>318</v>
      </c>
      <c r="F87" s="16">
        <v>-1.34916690413535</v>
      </c>
      <c r="G87" s="16">
        <v>-1.35007828776767</v>
      </c>
      <c r="H87" s="16">
        <v>4.7358313983950099E-3</v>
      </c>
      <c r="I87" s="16">
        <v>-2.52635532462685</v>
      </c>
      <c r="J87" s="16">
        <v>-2.5295519827066699</v>
      </c>
      <c r="K87" s="16">
        <v>1.38260437989286E-3</v>
      </c>
      <c r="L87" s="16">
        <v>-1.44748408985504E-2</v>
      </c>
      <c r="M87" s="16">
        <v>4.6542074837736197E-3</v>
      </c>
      <c r="N87" s="16">
        <v>-11.5304037455561</v>
      </c>
      <c r="O87" s="16">
        <v>4.6875496371324103E-3</v>
      </c>
      <c r="P87" s="16">
        <v>-22.372199671299501</v>
      </c>
      <c r="Q87" s="16">
        <v>1.35509593246513E-3</v>
      </c>
      <c r="R87" s="16">
        <v>-35.0512031942569</v>
      </c>
      <c r="S87" s="16">
        <v>0.12321603439043601</v>
      </c>
      <c r="T87" s="16">
        <v>829.487704127092</v>
      </c>
      <c r="U87" s="16">
        <v>0.107767821055994</v>
      </c>
      <c r="V87" s="74">
        <v>43734.571712962963</v>
      </c>
      <c r="W87" s="73">
        <v>2.2999999999999998</v>
      </c>
      <c r="X87" s="16">
        <v>3.2349204332169999E-2</v>
      </c>
      <c r="Y87" s="16">
        <v>2.81192389106301E-2</v>
      </c>
      <c r="Z87" s="17">
        <f>((((N87/1000)+1)/((SMOW!$Z$4/1000)+1))-1)*1000</f>
        <v>-0.886996649736016</v>
      </c>
      <c r="AA87" s="17">
        <f>((((P87/1000)+1)/((SMOW!$AA$4/1000)+1))-1)*1000</f>
        <v>-1.7084947721331956</v>
      </c>
      <c r="AB87" s="17">
        <f>Z87*SMOW!$AN$6</f>
        <v>-0.98202549811256645</v>
      </c>
      <c r="AC87" s="17">
        <f>AA87*SMOW!$AN$12</f>
        <v>-1.8878379459230334</v>
      </c>
      <c r="AD87" s="17">
        <f t="shared" si="10"/>
        <v>-0.98250800106468583</v>
      </c>
      <c r="AE87" s="17">
        <f t="shared" si="10"/>
        <v>-1.8896221578670633</v>
      </c>
      <c r="AF87" s="16">
        <f>(AD87-SMOW!AN$14*AE87)</f>
        <v>1.5212498289123633E-2</v>
      </c>
      <c r="AG87" s="2">
        <f t="shared" si="9"/>
        <v>15.212498289123634</v>
      </c>
      <c r="AL87" s="73">
        <v>0</v>
      </c>
    </row>
    <row r="88" spans="1:39" s="73" customFormat="1" x14ac:dyDescent="0.25">
      <c r="A88" s="73">
        <v>1731</v>
      </c>
      <c r="B88" s="69" t="s">
        <v>102</v>
      </c>
      <c r="C88" s="48" t="s">
        <v>62</v>
      </c>
      <c r="D88" s="48" t="s">
        <v>293</v>
      </c>
      <c r="E88" s="73" t="s">
        <v>319</v>
      </c>
      <c r="F88" s="16">
        <v>-24.248764569194101</v>
      </c>
      <c r="G88" s="16">
        <v>-24.547607155328901</v>
      </c>
      <c r="H88" s="16">
        <v>4.2370146495145002E-3</v>
      </c>
      <c r="I88" s="16">
        <v>-45.403926875429597</v>
      </c>
      <c r="J88" s="16">
        <v>-46.466988094712299</v>
      </c>
      <c r="K88" s="16">
        <v>1.39222510372667E-3</v>
      </c>
      <c r="L88" s="16">
        <v>-1.3037441320745601E-2</v>
      </c>
      <c r="M88" s="16">
        <v>4.4128395482977796E-3</v>
      </c>
      <c r="N88" s="16">
        <v>-34.196540205081703</v>
      </c>
      <c r="O88" s="16">
        <v>4.1938183208105398E-3</v>
      </c>
      <c r="P88" s="16">
        <v>-64.396674385405802</v>
      </c>
      <c r="Q88" s="16">
        <v>1.3645252413289101E-3</v>
      </c>
      <c r="R88" s="16">
        <v>-95.278508738044096</v>
      </c>
      <c r="S88" s="16">
        <v>0.142739650966626</v>
      </c>
      <c r="T88" s="16">
        <v>719.21948813887502</v>
      </c>
      <c r="U88" s="16">
        <v>0.14048124424613501</v>
      </c>
      <c r="V88" s="74">
        <v>43734.656412037039</v>
      </c>
      <c r="W88" s="73">
        <v>2.2999999999999998</v>
      </c>
      <c r="X88" s="16">
        <v>2.4650593472964602E-3</v>
      </c>
      <c r="Y88" s="16">
        <v>1.43731752717245E-3</v>
      </c>
      <c r="Z88" s="17">
        <f>((((N88/1000)+1)/((SMOW!$Z$4/1000)+1))-1)*1000</f>
        <v>-23.797192125889154</v>
      </c>
      <c r="AA88" s="17">
        <f>((((P88/1000)+1)/((SMOW!$AA$4/1000)+1))-1)*1000</f>
        <v>-44.621223015591681</v>
      </c>
      <c r="AB88" s="17">
        <f>Z88*SMOW!$AN$6</f>
        <v>-26.346716707511636</v>
      </c>
      <c r="AC88" s="17">
        <f>AA88*SMOW!$AN$12</f>
        <v>-49.305177502621561</v>
      </c>
      <c r="AD88" s="17">
        <f t="shared" si="10"/>
        <v>-26.700010691631395</v>
      </c>
      <c r="AE88" s="17">
        <f t="shared" si="10"/>
        <v>-50.562169621906584</v>
      </c>
      <c r="AF88" s="16">
        <f>(AD88-SMOW!AN$14*AE88)</f>
        <v>-3.1851312647184216E-3</v>
      </c>
      <c r="AG88" s="2">
        <f t="shared" si="9"/>
        <v>-3.1851312647184216</v>
      </c>
      <c r="AH88" s="2">
        <f>AVERAGE(AG88:AG94)</f>
        <v>11.972818874729134</v>
      </c>
      <c r="AI88" s="2">
        <f>STDEV(AG88:AG94)</f>
        <v>10.562184268165442</v>
      </c>
      <c r="AL88" s="73">
        <v>2</v>
      </c>
    </row>
    <row r="89" spans="1:39" s="73" customFormat="1" x14ac:dyDescent="0.25">
      <c r="A89" s="73">
        <v>1732</v>
      </c>
      <c r="B89" s="69" t="s">
        <v>102</v>
      </c>
      <c r="C89" s="48" t="s">
        <v>62</v>
      </c>
      <c r="D89" s="48" t="s">
        <v>293</v>
      </c>
      <c r="E89" s="73" t="s">
        <v>320</v>
      </c>
      <c r="F89" s="16">
        <v>-25.135094376425599</v>
      </c>
      <c r="G89" s="16">
        <v>-25.4563762574466</v>
      </c>
      <c r="H89" s="16">
        <v>4.0603047139605598E-3</v>
      </c>
      <c r="I89" s="16">
        <v>-47.051454563374797</v>
      </c>
      <c r="J89" s="16">
        <v>-48.194369070148298</v>
      </c>
      <c r="K89" s="16">
        <v>2.0239893853693401E-3</v>
      </c>
      <c r="L89" s="16">
        <v>-9.7493884082946493E-3</v>
      </c>
      <c r="M89" s="16">
        <v>3.9634607605344404E-3</v>
      </c>
      <c r="N89" s="16">
        <v>-35.073833887385497</v>
      </c>
      <c r="O89" s="16">
        <v>4.0189099415608703E-3</v>
      </c>
      <c r="P89" s="16">
        <v>-66.0114226829117</v>
      </c>
      <c r="Q89" s="16">
        <v>1.9837198719684598E-3</v>
      </c>
      <c r="R89" s="16">
        <v>-97.472563693695193</v>
      </c>
      <c r="S89" s="16">
        <v>0.14110730783414299</v>
      </c>
      <c r="T89" s="16">
        <v>657.84686751931702</v>
      </c>
      <c r="U89" s="16">
        <v>9.3750771033876704E-2</v>
      </c>
      <c r="V89" s="74">
        <v>43734.745393518519</v>
      </c>
      <c r="W89" s="73">
        <v>2.2999999999999998</v>
      </c>
      <c r="X89" s="16">
        <v>2.6692387048094499E-2</v>
      </c>
      <c r="Y89" s="16">
        <v>2.1861239421017802E-2</v>
      </c>
      <c r="Z89" s="17">
        <f>((((N89/1000)+1)/((SMOW!$Z$4/1000)+1))-1)*1000</f>
        <v>-24.683932121806194</v>
      </c>
      <c r="AA89" s="17">
        <f>((((P89/1000)+1)/((SMOW!$AA$4/1000)+1))-1)*1000</f>
        <v>-46.270101564196089</v>
      </c>
      <c r="AB89" s="17">
        <f>Z89*SMOW!$AN$6</f>
        <v>-27.328458055064562</v>
      </c>
      <c r="AC89" s="17">
        <f>AA89*SMOW!$AN$12</f>
        <v>-51.12714122358004</v>
      </c>
      <c r="AD89" s="17">
        <f t="shared" si="10"/>
        <v>-27.708826299471912</v>
      </c>
      <c r="AE89" s="17">
        <f t="shared" si="10"/>
        <v>-52.480463239588673</v>
      </c>
      <c r="AF89" s="16">
        <f>(AD89-SMOW!AN$14*AE89)</f>
        <v>8.5829103090873105E-4</v>
      </c>
      <c r="AG89" s="2">
        <f t="shared" si="9"/>
        <v>0.85829103090873105</v>
      </c>
      <c r="AJ89" s="55"/>
      <c r="AK89" s="59"/>
      <c r="AL89" s="73">
        <v>3</v>
      </c>
    </row>
    <row r="90" spans="1:39" s="73" customFormat="1" x14ac:dyDescent="0.25">
      <c r="A90" s="73">
        <v>1733</v>
      </c>
      <c r="B90" s="69" t="s">
        <v>248</v>
      </c>
      <c r="C90" s="48" t="s">
        <v>62</v>
      </c>
      <c r="D90" s="48" t="s">
        <v>293</v>
      </c>
      <c r="E90" s="73" t="s">
        <v>321</v>
      </c>
      <c r="F90" s="16">
        <v>-25.722723565878699</v>
      </c>
      <c r="G90" s="16">
        <v>-26.059338393761799</v>
      </c>
      <c r="H90" s="16">
        <v>5.42604890599386E-3</v>
      </c>
      <c r="I90" s="16">
        <v>-48.154909526908099</v>
      </c>
      <c r="J90" s="16">
        <v>-49.352977580906497</v>
      </c>
      <c r="K90" s="16">
        <v>1.6485712443765599E-3</v>
      </c>
      <c r="L90" s="16">
        <v>-9.66231043169952E-4</v>
      </c>
      <c r="M90" s="16">
        <v>5.2925086057106097E-3</v>
      </c>
      <c r="N90" s="16">
        <v>-35.655472202196002</v>
      </c>
      <c r="O90" s="16">
        <v>5.3707303830476697E-3</v>
      </c>
      <c r="P90" s="16">
        <v>-67.092923186227694</v>
      </c>
      <c r="Q90" s="16">
        <v>1.6157710912231399E-3</v>
      </c>
      <c r="R90" s="16">
        <v>-99.449696749313006</v>
      </c>
      <c r="S90" s="16">
        <v>0.11949303556645</v>
      </c>
      <c r="T90" s="16">
        <v>599.48409536077497</v>
      </c>
      <c r="U90" s="16">
        <v>7.8475045199546706E-2</v>
      </c>
      <c r="V90" s="74">
        <v>43734.828136574077</v>
      </c>
      <c r="W90" s="73">
        <v>2.2999999999999998</v>
      </c>
      <c r="X90" s="16">
        <v>1.11440094531458E-2</v>
      </c>
      <c r="Y90" s="16">
        <v>9.1939074338065405E-3</v>
      </c>
      <c r="Z90" s="17">
        <f>((((N90/1000)+1)/((SMOW!$Z$4/1000)+1))-1)*1000</f>
        <v>-25.271833262899392</v>
      </c>
      <c r="AA90" s="17">
        <f>((((P90/1000)+1)/((SMOW!$AA$4/1000)+1))-1)*1000</f>
        <v>-47.374461285755729</v>
      </c>
      <c r="AB90" s="17">
        <f>Z90*SMOW!$AN$6</f>
        <v>-27.979344291325791</v>
      </c>
      <c r="AC90" s="17">
        <f>AA90*SMOW!$AN$12</f>
        <v>-52.347427186589556</v>
      </c>
      <c r="AD90" s="17">
        <f t="shared" si="10"/>
        <v>-28.378224018402793</v>
      </c>
      <c r="AE90" s="17">
        <f t="shared" si="10"/>
        <v>-53.767328272965209</v>
      </c>
      <c r="AF90" s="16">
        <f>(AD90-SMOW!AN$14*AE90)</f>
        <v>1.0925309722839671E-2</v>
      </c>
      <c r="AG90" s="2">
        <f t="shared" si="9"/>
        <v>10.925309722839671</v>
      </c>
      <c r="AL90" s="73">
        <v>4</v>
      </c>
    </row>
    <row r="91" spans="1:39" s="73" customFormat="1" x14ac:dyDescent="0.25">
      <c r="A91" s="73">
        <v>1734</v>
      </c>
      <c r="B91" s="69" t="s">
        <v>80</v>
      </c>
      <c r="C91" s="48" t="s">
        <v>62</v>
      </c>
      <c r="D91" s="48" t="s">
        <v>293</v>
      </c>
      <c r="E91" s="73" t="s">
        <v>322</v>
      </c>
      <c r="F91" s="16">
        <v>-26.0916676667998</v>
      </c>
      <c r="G91" s="16">
        <v>-26.438094935460601</v>
      </c>
      <c r="H91" s="16">
        <v>5.0908927017875201E-3</v>
      </c>
      <c r="I91" s="16">
        <v>-48.856952235565203</v>
      </c>
      <c r="J91" s="16">
        <v>-50.090810051994701</v>
      </c>
      <c r="K91" s="16">
        <v>5.1758782853499599E-3</v>
      </c>
      <c r="L91" s="16">
        <v>9.8527719925853297E-3</v>
      </c>
      <c r="M91" s="16">
        <v>5.7961388135369003E-3</v>
      </c>
      <c r="N91" s="16">
        <v>-36.021456739031997</v>
      </c>
      <c r="O91" s="16">
        <v>4.97642157124655E-3</v>
      </c>
      <c r="P91" s="16">
        <v>-67.785910178845199</v>
      </c>
      <c r="Q91" s="16">
        <v>6.9697427664322104E-3</v>
      </c>
      <c r="R91" s="16">
        <v>-101.302281353203</v>
      </c>
      <c r="S91" s="16">
        <v>0.218392460795062</v>
      </c>
      <c r="T91" s="16">
        <v>493.28955430080401</v>
      </c>
      <c r="U91" s="16">
        <v>0.34819966388279799</v>
      </c>
      <c r="V91" s="74">
        <v>43735.333599537036</v>
      </c>
      <c r="W91" s="73">
        <v>2.2999999999999998</v>
      </c>
      <c r="X91" s="16">
        <v>2.4545068812010301E-3</v>
      </c>
      <c r="Y91" s="16">
        <v>2.3951571343730602E-3</v>
      </c>
      <c r="Z91" s="17">
        <f>((((N91/1000)+1)/((SMOW!$Z$4/1000)+1))-1)*1000</f>
        <v>-25.64175856071693</v>
      </c>
      <c r="AA91" s="17">
        <f>((((P91/1000)+1)/((SMOW!$AA$4/1000)+1))-1)*1000</f>
        <v>-48.082095651033384</v>
      </c>
      <c r="AB91" s="17">
        <f>Z91*SMOW!$AN$6</f>
        <v>-28.388901728731923</v>
      </c>
      <c r="AC91" s="17">
        <f>AA91*SMOW!$AN$12</f>
        <v>-53.129342957360301</v>
      </c>
      <c r="AD91" s="17">
        <f t="shared" si="10"/>
        <v>-28.799659244112792</v>
      </c>
      <c r="AE91" s="17">
        <f t="shared" si="10"/>
        <v>-54.592776916556275</v>
      </c>
      <c r="AF91" s="16">
        <f>(AD91-SMOW!AN$14*AE91)</f>
        <v>2.5326967828920743E-2</v>
      </c>
      <c r="AG91" s="2">
        <f t="shared" si="9"/>
        <v>25.326967828920743</v>
      </c>
      <c r="AL91" s="73">
        <v>5</v>
      </c>
    </row>
    <row r="92" spans="1:39" s="73" customFormat="1" x14ac:dyDescent="0.25">
      <c r="A92" s="73">
        <v>1735</v>
      </c>
      <c r="B92" s="69" t="s">
        <v>80</v>
      </c>
      <c r="C92" s="48" t="s">
        <v>62</v>
      </c>
      <c r="D92" s="48" t="s">
        <v>293</v>
      </c>
      <c r="E92" s="73" t="s">
        <v>323</v>
      </c>
      <c r="F92" s="16">
        <v>-26.037397391473299</v>
      </c>
      <c r="G92" s="16">
        <v>-26.382372099256798</v>
      </c>
      <c r="H92" s="16">
        <v>4.0871212081390702E-3</v>
      </c>
      <c r="I92" s="16">
        <v>-48.735342551736302</v>
      </c>
      <c r="J92" s="16">
        <v>-49.962961735306301</v>
      </c>
      <c r="K92" s="16">
        <v>4.4605239539871402E-3</v>
      </c>
      <c r="L92" s="16">
        <v>-1.92830301509774E-3</v>
      </c>
      <c r="M92" s="16">
        <v>3.3075448010083598E-3</v>
      </c>
      <c r="N92" s="16">
        <v>-35.966937930786102</v>
      </c>
      <c r="O92" s="16">
        <v>4.0454530418095897E-3</v>
      </c>
      <c r="P92" s="16">
        <v>-67.661807852333894</v>
      </c>
      <c r="Q92" s="16">
        <v>4.3717768832561904E-3</v>
      </c>
      <c r="R92" s="16">
        <v>-98.818411779389606</v>
      </c>
      <c r="S92" s="16">
        <v>0.117936898625328</v>
      </c>
      <c r="T92" s="16">
        <v>593.03587297516901</v>
      </c>
      <c r="U92" s="16">
        <v>0.12594944305651501</v>
      </c>
      <c r="V92" s="74">
        <v>43735.474756944444</v>
      </c>
      <c r="W92" s="73">
        <v>2.2999999999999998</v>
      </c>
      <c r="X92" s="100">
        <v>4.9910630387561101E-4</v>
      </c>
      <c r="Y92" s="100">
        <v>9.1973273133365502E-6</v>
      </c>
      <c r="Z92" s="17">
        <f>((((N92/1000)+1)/((SMOW!$Z$4/1000)+1))-1)*1000</f>
        <v>-25.586652717854321</v>
      </c>
      <c r="AA92" s="17">
        <f>((((P92/1000)+1)/((SMOW!$AA$4/1000)+1))-1)*1000</f>
        <v>-47.955370226190233</v>
      </c>
      <c r="AB92" s="17">
        <f>Z92*SMOW!$AN$6</f>
        <v>-28.327892092672787</v>
      </c>
      <c r="AC92" s="17">
        <f>AA92*SMOW!$AN$12</f>
        <v>-52.989314980901582</v>
      </c>
      <c r="AD92" s="17">
        <f t="shared" si="10"/>
        <v>-28.736868976708529</v>
      </c>
      <c r="AE92" s="17">
        <f t="shared" si="10"/>
        <v>-54.444902840600221</v>
      </c>
      <c r="AF92" s="16">
        <f>(AD92-SMOW!AN$14*AE92)</f>
        <v>1.0039723128389966E-2</v>
      </c>
      <c r="AG92" s="2">
        <f t="shared" si="9"/>
        <v>10.039723128389966</v>
      </c>
      <c r="AL92" s="73">
        <v>6</v>
      </c>
    </row>
    <row r="93" spans="1:39" s="73" customFormat="1" x14ac:dyDescent="0.25">
      <c r="A93" s="73">
        <v>1736</v>
      </c>
      <c r="B93" s="69" t="s">
        <v>80</v>
      </c>
      <c r="C93" s="48" t="s">
        <v>62</v>
      </c>
      <c r="D93" s="48" t="s">
        <v>293</v>
      </c>
      <c r="E93" s="73" t="s">
        <v>324</v>
      </c>
      <c r="F93" s="16">
        <v>-26.2850273339733</v>
      </c>
      <c r="G93" s="16">
        <v>-26.636654367807399</v>
      </c>
      <c r="H93" s="16">
        <v>4.1464365158810504E-3</v>
      </c>
      <c r="I93" s="16">
        <v>-49.212052548961204</v>
      </c>
      <c r="J93" s="16">
        <v>-50.464219907940901</v>
      </c>
      <c r="K93" s="16">
        <v>2.34530281593833E-3</v>
      </c>
      <c r="L93" s="16">
        <v>8.4537435853696795E-3</v>
      </c>
      <c r="M93" s="16">
        <v>4.2614538669779496E-3</v>
      </c>
      <c r="N93" s="16">
        <v>-36.212043288105797</v>
      </c>
      <c r="O93" s="16">
        <v>4.1041636304872797E-3</v>
      </c>
      <c r="P93" s="16">
        <v>-68.129033175498606</v>
      </c>
      <c r="Q93" s="16">
        <v>2.2986404155031898E-3</v>
      </c>
      <c r="R93" s="16">
        <v>-99.0699201709308</v>
      </c>
      <c r="S93" s="16">
        <v>0.13284458499798599</v>
      </c>
      <c r="T93" s="16">
        <v>545.32640643884201</v>
      </c>
      <c r="U93" s="16">
        <v>7.0132253344836207E-2</v>
      </c>
      <c r="V93" s="74">
        <v>43735.557638888888</v>
      </c>
      <c r="W93" s="73">
        <v>2.2999999999999998</v>
      </c>
      <c r="X93" s="16">
        <v>0.26505676263830902</v>
      </c>
      <c r="Y93" s="16">
        <v>0.61001933889929705</v>
      </c>
      <c r="Z93" s="17">
        <f>((((N93/1000)+1)/((SMOW!$Z$4/1000)+1))-1)*1000</f>
        <v>-25.834397262164966</v>
      </c>
      <c r="AA93" s="17">
        <f>((((P93/1000)+1)/((SMOW!$AA$4/1000)+1))-1)*1000</f>
        <v>-48.43247109319271</v>
      </c>
      <c r="AB93" s="17">
        <f>Z93*SMOW!$AN$6</f>
        <v>-28.602178877863846</v>
      </c>
      <c r="AC93" s="17">
        <f>AA93*SMOW!$AN$12</f>
        <v>-53.516497817777029</v>
      </c>
      <c r="AD93" s="17">
        <f t="shared" si="10"/>
        <v>-29.019192101486549</v>
      </c>
      <c r="AE93" s="17">
        <f t="shared" si="10"/>
        <v>-55.001738825691341</v>
      </c>
      <c r="AF93" s="16">
        <f>(AD93-SMOW!AN$14*AE93)</f>
        <v>2.1725998478480335E-2</v>
      </c>
      <c r="AG93" s="2">
        <f t="shared" si="9"/>
        <v>21.725998478480335</v>
      </c>
      <c r="AL93" s="73">
        <v>7</v>
      </c>
    </row>
    <row r="94" spans="1:39" s="73" customFormat="1" x14ac:dyDescent="0.25">
      <c r="A94" s="73">
        <v>1737</v>
      </c>
      <c r="B94" s="69" t="s">
        <v>102</v>
      </c>
      <c r="C94" s="99" t="s">
        <v>62</v>
      </c>
      <c r="D94" s="99" t="s">
        <v>293</v>
      </c>
      <c r="E94" s="73" t="s">
        <v>325</v>
      </c>
      <c r="F94" s="16">
        <v>-26.121637603339899</v>
      </c>
      <c r="G94" s="16">
        <v>-26.468868099357799</v>
      </c>
      <c r="H94" s="16">
        <v>4.1728528250368603E-3</v>
      </c>
      <c r="I94" s="16">
        <v>-48.904181625011297</v>
      </c>
      <c r="J94" s="16">
        <v>-50.140466229395798</v>
      </c>
      <c r="K94" s="16">
        <v>2.2197578153758798E-3</v>
      </c>
      <c r="L94" s="16">
        <v>5.2980697631951103E-3</v>
      </c>
      <c r="M94" s="16">
        <v>4.1732925676439096E-3</v>
      </c>
      <c r="N94" s="16">
        <v>-36.050319314401499</v>
      </c>
      <c r="O94" s="16">
        <v>4.1303106255936696E-3</v>
      </c>
      <c r="P94" s="16">
        <v>-67.827287685005601</v>
      </c>
      <c r="Q94" s="16">
        <v>2.1755932719544598E-3</v>
      </c>
      <c r="R94" s="16">
        <v>-99.167659420327496</v>
      </c>
      <c r="S94" s="16">
        <v>0.137946978387711</v>
      </c>
      <c r="T94" s="16">
        <v>676.51635461360399</v>
      </c>
      <c r="U94" s="16">
        <v>9.6273745472712405E-2</v>
      </c>
      <c r="V94" s="74">
        <v>43735.635578703703</v>
      </c>
      <c r="W94" s="73">
        <v>2.2999999999999998</v>
      </c>
      <c r="X94" s="16">
        <v>0.10508879030917299</v>
      </c>
      <c r="Y94" s="16">
        <v>9.8003720545704706E-2</v>
      </c>
      <c r="Z94" s="17">
        <f>((((N94/1000)+1)/((SMOW!$Z$4/1000)+1))-1)*1000</f>
        <v>-25.670931915639628</v>
      </c>
      <c r="AA94" s="17">
        <f>((((P94/1000)+1)/((SMOW!$AA$4/1000)+1))-1)*1000</f>
        <v>-48.124347736022813</v>
      </c>
      <c r="AB94" s="17">
        <f>Z94*SMOW!$AN$6</f>
        <v>-28.421200586239561</v>
      </c>
      <c r="AC94" s="17">
        <f>AA94*SMOW!$AN$12</f>
        <v>-53.176030304982568</v>
      </c>
      <c r="AD94" s="17">
        <f t="shared" si="10"/>
        <v>-28.832902374441037</v>
      </c>
      <c r="AE94" s="17">
        <f t="shared" si="10"/>
        <v>-54.642085128104767</v>
      </c>
      <c r="AF94" s="16">
        <f>(AD94-SMOW!AN$14*AE94)</f>
        <v>1.8118573198282917E-2</v>
      </c>
      <c r="AG94" s="2">
        <f t="shared" si="9"/>
        <v>18.118573198282917</v>
      </c>
      <c r="AJ94" s="55"/>
      <c r="AK94" s="59"/>
      <c r="AL94" s="55">
        <v>8</v>
      </c>
      <c r="AM94" s="73">
        <v>0</v>
      </c>
    </row>
    <row r="95" spans="1:39" s="73" customFormat="1" x14ac:dyDescent="0.25">
      <c r="A95" s="73">
        <v>1738</v>
      </c>
      <c r="B95" s="69" t="s">
        <v>105</v>
      </c>
      <c r="C95" s="98" t="s">
        <v>62</v>
      </c>
      <c r="D95" s="98" t="s">
        <v>67</v>
      </c>
      <c r="E95" s="73" t="s">
        <v>326</v>
      </c>
      <c r="F95" s="16">
        <v>-3.1817420151941902</v>
      </c>
      <c r="G95" s="16">
        <v>-3.18681476568212</v>
      </c>
      <c r="H95" s="16">
        <v>3.5470216783979299E-3</v>
      </c>
      <c r="I95" s="16">
        <v>-5.9739145427145601</v>
      </c>
      <c r="J95" s="16">
        <v>-5.9918297942868399</v>
      </c>
      <c r="K95" s="16">
        <v>1.4086192784466701E-3</v>
      </c>
      <c r="L95" s="16">
        <v>-2.31286342986694E-2</v>
      </c>
      <c r="M95" s="16">
        <v>3.6532047598538402E-3</v>
      </c>
      <c r="N95" s="16">
        <v>-13.344295768775799</v>
      </c>
      <c r="O95" s="16">
        <v>3.5108598222276998E-3</v>
      </c>
      <c r="P95" s="16">
        <v>-25.7511658754431</v>
      </c>
      <c r="Q95" s="16">
        <v>1.38059323576057E-3</v>
      </c>
      <c r="R95" s="16">
        <v>-39.343639699797201</v>
      </c>
      <c r="S95" s="16">
        <v>0.17074295967192299</v>
      </c>
      <c r="T95" s="16">
        <v>689.78181095372804</v>
      </c>
      <c r="U95" s="16">
        <v>8.6796236548322803E-2</v>
      </c>
      <c r="V95" s="74">
        <v>43735.712175925924</v>
      </c>
      <c r="W95" s="73">
        <v>2.2999999999999998</v>
      </c>
      <c r="X95" s="16">
        <v>1.8324054156215699E-2</v>
      </c>
      <c r="Y95" s="16">
        <v>2.1980804530826299E-2</v>
      </c>
      <c r="Z95" s="17">
        <f>((((N95/1000)+1)/((SMOW!$Z$4/1000)+1))-1)*1000</f>
        <v>-2.7204198667366564</v>
      </c>
      <c r="AA95" s="17">
        <f>((((P95/1000)+1)/((SMOW!$AA$4/1000)+1))-1)*1000</f>
        <v>-5.1588807543182513</v>
      </c>
      <c r="AB95" s="17">
        <f>Z95*SMOW!$AN$6</f>
        <v>-3.0118734670559046</v>
      </c>
      <c r="AC95" s="17">
        <f>AA95*SMOW!$AN$12</f>
        <v>-5.7004159482056451</v>
      </c>
      <c r="AD95" s="17">
        <f t="shared" si="10"/>
        <v>-3.0164182858535553</v>
      </c>
      <c r="AE95" s="17">
        <f t="shared" si="10"/>
        <v>-5.7167253288987512</v>
      </c>
      <c r="AF95" s="16">
        <f>(AD95-SMOW!AN$14*AE95)</f>
        <v>2.0126878049855357E-3</v>
      </c>
      <c r="AG95" s="2">
        <f t="shared" si="9"/>
        <v>2.0126878049855357</v>
      </c>
      <c r="AH95" s="2">
        <f>AVERAGE(AG95:AG99)</f>
        <v>7.879652000002312</v>
      </c>
      <c r="AI95" s="2">
        <f>STDEV(AG95:AG99)</f>
        <v>4.7215076671424612</v>
      </c>
      <c r="AJ95" s="55"/>
      <c r="AK95" s="59"/>
      <c r="AL95" s="48"/>
      <c r="AM95" s="73">
        <v>2</v>
      </c>
    </row>
    <row r="96" spans="1:39" s="73" customFormat="1" x14ac:dyDescent="0.25">
      <c r="A96" s="73">
        <v>1739</v>
      </c>
      <c r="B96" s="69" t="s">
        <v>248</v>
      </c>
      <c r="C96" s="96" t="s">
        <v>62</v>
      </c>
      <c r="D96" s="96" t="s">
        <v>67</v>
      </c>
      <c r="E96" s="73" t="s">
        <v>327</v>
      </c>
      <c r="F96" s="16">
        <v>-2.5219235548032701</v>
      </c>
      <c r="G96" s="16">
        <v>-2.52510924449059</v>
      </c>
      <c r="H96" s="16">
        <v>3.9067265426891698E-3</v>
      </c>
      <c r="I96" s="16">
        <v>-4.7306073121725998</v>
      </c>
      <c r="J96" s="16">
        <v>-4.7418320804959002</v>
      </c>
      <c r="K96" s="16">
        <v>1.3024274525378599E-3</v>
      </c>
      <c r="L96" s="16">
        <v>-2.14219059887601E-2</v>
      </c>
      <c r="M96" s="16">
        <v>4.0260593032936604E-3</v>
      </c>
      <c r="N96" s="16">
        <v>-12.691204152037299</v>
      </c>
      <c r="O96" s="16">
        <v>3.86689749845539E-3</v>
      </c>
      <c r="P96" s="16">
        <v>-24.532595621064999</v>
      </c>
      <c r="Q96" s="16">
        <v>1.2765142139937299E-3</v>
      </c>
      <c r="R96" s="16">
        <v>-37.086037885888103</v>
      </c>
      <c r="S96" s="16">
        <v>0.151900202881635</v>
      </c>
      <c r="T96" s="16">
        <v>739.784296131779</v>
      </c>
      <c r="U96" s="16">
        <v>8.8564235249735695E-2</v>
      </c>
      <c r="V96" s="74">
        <v>43735.791770833333</v>
      </c>
      <c r="W96" s="73">
        <v>2.2999999999999998</v>
      </c>
      <c r="X96" s="16">
        <v>2.0294147812187399E-2</v>
      </c>
      <c r="Y96" s="16">
        <v>6.4345288865350306E-2</v>
      </c>
      <c r="Z96" s="17">
        <f>((((N96/1000)+1)/((SMOW!$Z$4/1000)+1))-1)*1000</f>
        <v>-2.0602960458978581</v>
      </c>
      <c r="AA96" s="17">
        <f>((((P96/1000)+1)/((SMOW!$AA$4/1000)+1))-1)*1000</f>
        <v>-3.9145540964020675</v>
      </c>
      <c r="AB96" s="17">
        <f>Z96*SMOW!$AN$6</f>
        <v>-2.2810269366117106</v>
      </c>
      <c r="AC96" s="17">
        <f>AA96*SMOW!$AN$12</f>
        <v>-4.3254705165583864</v>
      </c>
      <c r="AD96" s="17">
        <f t="shared" si="10"/>
        <v>-2.2836324414596971</v>
      </c>
      <c r="AE96" s="17">
        <f t="shared" si="10"/>
        <v>-4.3348524280486167</v>
      </c>
      <c r="AF96" s="16">
        <f>(AD96-SMOW!AN$14*AE96)</f>
        <v>5.1696405499725984E-3</v>
      </c>
      <c r="AG96" s="2">
        <f t="shared" si="9"/>
        <v>5.1696405499725984</v>
      </c>
      <c r="AJ96" s="55"/>
      <c r="AK96" s="59"/>
      <c r="AL96" s="48"/>
      <c r="AM96" s="73">
        <v>3</v>
      </c>
    </row>
    <row r="97" spans="1:39" s="73" customFormat="1" x14ac:dyDescent="0.25">
      <c r="A97" s="73">
        <v>1740</v>
      </c>
      <c r="B97" s="69" t="s">
        <v>80</v>
      </c>
      <c r="C97" s="48" t="s">
        <v>62</v>
      </c>
      <c r="D97" s="48" t="s">
        <v>67</v>
      </c>
      <c r="E97" s="73" t="s">
        <v>328</v>
      </c>
      <c r="F97" s="16">
        <v>-1.9632048777517801</v>
      </c>
      <c r="G97" s="16">
        <v>-1.9651351985960499</v>
      </c>
      <c r="H97" s="16">
        <v>6.0148382711162204E-3</v>
      </c>
      <c r="I97" s="16">
        <v>-3.67727046461901</v>
      </c>
      <c r="J97" s="16">
        <v>-3.6840484482914202</v>
      </c>
      <c r="K97" s="16">
        <v>3.22027353040344E-3</v>
      </c>
      <c r="L97" s="16">
        <v>-1.9957617898182699E-2</v>
      </c>
      <c r="M97" s="16">
        <v>5.6557463510357496E-3</v>
      </c>
      <c r="N97" s="16">
        <v>-12.1381816071976</v>
      </c>
      <c r="O97" s="16">
        <v>5.9535170455475399E-3</v>
      </c>
      <c r="P97" s="16">
        <v>-23.500216078230899</v>
      </c>
      <c r="Q97" s="16">
        <v>3.1562026172737702E-3</v>
      </c>
      <c r="R97" s="16">
        <v>-35.738594383397199</v>
      </c>
      <c r="S97" s="16">
        <v>0.17314779944346001</v>
      </c>
      <c r="T97" s="16">
        <v>640.54271805056499</v>
      </c>
      <c r="U97" s="16">
        <v>0.38979947926613101</v>
      </c>
      <c r="V97" s="74">
        <v>43738.339907407404</v>
      </c>
      <c r="W97" s="73">
        <v>2.2999999999999998</v>
      </c>
      <c r="X97" s="16">
        <v>1.4769376134891401E-2</v>
      </c>
      <c r="Y97" s="16">
        <v>1.8889228349466401E-2</v>
      </c>
      <c r="Z97" s="17">
        <f>((((N97/1000)+1)/((SMOW!$Z$4/1000)+1))-1)*1000</f>
        <v>-1.5013187968363484</v>
      </c>
      <c r="AA97" s="17">
        <f>((((P97/1000)+1)/((SMOW!$AA$4/1000)+1))-1)*1000</f>
        <v>-2.8603535842687267</v>
      </c>
      <c r="AB97" s="17">
        <f>Z97*SMOW!$AN$6</f>
        <v>-1.662163368630263</v>
      </c>
      <c r="AC97" s="17">
        <f>AA97*SMOW!$AN$12</f>
        <v>-3.1606090479265925</v>
      </c>
      <c r="AD97" s="17">
        <f t="shared" si="10"/>
        <v>-1.6635462948075135</v>
      </c>
      <c r="AE97" s="17">
        <f t="shared" si="10"/>
        <v>-3.1656143219622415</v>
      </c>
      <c r="AF97" s="16">
        <f>(AD97-SMOW!AN$14*AE97)</f>
        <v>7.8980671885500175E-3</v>
      </c>
      <c r="AG97" s="2">
        <f t="shared" si="9"/>
        <v>7.8980671885500175</v>
      </c>
      <c r="AM97" s="73">
        <v>4</v>
      </c>
    </row>
    <row r="98" spans="1:39" s="73" customFormat="1" x14ac:dyDescent="0.25">
      <c r="A98" s="73">
        <v>1741</v>
      </c>
      <c r="B98" s="69" t="s">
        <v>80</v>
      </c>
      <c r="C98" s="48" t="s">
        <v>62</v>
      </c>
      <c r="D98" s="48" t="s">
        <v>67</v>
      </c>
      <c r="E98" s="73" t="s">
        <v>329</v>
      </c>
      <c r="F98" s="16">
        <v>-1.86120450756042</v>
      </c>
      <c r="G98" s="16">
        <v>-1.86293907701982</v>
      </c>
      <c r="H98" s="16">
        <v>4.38423845902424E-3</v>
      </c>
      <c r="I98" s="16">
        <v>-3.4952993548124098</v>
      </c>
      <c r="J98" s="16">
        <v>-3.5014222551407799</v>
      </c>
      <c r="K98" s="16">
        <v>1.88747915144281E-3</v>
      </c>
      <c r="L98" s="16">
        <v>-1.4188126305485899E-2</v>
      </c>
      <c r="M98" s="16">
        <v>4.5154817152125602E-3</v>
      </c>
      <c r="N98" s="16">
        <v>-12.0372211299222</v>
      </c>
      <c r="O98" s="16">
        <v>4.3395411848202604E-3</v>
      </c>
      <c r="P98" s="16">
        <v>-23.3218654854576</v>
      </c>
      <c r="Q98" s="16">
        <v>1.84992566053418E-3</v>
      </c>
      <c r="R98" s="16">
        <v>-35.587497530412698</v>
      </c>
      <c r="S98" s="16">
        <v>0.123724199560913</v>
      </c>
      <c r="T98" s="16">
        <v>702.06083081895599</v>
      </c>
      <c r="U98" s="16">
        <v>0.166502939754162</v>
      </c>
      <c r="V98" s="74">
        <v>43738.41847222222</v>
      </c>
      <c r="W98" s="73">
        <v>2.2999999999999998</v>
      </c>
      <c r="X98" s="16">
        <v>9.0193162821601504E-4</v>
      </c>
      <c r="Y98" s="16">
        <v>2.0892541484345702E-3</v>
      </c>
      <c r="Z98" s="17">
        <f>((((N98/1000)+1)/((SMOW!$Z$4/1000)+1))-1)*1000</f>
        <v>-1.3992712214202507</v>
      </c>
      <c r="AA98" s="17">
        <f>((((P98/1000)+1)/((SMOW!$AA$4/1000)+1))-1)*1000</f>
        <v>-2.6782332705275191</v>
      </c>
      <c r="AB98" s="17">
        <f>Z98*SMOW!$AN$6</f>
        <v>-1.5491828730342561</v>
      </c>
      <c r="AC98" s="17">
        <f>AA98*SMOW!$AN$12</f>
        <v>-2.9593713007517617</v>
      </c>
      <c r="AD98" s="17">
        <f t="shared" si="10"/>
        <v>-1.5503840975926471</v>
      </c>
      <c r="AE98" s="17">
        <f t="shared" si="10"/>
        <v>-2.963758898491645</v>
      </c>
      <c r="AF98" s="16">
        <f>(AD98-SMOW!AN$14*AE98)</f>
        <v>1.4480600810941491E-2</v>
      </c>
      <c r="AG98" s="2">
        <f t="shared" si="9"/>
        <v>14.480600810941491</v>
      </c>
      <c r="AM98" s="73">
        <v>5</v>
      </c>
    </row>
    <row r="99" spans="1:39" s="73" customFormat="1" x14ac:dyDescent="0.25">
      <c r="A99" s="73">
        <v>1742</v>
      </c>
      <c r="B99" s="69" t="s">
        <v>80</v>
      </c>
      <c r="C99" s="48" t="s">
        <v>62</v>
      </c>
      <c r="D99" s="48" t="s">
        <v>67</v>
      </c>
      <c r="E99" s="73" t="s">
        <v>331</v>
      </c>
      <c r="F99" s="16">
        <v>-1.6534828406089599</v>
      </c>
      <c r="G99" s="16">
        <v>-1.65485186563445</v>
      </c>
      <c r="H99" s="16">
        <v>5.1232244846382497E-3</v>
      </c>
      <c r="I99" s="16">
        <v>-3.09384108513829</v>
      </c>
      <c r="J99" s="16">
        <v>-3.0986369358294801</v>
      </c>
      <c r="K99" s="16">
        <v>1.2393005721024199E-3</v>
      </c>
      <c r="L99" s="16">
        <v>-1.87715635164864E-2</v>
      </c>
      <c r="M99" s="16">
        <v>5.0771392840609298E-3</v>
      </c>
      <c r="N99" s="16">
        <v>-11.8316171836177</v>
      </c>
      <c r="O99" s="16">
        <v>5.0709932541198703E-3</v>
      </c>
      <c r="P99" s="16">
        <v>-22.928394673270901</v>
      </c>
      <c r="Q99" s="16">
        <v>1.21464331285004E-3</v>
      </c>
      <c r="R99" s="16">
        <v>-35.2257907285885</v>
      </c>
      <c r="S99" s="16">
        <v>0.15422198441687099</v>
      </c>
      <c r="T99" s="16">
        <v>714.26901884466099</v>
      </c>
      <c r="U99" s="16">
        <v>0.12657500969803101</v>
      </c>
      <c r="V99" s="74">
        <v>43738.497731481482</v>
      </c>
      <c r="W99" s="73">
        <v>2.2999999999999998</v>
      </c>
      <c r="X99" s="16">
        <v>3.3598899555140001E-4</v>
      </c>
      <c r="Y99" s="16">
        <v>8.1642525212589998E-6</v>
      </c>
      <c r="Z99" s="17">
        <f>((((N99/1000)+1)/((SMOW!$Z$4/1000)+1))-1)*1000</f>
        <v>-1.1914534219944484</v>
      </c>
      <c r="AA99" s="17">
        <f>((((P99/1000)+1)/((SMOW!$AA$4/1000)+1))-1)*1000</f>
        <v>-2.2764458323746295</v>
      </c>
      <c r="AB99" s="17">
        <f>Z99*SMOW!$AN$6</f>
        <v>-1.3191004053512958</v>
      </c>
      <c r="AC99" s="17">
        <f>AA99*SMOW!$AN$12</f>
        <v>-2.5154076525673617</v>
      </c>
      <c r="AD99" s="17">
        <f t="shared" si="10"/>
        <v>-1.319971184138361</v>
      </c>
      <c r="AE99" s="17">
        <f t="shared" si="10"/>
        <v>-2.518576605651369</v>
      </c>
      <c r="AF99" s="16">
        <f>(AD99-SMOW!AN$14*AE99)</f>
        <v>9.8372636455619222E-3</v>
      </c>
      <c r="AG99" s="2">
        <f t="shared" si="9"/>
        <v>9.8372636455619222</v>
      </c>
      <c r="AM99" s="73">
        <v>6</v>
      </c>
    </row>
    <row r="100" spans="1:39" s="73" customFormat="1" x14ac:dyDescent="0.25">
      <c r="A100" s="73">
        <v>1753</v>
      </c>
      <c r="B100" s="69" t="s">
        <v>105</v>
      </c>
      <c r="C100" s="97" t="s">
        <v>62</v>
      </c>
      <c r="D100" s="97" t="s">
        <v>293</v>
      </c>
      <c r="E100" s="73" t="s">
        <v>342</v>
      </c>
      <c r="F100" s="73">
        <v>-26.104431183724401</v>
      </c>
      <c r="G100" s="73">
        <v>-26.451200589732601</v>
      </c>
      <c r="H100" s="73">
        <v>5.5959998293728204E-3</v>
      </c>
      <c r="I100" s="73">
        <v>-48.848916541318602</v>
      </c>
      <c r="J100" s="73">
        <v>-50.0823611424725</v>
      </c>
      <c r="K100" s="73">
        <v>1.92399166724477E-3</v>
      </c>
      <c r="L100" s="73">
        <v>-7.71390650706148E-3</v>
      </c>
      <c r="M100" s="73">
        <v>5.7221766336700503E-3</v>
      </c>
      <c r="N100" s="73">
        <v>-36.033288314089198</v>
      </c>
      <c r="O100" s="73">
        <v>5.5389486581936404E-3</v>
      </c>
      <c r="P100" s="73">
        <v>-67.773122161441293</v>
      </c>
      <c r="Q100" s="73">
        <v>1.8857117193414601E-3</v>
      </c>
      <c r="R100" s="73">
        <v>-98.986582937959099</v>
      </c>
      <c r="S100" s="73">
        <v>0.14744425814325199</v>
      </c>
      <c r="T100" s="73">
        <v>770.59040186783</v>
      </c>
      <c r="U100" s="73">
        <v>0.102782202338895</v>
      </c>
      <c r="V100" s="74">
        <v>43740.567314814813</v>
      </c>
      <c r="W100" s="73">
        <v>2.2999999999999998</v>
      </c>
      <c r="X100" s="73">
        <v>0.32802157501724699</v>
      </c>
      <c r="Y100" s="73">
        <v>0.59296213791063801</v>
      </c>
      <c r="Z100" s="17">
        <f>((((N100/1000)+1)/((SMOW!$Z$4/1000)+1))-1)*1000</f>
        <v>-25.653717532985397</v>
      </c>
      <c r="AA100" s="17">
        <f>((((P100/1000)+1)/((SMOW!$AA$4/1000)+1))-1)*1000</f>
        <v>-48.069037338719923</v>
      </c>
      <c r="AB100" s="17">
        <f>Z100*SMOW!$AN$6</f>
        <v>-28.402141931727446</v>
      </c>
      <c r="AC100" s="17">
        <f>AA100*SMOW!$AN$12</f>
        <v>-53.114913895066898</v>
      </c>
      <c r="AD100" s="17">
        <f t="shared" si="10"/>
        <v>-28.813286397232424</v>
      </c>
      <c r="AE100" s="17">
        <f t="shared" si="10"/>
        <v>-54.577538349126534</v>
      </c>
      <c r="AF100" s="16">
        <f>(AD100-SMOW!AN$14*AE100)</f>
        <v>3.6538511063888279E-3</v>
      </c>
      <c r="AG100" s="2">
        <f t="shared" si="9"/>
        <v>3.6538511063888279</v>
      </c>
      <c r="AH100" s="2">
        <f>AVERAGE(AG100:AG104)</f>
        <v>10.126344231345286</v>
      </c>
      <c r="AI100" s="2">
        <f>STDEV(AG100:AG104)</f>
        <v>4.3613477629265995</v>
      </c>
      <c r="AL100" s="73">
        <v>1</v>
      </c>
    </row>
    <row r="101" spans="1:39" s="73" customFormat="1" x14ac:dyDescent="0.25">
      <c r="A101" s="73">
        <v>1754</v>
      </c>
      <c r="B101" s="73" t="s">
        <v>105</v>
      </c>
      <c r="C101" s="102" t="s">
        <v>62</v>
      </c>
      <c r="D101" s="102" t="s">
        <v>293</v>
      </c>
      <c r="E101" s="73" t="s">
        <v>343</v>
      </c>
      <c r="F101" s="73">
        <v>-26.365111974986899</v>
      </c>
      <c r="G101" s="73">
        <v>-26.718904409053899</v>
      </c>
      <c r="H101" s="73">
        <v>4.9399368210120203E-3</v>
      </c>
      <c r="I101" s="73">
        <v>-49.345823688815202</v>
      </c>
      <c r="J101" s="73">
        <v>-50.604924805221302</v>
      </c>
      <c r="K101" s="73">
        <v>1.9285666369307499E-3</v>
      </c>
      <c r="L101" s="73">
        <v>4.9588810296929996E-4</v>
      </c>
      <c r="M101" s="73">
        <v>4.7918204743018396E-3</v>
      </c>
      <c r="N101" s="73">
        <v>-36.291311466878</v>
      </c>
      <c r="O101" s="73">
        <v>4.8895742066825199E-3</v>
      </c>
      <c r="P101" s="73">
        <v>-68.260142790174697</v>
      </c>
      <c r="Q101" s="73">
        <v>1.89019566493131E-3</v>
      </c>
      <c r="R101" s="73">
        <v>-100.601287189017</v>
      </c>
      <c r="S101" s="73">
        <v>0.11566404406831</v>
      </c>
      <c r="T101" s="73">
        <v>474.71800128965799</v>
      </c>
      <c r="U101" s="73">
        <v>8.2549617213586293E-2</v>
      </c>
      <c r="V101" s="74">
        <v>43740.644097222219</v>
      </c>
      <c r="W101" s="73">
        <v>2.2999999999999998</v>
      </c>
      <c r="X101" s="73">
        <v>3.7511818676558999E-2</v>
      </c>
      <c r="Y101" s="73">
        <v>2.9451250509142098E-2</v>
      </c>
      <c r="Z101" s="17">
        <f>((((N101/1000)+1)/((SMOW!$Z$4/1000)+1))-1)*1000</f>
        <v>-25.914518965921228</v>
      </c>
      <c r="AA101" s="17">
        <f>((((P101/1000)+1)/((SMOW!$AA$4/1000)+1))-1)*1000</f>
        <v>-48.566351916283999</v>
      </c>
      <c r="AB101" s="17">
        <f>Z101*SMOW!$AN$6</f>
        <v>-28.690884462111867</v>
      </c>
      <c r="AC101" s="17">
        <f>AA101*SMOW!$AN$12</f>
        <v>-53.664432305014337</v>
      </c>
      <c r="AD101" s="17">
        <f t="shared" si="10"/>
        <v>-29.110513733829261</v>
      </c>
      <c r="AE101" s="17">
        <f t="shared" si="10"/>
        <v>-55.158050107517326</v>
      </c>
      <c r="AF101" s="16">
        <f>(AD101-SMOW!AN$14*AE101)</f>
        <v>1.2936722939887346E-2</v>
      </c>
      <c r="AG101" s="2">
        <f t="shared" si="9"/>
        <v>12.936722939887346</v>
      </c>
      <c r="AH101" s="16"/>
      <c r="AI101" s="2"/>
      <c r="AL101" s="73">
        <v>2</v>
      </c>
    </row>
    <row r="102" spans="1:39" s="73" customFormat="1" x14ac:dyDescent="0.25">
      <c r="A102" s="73">
        <v>1755</v>
      </c>
      <c r="B102" s="69" t="s">
        <v>248</v>
      </c>
      <c r="C102" s="97" t="s">
        <v>62</v>
      </c>
      <c r="D102" s="97" t="s">
        <v>293</v>
      </c>
      <c r="E102" s="73" t="s">
        <v>344</v>
      </c>
      <c r="F102" s="73">
        <v>-26.3470124522437</v>
      </c>
      <c r="G102" s="73">
        <v>-26.700314873645201</v>
      </c>
      <c r="H102" s="73">
        <v>4.5959482933508001E-3</v>
      </c>
      <c r="I102" s="73">
        <v>-49.315475354808697</v>
      </c>
      <c r="J102" s="73">
        <v>-50.573001680071698</v>
      </c>
      <c r="K102" s="73">
        <v>1.89494054562866E-3</v>
      </c>
      <c r="L102" s="73">
        <v>2.2300134326551199E-3</v>
      </c>
      <c r="M102" s="73">
        <v>4.6616225495233104E-3</v>
      </c>
      <c r="N102" s="73">
        <v>-36.273396468616902</v>
      </c>
      <c r="O102" s="73">
        <v>4.5490926391672602E-3</v>
      </c>
      <c r="P102" s="73">
        <v>-68.230398269929097</v>
      </c>
      <c r="Q102" s="73">
        <v>1.8572386020086699E-3</v>
      </c>
      <c r="R102" s="73">
        <v>-100.63360492275299</v>
      </c>
      <c r="S102" s="73">
        <v>0.15406615277320901</v>
      </c>
      <c r="T102" s="73">
        <v>544.64578701294397</v>
      </c>
      <c r="U102" s="73">
        <v>7.1218529672480602E-2</v>
      </c>
      <c r="V102" s="74">
        <v>43740.721956018519</v>
      </c>
      <c r="W102" s="73">
        <v>2.2999999999999998</v>
      </c>
      <c r="X102" s="73">
        <v>7.4156155416062394E-2</v>
      </c>
      <c r="Y102" s="73">
        <v>6.5459704260757506E-2</v>
      </c>
      <c r="Z102" s="17">
        <f>((((N102/1000)+1)/((SMOW!$Z$4/1000)+1))-1)*1000</f>
        <v>-25.896411066815951</v>
      </c>
      <c r="AA102" s="17">
        <f>((((P102/1000)+1)/((SMOW!$AA$4/1000)+1))-1)*1000</f>
        <v>-48.535978698707403</v>
      </c>
      <c r="AB102" s="17">
        <f>Z102*SMOW!$AN$6</f>
        <v>-28.670836563798019</v>
      </c>
      <c r="AC102" s="17">
        <f>AA102*SMOW!$AN$12</f>
        <v>-53.630870766743264</v>
      </c>
      <c r="AD102" s="17">
        <f t="shared" ref="AD102:AE104" si="11">LN((AB102/1000)+1)*1000</f>
        <v>-29.089873866354615</v>
      </c>
      <c r="AE102" s="17">
        <f t="shared" si="11"/>
        <v>-55.122586003339691</v>
      </c>
      <c r="AF102" s="16">
        <f>(AD102-SMOW!AN$14*AE102)</f>
        <v>1.4851543408742174E-2</v>
      </c>
      <c r="AG102" s="2">
        <f t="shared" si="9"/>
        <v>14.851543408742174</v>
      </c>
      <c r="AL102" s="73">
        <v>3</v>
      </c>
    </row>
    <row r="103" spans="1:39" s="73" customFormat="1" x14ac:dyDescent="0.25">
      <c r="A103" s="73">
        <v>1756</v>
      </c>
      <c r="B103" s="69" t="s">
        <v>80</v>
      </c>
      <c r="C103" s="97" t="s">
        <v>62</v>
      </c>
      <c r="D103" s="97" t="s">
        <v>293</v>
      </c>
      <c r="E103" s="73" t="s">
        <v>345</v>
      </c>
      <c r="F103" s="73">
        <v>-26.259349084134001</v>
      </c>
      <c r="G103" s="73">
        <v>-26.610283728649499</v>
      </c>
      <c r="H103" s="73">
        <v>6.1268914475500697E-3</v>
      </c>
      <c r="I103" s="73">
        <v>-49.147038942958503</v>
      </c>
      <c r="J103" s="73">
        <v>-50.395844357882297</v>
      </c>
      <c r="K103" s="73">
        <v>6.4056338484276398E-3</v>
      </c>
      <c r="L103" s="73">
        <v>-1.27790768763667E-3</v>
      </c>
      <c r="M103" s="73">
        <v>4.39154591993613E-3</v>
      </c>
      <c r="N103" s="73">
        <v>-36.186626827807601</v>
      </c>
      <c r="O103" s="73">
        <v>6.0644278407894396E-3</v>
      </c>
      <c r="P103" s="73">
        <v>-68.065313087286597</v>
      </c>
      <c r="Q103" s="73">
        <v>6.2781866592452398E-3</v>
      </c>
      <c r="R103" s="73">
        <v>-99.711493278115199</v>
      </c>
      <c r="S103" s="73">
        <v>0.15976299357172499</v>
      </c>
      <c r="T103" s="73">
        <v>525.363940809979</v>
      </c>
      <c r="U103" s="73">
        <v>0.24750156440052201</v>
      </c>
      <c r="V103" s="74">
        <v>43741.341990740744</v>
      </c>
      <c r="W103" s="73">
        <v>2.2999999999999998</v>
      </c>
      <c r="X103" s="73">
        <v>5.0859327282601202E-2</v>
      </c>
      <c r="Y103" s="73">
        <v>6.0536794282608802E-2</v>
      </c>
      <c r="Z103" s="17">
        <f>((((N103/1000)+1)/((SMOW!$Z$4/1000)+1))-1)*1000</f>
        <v>-25.808707128569196</v>
      </c>
      <c r="AA103" s="17">
        <f>((((P103/1000)+1)/((SMOW!$AA$4/1000)+1))-1)*1000</f>
        <v>-48.367404180454599</v>
      </c>
      <c r="AB103" s="17">
        <f>Z103*SMOW!$AN$6</f>
        <v>-28.573736418415468</v>
      </c>
      <c r="AC103" s="17">
        <f>AA103*SMOW!$AN$12</f>
        <v>-53.444600736852578</v>
      </c>
      <c r="AD103" s="17">
        <f t="shared" si="11"/>
        <v>-28.98991260091374</v>
      </c>
      <c r="AE103" s="17">
        <f t="shared" si="11"/>
        <v>-54.925779392523694</v>
      </c>
      <c r="AF103" s="16">
        <f>(AD103-SMOW!AN$14*AE103)</f>
        <v>1.0898918338771324E-2</v>
      </c>
      <c r="AG103" s="2">
        <f t="shared" si="9"/>
        <v>10.898918338771324</v>
      </c>
      <c r="AL103" s="73">
        <v>4</v>
      </c>
    </row>
    <row r="104" spans="1:39" s="73" customFormat="1" x14ac:dyDescent="0.25">
      <c r="A104" s="73">
        <v>1757</v>
      </c>
      <c r="B104" s="69" t="s">
        <v>80</v>
      </c>
      <c r="C104" s="97" t="s">
        <v>62</v>
      </c>
      <c r="D104" s="97" t="s">
        <v>293</v>
      </c>
      <c r="E104" s="73" t="s">
        <v>346</v>
      </c>
      <c r="F104" s="73">
        <v>-26.315607506270702</v>
      </c>
      <c r="G104" s="73">
        <v>-26.668060638323499</v>
      </c>
      <c r="H104" s="73">
        <v>4.6335210094967504E-3</v>
      </c>
      <c r="I104" s="73">
        <v>-49.246796619932098</v>
      </c>
      <c r="J104" s="73">
        <v>-50.500762970662997</v>
      </c>
      <c r="K104" s="73">
        <v>2.26066757809956E-3</v>
      </c>
      <c r="L104" s="73">
        <v>-3.6577898133754302E-3</v>
      </c>
      <c r="M104" s="73">
        <v>4.33512240120417E-3</v>
      </c>
      <c r="N104" s="73">
        <v>-36.242311695803899</v>
      </c>
      <c r="O104" s="73">
        <v>4.5862823017884498E-3</v>
      </c>
      <c r="P104" s="73">
        <v>-68.163085974646705</v>
      </c>
      <c r="Q104" s="73">
        <v>2.2156890895805798E-3</v>
      </c>
      <c r="R104" s="73">
        <v>-100.697530891911</v>
      </c>
      <c r="S104" s="73">
        <v>0.124059111592215</v>
      </c>
      <c r="T104" s="73">
        <v>683.65025909121198</v>
      </c>
      <c r="U104" s="73">
        <v>0.10111018528530701</v>
      </c>
      <c r="V104" s="74">
        <v>43741.444074074076</v>
      </c>
      <c r="W104" s="73">
        <v>2.2999999999999998</v>
      </c>
      <c r="X104" s="73">
        <v>0.123850458212159</v>
      </c>
      <c r="Y104" s="73">
        <v>0.111068623964759</v>
      </c>
      <c r="Z104" s="17">
        <f>((((N104/1000)+1)/((SMOW!$Z$4/1000)+1))-1)*1000</f>
        <v>-25.864991586802223</v>
      </c>
      <c r="AA104" s="17">
        <f>((((P104/1000)+1)/((SMOW!$AA$4/1000)+1))-1)*1000</f>
        <v>-48.467243651938887</v>
      </c>
      <c r="AB104" s="17">
        <f>Z104*SMOW!$AN$6</f>
        <v>-28.636050941417029</v>
      </c>
      <c r="AC104" s="17">
        <f>AA104*SMOW!$AN$12</f>
        <v>-53.55492050243992</v>
      </c>
      <c r="AD104" s="17">
        <f t="shared" si="11"/>
        <v>-29.054062113936393</v>
      </c>
      <c r="AE104" s="17">
        <f t="shared" si="11"/>
        <v>-55.042334847157818</v>
      </c>
      <c r="AF104" s="16">
        <f>(AD104-SMOW!AN$14*AE104)</f>
        <v>8.2906853629367561E-3</v>
      </c>
      <c r="AG104" s="2">
        <f t="shared" si="9"/>
        <v>8.2906853629367561</v>
      </c>
      <c r="AL104" s="73">
        <v>5</v>
      </c>
    </row>
    <row r="105" spans="1:39" x14ac:dyDescent="0.25">
      <c r="V105" s="47"/>
    </row>
    <row r="106" spans="1:39" x14ac:dyDescent="0.25">
      <c r="V106" s="47"/>
    </row>
    <row r="107" spans="1:39" x14ac:dyDescent="0.25">
      <c r="V107" s="47"/>
    </row>
    <row r="108" spans="1:39" x14ac:dyDescent="0.25">
      <c r="V108" s="47"/>
    </row>
    <row r="109" spans="1:39" x14ac:dyDescent="0.25">
      <c r="V109" s="47"/>
    </row>
    <row r="110" spans="1:39" x14ac:dyDescent="0.25">
      <c r="V110" s="47"/>
    </row>
    <row r="111" spans="1:39" x14ac:dyDescent="0.25">
      <c r="V111" s="47"/>
    </row>
    <row r="112" spans="1:39" x14ac:dyDescent="0.25">
      <c r="V112" s="47"/>
    </row>
    <row r="113" spans="22:22" x14ac:dyDescent="0.25">
      <c r="V113" s="47"/>
    </row>
    <row r="114" spans="22:22" x14ac:dyDescent="0.25">
      <c r="V114" s="47"/>
    </row>
    <row r="115" spans="22:22" x14ac:dyDescent="0.25">
      <c r="V115" s="47"/>
    </row>
    <row r="116" spans="22:22" x14ac:dyDescent="0.25">
      <c r="V116" s="47"/>
    </row>
    <row r="117" spans="22:22" x14ac:dyDescent="0.25">
      <c r="V117" s="47"/>
    </row>
    <row r="118" spans="22:22" x14ac:dyDescent="0.25">
      <c r="V118" s="47"/>
    </row>
    <row r="119" spans="22:22" x14ac:dyDescent="0.25">
      <c r="V119" s="47"/>
    </row>
    <row r="120" spans="22:22" x14ac:dyDescent="0.25">
      <c r="V120" s="47"/>
    </row>
    <row r="121" spans="22:22" x14ac:dyDescent="0.25">
      <c r="V121" s="47"/>
    </row>
    <row r="122" spans="22:22" x14ac:dyDescent="0.25">
      <c r="V122" s="47"/>
    </row>
    <row r="123" spans="22:22" x14ac:dyDescent="0.25">
      <c r="V123" s="47"/>
    </row>
    <row r="124" spans="22:22" x14ac:dyDescent="0.25">
      <c r="V124" s="47"/>
    </row>
    <row r="125" spans="22:22" x14ac:dyDescent="0.25">
      <c r="V125" s="47"/>
    </row>
    <row r="126" spans="22:22" x14ac:dyDescent="0.25">
      <c r="V126" s="47"/>
    </row>
    <row r="127" spans="22:22" x14ac:dyDescent="0.25">
      <c r="V127" s="47"/>
    </row>
    <row r="128" spans="22:22" x14ac:dyDescent="0.25">
      <c r="V128" s="47"/>
    </row>
    <row r="129" spans="22:22" x14ac:dyDescent="0.25">
      <c r="V129" s="47"/>
    </row>
    <row r="130" spans="22:22" x14ac:dyDescent="0.25">
      <c r="V130" s="47"/>
    </row>
    <row r="131" spans="22:22" x14ac:dyDescent="0.25">
      <c r="V131" s="47"/>
    </row>
    <row r="132" spans="22:22" x14ac:dyDescent="0.25">
      <c r="V132" s="47"/>
    </row>
    <row r="133" spans="22:22" x14ac:dyDescent="0.25">
      <c r="V133" s="47"/>
    </row>
    <row r="134" spans="22:22" x14ac:dyDescent="0.25">
      <c r="V134" s="47"/>
    </row>
    <row r="135" spans="22:22" x14ac:dyDescent="0.25">
      <c r="V135" s="47"/>
    </row>
    <row r="136" spans="22:22" x14ac:dyDescent="0.25">
      <c r="V136" s="47"/>
    </row>
    <row r="137" spans="22:22" x14ac:dyDescent="0.25">
      <c r="V137" s="47"/>
    </row>
    <row r="138" spans="22:22" x14ac:dyDescent="0.25">
      <c r="V138" s="47"/>
    </row>
    <row r="139" spans="22:22" x14ac:dyDescent="0.25">
      <c r="V139" s="47"/>
    </row>
    <row r="140" spans="22:22" x14ac:dyDescent="0.25">
      <c r="V140" s="47"/>
    </row>
    <row r="141" spans="22:22" x14ac:dyDescent="0.25">
      <c r="V141" s="47"/>
    </row>
    <row r="142" spans="22:22" x14ac:dyDescent="0.25">
      <c r="V142" s="47"/>
    </row>
    <row r="143" spans="22:22" x14ac:dyDescent="0.25">
      <c r="V143" s="47"/>
    </row>
    <row r="144" spans="22:22" x14ac:dyDescent="0.25">
      <c r="V144" s="47"/>
    </row>
    <row r="145" spans="6:22" x14ac:dyDescent="0.25"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47"/>
    </row>
    <row r="146" spans="6:22" x14ac:dyDescent="0.25"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47"/>
    </row>
    <row r="147" spans="6:22" x14ac:dyDescent="0.25"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47"/>
    </row>
    <row r="148" spans="6:22" x14ac:dyDescent="0.25"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47"/>
    </row>
    <row r="149" spans="6:22" x14ac:dyDescent="0.25"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47"/>
    </row>
    <row r="150" spans="6:22" x14ac:dyDescent="0.25"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47"/>
    </row>
    <row r="151" spans="6:22" x14ac:dyDescent="0.25"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47"/>
    </row>
    <row r="152" spans="6:22" x14ac:dyDescent="0.25"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47"/>
    </row>
    <row r="153" spans="6:22" x14ac:dyDescent="0.25"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47"/>
    </row>
    <row r="154" spans="6:22" x14ac:dyDescent="0.25"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47"/>
    </row>
    <row r="155" spans="6:22" x14ac:dyDescent="0.25"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47"/>
    </row>
    <row r="156" spans="6:22" x14ac:dyDescent="0.25"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47"/>
    </row>
    <row r="157" spans="6:22" x14ac:dyDescent="0.25"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47"/>
    </row>
    <row r="158" spans="6:22" x14ac:dyDescent="0.25"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47"/>
    </row>
    <row r="159" spans="6:22" x14ac:dyDescent="0.25"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47"/>
    </row>
    <row r="160" spans="6:22" x14ac:dyDescent="0.25"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47"/>
    </row>
    <row r="161" spans="6:22" x14ac:dyDescent="0.25"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47"/>
    </row>
    <row r="162" spans="6:22" x14ac:dyDescent="0.25">
      <c r="V162" s="47"/>
    </row>
    <row r="163" spans="6:22" x14ac:dyDescent="0.25">
      <c r="V163" s="47"/>
    </row>
    <row r="164" spans="6:22" x14ac:dyDescent="0.25">
      <c r="V164" s="47"/>
    </row>
    <row r="165" spans="6:22" x14ac:dyDescent="0.25">
      <c r="V165" s="47"/>
    </row>
    <row r="166" spans="6:22" x14ac:dyDescent="0.25">
      <c r="V166" s="47"/>
    </row>
    <row r="167" spans="6:22" x14ac:dyDescent="0.25">
      <c r="V167" s="47"/>
    </row>
    <row r="168" spans="6:22" x14ac:dyDescent="0.25">
      <c r="V168" s="47"/>
    </row>
    <row r="169" spans="6:22" x14ac:dyDescent="0.25">
      <c r="V169" s="47"/>
    </row>
    <row r="170" spans="6:22" x14ac:dyDescent="0.25">
      <c r="V170" s="47"/>
    </row>
    <row r="171" spans="6:22" x14ac:dyDescent="0.25">
      <c r="V171" s="47"/>
    </row>
    <row r="172" spans="6:22" x14ac:dyDescent="0.25">
      <c r="V172" s="47"/>
    </row>
    <row r="173" spans="6:22" x14ac:dyDescent="0.25">
      <c r="V173" s="47"/>
    </row>
    <row r="174" spans="6:22" x14ac:dyDescent="0.25">
      <c r="V174" s="47"/>
    </row>
    <row r="175" spans="6:22" x14ac:dyDescent="0.25">
      <c r="V175" s="47"/>
    </row>
    <row r="176" spans="6:22" x14ac:dyDescent="0.25">
      <c r="V176" s="47"/>
    </row>
    <row r="177" spans="6:22" x14ac:dyDescent="0.25">
      <c r="V177" s="47"/>
    </row>
    <row r="178" spans="6:22" x14ac:dyDescent="0.25">
      <c r="V178" s="47"/>
    </row>
    <row r="179" spans="6:22" x14ac:dyDescent="0.25">
      <c r="V179" s="47"/>
    </row>
    <row r="180" spans="6:22" x14ac:dyDescent="0.25">
      <c r="V180" s="47"/>
    </row>
    <row r="181" spans="6:22" x14ac:dyDescent="0.25"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/>
    </row>
    <row r="182" spans="6:22" x14ac:dyDescent="0.25">
      <c r="V182" s="47"/>
    </row>
    <row r="183" spans="6:22" x14ac:dyDescent="0.25">
      <c r="V183" s="47"/>
    </row>
    <row r="184" spans="6:22" x14ac:dyDescent="0.25">
      <c r="V184" s="47"/>
    </row>
    <row r="185" spans="6:22" x14ac:dyDescent="0.25">
      <c r="V185" s="47"/>
    </row>
    <row r="186" spans="6:22" x14ac:dyDescent="0.25">
      <c r="V186" s="47"/>
    </row>
    <row r="187" spans="6:22" x14ac:dyDescent="0.25">
      <c r="V187" s="47"/>
    </row>
    <row r="188" spans="6:22" x14ac:dyDescent="0.25">
      <c r="V188" s="47"/>
    </row>
    <row r="189" spans="6:22" x14ac:dyDescent="0.25">
      <c r="V189" s="47"/>
    </row>
    <row r="190" spans="6:22" x14ac:dyDescent="0.25">
      <c r="V190" s="47"/>
    </row>
    <row r="191" spans="6:22" x14ac:dyDescent="0.25">
      <c r="V191" s="47"/>
    </row>
    <row r="192" spans="6:22" x14ac:dyDescent="0.25">
      <c r="V192" s="47"/>
    </row>
    <row r="193" spans="22:22" x14ac:dyDescent="0.25">
      <c r="V193" s="47"/>
    </row>
    <row r="194" spans="22:22" x14ac:dyDescent="0.25">
      <c r="V194" s="47"/>
    </row>
    <row r="195" spans="22:22" x14ac:dyDescent="0.25">
      <c r="V195" s="47"/>
    </row>
    <row r="196" spans="22:22" x14ac:dyDescent="0.25">
      <c r="V196" s="47"/>
    </row>
    <row r="197" spans="22:22" x14ac:dyDescent="0.25">
      <c r="V197" s="47"/>
    </row>
    <row r="198" spans="22:22" x14ac:dyDescent="0.25">
      <c r="V198" s="47"/>
    </row>
    <row r="199" spans="22:22" x14ac:dyDescent="0.25">
      <c r="V199" s="47"/>
    </row>
    <row r="200" spans="22:22" x14ac:dyDescent="0.25">
      <c r="V200" s="47"/>
    </row>
    <row r="201" spans="22:22" x14ac:dyDescent="0.25">
      <c r="V201" s="47"/>
    </row>
    <row r="202" spans="22:22" x14ac:dyDescent="0.25">
      <c r="V202" s="47"/>
    </row>
    <row r="203" spans="22:22" x14ac:dyDescent="0.25">
      <c r="V203" s="47"/>
    </row>
    <row r="204" spans="22:22" x14ac:dyDescent="0.25">
      <c r="V204" s="47"/>
    </row>
    <row r="205" spans="22:22" x14ac:dyDescent="0.25">
      <c r="V205" s="47"/>
    </row>
    <row r="206" spans="22:22" x14ac:dyDescent="0.25">
      <c r="V206" s="47"/>
    </row>
    <row r="207" spans="22:22" x14ac:dyDescent="0.25">
      <c r="V207" s="47"/>
    </row>
    <row r="208" spans="22:22" x14ac:dyDescent="0.25">
      <c r="V208" s="47"/>
    </row>
    <row r="209" spans="22:22" x14ac:dyDescent="0.25">
      <c r="V209" s="47"/>
    </row>
    <row r="210" spans="22:22" x14ac:dyDescent="0.25">
      <c r="V210" s="47"/>
    </row>
  </sheetData>
  <dataValidations count="3">
    <dataValidation type="list" allowBlank="1" showInputMessage="1" showErrorMessage="1" sqref="H3 H11:H12 F11:F12 H7:H8 F7 H16 F5 F15:F16 F68 F43 F48 F59 D3:D68 H72 F70:F78 H78 F87:F88 F92 D70:D104 F100:F101">
      <formula1>INDIRECT(C3)</formula1>
    </dataValidation>
    <dataValidation type="list" allowBlank="1" showInputMessage="1" showErrorMessage="1" sqref="G3 E7 G11:G12 E16 C3:C68 E74:E78 G78 E87:E88 E92 C70:C104 E100:E101">
      <formula1>Type</formula1>
    </dataValidation>
    <dataValidation allowBlank="1" showInputMessage="1" sqref="G7:G8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9" sqref="D19"/>
    </sheetView>
  </sheetViews>
  <sheetFormatPr defaultRowHeight="15" x14ac:dyDescent="0.25"/>
  <cols>
    <col min="1" max="1" width="14.28515625" customWidth="1"/>
    <col min="2" max="2" width="13.5703125" customWidth="1"/>
    <col min="3" max="3" width="21.42578125" customWidth="1"/>
    <col min="4" max="4" width="15.5703125" customWidth="1"/>
    <col min="5" max="5" width="17.140625" customWidth="1"/>
    <col min="6" max="6" width="13.5703125" customWidth="1"/>
  </cols>
  <sheetData>
    <row r="1" spans="1:9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73" t="s">
        <v>91</v>
      </c>
      <c r="G1" s="46"/>
    </row>
    <row r="2" spans="1:9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73" t="s">
        <v>107</v>
      </c>
    </row>
    <row r="3" spans="1:9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73" t="s">
        <v>108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3"/>
    </row>
    <row r="5" spans="1:9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73"/>
    </row>
    <row r="6" spans="1:9" x14ac:dyDescent="0.25">
      <c r="A6" t="s">
        <v>91</v>
      </c>
      <c r="B6" t="s">
        <v>66</v>
      </c>
      <c r="C6" t="s">
        <v>89</v>
      </c>
      <c r="D6" s="14" t="s">
        <v>51</v>
      </c>
      <c r="E6" s="14" t="s">
        <v>51</v>
      </c>
      <c r="F6" s="73"/>
      <c r="I6" t="s">
        <v>61</v>
      </c>
    </row>
    <row r="7" spans="1:9" x14ac:dyDescent="0.25">
      <c r="B7" t="s">
        <v>67</v>
      </c>
      <c r="C7" t="s">
        <v>84</v>
      </c>
      <c r="D7" s="14" t="s">
        <v>53</v>
      </c>
      <c r="E7" s="14" t="s">
        <v>53</v>
      </c>
      <c r="F7" s="73"/>
    </row>
    <row r="8" spans="1:9" x14ac:dyDescent="0.25">
      <c r="B8" t="s">
        <v>68</v>
      </c>
      <c r="C8" t="s">
        <v>85</v>
      </c>
      <c r="D8" s="14" t="s">
        <v>54</v>
      </c>
      <c r="E8" s="14" t="s">
        <v>54</v>
      </c>
      <c r="F8" s="73"/>
    </row>
    <row r="9" spans="1:9" x14ac:dyDescent="0.25">
      <c r="B9" t="s">
        <v>69</v>
      </c>
      <c r="C9" t="s">
        <v>86</v>
      </c>
      <c r="D9" t="s">
        <v>81</v>
      </c>
      <c r="E9" t="s">
        <v>90</v>
      </c>
      <c r="F9" s="73"/>
    </row>
    <row r="10" spans="1:9" x14ac:dyDescent="0.25">
      <c r="B10" t="s">
        <v>70</v>
      </c>
      <c r="C10" t="s">
        <v>92</v>
      </c>
      <c r="D10" t="s">
        <v>88</v>
      </c>
      <c r="E10" t="s">
        <v>97</v>
      </c>
      <c r="F10" s="73"/>
    </row>
    <row r="11" spans="1:9" x14ac:dyDescent="0.25">
      <c r="B11" t="s">
        <v>293</v>
      </c>
      <c r="C11" s="73" t="s">
        <v>103</v>
      </c>
      <c r="D11" t="s">
        <v>93</v>
      </c>
      <c r="E11" t="s">
        <v>100</v>
      </c>
      <c r="F11" s="73"/>
    </row>
    <row r="12" spans="1:9" x14ac:dyDescent="0.25">
      <c r="B12" t="s">
        <v>71</v>
      </c>
      <c r="C12" t="s">
        <v>106</v>
      </c>
      <c r="D12" s="14" t="s">
        <v>95</v>
      </c>
      <c r="E12" s="46" t="s">
        <v>98</v>
      </c>
      <c r="F12" s="73"/>
    </row>
    <row r="13" spans="1:9" x14ac:dyDescent="0.25">
      <c r="D13" t="s">
        <v>96</v>
      </c>
      <c r="E13" s="73" t="s">
        <v>104</v>
      </c>
      <c r="F13" s="73"/>
    </row>
    <row r="14" spans="1:9" x14ac:dyDescent="0.25">
      <c r="D14" s="46" t="s">
        <v>98</v>
      </c>
      <c r="E14" t="s">
        <v>109</v>
      </c>
      <c r="F14" s="73"/>
    </row>
    <row r="15" spans="1:9" x14ac:dyDescent="0.25">
      <c r="D15" s="46" t="s">
        <v>56</v>
      </c>
      <c r="E15" s="14" t="s">
        <v>56</v>
      </c>
    </row>
    <row r="19" spans="1:2" x14ac:dyDescent="0.25">
      <c r="A19" t="s">
        <v>65</v>
      </c>
      <c r="B19" t="s">
        <v>57</v>
      </c>
    </row>
    <row r="20" spans="1:2" x14ac:dyDescent="0.25">
      <c r="A20" s="75" t="s">
        <v>63</v>
      </c>
      <c r="B20" s="75" t="s">
        <v>72</v>
      </c>
    </row>
  </sheetData>
  <dataValidations count="2">
    <dataValidation type="list" allowBlank="1" showInputMessage="1" showErrorMessage="1" sqref="A20">
      <formula1>Type</formula1>
    </dataValidation>
    <dataValidation type="list" allowBlank="1" showInputMessage="1" showErrorMessage="1" sqref="B20">
      <formula1>INDIRECT(A20)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2020-03-05T16:14:14Z</dcterms:modified>
</cp:coreProperties>
</file>