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000_Michigan\Laboratory Data Files\Data Reduction Procedure\0000_LabFileFormatting\000_Reactor Spreadsheet Raw\"/>
    </mc:Choice>
  </mc:AlternateContent>
  <xr:revisionPtr revIDLastSave="0" documentId="13_ncr:1_{0DC4182C-AF47-40D5-9FEE-DFDEABFAA41F}" xr6:coauthVersionLast="45" xr6:coauthVersionMax="45" xr10:uidLastSave="{00000000-0000-0000-0000-000000000000}"/>
  <bookViews>
    <workbookView xWindow="-108" yWindow="-108" windowWidth="23256" windowHeight="12576" xr2:uid="{CCECD013-376F-40CE-9898-AE6173C4C17E}"/>
  </bookViews>
  <sheets>
    <sheet name="Sheet1" sheetId="1" r:id="rId1"/>
  </sheets>
  <externalReferences>
    <externalReference r:id="rId2"/>
    <externalReference r:id="rId3"/>
    <externalReference r:id="rId4"/>
    <externalReference r:id="rId5"/>
  </externalReferences>
  <definedNames>
    <definedName name="Type" localSheetId="0">[1]!Table1[Type]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C177" i="1" l="1"/>
  <c r="AE177" i="1" s="1"/>
  <c r="AA177" i="1"/>
  <c r="Z177" i="1"/>
  <c r="AB177" i="1" s="1"/>
  <c r="AD177" i="1" s="1"/>
  <c r="AF177" i="1" s="1"/>
  <c r="AG177" i="1" s="1"/>
  <c r="AC176" i="1"/>
  <c r="AE176" i="1" s="1"/>
  <c r="AA176" i="1"/>
  <c r="Z176" i="1"/>
  <c r="AB176" i="1" s="1"/>
  <c r="AD176" i="1" s="1"/>
  <c r="AF176" i="1" s="1"/>
  <c r="AG176" i="1" s="1"/>
  <c r="AA175" i="1"/>
  <c r="AC175" i="1" s="1"/>
  <c r="AE175" i="1" s="1"/>
  <c r="Z175" i="1"/>
  <c r="AB175" i="1" s="1"/>
  <c r="AD175" i="1" s="1"/>
  <c r="AF175" i="1" s="1"/>
  <c r="AG175" i="1" s="1"/>
  <c r="AC174" i="1"/>
  <c r="AE174" i="1" s="1"/>
  <c r="AA174" i="1"/>
  <c r="Z174" i="1"/>
  <c r="AB174" i="1" s="1"/>
  <c r="AD174" i="1" s="1"/>
  <c r="AF174" i="1" s="1"/>
  <c r="AG174" i="1" s="1"/>
  <c r="AC173" i="1"/>
  <c r="AE173" i="1" s="1"/>
  <c r="AA173" i="1"/>
  <c r="Z173" i="1"/>
  <c r="AB173" i="1" s="1"/>
  <c r="AD173" i="1" s="1"/>
  <c r="AA172" i="1"/>
  <c r="AC172" i="1" s="1"/>
  <c r="AE172" i="1" s="1"/>
  <c r="Z172" i="1"/>
  <c r="AB172" i="1" s="1"/>
  <c r="AD172" i="1" s="1"/>
  <c r="AC171" i="1"/>
  <c r="AE171" i="1" s="1"/>
  <c r="AA171" i="1"/>
  <c r="Z171" i="1"/>
  <c r="AB171" i="1" s="1"/>
  <c r="AD171" i="1" s="1"/>
  <c r="AF171" i="1" s="1"/>
  <c r="AG171" i="1" s="1"/>
  <c r="AC170" i="1"/>
  <c r="AE170" i="1" s="1"/>
  <c r="AA170" i="1"/>
  <c r="Z170" i="1"/>
  <c r="AB170" i="1" s="1"/>
  <c r="AD170" i="1" s="1"/>
  <c r="AF170" i="1" s="1"/>
  <c r="AG170" i="1" s="1"/>
  <c r="AA169" i="1"/>
  <c r="AC169" i="1" s="1"/>
  <c r="AE169" i="1" s="1"/>
  <c r="Z169" i="1"/>
  <c r="AB169" i="1" s="1"/>
  <c r="AD169" i="1" s="1"/>
  <c r="AF169" i="1" s="1"/>
  <c r="AG169" i="1" s="1"/>
  <c r="AC168" i="1"/>
  <c r="AE168" i="1" s="1"/>
  <c r="AA168" i="1"/>
  <c r="Z168" i="1"/>
  <c r="AB168" i="1" s="1"/>
  <c r="AD168" i="1" s="1"/>
  <c r="AF168" i="1" s="1"/>
  <c r="AG168" i="1" s="1"/>
  <c r="AC167" i="1"/>
  <c r="AE167" i="1" s="1"/>
  <c r="AA167" i="1"/>
  <c r="Z167" i="1"/>
  <c r="AB167" i="1" s="1"/>
  <c r="AD167" i="1" s="1"/>
  <c r="AF167" i="1" s="1"/>
  <c r="AG167" i="1" s="1"/>
  <c r="AB166" i="1"/>
  <c r="AD166" i="1" s="1"/>
  <c r="AA166" i="1"/>
  <c r="AC166" i="1" s="1"/>
  <c r="AE166" i="1" s="1"/>
  <c r="Z166" i="1"/>
  <c r="AE165" i="1"/>
  <c r="AC165" i="1"/>
  <c r="AB165" i="1"/>
  <c r="AD165" i="1" s="1"/>
  <c r="AF165" i="1" s="1"/>
  <c r="AG165" i="1" s="1"/>
  <c r="AA165" i="1"/>
  <c r="Z165" i="1"/>
  <c r="AB164" i="1"/>
  <c r="AD164" i="1" s="1"/>
  <c r="AF164" i="1" s="1"/>
  <c r="AG164" i="1" s="1"/>
  <c r="AA164" i="1"/>
  <c r="AC164" i="1" s="1"/>
  <c r="AE164" i="1" s="1"/>
  <c r="Z164" i="1"/>
  <c r="AB163" i="1"/>
  <c r="AD163" i="1" s="1"/>
  <c r="AA163" i="1"/>
  <c r="AC163" i="1" s="1"/>
  <c r="AE163" i="1" s="1"/>
  <c r="Z163" i="1"/>
  <c r="AE162" i="1"/>
  <c r="AC162" i="1"/>
  <c r="AB162" i="1"/>
  <c r="AD162" i="1" s="1"/>
  <c r="AF162" i="1" s="1"/>
  <c r="AG162" i="1" s="1"/>
  <c r="AA162" i="1"/>
  <c r="Z162" i="1"/>
  <c r="AB161" i="1"/>
  <c r="AD161" i="1" s="1"/>
  <c r="AA161" i="1"/>
  <c r="AC161" i="1" s="1"/>
  <c r="AE161" i="1" s="1"/>
  <c r="Z161" i="1"/>
  <c r="AF166" i="1" l="1"/>
  <c r="AG166" i="1" s="1"/>
  <c r="AF163" i="1"/>
  <c r="AG163" i="1" s="1"/>
  <c r="AF172" i="1"/>
  <c r="AG172" i="1" s="1"/>
  <c r="AF161" i="1"/>
  <c r="AG161" i="1" s="1"/>
  <c r="AF173" i="1"/>
  <c r="AG173" i="1" s="1"/>
  <c r="AA160" i="1"/>
  <c r="AC160" i="1" s="1"/>
  <c r="AE160" i="1" s="1"/>
  <c r="Z160" i="1"/>
  <c r="AB160" i="1" s="1"/>
  <c r="AD160" i="1" s="1"/>
  <c r="AF160" i="1" s="1"/>
  <c r="AG160" i="1" s="1"/>
  <c r="AC159" i="1"/>
  <c r="AE159" i="1" s="1"/>
  <c r="AA159" i="1"/>
  <c r="Z159" i="1"/>
  <c r="AB159" i="1" s="1"/>
  <c r="AD159" i="1" s="1"/>
  <c r="AF159" i="1" s="1"/>
  <c r="AG159" i="1" s="1"/>
  <c r="AA158" i="1"/>
  <c r="AC158" i="1" s="1"/>
  <c r="AE158" i="1" s="1"/>
  <c r="Z158" i="1"/>
  <c r="AB158" i="1" s="1"/>
  <c r="AD158" i="1" s="1"/>
  <c r="AA157" i="1"/>
  <c r="AC157" i="1" s="1"/>
  <c r="AE157" i="1" s="1"/>
  <c r="Z157" i="1"/>
  <c r="AB157" i="1" s="1"/>
  <c r="AD157" i="1" s="1"/>
  <c r="AA156" i="1"/>
  <c r="AC156" i="1" s="1"/>
  <c r="AE156" i="1" s="1"/>
  <c r="Z156" i="1"/>
  <c r="AB156" i="1" s="1"/>
  <c r="AD156" i="1" s="1"/>
  <c r="AF156" i="1" s="1"/>
  <c r="AG156" i="1" s="1"/>
  <c r="AB155" i="1"/>
  <c r="AD155" i="1" s="1"/>
  <c r="AA155" i="1"/>
  <c r="AC155" i="1" s="1"/>
  <c r="AE155" i="1" s="1"/>
  <c r="Z155" i="1"/>
  <c r="AA154" i="1"/>
  <c r="AC154" i="1" s="1"/>
  <c r="AE154" i="1" s="1"/>
  <c r="Z154" i="1"/>
  <c r="AB154" i="1" s="1"/>
  <c r="AD154" i="1" s="1"/>
  <c r="AF154" i="1" s="1"/>
  <c r="AG154" i="1" s="1"/>
  <c r="AA153" i="1"/>
  <c r="AC153" i="1" s="1"/>
  <c r="AE153" i="1" s="1"/>
  <c r="Z153" i="1"/>
  <c r="AB153" i="1" s="1"/>
  <c r="AD153" i="1" s="1"/>
  <c r="AF153" i="1" s="1"/>
  <c r="AG153" i="1" s="1"/>
  <c r="AA152" i="1"/>
  <c r="AC152" i="1" s="1"/>
  <c r="AE152" i="1" s="1"/>
  <c r="Z152" i="1"/>
  <c r="AB152" i="1" s="1"/>
  <c r="AD152" i="1" s="1"/>
  <c r="AA151" i="1"/>
  <c r="AC151" i="1" s="1"/>
  <c r="AE151" i="1" s="1"/>
  <c r="Z151" i="1"/>
  <c r="AB151" i="1" s="1"/>
  <c r="AD151" i="1" s="1"/>
  <c r="AF151" i="1" s="1"/>
  <c r="AG151" i="1" s="1"/>
  <c r="AA150" i="1"/>
  <c r="AC150" i="1" s="1"/>
  <c r="AE150" i="1" s="1"/>
  <c r="Z150" i="1"/>
  <c r="AB150" i="1" s="1"/>
  <c r="AD150" i="1" s="1"/>
  <c r="AF150" i="1" s="1"/>
  <c r="AG150" i="1" s="1"/>
  <c r="AA149" i="1"/>
  <c r="AC149" i="1" s="1"/>
  <c r="AE149" i="1" s="1"/>
  <c r="Z149" i="1"/>
  <c r="AB149" i="1" s="1"/>
  <c r="AD149" i="1" s="1"/>
  <c r="AA148" i="1"/>
  <c r="AC148" i="1" s="1"/>
  <c r="AE148" i="1" s="1"/>
  <c r="Z148" i="1"/>
  <c r="AB148" i="1" s="1"/>
  <c r="AD148" i="1" s="1"/>
  <c r="AF148" i="1" s="1"/>
  <c r="AG148" i="1" s="1"/>
  <c r="AA147" i="1"/>
  <c r="AC147" i="1" s="1"/>
  <c r="AE147" i="1" s="1"/>
  <c r="Z147" i="1"/>
  <c r="AB147" i="1" s="1"/>
  <c r="AD147" i="1" s="1"/>
  <c r="AF147" i="1" s="1"/>
  <c r="AG147" i="1" s="1"/>
  <c r="AI166" i="1" l="1"/>
  <c r="AH166" i="1"/>
  <c r="AF152" i="1"/>
  <c r="AG152" i="1" s="1"/>
  <c r="AF157" i="1"/>
  <c r="AG157" i="1" s="1"/>
  <c r="AI156" i="1" s="1"/>
  <c r="AF155" i="1"/>
  <c r="AG155" i="1" s="1"/>
  <c r="AI154" i="1" s="1"/>
  <c r="AF158" i="1"/>
  <c r="AG158" i="1" s="1"/>
  <c r="AF149" i="1"/>
  <c r="AG149" i="1" s="1"/>
  <c r="AI160" i="1"/>
  <c r="AH160" i="1"/>
  <c r="AI147" i="1"/>
  <c r="AH147" i="1"/>
  <c r="AI158" i="1"/>
  <c r="AH158" i="1"/>
  <c r="AC146" i="1"/>
  <c r="AE146" i="1" s="1"/>
  <c r="AA146" i="1"/>
  <c r="Z146" i="1"/>
  <c r="AB146" i="1" s="1"/>
  <c r="AD146" i="1" s="1"/>
  <c r="AF146" i="1" s="1"/>
  <c r="AG146" i="1" s="1"/>
  <c r="AA145" i="1"/>
  <c r="AC145" i="1" s="1"/>
  <c r="AE145" i="1" s="1"/>
  <c r="Z145" i="1"/>
  <c r="AB145" i="1" s="1"/>
  <c r="AD145" i="1" s="1"/>
  <c r="AF145" i="1" s="1"/>
  <c r="AG145" i="1" s="1"/>
  <c r="AC144" i="1"/>
  <c r="AE144" i="1" s="1"/>
  <c r="AA144" i="1"/>
  <c r="Z144" i="1"/>
  <c r="AB144" i="1" s="1"/>
  <c r="AD144" i="1" s="1"/>
  <c r="AF144" i="1" s="1"/>
  <c r="AG144" i="1" s="1"/>
  <c r="AA143" i="1"/>
  <c r="AC143" i="1" s="1"/>
  <c r="AE143" i="1" s="1"/>
  <c r="Z143" i="1"/>
  <c r="AB143" i="1" s="1"/>
  <c r="AD143" i="1" s="1"/>
  <c r="AF143" i="1" s="1"/>
  <c r="AG143" i="1" s="1"/>
  <c r="AB142" i="1"/>
  <c r="AD142" i="1" s="1"/>
  <c r="AF142" i="1" s="1"/>
  <c r="AG142" i="1" s="1"/>
  <c r="AA142" i="1"/>
  <c r="AC142" i="1" s="1"/>
  <c r="AE142" i="1" s="1"/>
  <c r="Z142" i="1"/>
  <c r="AA141" i="1"/>
  <c r="AC141" i="1" s="1"/>
  <c r="AE141" i="1" s="1"/>
  <c r="Z141" i="1"/>
  <c r="AB141" i="1" s="1"/>
  <c r="AD141" i="1" s="1"/>
  <c r="AF141" i="1" s="1"/>
  <c r="AG141" i="1" s="1"/>
  <c r="AB140" i="1"/>
  <c r="AD140" i="1" s="1"/>
  <c r="AA140" i="1"/>
  <c r="AC140" i="1" s="1"/>
  <c r="AE140" i="1" s="1"/>
  <c r="Z140" i="1"/>
  <c r="AA139" i="1"/>
  <c r="AC139" i="1" s="1"/>
  <c r="AE139" i="1" s="1"/>
  <c r="Z139" i="1"/>
  <c r="AB139" i="1" s="1"/>
  <c r="AD139" i="1" s="1"/>
  <c r="AF139" i="1" s="1"/>
  <c r="AG139" i="1" s="1"/>
  <c r="AB138" i="1"/>
  <c r="AD138" i="1" s="1"/>
  <c r="AA138" i="1"/>
  <c r="AC138" i="1" s="1"/>
  <c r="AE138" i="1" s="1"/>
  <c r="Z138" i="1"/>
  <c r="AA137" i="1"/>
  <c r="AC137" i="1" s="1"/>
  <c r="AE137" i="1" s="1"/>
  <c r="Z137" i="1"/>
  <c r="AB137" i="1" s="1"/>
  <c r="AD137" i="1" s="1"/>
  <c r="AF137" i="1" s="1"/>
  <c r="AG137" i="1" s="1"/>
  <c r="AB136" i="1"/>
  <c r="AD136" i="1" s="1"/>
  <c r="AA136" i="1"/>
  <c r="AC136" i="1" s="1"/>
  <c r="AE136" i="1" s="1"/>
  <c r="Z136" i="1"/>
  <c r="AA135" i="1"/>
  <c r="AC135" i="1" s="1"/>
  <c r="AE135" i="1" s="1"/>
  <c r="Z135" i="1"/>
  <c r="AB135" i="1" s="1"/>
  <c r="AD135" i="1" s="1"/>
  <c r="AB134" i="1"/>
  <c r="AD134" i="1" s="1"/>
  <c r="AA134" i="1"/>
  <c r="AC134" i="1" s="1"/>
  <c r="AE134" i="1" s="1"/>
  <c r="Z134" i="1"/>
  <c r="AC133" i="1"/>
  <c r="AE133" i="1" s="1"/>
  <c r="AA133" i="1"/>
  <c r="Z133" i="1"/>
  <c r="AB133" i="1" s="1"/>
  <c r="AD133" i="1" s="1"/>
  <c r="AB132" i="1"/>
  <c r="AD132" i="1" s="1"/>
  <c r="AA132" i="1"/>
  <c r="AC132" i="1" s="1"/>
  <c r="AE132" i="1" s="1"/>
  <c r="Z132" i="1"/>
  <c r="AA131" i="1"/>
  <c r="AC131" i="1" s="1"/>
  <c r="AE131" i="1" s="1"/>
  <c r="Z131" i="1"/>
  <c r="AB131" i="1" s="1"/>
  <c r="AD131" i="1" s="1"/>
  <c r="AF131" i="1" s="1"/>
  <c r="AG131" i="1" s="1"/>
  <c r="AH156" i="1" l="1"/>
  <c r="AH154" i="1"/>
  <c r="AF136" i="1"/>
  <c r="AG136" i="1" s="1"/>
  <c r="AH137" i="1"/>
  <c r="AI137" i="1"/>
  <c r="AF133" i="1"/>
  <c r="AG133" i="1" s="1"/>
  <c r="AI131" i="1"/>
  <c r="AH131" i="1"/>
  <c r="AF140" i="1"/>
  <c r="AG140" i="1" s="1"/>
  <c r="AI141" i="1"/>
  <c r="AH141" i="1"/>
  <c r="AH139" i="1"/>
  <c r="AI139" i="1"/>
  <c r="AF132" i="1"/>
  <c r="AG132" i="1" s="1"/>
  <c r="AF138" i="1"/>
  <c r="AG138" i="1" s="1"/>
  <c r="AI144" i="1"/>
  <c r="AH144" i="1"/>
  <c r="AF134" i="1"/>
  <c r="AG134" i="1" s="1"/>
  <c r="AF135" i="1"/>
  <c r="AG135" i="1" s="1"/>
  <c r="AI135" i="1" l="1"/>
  <c r="AH135" i="1"/>
  <c r="AI132" i="1"/>
  <c r="AH132" i="1"/>
  <c r="AA130" i="1" l="1"/>
  <c r="AC130" i="1" s="1"/>
  <c r="AE130" i="1" s="1"/>
  <c r="Z130" i="1"/>
  <c r="AB130" i="1" s="1"/>
  <c r="AD130" i="1" s="1"/>
  <c r="AF130" i="1" s="1"/>
  <c r="AG130" i="1" s="1"/>
  <c r="AA129" i="1"/>
  <c r="AC129" i="1" s="1"/>
  <c r="AE129" i="1" s="1"/>
  <c r="Z129" i="1"/>
  <c r="AB129" i="1" s="1"/>
  <c r="AD129" i="1" s="1"/>
  <c r="AC128" i="1"/>
  <c r="AE128" i="1" s="1"/>
  <c r="AA128" i="1"/>
  <c r="Z128" i="1"/>
  <c r="AB128" i="1" s="1"/>
  <c r="AD128" i="1" s="1"/>
  <c r="AF128" i="1" s="1"/>
  <c r="AG128" i="1" s="1"/>
  <c r="AA127" i="1"/>
  <c r="AC127" i="1" s="1"/>
  <c r="AE127" i="1" s="1"/>
  <c r="Z127" i="1"/>
  <c r="AB127" i="1" s="1"/>
  <c r="AD127" i="1" s="1"/>
  <c r="AF127" i="1" s="1"/>
  <c r="AG127" i="1" s="1"/>
  <c r="AA126" i="1"/>
  <c r="AC126" i="1" s="1"/>
  <c r="AE126" i="1" s="1"/>
  <c r="Z126" i="1"/>
  <c r="AB126" i="1" s="1"/>
  <c r="AD126" i="1" s="1"/>
  <c r="AA125" i="1"/>
  <c r="AC125" i="1" s="1"/>
  <c r="AE125" i="1" s="1"/>
  <c r="Z125" i="1"/>
  <c r="AB125" i="1" s="1"/>
  <c r="AD125" i="1" s="1"/>
  <c r="AF125" i="1" s="1"/>
  <c r="AG125" i="1" s="1"/>
  <c r="AA124" i="1"/>
  <c r="AC124" i="1" s="1"/>
  <c r="AE124" i="1" s="1"/>
  <c r="Z124" i="1"/>
  <c r="AB124" i="1" s="1"/>
  <c r="AD124" i="1" s="1"/>
  <c r="AF124" i="1" s="1"/>
  <c r="AG124" i="1" s="1"/>
  <c r="AA123" i="1"/>
  <c r="AC123" i="1" s="1"/>
  <c r="AE123" i="1" s="1"/>
  <c r="Z123" i="1"/>
  <c r="AB123" i="1" s="1"/>
  <c r="AD123" i="1" s="1"/>
  <c r="AA122" i="1"/>
  <c r="AC122" i="1" s="1"/>
  <c r="AE122" i="1" s="1"/>
  <c r="Z122" i="1"/>
  <c r="AB122" i="1" s="1"/>
  <c r="AD122" i="1" s="1"/>
  <c r="AA121" i="1"/>
  <c r="AC121" i="1" s="1"/>
  <c r="AE121" i="1" s="1"/>
  <c r="Z121" i="1"/>
  <c r="AB121" i="1" s="1"/>
  <c r="AD121" i="1" s="1"/>
  <c r="AA120" i="1"/>
  <c r="AC120" i="1" s="1"/>
  <c r="AE120" i="1" s="1"/>
  <c r="Z120" i="1"/>
  <c r="AB120" i="1" s="1"/>
  <c r="AD120" i="1" s="1"/>
  <c r="AF120" i="1" s="1"/>
  <c r="AG120" i="1" s="1"/>
  <c r="AA119" i="1"/>
  <c r="AC119" i="1" s="1"/>
  <c r="AE119" i="1" s="1"/>
  <c r="Z119" i="1"/>
  <c r="AB119" i="1" s="1"/>
  <c r="AD119" i="1" s="1"/>
  <c r="AA118" i="1"/>
  <c r="AC118" i="1" s="1"/>
  <c r="AE118" i="1" s="1"/>
  <c r="Z118" i="1"/>
  <c r="AB118" i="1" s="1"/>
  <c r="AD118" i="1" s="1"/>
  <c r="AA117" i="1"/>
  <c r="AC117" i="1" s="1"/>
  <c r="AE117" i="1" s="1"/>
  <c r="Z117" i="1"/>
  <c r="AB117" i="1" s="1"/>
  <c r="AD117" i="1" s="1"/>
  <c r="AA116" i="1"/>
  <c r="AC116" i="1" s="1"/>
  <c r="AE116" i="1" s="1"/>
  <c r="Z116" i="1"/>
  <c r="AB116" i="1" s="1"/>
  <c r="AD116" i="1" s="1"/>
  <c r="AF116" i="1" s="1"/>
  <c r="AG116" i="1" s="1"/>
  <c r="AA115" i="1"/>
  <c r="AC115" i="1" s="1"/>
  <c r="AE115" i="1" s="1"/>
  <c r="Z115" i="1"/>
  <c r="AB115" i="1" s="1"/>
  <c r="AD115" i="1" s="1"/>
  <c r="AA114" i="1"/>
  <c r="AC114" i="1" s="1"/>
  <c r="AE114" i="1" s="1"/>
  <c r="Z114" i="1"/>
  <c r="AB114" i="1" s="1"/>
  <c r="AD114" i="1" s="1"/>
  <c r="AA113" i="1"/>
  <c r="AC113" i="1" s="1"/>
  <c r="AE113" i="1" s="1"/>
  <c r="Z113" i="1"/>
  <c r="AB113" i="1" s="1"/>
  <c r="AD113" i="1" s="1"/>
  <c r="AA112" i="1"/>
  <c r="AC112" i="1" s="1"/>
  <c r="AE112" i="1" s="1"/>
  <c r="Z112" i="1"/>
  <c r="AB112" i="1" s="1"/>
  <c r="AD112" i="1" s="1"/>
  <c r="AA111" i="1"/>
  <c r="AC111" i="1" s="1"/>
  <c r="AE111" i="1" s="1"/>
  <c r="Z111" i="1"/>
  <c r="AB111" i="1" s="1"/>
  <c r="AD111" i="1" s="1"/>
  <c r="AA110" i="1"/>
  <c r="AC110" i="1" s="1"/>
  <c r="AE110" i="1" s="1"/>
  <c r="Z110" i="1"/>
  <c r="AB110" i="1" s="1"/>
  <c r="AD110" i="1" s="1"/>
  <c r="AF110" i="1" s="1"/>
  <c r="AG110" i="1" s="1"/>
  <c r="AA109" i="1"/>
  <c r="AC109" i="1" s="1"/>
  <c r="AE109" i="1" s="1"/>
  <c r="Z109" i="1"/>
  <c r="AB109" i="1" s="1"/>
  <c r="AD109" i="1" s="1"/>
  <c r="AA108" i="1"/>
  <c r="AC108" i="1" s="1"/>
  <c r="AE108" i="1" s="1"/>
  <c r="Z108" i="1"/>
  <c r="AB108" i="1" s="1"/>
  <c r="AD108" i="1" s="1"/>
  <c r="AC107" i="1"/>
  <c r="AE107" i="1" s="1"/>
  <c r="AB107" i="1"/>
  <c r="AD107" i="1" s="1"/>
  <c r="AF107" i="1" s="1"/>
  <c r="AG107" i="1" s="1"/>
  <c r="AA107" i="1"/>
  <c r="Z107" i="1"/>
  <c r="AA106" i="1"/>
  <c r="AC106" i="1" s="1"/>
  <c r="AE106" i="1" s="1"/>
  <c r="Z106" i="1"/>
  <c r="AB106" i="1" s="1"/>
  <c r="AD106" i="1" s="1"/>
  <c r="AF106" i="1" s="1"/>
  <c r="AG106" i="1" s="1"/>
  <c r="AC105" i="1"/>
  <c r="AE105" i="1" s="1"/>
  <c r="AA105" i="1"/>
  <c r="Z105" i="1"/>
  <c r="AB105" i="1" s="1"/>
  <c r="AD105" i="1" s="1"/>
  <c r="AA104" i="1"/>
  <c r="AC104" i="1" s="1"/>
  <c r="AE104" i="1" s="1"/>
  <c r="Z104" i="1"/>
  <c r="AB104" i="1" s="1"/>
  <c r="AD104" i="1" s="1"/>
  <c r="AB103" i="1"/>
  <c r="AD103" i="1" s="1"/>
  <c r="AA103" i="1"/>
  <c r="AC103" i="1" s="1"/>
  <c r="AE103" i="1" s="1"/>
  <c r="Z103" i="1"/>
  <c r="AA102" i="1"/>
  <c r="AC102" i="1" s="1"/>
  <c r="AE102" i="1" s="1"/>
  <c r="Z102" i="1"/>
  <c r="AB102" i="1" s="1"/>
  <c r="AD102" i="1" s="1"/>
  <c r="AF102" i="1" s="1"/>
  <c r="AG102" i="1" s="1"/>
  <c r="AC101" i="1"/>
  <c r="AE101" i="1" s="1"/>
  <c r="AA101" i="1"/>
  <c r="Z101" i="1"/>
  <c r="AB101" i="1" s="1"/>
  <c r="AD101" i="1" s="1"/>
  <c r="AA100" i="1"/>
  <c r="AC100" i="1" s="1"/>
  <c r="AE100" i="1" s="1"/>
  <c r="Z100" i="1"/>
  <c r="AB100" i="1" s="1"/>
  <c r="AD100" i="1" s="1"/>
  <c r="AB99" i="1"/>
  <c r="AD99" i="1" s="1"/>
  <c r="AA99" i="1"/>
  <c r="AC99" i="1" s="1"/>
  <c r="AE99" i="1" s="1"/>
  <c r="Z99" i="1"/>
  <c r="AA98" i="1"/>
  <c r="AC98" i="1" s="1"/>
  <c r="AE98" i="1" s="1"/>
  <c r="Z98" i="1"/>
  <c r="AB98" i="1" s="1"/>
  <c r="AD98" i="1" s="1"/>
  <c r="AF98" i="1" s="1"/>
  <c r="AG98" i="1" s="1"/>
  <c r="AC97" i="1"/>
  <c r="AE97" i="1" s="1"/>
  <c r="AA97" i="1"/>
  <c r="Z97" i="1"/>
  <c r="AB97" i="1" s="1"/>
  <c r="AD97" i="1" s="1"/>
  <c r="AF97" i="1" s="1"/>
  <c r="AG97" i="1" s="1"/>
  <c r="AB96" i="1"/>
  <c r="AD96" i="1" s="1"/>
  <c r="AA96" i="1"/>
  <c r="AC96" i="1" s="1"/>
  <c r="AE96" i="1" s="1"/>
  <c r="Z96" i="1"/>
  <c r="AA95" i="1"/>
  <c r="AC95" i="1" s="1"/>
  <c r="AE95" i="1" s="1"/>
  <c r="Z95" i="1"/>
  <c r="AB95" i="1" s="1"/>
  <c r="AD95" i="1" s="1"/>
  <c r="AA94" i="1"/>
  <c r="AC94" i="1" s="1"/>
  <c r="AE94" i="1" s="1"/>
  <c r="Z94" i="1"/>
  <c r="AB94" i="1" s="1"/>
  <c r="AD94" i="1" s="1"/>
  <c r="AB93" i="1"/>
  <c r="AD93" i="1" s="1"/>
  <c r="AA93" i="1"/>
  <c r="AC93" i="1" s="1"/>
  <c r="AE93" i="1" s="1"/>
  <c r="Z93" i="1"/>
  <c r="AB92" i="1"/>
  <c r="AD92" i="1" s="1"/>
  <c r="AA92" i="1"/>
  <c r="AC92" i="1" s="1"/>
  <c r="AE92" i="1" s="1"/>
  <c r="Z92" i="1"/>
  <c r="AA91" i="1"/>
  <c r="AC91" i="1" s="1"/>
  <c r="AE91" i="1" s="1"/>
  <c r="Z91" i="1"/>
  <c r="AB91" i="1" s="1"/>
  <c r="AD91" i="1" s="1"/>
  <c r="AA90" i="1"/>
  <c r="AC90" i="1" s="1"/>
  <c r="AE90" i="1" s="1"/>
  <c r="Z90" i="1"/>
  <c r="AB90" i="1" s="1"/>
  <c r="AD90" i="1" s="1"/>
  <c r="AB89" i="1"/>
  <c r="AD89" i="1" s="1"/>
  <c r="AA89" i="1"/>
  <c r="AC89" i="1" s="1"/>
  <c r="AE89" i="1" s="1"/>
  <c r="Z89" i="1"/>
  <c r="AB88" i="1"/>
  <c r="AD88" i="1" s="1"/>
  <c r="AA88" i="1"/>
  <c r="AC88" i="1" s="1"/>
  <c r="AE88" i="1" s="1"/>
  <c r="Z88" i="1"/>
  <c r="AA87" i="1"/>
  <c r="AC87" i="1" s="1"/>
  <c r="AE87" i="1" s="1"/>
  <c r="Z87" i="1"/>
  <c r="AB87" i="1" s="1"/>
  <c r="AD87" i="1" s="1"/>
  <c r="AA86" i="1"/>
  <c r="AC86" i="1" s="1"/>
  <c r="AE86" i="1" s="1"/>
  <c r="Z86" i="1"/>
  <c r="AB86" i="1" s="1"/>
  <c r="AD86" i="1" s="1"/>
  <c r="AC85" i="1"/>
  <c r="AE85" i="1" s="1"/>
  <c r="AA85" i="1"/>
  <c r="Z85" i="1"/>
  <c r="AB85" i="1" s="1"/>
  <c r="AD85" i="1" s="1"/>
  <c r="AA84" i="1"/>
  <c r="AC84" i="1" s="1"/>
  <c r="AE84" i="1" s="1"/>
  <c r="Z84" i="1"/>
  <c r="AB84" i="1" s="1"/>
  <c r="AD84" i="1" s="1"/>
  <c r="AA83" i="1"/>
  <c r="AC83" i="1" s="1"/>
  <c r="AE83" i="1" s="1"/>
  <c r="Z83" i="1"/>
  <c r="AB83" i="1" s="1"/>
  <c r="AD83" i="1" s="1"/>
  <c r="AB82" i="1"/>
  <c r="AD82" i="1" s="1"/>
  <c r="AA82" i="1"/>
  <c r="AC82" i="1" s="1"/>
  <c r="AE82" i="1" s="1"/>
  <c r="Z82" i="1"/>
  <c r="AB81" i="1"/>
  <c r="AD81" i="1" s="1"/>
  <c r="AA81" i="1"/>
  <c r="AC81" i="1" s="1"/>
  <c r="AE81" i="1" s="1"/>
  <c r="Z81" i="1"/>
  <c r="AA80" i="1"/>
  <c r="AC80" i="1" s="1"/>
  <c r="AE80" i="1" s="1"/>
  <c r="Z80" i="1"/>
  <c r="AB80" i="1" s="1"/>
  <c r="AD80" i="1" s="1"/>
  <c r="AC79" i="1"/>
  <c r="AE79" i="1" s="1"/>
  <c r="AA79" i="1"/>
  <c r="Z79" i="1"/>
  <c r="AB79" i="1" s="1"/>
  <c r="AD79" i="1" s="1"/>
  <c r="AB78" i="1"/>
  <c r="AD78" i="1" s="1"/>
  <c r="AA78" i="1"/>
  <c r="AC78" i="1" s="1"/>
  <c r="AE78" i="1" s="1"/>
  <c r="Z78" i="1"/>
  <c r="AB77" i="1"/>
  <c r="AD77" i="1" s="1"/>
  <c r="AA77" i="1"/>
  <c r="AC77" i="1" s="1"/>
  <c r="AE77" i="1" s="1"/>
  <c r="Z77" i="1"/>
  <c r="AA76" i="1"/>
  <c r="AC76" i="1" s="1"/>
  <c r="AE76" i="1" s="1"/>
  <c r="Z76" i="1"/>
  <c r="AB76" i="1" s="1"/>
  <c r="AD76" i="1" s="1"/>
  <c r="AC75" i="1"/>
  <c r="AE75" i="1" s="1"/>
  <c r="AA75" i="1"/>
  <c r="Z75" i="1"/>
  <c r="AB75" i="1" s="1"/>
  <c r="AD75" i="1" s="1"/>
  <c r="AF75" i="1" s="1"/>
  <c r="AG75" i="1" s="1"/>
  <c r="AC74" i="1"/>
  <c r="AE74" i="1" s="1"/>
  <c r="AB74" i="1"/>
  <c r="AD74" i="1" s="1"/>
  <c r="AA74" i="1"/>
  <c r="Z74" i="1"/>
  <c r="AA73" i="1"/>
  <c r="AC73" i="1" s="1"/>
  <c r="AE73" i="1" s="1"/>
  <c r="Z73" i="1"/>
  <c r="AB73" i="1" s="1"/>
  <c r="AD73" i="1" s="1"/>
  <c r="AC72" i="1"/>
  <c r="AE72" i="1" s="1"/>
  <c r="AA72" i="1"/>
  <c r="Z72" i="1"/>
  <c r="AB72" i="1" s="1"/>
  <c r="AD72" i="1" s="1"/>
  <c r="AA71" i="1"/>
  <c r="AC71" i="1" s="1"/>
  <c r="AE71" i="1" s="1"/>
  <c r="Z71" i="1"/>
  <c r="AB71" i="1" s="1"/>
  <c r="AD71" i="1" s="1"/>
  <c r="AC70" i="1"/>
  <c r="AE70" i="1" s="1"/>
  <c r="AA70" i="1"/>
  <c r="Z70" i="1"/>
  <c r="AB70" i="1" s="1"/>
  <c r="AD70" i="1" s="1"/>
  <c r="AA69" i="1"/>
  <c r="AC69" i="1" s="1"/>
  <c r="AE69" i="1" s="1"/>
  <c r="Z69" i="1"/>
  <c r="AB69" i="1" s="1"/>
  <c r="AD69" i="1" s="1"/>
  <c r="AC68" i="1"/>
  <c r="AE68" i="1" s="1"/>
  <c r="AA68" i="1"/>
  <c r="Z68" i="1"/>
  <c r="AB68" i="1" s="1"/>
  <c r="AD68" i="1" s="1"/>
  <c r="AA67" i="1"/>
  <c r="AC67" i="1" s="1"/>
  <c r="AE67" i="1" s="1"/>
  <c r="Z67" i="1"/>
  <c r="AB67" i="1" s="1"/>
  <c r="AD67" i="1" s="1"/>
  <c r="AC66" i="1"/>
  <c r="AE66" i="1" s="1"/>
  <c r="AB66" i="1"/>
  <c r="AD66" i="1" s="1"/>
  <c r="AA66" i="1"/>
  <c r="Z66" i="1"/>
  <c r="AA65" i="1"/>
  <c r="AC65" i="1" s="1"/>
  <c r="AE65" i="1" s="1"/>
  <c r="Z65" i="1"/>
  <c r="AB65" i="1" s="1"/>
  <c r="AD65" i="1" s="1"/>
  <c r="AC64" i="1"/>
  <c r="AE64" i="1" s="1"/>
  <c r="AA64" i="1"/>
  <c r="Z64" i="1"/>
  <c r="AB64" i="1" s="1"/>
  <c r="AD64" i="1" s="1"/>
  <c r="AA63" i="1"/>
  <c r="AC63" i="1" s="1"/>
  <c r="AE63" i="1" s="1"/>
  <c r="Z63" i="1"/>
  <c r="AB63" i="1" s="1"/>
  <c r="AD63" i="1" s="1"/>
  <c r="AB62" i="1"/>
  <c r="AD62" i="1" s="1"/>
  <c r="AA62" i="1"/>
  <c r="AC62" i="1" s="1"/>
  <c r="AE62" i="1" s="1"/>
  <c r="Z62" i="1"/>
  <c r="AC61" i="1"/>
  <c r="AE61" i="1" s="1"/>
  <c r="AA61" i="1"/>
  <c r="Z61" i="1"/>
  <c r="AB61" i="1" s="1"/>
  <c r="AD61" i="1" s="1"/>
  <c r="AA60" i="1"/>
  <c r="AC60" i="1" s="1"/>
  <c r="AE60" i="1" s="1"/>
  <c r="Z60" i="1"/>
  <c r="AB60" i="1" s="1"/>
  <c r="AD60" i="1" s="1"/>
  <c r="AB59" i="1"/>
  <c r="AD59" i="1" s="1"/>
  <c r="AA59" i="1"/>
  <c r="AC59" i="1" s="1"/>
  <c r="AE59" i="1" s="1"/>
  <c r="Z59" i="1"/>
  <c r="AA58" i="1"/>
  <c r="AC58" i="1" s="1"/>
  <c r="AE58" i="1" s="1"/>
  <c r="Z58" i="1"/>
  <c r="AB58" i="1" s="1"/>
  <c r="AD58" i="1" s="1"/>
  <c r="AA57" i="1"/>
  <c r="AC57" i="1" s="1"/>
  <c r="AE57" i="1" s="1"/>
  <c r="Z57" i="1"/>
  <c r="AB57" i="1" s="1"/>
  <c r="AD57" i="1" s="1"/>
  <c r="AC56" i="1"/>
  <c r="AE56" i="1" s="1"/>
  <c r="AB56" i="1"/>
  <c r="AD56" i="1" s="1"/>
  <c r="AA56" i="1"/>
  <c r="Z56" i="1"/>
  <c r="AA55" i="1"/>
  <c r="AC55" i="1" s="1"/>
  <c r="AE55" i="1" s="1"/>
  <c r="Z55" i="1"/>
  <c r="AB55" i="1" s="1"/>
  <c r="AD55" i="1" s="1"/>
  <c r="AA54" i="1"/>
  <c r="AC54" i="1" s="1"/>
  <c r="AE54" i="1" s="1"/>
  <c r="Z54" i="1"/>
  <c r="AB54" i="1" s="1"/>
  <c r="AD54" i="1" s="1"/>
  <c r="AB53" i="1"/>
  <c r="AD53" i="1" s="1"/>
  <c r="AA53" i="1"/>
  <c r="AC53" i="1" s="1"/>
  <c r="AE53" i="1" s="1"/>
  <c r="Z53" i="1"/>
  <c r="AA52" i="1"/>
  <c r="AC52" i="1" s="1"/>
  <c r="AE52" i="1" s="1"/>
  <c r="Z52" i="1"/>
  <c r="AB52" i="1" s="1"/>
  <c r="AD52" i="1" s="1"/>
  <c r="AA51" i="1"/>
  <c r="AC51" i="1" s="1"/>
  <c r="AE51" i="1" s="1"/>
  <c r="Z51" i="1"/>
  <c r="AB51" i="1" s="1"/>
  <c r="AD51" i="1" s="1"/>
  <c r="AA50" i="1"/>
  <c r="AC50" i="1" s="1"/>
  <c r="AE50" i="1" s="1"/>
  <c r="Z50" i="1"/>
  <c r="AB50" i="1" s="1"/>
  <c r="AD50" i="1" s="1"/>
  <c r="AA49" i="1"/>
  <c r="AC49" i="1" s="1"/>
  <c r="AE49" i="1" s="1"/>
  <c r="Z49" i="1"/>
  <c r="AB49" i="1" s="1"/>
  <c r="AD49" i="1" s="1"/>
  <c r="AA48" i="1"/>
  <c r="AC48" i="1" s="1"/>
  <c r="AE48" i="1" s="1"/>
  <c r="Z48" i="1"/>
  <c r="AB48" i="1" s="1"/>
  <c r="AD48" i="1" s="1"/>
  <c r="AF48" i="1" s="1"/>
  <c r="AG48" i="1" s="1"/>
  <c r="AC47" i="1"/>
  <c r="AE47" i="1" s="1"/>
  <c r="AA47" i="1"/>
  <c r="Z47" i="1"/>
  <c r="AB47" i="1" s="1"/>
  <c r="AD47" i="1" s="1"/>
  <c r="AA46" i="1"/>
  <c r="AC46" i="1" s="1"/>
  <c r="AE46" i="1" s="1"/>
  <c r="Z46" i="1"/>
  <c r="AB46" i="1" s="1"/>
  <c r="AD46" i="1" s="1"/>
  <c r="AE45" i="1"/>
  <c r="AC45" i="1"/>
  <c r="AA45" i="1"/>
  <c r="Z45" i="1"/>
  <c r="AB45" i="1" s="1"/>
  <c r="AD45" i="1" s="1"/>
  <c r="AC44" i="1"/>
  <c r="AE44" i="1" s="1"/>
  <c r="AB44" i="1"/>
  <c r="AD44" i="1" s="1"/>
  <c r="AF44" i="1" s="1"/>
  <c r="AG44" i="1" s="1"/>
  <c r="AA44" i="1"/>
  <c r="Z44" i="1"/>
  <c r="AA43" i="1"/>
  <c r="AC43" i="1" s="1"/>
  <c r="AE43" i="1" s="1"/>
  <c r="Z43" i="1"/>
  <c r="AB43" i="1" s="1"/>
  <c r="AD43" i="1" s="1"/>
  <c r="AA42" i="1"/>
  <c r="AC42" i="1" s="1"/>
  <c r="AE42" i="1" s="1"/>
  <c r="Z42" i="1"/>
  <c r="AB42" i="1" s="1"/>
  <c r="AD42" i="1" s="1"/>
  <c r="AA41" i="1"/>
  <c r="AC41" i="1" s="1"/>
  <c r="AE41" i="1" s="1"/>
  <c r="Z41" i="1"/>
  <c r="AB41" i="1" s="1"/>
  <c r="AD41" i="1" s="1"/>
  <c r="AF41" i="1" s="1"/>
  <c r="AG41" i="1" s="1"/>
  <c r="AA40" i="1"/>
  <c r="AC40" i="1" s="1"/>
  <c r="AE40" i="1" s="1"/>
  <c r="Z40" i="1"/>
  <c r="AB40" i="1" s="1"/>
  <c r="AD40" i="1" s="1"/>
  <c r="AB39" i="1"/>
  <c r="AD39" i="1" s="1"/>
  <c r="AF39" i="1" s="1"/>
  <c r="AG39" i="1" s="1"/>
  <c r="AA39" i="1"/>
  <c r="AC39" i="1" s="1"/>
  <c r="AE39" i="1" s="1"/>
  <c r="Z39" i="1"/>
  <c r="AA38" i="1"/>
  <c r="AC38" i="1" s="1"/>
  <c r="AE38" i="1" s="1"/>
  <c r="Z38" i="1"/>
  <c r="AB38" i="1" s="1"/>
  <c r="AD38" i="1" s="1"/>
  <c r="AB37" i="1"/>
  <c r="AD37" i="1" s="1"/>
  <c r="AA37" i="1"/>
  <c r="AC37" i="1" s="1"/>
  <c r="AE37" i="1" s="1"/>
  <c r="Z37" i="1"/>
  <c r="AA36" i="1"/>
  <c r="AC36" i="1" s="1"/>
  <c r="AE36" i="1" s="1"/>
  <c r="Z36" i="1"/>
  <c r="AB36" i="1" s="1"/>
  <c r="AD36" i="1" s="1"/>
  <c r="AF36" i="1" s="1"/>
  <c r="AG36" i="1" s="1"/>
  <c r="AB35" i="1"/>
  <c r="AD35" i="1" s="1"/>
  <c r="AA35" i="1"/>
  <c r="AC35" i="1" s="1"/>
  <c r="AE35" i="1" s="1"/>
  <c r="Z35" i="1"/>
  <c r="AA34" i="1"/>
  <c r="AC34" i="1" s="1"/>
  <c r="AE34" i="1" s="1"/>
  <c r="Z34" i="1"/>
  <c r="AB34" i="1" s="1"/>
  <c r="AD34" i="1" s="1"/>
  <c r="AA33" i="1"/>
  <c r="AC33" i="1" s="1"/>
  <c r="AE33" i="1" s="1"/>
  <c r="Z33" i="1"/>
  <c r="AB33" i="1" s="1"/>
  <c r="AD33" i="1" s="1"/>
  <c r="AF33" i="1" s="1"/>
  <c r="AG33" i="1" s="1"/>
  <c r="AA32" i="1"/>
  <c r="AC32" i="1" s="1"/>
  <c r="AE32" i="1" s="1"/>
  <c r="Z32" i="1"/>
  <c r="AB32" i="1" s="1"/>
  <c r="AD32" i="1" s="1"/>
  <c r="AA31" i="1"/>
  <c r="AC31" i="1" s="1"/>
  <c r="AE31" i="1" s="1"/>
  <c r="Z31" i="1"/>
  <c r="AB31" i="1" s="1"/>
  <c r="AD31" i="1" s="1"/>
  <c r="AC30" i="1"/>
  <c r="AE30" i="1" s="1"/>
  <c r="AA30" i="1"/>
  <c r="Z30" i="1"/>
  <c r="AB30" i="1" s="1"/>
  <c r="AD30" i="1" s="1"/>
  <c r="AA29" i="1"/>
  <c r="AC29" i="1" s="1"/>
  <c r="AE29" i="1" s="1"/>
  <c r="Z29" i="1"/>
  <c r="AB29" i="1" s="1"/>
  <c r="AD29" i="1" s="1"/>
  <c r="AF29" i="1" s="1"/>
  <c r="AG29" i="1" s="1"/>
  <c r="AC28" i="1"/>
  <c r="AE28" i="1" s="1"/>
  <c r="AA28" i="1"/>
  <c r="Z28" i="1"/>
  <c r="AB28" i="1" s="1"/>
  <c r="AD28" i="1" s="1"/>
  <c r="AF28" i="1" s="1"/>
  <c r="AG28" i="1" s="1"/>
  <c r="AA27" i="1"/>
  <c r="AC27" i="1" s="1"/>
  <c r="AE27" i="1" s="1"/>
  <c r="Z27" i="1"/>
  <c r="AB27" i="1" s="1"/>
  <c r="AD27" i="1" s="1"/>
  <c r="AA26" i="1"/>
  <c r="AC26" i="1" s="1"/>
  <c r="AE26" i="1" s="1"/>
  <c r="Z26" i="1"/>
  <c r="AB26" i="1" s="1"/>
  <c r="AD26" i="1" s="1"/>
  <c r="AF26" i="1" s="1"/>
  <c r="AG26" i="1" s="1"/>
  <c r="AA25" i="1"/>
  <c r="AC25" i="1" s="1"/>
  <c r="AE25" i="1" s="1"/>
  <c r="Z25" i="1"/>
  <c r="AB25" i="1" s="1"/>
  <c r="AD25" i="1" s="1"/>
  <c r="AF25" i="1" s="1"/>
  <c r="AG25" i="1" s="1"/>
  <c r="AC24" i="1"/>
  <c r="AE24" i="1" s="1"/>
  <c r="AB24" i="1"/>
  <c r="AD24" i="1" s="1"/>
  <c r="AF24" i="1" s="1"/>
  <c r="AG24" i="1" s="1"/>
  <c r="AA24" i="1"/>
  <c r="Z24" i="1"/>
  <c r="AA23" i="1"/>
  <c r="AC23" i="1" s="1"/>
  <c r="AE23" i="1" s="1"/>
  <c r="Z23" i="1"/>
  <c r="AB23" i="1" s="1"/>
  <c r="AD23" i="1" s="1"/>
  <c r="AF23" i="1" s="1"/>
  <c r="AG23" i="1" s="1"/>
  <c r="AA22" i="1"/>
  <c r="AC22" i="1" s="1"/>
  <c r="AE22" i="1" s="1"/>
  <c r="Z22" i="1"/>
  <c r="AB22" i="1" s="1"/>
  <c r="AD22" i="1" s="1"/>
  <c r="AF22" i="1" s="1"/>
  <c r="AG22" i="1" s="1"/>
  <c r="AA21" i="1"/>
  <c r="AC21" i="1" s="1"/>
  <c r="AE21" i="1" s="1"/>
  <c r="Z21" i="1"/>
  <c r="AB21" i="1" s="1"/>
  <c r="AD21" i="1" s="1"/>
  <c r="AA20" i="1"/>
  <c r="AC20" i="1" s="1"/>
  <c r="AE20" i="1" s="1"/>
  <c r="Z20" i="1"/>
  <c r="AB20" i="1" s="1"/>
  <c r="AD20" i="1" s="1"/>
  <c r="AA19" i="1"/>
  <c r="AC19" i="1" s="1"/>
  <c r="AE19" i="1" s="1"/>
  <c r="Z19" i="1"/>
  <c r="AB19" i="1" s="1"/>
  <c r="AD19" i="1" s="1"/>
  <c r="AA18" i="1"/>
  <c r="AC18" i="1" s="1"/>
  <c r="AE18" i="1" s="1"/>
  <c r="Z18" i="1"/>
  <c r="AB18" i="1" s="1"/>
  <c r="AD18" i="1" s="1"/>
  <c r="AA17" i="1"/>
  <c r="AC17" i="1" s="1"/>
  <c r="AE17" i="1" s="1"/>
  <c r="Z17" i="1"/>
  <c r="AB17" i="1" s="1"/>
  <c r="AD17" i="1" s="1"/>
  <c r="AF17" i="1" s="1"/>
  <c r="AG17" i="1" s="1"/>
  <c r="AB16" i="1"/>
  <c r="AD16" i="1" s="1"/>
  <c r="AF16" i="1" s="1"/>
  <c r="AG16" i="1" s="1"/>
  <c r="AA16" i="1"/>
  <c r="AC16" i="1" s="1"/>
  <c r="AE16" i="1" s="1"/>
  <c r="Z16" i="1"/>
  <c r="AA15" i="1"/>
  <c r="AC15" i="1" s="1"/>
  <c r="AE15" i="1" s="1"/>
  <c r="Z15" i="1"/>
  <c r="AB15" i="1" s="1"/>
  <c r="AD15" i="1" s="1"/>
  <c r="AF15" i="1" s="1"/>
  <c r="AG15" i="1" s="1"/>
  <c r="AC14" i="1"/>
  <c r="AE14" i="1" s="1"/>
  <c r="AB14" i="1"/>
  <c r="AD14" i="1" s="1"/>
  <c r="AA14" i="1"/>
  <c r="Z14" i="1"/>
  <c r="AA13" i="1"/>
  <c r="AC13" i="1" s="1"/>
  <c r="AE13" i="1" s="1"/>
  <c r="Z13" i="1"/>
  <c r="AB13" i="1" s="1"/>
  <c r="AD13" i="1" s="1"/>
  <c r="AA12" i="1"/>
  <c r="AC12" i="1" s="1"/>
  <c r="AE12" i="1" s="1"/>
  <c r="Z12" i="1"/>
  <c r="AB12" i="1" s="1"/>
  <c r="AD12" i="1" s="1"/>
  <c r="AA11" i="1"/>
  <c r="AC11" i="1" s="1"/>
  <c r="AE11" i="1" s="1"/>
  <c r="Z11" i="1"/>
  <c r="AB11" i="1" s="1"/>
  <c r="AD11" i="1" s="1"/>
  <c r="AA10" i="1"/>
  <c r="AC10" i="1" s="1"/>
  <c r="AE10" i="1" s="1"/>
  <c r="Z10" i="1"/>
  <c r="AB10" i="1" s="1"/>
  <c r="AD10" i="1" s="1"/>
  <c r="AA9" i="1"/>
  <c r="AC9" i="1" s="1"/>
  <c r="AE9" i="1" s="1"/>
  <c r="Z9" i="1"/>
  <c r="AB9" i="1" s="1"/>
  <c r="AD9" i="1" s="1"/>
  <c r="AF9" i="1" s="1"/>
  <c r="AG9" i="1" s="1"/>
  <c r="AC8" i="1"/>
  <c r="AE8" i="1" s="1"/>
  <c r="AA8" i="1"/>
  <c r="Z8" i="1"/>
  <c r="AB8" i="1" s="1"/>
  <c r="AD8" i="1" s="1"/>
  <c r="AA7" i="1"/>
  <c r="AC7" i="1" s="1"/>
  <c r="AE7" i="1" s="1"/>
  <c r="Z7" i="1"/>
  <c r="AB7" i="1" s="1"/>
  <c r="AD7" i="1" s="1"/>
  <c r="AC6" i="1"/>
  <c r="AE6" i="1" s="1"/>
  <c r="AA6" i="1"/>
  <c r="Z6" i="1"/>
  <c r="AB6" i="1" s="1"/>
  <c r="AD6" i="1" s="1"/>
  <c r="AA5" i="1"/>
  <c r="AC5" i="1" s="1"/>
  <c r="AE5" i="1" s="1"/>
  <c r="Z5" i="1"/>
  <c r="AB5" i="1" s="1"/>
  <c r="AD5" i="1" s="1"/>
  <c r="AB4" i="1"/>
  <c r="AD4" i="1" s="1"/>
  <c r="AA4" i="1"/>
  <c r="AC4" i="1" s="1"/>
  <c r="AE4" i="1" s="1"/>
  <c r="Z4" i="1"/>
  <c r="AA3" i="1"/>
  <c r="AC3" i="1" s="1"/>
  <c r="AE3" i="1" s="1"/>
  <c r="Z3" i="1"/>
  <c r="AB3" i="1" s="1"/>
  <c r="AD3" i="1" s="1"/>
  <c r="AF14" i="1" l="1"/>
  <c r="AG14" i="1" s="1"/>
  <c r="AF27" i="1"/>
  <c r="AG27" i="1" s="1"/>
  <c r="AF51" i="1"/>
  <c r="AG51" i="1" s="1"/>
  <c r="AF58" i="1"/>
  <c r="AG58" i="1" s="1"/>
  <c r="AF78" i="1"/>
  <c r="AG78" i="1" s="1"/>
  <c r="AF82" i="1"/>
  <c r="AG82" i="1" s="1"/>
  <c r="AF4" i="1"/>
  <c r="AG4" i="1" s="1"/>
  <c r="AF68" i="1"/>
  <c r="AG68" i="1" s="1"/>
  <c r="AF71" i="1"/>
  <c r="AG71" i="1" s="1"/>
  <c r="AF114" i="1"/>
  <c r="AG114" i="1" s="1"/>
  <c r="AF118" i="1"/>
  <c r="AG118" i="1" s="1"/>
  <c r="AF122" i="1"/>
  <c r="AG122" i="1" s="1"/>
  <c r="AI121" i="1" s="1"/>
  <c r="AF11" i="1"/>
  <c r="AG11" i="1" s="1"/>
  <c r="AF7" i="1"/>
  <c r="AG7" i="1" s="1"/>
  <c r="AF52" i="1"/>
  <c r="AG52" i="1" s="1"/>
  <c r="AF65" i="1"/>
  <c r="AG65" i="1" s="1"/>
  <c r="AF45" i="1"/>
  <c r="AG45" i="1" s="1"/>
  <c r="AF79" i="1"/>
  <c r="AG79" i="1" s="1"/>
  <c r="AH78" i="1" s="1"/>
  <c r="AF3" i="1"/>
  <c r="AG3" i="1" s="1"/>
  <c r="AF8" i="1"/>
  <c r="AG8" i="1" s="1"/>
  <c r="AF72" i="1"/>
  <c r="AG72" i="1" s="1"/>
  <c r="AF115" i="1"/>
  <c r="AG115" i="1" s="1"/>
  <c r="AF119" i="1"/>
  <c r="AG119" i="1" s="1"/>
  <c r="AI119" i="1" s="1"/>
  <c r="AF123" i="1"/>
  <c r="AG123" i="1" s="1"/>
  <c r="AI123" i="1" s="1"/>
  <c r="AF42" i="1"/>
  <c r="AG42" i="1" s="1"/>
  <c r="AF49" i="1"/>
  <c r="AG49" i="1" s="1"/>
  <c r="AF69" i="1"/>
  <c r="AG69" i="1" s="1"/>
  <c r="AF84" i="1"/>
  <c r="AG84" i="1" s="1"/>
  <c r="AF111" i="1"/>
  <c r="AG111" i="1" s="1"/>
  <c r="AF53" i="1"/>
  <c r="AG53" i="1" s="1"/>
  <c r="AF88" i="1"/>
  <c r="AG88" i="1" s="1"/>
  <c r="AF92" i="1"/>
  <c r="AG92" i="1" s="1"/>
  <c r="AF21" i="1"/>
  <c r="AG21" i="1" s="1"/>
  <c r="AF34" i="1"/>
  <c r="AG34" i="1" s="1"/>
  <c r="AF38" i="1"/>
  <c r="AG38" i="1" s="1"/>
  <c r="AI38" i="1" s="1"/>
  <c r="AF43" i="1"/>
  <c r="AG43" i="1" s="1"/>
  <c r="AI42" i="1" s="1"/>
  <c r="AF60" i="1"/>
  <c r="AG60" i="1" s="1"/>
  <c r="AF73" i="1"/>
  <c r="AG73" i="1" s="1"/>
  <c r="AF104" i="1"/>
  <c r="AG104" i="1" s="1"/>
  <c r="AF18" i="1"/>
  <c r="AG18" i="1" s="1"/>
  <c r="AF54" i="1"/>
  <c r="AG54" i="1" s="1"/>
  <c r="AH55" i="1" s="1"/>
  <c r="AF57" i="1"/>
  <c r="AG57" i="1" s="1"/>
  <c r="AF89" i="1"/>
  <c r="AG89" i="1" s="1"/>
  <c r="AF93" i="1"/>
  <c r="AG93" i="1" s="1"/>
  <c r="AF108" i="1"/>
  <c r="AG108" i="1" s="1"/>
  <c r="AF13" i="1"/>
  <c r="AG13" i="1" s="1"/>
  <c r="AF67" i="1"/>
  <c r="AG67" i="1" s="1"/>
  <c r="AF117" i="1"/>
  <c r="AG117" i="1" s="1"/>
  <c r="AF121" i="1"/>
  <c r="AG121" i="1" s="1"/>
  <c r="AF61" i="1"/>
  <c r="AG61" i="1" s="1"/>
  <c r="AF126" i="1"/>
  <c r="AG126" i="1" s="1"/>
  <c r="AF96" i="1"/>
  <c r="AG96" i="1" s="1"/>
  <c r="AF63" i="1"/>
  <c r="AG63" i="1" s="1"/>
  <c r="AF77" i="1"/>
  <c r="AG77" i="1" s="1"/>
  <c r="AI97" i="1"/>
  <c r="AH97" i="1"/>
  <c r="AH121" i="1"/>
  <c r="AF64" i="1"/>
  <c r="AG64" i="1" s="1"/>
  <c r="AF70" i="1"/>
  <c r="AG70" i="1" s="1"/>
  <c r="AF85" i="1"/>
  <c r="AG85" i="1" s="1"/>
  <c r="AF101" i="1"/>
  <c r="AG101" i="1" s="1"/>
  <c r="AF105" i="1"/>
  <c r="AG105" i="1" s="1"/>
  <c r="AI126" i="1"/>
  <c r="AH126" i="1"/>
  <c r="AI78" i="1"/>
  <c r="AF86" i="1"/>
  <c r="AG86" i="1" s="1"/>
  <c r="AF90" i="1"/>
  <c r="AG90" i="1" s="1"/>
  <c r="AF94" i="1"/>
  <c r="AG94" i="1" s="1"/>
  <c r="AI93" i="1" s="1"/>
  <c r="AF109" i="1"/>
  <c r="AG109" i="1" s="1"/>
  <c r="AI108" i="1" s="1"/>
  <c r="AI55" i="1"/>
  <c r="AF55" i="1"/>
  <c r="AG55" i="1" s="1"/>
  <c r="AF83" i="1"/>
  <c r="AG83" i="1" s="1"/>
  <c r="AF87" i="1"/>
  <c r="AG87" i="1" s="1"/>
  <c r="AF91" i="1"/>
  <c r="AG91" i="1" s="1"/>
  <c r="AF95" i="1"/>
  <c r="AG95" i="1" s="1"/>
  <c r="AF66" i="1"/>
  <c r="AG66" i="1" s="1"/>
  <c r="AF74" i="1"/>
  <c r="AG74" i="1" s="1"/>
  <c r="AI68" i="1"/>
  <c r="AH68" i="1"/>
  <c r="AI72" i="1"/>
  <c r="AH72" i="1"/>
  <c r="AF62" i="1"/>
  <c r="AG62" i="1" s="1"/>
  <c r="AF99" i="1"/>
  <c r="AG99" i="1" s="1"/>
  <c r="AH119" i="1"/>
  <c r="AF59" i="1"/>
  <c r="AG59" i="1" s="1"/>
  <c r="AF76" i="1"/>
  <c r="AG76" i="1" s="1"/>
  <c r="AF80" i="1"/>
  <c r="AG80" i="1" s="1"/>
  <c r="AF103" i="1"/>
  <c r="AG103" i="1" s="1"/>
  <c r="AH102" i="1" s="1"/>
  <c r="AF112" i="1"/>
  <c r="AG112" i="1" s="1"/>
  <c r="AH128" i="1"/>
  <c r="AF56" i="1"/>
  <c r="AG56" i="1" s="1"/>
  <c r="AI104" i="1"/>
  <c r="AH104" i="1"/>
  <c r="AF129" i="1"/>
  <c r="AG129" i="1" s="1"/>
  <c r="AI128" i="1" s="1"/>
  <c r="AI89" i="1"/>
  <c r="AH89" i="1"/>
  <c r="AF81" i="1"/>
  <c r="AG81" i="1" s="1"/>
  <c r="AF100" i="1"/>
  <c r="AG100" i="1" s="1"/>
  <c r="AI117" i="1"/>
  <c r="AH117" i="1"/>
  <c r="AF113" i="1"/>
  <c r="AG113" i="1" s="1"/>
  <c r="AF12" i="1"/>
  <c r="AG12" i="1" s="1"/>
  <c r="AH11" i="1" s="1"/>
  <c r="AF37" i="1"/>
  <c r="AG37" i="1" s="1"/>
  <c r="AI21" i="1"/>
  <c r="AH21" i="1"/>
  <c r="AJ22" i="1" s="1"/>
  <c r="AH25" i="1"/>
  <c r="AI25" i="1"/>
  <c r="AF5" i="1"/>
  <c r="AG5" i="1" s="1"/>
  <c r="AF46" i="1"/>
  <c r="AG46" i="1" s="1"/>
  <c r="AF47" i="1"/>
  <c r="AG47" i="1" s="1"/>
  <c r="AF6" i="1"/>
  <c r="AG6" i="1" s="1"/>
  <c r="AF10" i="1"/>
  <c r="AG10" i="1" s="1"/>
  <c r="AF30" i="1"/>
  <c r="AG30" i="1" s="1"/>
  <c r="AH29" i="1" s="1"/>
  <c r="AF50" i="1"/>
  <c r="AG50" i="1" s="1"/>
  <c r="AF35" i="1"/>
  <c r="AG35" i="1" s="1"/>
  <c r="AF40" i="1"/>
  <c r="AG40" i="1" s="1"/>
  <c r="AH44" i="1"/>
  <c r="AJ44" i="1" s="1"/>
  <c r="AI44" i="1"/>
  <c r="AH36" i="1"/>
  <c r="AI36" i="1"/>
  <c r="AI48" i="1"/>
  <c r="AH48" i="1"/>
  <c r="AH15" i="1"/>
  <c r="AI15" i="1"/>
  <c r="AF19" i="1"/>
  <c r="AG19" i="1" s="1"/>
  <c r="AF31" i="1"/>
  <c r="AG31" i="1" s="1"/>
  <c r="AF20" i="1"/>
  <c r="AG20" i="1" s="1"/>
  <c r="AF32" i="1"/>
  <c r="AG32" i="1" s="1"/>
  <c r="AH38" i="1" l="1"/>
  <c r="AJ38" i="1" s="1"/>
  <c r="AI29" i="1"/>
  <c r="AH42" i="1"/>
  <c r="AJ42" i="1" s="1"/>
  <c r="AH123" i="1"/>
  <c r="AI87" i="1"/>
  <c r="AH87" i="1"/>
  <c r="AI57" i="1"/>
  <c r="AH57" i="1"/>
  <c r="AI99" i="1"/>
  <c r="AH99" i="1"/>
  <c r="AI70" i="1"/>
  <c r="AH70" i="1"/>
  <c r="AI102" i="1"/>
  <c r="AI76" i="1"/>
  <c r="AH76" i="1"/>
  <c r="AH108" i="1"/>
  <c r="AI62" i="1"/>
  <c r="AH62" i="1"/>
  <c r="AI91" i="1"/>
  <c r="AH91" i="1"/>
  <c r="AI80" i="1"/>
  <c r="AH80" i="1"/>
  <c r="AI66" i="1"/>
  <c r="AH66" i="1"/>
  <c r="AI83" i="1"/>
  <c r="AH83" i="1"/>
  <c r="AH93" i="1"/>
  <c r="AI46" i="1"/>
  <c r="AH46" i="1"/>
  <c r="AI32" i="1"/>
  <c r="AH32" i="1"/>
  <c r="AJ32" i="1" s="1"/>
  <c r="AH40" i="1"/>
  <c r="AJ40" i="1" s="1"/>
  <c r="AI40" i="1"/>
  <c r="AI11" i="1"/>
  <c r="AI6" i="1"/>
  <c r="AH6" i="1"/>
</calcChain>
</file>

<file path=xl/sharedStrings.xml><?xml version="1.0" encoding="utf-8"?>
<sst xmlns="http://schemas.openxmlformats.org/spreadsheetml/2006/main" count="785" uniqueCount="266">
  <si>
    <t>IPL num</t>
  </si>
  <si>
    <t>User</t>
  </si>
  <si>
    <t xml:space="preserve">Type 1 </t>
  </si>
  <si>
    <t>Type 2</t>
  </si>
  <si>
    <t>NAME</t>
  </si>
  <si>
    <t>d17O</t>
  </si>
  <si>
    <t>d'17O</t>
  </si>
  <si>
    <t>d17O err</t>
  </si>
  <si>
    <t>d18O</t>
  </si>
  <si>
    <t>d'18O</t>
  </si>
  <si>
    <t>d18O err</t>
  </si>
  <si>
    <t>CAP 17O</t>
  </si>
  <si>
    <t>CAP17O err</t>
  </si>
  <si>
    <t>d33</t>
  </si>
  <si>
    <t>d33 err</t>
  </si>
  <si>
    <t>d34</t>
  </si>
  <si>
    <t>d34 err</t>
  </si>
  <si>
    <t>d35</t>
  </si>
  <si>
    <t>d35 err</t>
  </si>
  <si>
    <t>d36</t>
  </si>
  <si>
    <t>d36 err</t>
  </si>
  <si>
    <t>Date Time</t>
  </si>
  <si>
    <t>version</t>
  </si>
  <si>
    <t>33 mismatch R2</t>
  </si>
  <si>
    <t>34 mismatch R2</t>
  </si>
  <si>
    <t>d33 SMOW-REF</t>
  </si>
  <si>
    <t>d34 SMOW-REF</t>
  </si>
  <si>
    <t>d17O SLAP</t>
    <phoneticPr fontId="0" type="noConversion"/>
  </si>
  <si>
    <t>d18O SLAP</t>
  </si>
  <si>
    <t>d'17O Final</t>
  </si>
  <si>
    <t>d'18O Final</t>
  </si>
  <si>
    <t>D17O Final</t>
  </si>
  <si>
    <t>D17O per meg</t>
  </si>
  <si>
    <t>Average</t>
  </si>
  <si>
    <t>Stdev</t>
  </si>
  <si>
    <t>Comments</t>
  </si>
  <si>
    <t>ReactorID</t>
  </si>
  <si>
    <t>primes</t>
  </si>
  <si>
    <t>flag.major</t>
  </si>
  <si>
    <t>flag.analysis</t>
  </si>
  <si>
    <t>***changed CoF3 reactor***</t>
  </si>
  <si>
    <t>NA</t>
  </si>
  <si>
    <t>day</t>
  </si>
  <si>
    <t>CarbonateStd</t>
  </si>
  <si>
    <t>O2 Zero Enrichment</t>
  </si>
  <si>
    <t>WaterStd</t>
  </si>
  <si>
    <t>House DI</t>
  </si>
  <si>
    <t>Data_121 IPL-17O-2260 House DI#1-R15-1</t>
  </si>
  <si>
    <t>Data_122 IPL-17O-2261 House DI#1-R15-2</t>
  </si>
  <si>
    <t>Data_123 IPL-17O-2262 House DI#1-R15-3</t>
  </si>
  <si>
    <t>Data_124 IPL-17O-2263 House DI#1-R15-4</t>
  </si>
  <si>
    <t>Data_125 IPL-17O-2264 House DI #1-R15-5</t>
  </si>
  <si>
    <t>tehuth</t>
  </si>
  <si>
    <t>SMOW</t>
  </si>
  <si>
    <t>Data_126 IPL-17O-2265 VSMOW2-B4-R15-1</t>
  </si>
  <si>
    <t>Data_127 IPL-17O-2266 VSMOW2-B4-R15-2</t>
  </si>
  <si>
    <t>Data_128 IPL-17O-2267 VSMOW2-B4-R15-3</t>
  </si>
  <si>
    <t>Data_129 IPL-17O-2268 VSMOW2-B4-R15-4</t>
  </si>
  <si>
    <t>SLAP</t>
  </si>
  <si>
    <t>Data_130 IPL-17O-2269 SLAP2-B5-R15-1</t>
  </si>
  <si>
    <t>Data_131 IPL-17O-2270 SLAP2-B5-R15-2</t>
  </si>
  <si>
    <t>Data_132 IPL-17O-2271 SLAP2-B5-R15-3</t>
  </si>
  <si>
    <t>Data_133 IPL-17O-2272 SLAP2-B5-R15-4</t>
  </si>
  <si>
    <t>102-GC-AZ01</t>
  </si>
  <si>
    <t>Data_134 IPL-17O-2273 102-GC-AZ01-R15-1</t>
  </si>
  <si>
    <t>directly from slap</t>
  </si>
  <si>
    <t>Data_136 IPL-17O-2274 102-GC-AZ01-R15-2</t>
  </si>
  <si>
    <t>second from slap</t>
  </si>
  <si>
    <t>ETH-2</t>
  </si>
  <si>
    <t>Data_137 IPL-17O-2275 ETH-2-R15-1</t>
  </si>
  <si>
    <t>okay, coming from 102-GC-AZ01</t>
  </si>
  <si>
    <t>Data_138 IPL-17O-2276 ETH-2-R15-2</t>
  </si>
  <si>
    <t>Data_139 IPL-17O-2277 ETH-2-R15-3</t>
  </si>
  <si>
    <t>Data_140 IPL-17O-2278 102-GC-AZ01-R15-3</t>
  </si>
  <si>
    <t>O2 Injection</t>
  </si>
  <si>
    <t>Data_141 IPL-17O-2279 O2 Injection-R15-1</t>
  </si>
  <si>
    <t>Data_142 IPL-17O-2280 O2 Injection-R15-2</t>
  </si>
  <si>
    <t>Data_143 IPL-17O-2281 O2 Injection-R15-3</t>
  </si>
  <si>
    <t xml:space="preserve">Data_144 IPL-17O-2282 O2 Injection-R15-4 </t>
  </si>
  <si>
    <t>below is prelim offset from 102-GC-AZ01 = -114. Other stds coming back at appropriate values.</t>
  </si>
  <si>
    <t>Data_145 IPL-17O-2283 102-GC-AZ01-R15-4</t>
  </si>
  <si>
    <t>Data_146 IPL-17O-2284 102-GC-AZ01-R15-5</t>
  </si>
  <si>
    <t>Data_147 IPL-17O-2285 102-GC-AZ01-R15-6</t>
  </si>
  <si>
    <t>IAEA-603</t>
  </si>
  <si>
    <t>Data_148 IPL-17O-2286 IAEA-603-R15-1</t>
  </si>
  <si>
    <t>Data_149 IPL-17O-2287 IAEA-603-R15-2</t>
  </si>
  <si>
    <t>IAEA-C1</t>
  </si>
  <si>
    <t>Data_150 IPL-17O-2288 IAEA-C1-R15-1</t>
  </si>
  <si>
    <t>Carbonate</t>
  </si>
  <si>
    <t>Ty's Samples</t>
  </si>
  <si>
    <t>Data_151 IPL-17O-2289 LC-1-192-193.5-R15-1</t>
  </si>
  <si>
    <t>prime to get us back to the right space, sample will be ignored by reduction code due to 10 per mil d18O jump</t>
  </si>
  <si>
    <t>Data_152 IPL-17O-2290 LMC-12b-36-37-R15-1</t>
  </si>
  <si>
    <t>jrk</t>
  </si>
  <si>
    <t>Data_153 IPL-17O-2291 LMC-12b-36-37-R15-2</t>
  </si>
  <si>
    <t>Data_155 IPL-17O-2292 LC-1-429-430.5-R15-1</t>
  </si>
  <si>
    <t>Data_156 IPL-17O-2293 LC-1-429-430.5-R15-2</t>
  </si>
  <si>
    <t>Data_157 IPL-17O-2294 LC-1-236.5-238.5-R15-1</t>
  </si>
  <si>
    <t>Data_158 IPL-17O-2295 LC-1-236.5-238.5-R15-2</t>
  </si>
  <si>
    <t>Data_159 IPL-17O-2296 LC-1-192-193.5-R15-2</t>
  </si>
  <si>
    <t>Data_160 IPL-17O-2297 LC-1-192-193.5-R15-3</t>
  </si>
  <si>
    <t>Julia's Samples</t>
  </si>
  <si>
    <t>Data_161 IPL-17O-2298 19ND04-3-R15-1</t>
  </si>
  <si>
    <t>Data_162 IPL-17O-2299 19ND04-3-R15-2</t>
  </si>
  <si>
    <t>Data_163 IPL-17O-2300 102-GC-AZ01-R15-7</t>
  </si>
  <si>
    <t>Data_164 IPL-17O-2301 102-GC-AZ01-R15-8</t>
  </si>
  <si>
    <t>Data_165 IPL-17O-2302 ETH-2-R15-4</t>
  </si>
  <si>
    <t>Data_166 IPL-17O-2303 ETH-2-R15-5</t>
  </si>
  <si>
    <t>carbstd</t>
  </si>
  <si>
    <t>Data_167 IPL-17O-2305 IAEA-603-R15-3</t>
  </si>
  <si>
    <t>Data_168 IPL-17O-2306 Reduction Blank-R15-1</t>
  </si>
  <si>
    <t>bhp</t>
  </si>
  <si>
    <t>Data_173 IPL-17O-2311 IAEA 603(?)</t>
  </si>
  <si>
    <t>Data_174 IPL-17O-2312 IAEA-603-R15-6</t>
  </si>
  <si>
    <t>Data_175 IPL-17O-2313 SLAP2-B6-R15-5</t>
  </si>
  <si>
    <t>no prime</t>
  </si>
  <si>
    <t>Data_176 IPL-17O-2314 SLAP2-B6-R15-6</t>
  </si>
  <si>
    <t>Data_177 IPL-17O-2315 SLAP2-B6-R15-7</t>
  </si>
  <si>
    <t>Data_178 IPL-17O-2316 SLAP2-B6-R15-8</t>
  </si>
  <si>
    <t>Data_179 IPL-17O-2317 SLAP2-B6-R15-9</t>
  </si>
  <si>
    <t>Data_180 IPL-17O-2318 SMOW2-B5-R15-5</t>
  </si>
  <si>
    <t>Data_181 IPL-17O-2319 SMOW2-B5-R15-6</t>
  </si>
  <si>
    <t>Data_182 IPL-17O-2320 SMOW2-B5-R15-7</t>
  </si>
  <si>
    <t>Data_183 IPL-17O-2321 VSMOW2-B5-R15-8</t>
  </si>
  <si>
    <t>Data_184 IPL-17O-2322 ETH-2-R15-6</t>
  </si>
  <si>
    <t>Data_185 IPL-17O-2323 ETH-2-R15-7</t>
  </si>
  <si>
    <t>Data_186 IPL-17O-2324 ETH-2-R15-8</t>
  </si>
  <si>
    <t>Data_187 IPL-17O-2325 102-GC-AZ01-R15-9</t>
  </si>
  <si>
    <t>Data_188 IPL-17O-2326 102-GC-AZ01-R15-10</t>
  </si>
  <si>
    <t>Data_189 IPL-17O-2327 IAEA-603-R15-7</t>
  </si>
  <si>
    <t>Data_190 IPL-17O-2328 IAEA-603-R15-8</t>
  </si>
  <si>
    <t>Data_191 IPL-17O-2329 IAEA-C1-R15-5</t>
  </si>
  <si>
    <t>Data_192 IPL-17O-2330 IAEA-603-R15-9</t>
  </si>
  <si>
    <t>Data_193 IPL-17O-2331 19ND04-3-R15-3</t>
  </si>
  <si>
    <t>Data_194 IPL-17O-2332 19ND04-3-R15-4</t>
  </si>
  <si>
    <t>Tyler's Samples</t>
  </si>
  <si>
    <t>Data_195 IPL-17O-2333 LC-1-192-193.5-R15-4</t>
  </si>
  <si>
    <t>leak at V7</t>
  </si>
  <si>
    <t>Data_196 IPL-17O-2334 LC-1-192-193.5-R15-5</t>
  </si>
  <si>
    <t>Data_197 IPL-17O-2335 LC-1-236.5-238.5-R15-3</t>
  </si>
  <si>
    <t>low yield leak at V7</t>
  </si>
  <si>
    <t>Data_198 IPL-17O-2336 LC-1-236.5-238.5-R15-4</t>
  </si>
  <si>
    <t>crimped leak at V7</t>
  </si>
  <si>
    <t>Data_199 IPL-17O-2337 LC-1-429-430.5-R15-3</t>
  </si>
  <si>
    <t>Data_200 IPL-17O-2340 LC-1-181.5-183-R15-2</t>
  </si>
  <si>
    <t>Data_201 IPL-17O-2341 LC-1-181.5-183-R15-3</t>
  </si>
  <si>
    <t>Data_202 IPL-17O-2343 102-GC-AZ01-R15-12</t>
  </si>
  <si>
    <t>Data_203 IPL-17O-2344 LC-1-429-430.5-R15-5</t>
  </si>
  <si>
    <t>Data_204 IPL-17O-2345 LC-1-305-307.5-R15-1</t>
  </si>
  <si>
    <t>Data_205 IPL-17O-2347 LC-1-305-307.5-R15-2</t>
  </si>
  <si>
    <t>? Okay to use? Small sample, but matches other replicate well. d18O is off by a lot however</t>
  </si>
  <si>
    <t>Data_206 IPL-17O-2348 LC-1-37.5-39.5-R15-1</t>
  </si>
  <si>
    <t>Data_207 IPL-17O-2349 LC-1-37.5-39.5-R15-2</t>
  </si>
  <si>
    <t>Data_208 IPL-17O-2350 LC-1-0-2-R15-1</t>
  </si>
  <si>
    <t>Data_209 IPL-17O-2351 LC-1-0-2-R15-2</t>
  </si>
  <si>
    <t>Data_210 IPL-17O-2352 19Loyalton-40-R15-1</t>
  </si>
  <si>
    <t>Data_211 IPL-17O-2353 19Loyalton-40-R15-2</t>
  </si>
  <si>
    <t>Data_212 IPL-17O-2354 102-GC-AZ01-R15-13</t>
  </si>
  <si>
    <t>Data_213 IPL-17O-2355 LC-1-305-307.5-R15-3</t>
  </si>
  <si>
    <t>emp</t>
  </si>
  <si>
    <t>Data_214 IPL-17O-2356 LC-1-192-193.5-R15-6</t>
  </si>
  <si>
    <t>Data_215 IPL-17O-2357 LC-1-192-193.5-R15-7</t>
  </si>
  <si>
    <t>Data_218 IPL-17O-2360 LC-1-429-430.5-R15-6</t>
  </si>
  <si>
    <t>Data_219 IPL-17O-2361 LC-1-181.5-183-R15-4</t>
  </si>
  <si>
    <t>Data_220 IPL-17O-2362 LC-1-181.5-183-R15-5</t>
  </si>
  <si>
    <t>Data_221 IPL-17O-2363 VSMOW2-B5-R15-9</t>
  </si>
  <si>
    <t>Data_222 IPL-17O-2364 VSMOW2-B5-R15-10</t>
  </si>
  <si>
    <t>Data_223 IPL-17O-2365 VSMOW2-B5-R15-11</t>
  </si>
  <si>
    <t>Data_224 IPL-17O-2366 VSMOW2-B5-R15-12</t>
  </si>
  <si>
    <t>Data_225 IPL-17O-2367 SLAP2-B6-R15-10</t>
  </si>
  <si>
    <t>Data_226 IPL-17O-2368 SLAP2-B6-R15-11</t>
  </si>
  <si>
    <t>Data_227 IPL-17O-2369 SLAP2-B6-R15-12</t>
  </si>
  <si>
    <t>Data_228 IPL-17O-2370 SLAP2-B6-R15-13</t>
  </si>
  <si>
    <t>Data_229 IPL-17O-2372 102-GC-AZ01-R15-14</t>
  </si>
  <si>
    <t>big jump from SLAP. Ignore analysis.</t>
  </si>
  <si>
    <t>Data_230 IPL-17O-2374 102-GC-AZ01-R15-16</t>
  </si>
  <si>
    <t>maybe needed the double prime here? Likely - coming all the way from SLAP</t>
  </si>
  <si>
    <t>Data_231 IPL-17O-2375 102-GC-AZ01-R15-17</t>
  </si>
  <si>
    <t>Data_232 IPL-17O-2376 LC-1-37.5-39.5-R15-3</t>
  </si>
  <si>
    <t>Data_233 IPL-17O-2377 LC-1-0-2-R15-3</t>
  </si>
  <si>
    <t>Data_234 IPL-17O-2378 LMC-12b-36-37-R15-1</t>
  </si>
  <si>
    <t>Data_235 IPL-17O-2379 LMC-12b-36-37-R15-2 1</t>
  </si>
  <si>
    <t>Data_236 IPL-17O-2380 LC-1-376-378-R15-1</t>
  </si>
  <si>
    <t>Data_237 IPL-17O-2381 LC-1-376-378-R15-2</t>
  </si>
  <si>
    <t>Data_238 IPL-17O-2382 LC-1-508.5-511.5-R15-1</t>
  </si>
  <si>
    <t>Data_239 IPL-17O-2383 LC-1-508.5-511.5-R15-2</t>
  </si>
  <si>
    <t>Data_240 IPL-17O-2384 LMC-12b-4-5-R15-1</t>
  </si>
  <si>
    <t>Data_240 IPL-17O-2385 LMC-12b-4-5-R15-2</t>
  </si>
  <si>
    <t>Data_242 IPL-17O-2386 LC-1-164-168-R15-1</t>
  </si>
  <si>
    <t>Data_243 IPL-17O-2388 TB1701-R15-1</t>
  </si>
  <si>
    <t>First sample after power outage. High mismatch</t>
  </si>
  <si>
    <t>Data_244 IPL-17O-2389 TB1701-R15-2 1</t>
  </si>
  <si>
    <t>Data_245 IPL-17O-2390 AN1702-R15-1</t>
  </si>
  <si>
    <t>Data_246 IPL-17O-2391 AN1702-R15-2</t>
  </si>
  <si>
    <t>Data_247 IPL-17O-2392 LC-1-164-168-R15-3</t>
  </si>
  <si>
    <t>Data_170 IPL-17O-2308 IAEA-C1-R15-2</t>
  </si>
  <si>
    <t>Data_171 IPL-17O-2309 IAEA-C1-R15-3</t>
  </si>
  <si>
    <t>Data_172 IPL-17O-2310 IAEA-C1-R15-4</t>
  </si>
  <si>
    <t>data reduction note TEHuth: modified to "-C1-R15-#"</t>
  </si>
  <si>
    <t>data reduction note TEHuth: added IPL num, added "-R15-#"</t>
  </si>
  <si>
    <t>Data_118 ZE IPL Bot 2 v IPL Bot 1 No 1-R15-1</t>
  </si>
  <si>
    <t>Data_119 ZE IPL Bot 2 v IPL Bot 1 No 2-R15-2</t>
  </si>
  <si>
    <t>Data_120 ZE IPL Bot 2 v IPL Bot 1 No 3-R15-3</t>
  </si>
  <si>
    <t>Data_169 Flow Through Recudtion Test 1 "Wall Gas" CO2, REDUCTION LINE CHANGED HERE (from peri-pump to continuous flow system)</t>
  </si>
  <si>
    <t>reactor split</t>
  </si>
  <si>
    <t>Data_216 IPL-17O-2358 LC-1-236.5-238.5-R15-5</t>
  </si>
  <si>
    <t>Data_217 IPL-17O-2359 LC-1-236.5-238.5-R15-6</t>
  </si>
  <si>
    <t>Data_248 IPL-17O-2393 TB1701-R15-3</t>
  </si>
  <si>
    <t>Data_249 IPL-17O-2394 LMC-12b-21-22-R15-1</t>
  </si>
  <si>
    <t>small sample - bellows started at 14% ended at 3.8% drift in balance</t>
  </si>
  <si>
    <t>Data_250 IPL-17O-2395 LMC-12b-21-22-R15-2</t>
  </si>
  <si>
    <t>Data_251 IPL-17O-2396 LMC-12b-21-22-R15-3</t>
  </si>
  <si>
    <t>Data_252 IPL-17O-2397 Goler3-R15-1</t>
  </si>
  <si>
    <t>Data_253 IPL-17O-2398 Goler3-R15-2</t>
  </si>
  <si>
    <t>Data_254 IPL-17O-2399 20NOD03-3-R15-1</t>
  </si>
  <si>
    <t>Data_255 IPL-17O-2400 20NOD03-3-R15-2</t>
  </si>
  <si>
    <t>Data_256 IPL-17O-2401 LMC-12b-29.5-30.5-R15-1</t>
  </si>
  <si>
    <t>Data_257 IPL-17O-2402 LMC-12b-29.5-30.5-R15-2</t>
  </si>
  <si>
    <t>Data_258 IPL-17O-2403 LMC-12b-12-13-R15-1</t>
  </si>
  <si>
    <t>Data_259 IPL-17O-2404 LMC-12b-12-13-R15-2</t>
  </si>
  <si>
    <t>very small sample poor balance on MS. But why do numbers look ok??</t>
  </si>
  <si>
    <t>Data_260 IPL-17O-2405 102-GC-AZ01-R15-18</t>
  </si>
  <si>
    <t>prime</t>
  </si>
  <si>
    <t>Data_261 IPL-17O-2406 102-GC-AZ01-R15-19</t>
  </si>
  <si>
    <t>Data_262 IPL-17O-2407 102-GC-AZ01-R15-20 1</t>
  </si>
  <si>
    <t>Data_263 IPL-17O-2408 IAEA-C1-R15-6</t>
  </si>
  <si>
    <t>Data_264 IPL-17O-2409 IAEA-603-R15-10</t>
  </si>
  <si>
    <t>Data_265 IPL-17O-2410 IAEA-603-R15-11</t>
  </si>
  <si>
    <t>ETH-1</t>
  </si>
  <si>
    <t>Data_266 IPL-17O-2411 ETH-1-R15-1</t>
  </si>
  <si>
    <t>Data_267 IPL-17O-2412 LMC-12b-12-13-R15-3</t>
  </si>
  <si>
    <t>Data_268 IPL-17O-2414 LMC-12b-9-10-R15-2</t>
  </si>
  <si>
    <t>Data_269 IPL-17O-2415 102-GC-AZ01-R15-21</t>
  </si>
  <si>
    <t>big jump</t>
  </si>
  <si>
    <t>Data_270 IPL-17O-2416 IAEA-C1-R15-7</t>
  </si>
  <si>
    <t>Data_271 IPL-17O-2417 D-20-R15-1</t>
  </si>
  <si>
    <t>Data_272 IPL-17O-2419 D-20-R15-2</t>
  </si>
  <si>
    <t>Data_273 IPL-17O-2420 LMC-12b-15-17-R15-1</t>
  </si>
  <si>
    <t>Data_274 IPL-17O-2421 LMC-12b-15-17-R15-2</t>
  </si>
  <si>
    <t>Data_275 IPL-17O-2422 NM140809-1B-R15-1</t>
  </si>
  <si>
    <t>Data_276 IPL-17O-2423 NM140809-1B-R15-2</t>
  </si>
  <si>
    <t>Data_277 IPL-17O-2424 HB-18-R15-1</t>
  </si>
  <si>
    <t>Data_278 IPL-17O-2425 HB-18-R15-2</t>
  </si>
  <si>
    <t>Data_279 IPL-17O-2428 HB-30-R15-3</t>
  </si>
  <si>
    <t>warning: sample may not have completely digested - see Robocap Notebook 6</t>
  </si>
  <si>
    <t>Data_280 IPL-17O-2430 NM140819-1B-R15-4</t>
  </si>
  <si>
    <t>Data_281 IPL-17O-2431 NM140819-1B-R15-5</t>
  </si>
  <si>
    <t>Data_282 IPL-17O-2433 NM140819-1B-R15-7</t>
  </si>
  <si>
    <t>Data_283 IPL-17O-2434 LMC-12b-15-17-R15-3 1</t>
  </si>
  <si>
    <t>Data_284 IPL-17O-2435 LMC-12b-15-17-R15-4</t>
  </si>
  <si>
    <t>Data_285 IPL-17O-2437 SLAP2-B5-R15-14</t>
  </si>
  <si>
    <t>atmosphere in prev sample IPL 2436</t>
  </si>
  <si>
    <t>Data_286 IPL-17O-2438 SLAP2-B6-R15-15</t>
  </si>
  <si>
    <t>Data_287 IPL-17O-2439 SLAP2-B6-R15-16</t>
  </si>
  <si>
    <t>Data_288 IPL-17O-2440 SLAP2-B6-R15-17</t>
  </si>
  <si>
    <t>small injection + fractionated d18O</t>
  </si>
  <si>
    <t>Data_289 IPL-17O-2441 SLAP2-B6-R15-18</t>
  </si>
  <si>
    <t>Data_290 IPL-17O-2442 SLAP2-B6-R15-19</t>
  </si>
  <si>
    <t>??</t>
  </si>
  <si>
    <t>Data_291 IPL-17O-2443 SLAP2-B6-R15-20</t>
  </si>
  <si>
    <t>nme</t>
  </si>
  <si>
    <t>Data_292 IPL-17O-2444 SLAP2-B6-R15-21</t>
  </si>
  <si>
    <t>highly fractionated d18O</t>
  </si>
  <si>
    <t>Data_293 IPL-17O-2445 SLAP2-B6-R15-22</t>
  </si>
  <si>
    <t>Data_294 IPL-17O-2446 SLAP2-B6-R15-23</t>
  </si>
  <si>
    <t>Reactor decided to be dead. END REACTOR 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</si>
</sst>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0.0"/>
    <numFmt numFmtId="166" formatCode="0.0000"/>
    <numFmt numFmtId="167" formatCode="0E+00"/>
    <numFmt numFmtId="168" formatCode="0.0E+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0"/>
      <name val="Verdana"/>
      <family val="2"/>
    </font>
    <font>
      <b/>
      <sz val="10"/>
      <name val="Arial"/>
      <family val="2"/>
    </font>
    <font>
      <sz val="11"/>
      <color theme="1"/>
      <name val="Calibri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1" fontId="1" fillId="0" borderId="0" xfId="0" applyNumberFormat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0" fontId="6" fillId="0" borderId="0" xfId="0" applyFont="1" applyAlignment="1">
      <alignment horizontal="center" vertical="center"/>
    </xf>
    <xf numFmtId="22" fontId="0" fillId="0" borderId="0" xfId="0" applyNumberFormat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22" fontId="0" fillId="2" borderId="0" xfId="0" applyNumberFormat="1" applyFill="1" applyAlignment="1">
      <alignment horizontal="center" vertical="center"/>
    </xf>
    <xf numFmtId="16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1" fontId="0" fillId="2" borderId="0" xfId="0" applyNumberForma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164" fontId="0" fillId="3" borderId="0" xfId="0" applyNumberFormat="1" applyFill="1" applyAlignment="1">
      <alignment horizontal="center" vertical="center"/>
    </xf>
    <xf numFmtId="22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1" fontId="6" fillId="0" borderId="0" xfId="0" applyNumberFormat="1" applyFont="1" applyAlignment="1">
      <alignment horizontal="center" vertical="center"/>
    </xf>
    <xf numFmtId="168" fontId="0" fillId="0" borderId="0" xfId="0" applyNumberFormat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quotePrefix="1" applyAlignment="1">
      <alignment horizontal="center" vertical="center"/>
    </xf>
  </cellXfs>
  <cellStyles count="2">
    <cellStyle name="Normal" xfId="0" builtinId="0"/>
    <cellStyle name="Normal 2" xfId="1" xr:uid="{807CD0BB-0D52-4B15-B435-50A9B8024B9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ap17O%20Compiled%20REACTOR%20FIFTEEN%20200527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Cap17O%20Compiled%20REACTOR%20FIFTEEN%20200527_postrepair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Reactor%20Fifteen%20Parts/Copy%20of%20Cap17O%20Compiled%20REACTOR%20FIFTEEN%20200527_postrepair_V2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Reactor%20Fifteen%20Parts/Cap17O%20Compiled%20REACTOR%20FIFTEEN%20200527_postrepai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 Data"/>
      <sheetName val="SMOW"/>
      <sheetName val="SLAP"/>
      <sheetName val="Standards"/>
      <sheetName val="Data sorting"/>
      <sheetName val="Cap17O Compiled REACTOR FIFTEEN"/>
    </sheetNames>
    <sheetDataSet>
      <sheetData sheetId="0" refreshError="1"/>
      <sheetData sheetId="1">
        <row r="4">
          <cell r="Z4">
            <v>-10.342494408215025</v>
          </cell>
          <cell r="AA4">
            <v>-20.255421149690299</v>
          </cell>
        </row>
        <row r="6">
          <cell r="AN6">
            <v>1.0902791362838735</v>
          </cell>
        </row>
        <row r="12">
          <cell r="AN12">
            <v>1.0886199078640861</v>
          </cell>
        </row>
        <row r="14">
          <cell r="AN14">
            <v>0.52800000000000002</v>
          </cell>
        </row>
      </sheetData>
      <sheetData sheetId="2" refreshError="1"/>
      <sheetData sheetId="3" refreshError="1"/>
      <sheetData sheetId="4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 Data"/>
      <sheetName val="SMOW"/>
      <sheetName val="SLAP"/>
      <sheetName val="Standards"/>
      <sheetName val="Data sorting"/>
    </sheetNames>
    <sheetDataSet>
      <sheetData sheetId="0" refreshError="1"/>
      <sheetData sheetId="1">
        <row r="4">
          <cell r="Z4">
            <v>-10.453992552286802</v>
          </cell>
          <cell r="AA4">
            <v>-20.331227654259965</v>
          </cell>
        </row>
        <row r="6">
          <cell r="AN6">
            <v>1.0461687992822093</v>
          </cell>
        </row>
        <row r="12">
          <cell r="AN12">
            <v>1.044858810814441</v>
          </cell>
        </row>
        <row r="14">
          <cell r="AN14">
            <v>0.52800000000000002</v>
          </cell>
        </row>
      </sheetData>
      <sheetData sheetId="2" refreshError="1"/>
      <sheetData sheetId="3" refreshError="1"/>
      <sheetData sheetId="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 Data"/>
      <sheetName val="SMOW"/>
      <sheetName val="SLAP"/>
      <sheetName val="Standards"/>
      <sheetName val="Data sorting"/>
    </sheetNames>
    <sheetDataSet>
      <sheetData sheetId="0" refreshError="1"/>
      <sheetData sheetId="1" refreshError="1">
        <row r="4">
          <cell r="Z4">
            <v>-10.453992552286802</v>
          </cell>
          <cell r="AA4">
            <v>-20.331227654259965</v>
          </cell>
        </row>
        <row r="6">
          <cell r="AN6">
            <v>1.0461687992822093</v>
          </cell>
        </row>
        <row r="12">
          <cell r="AN12">
            <v>1.044858810814441</v>
          </cell>
        </row>
        <row r="14">
          <cell r="AN14">
            <v>0.52800000000000002</v>
          </cell>
        </row>
      </sheetData>
      <sheetData sheetId="2" refreshError="1"/>
      <sheetData sheetId="3" refreshError="1"/>
      <sheetData sheetId="4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 Data"/>
      <sheetName val="SMOW"/>
      <sheetName val="SLAP"/>
      <sheetName val="Standards"/>
      <sheetName val="Data sorting"/>
    </sheetNames>
    <sheetDataSet>
      <sheetData sheetId="0"/>
      <sheetData sheetId="1">
        <row r="4">
          <cell r="Z4">
            <v>-10.453992552286802</v>
          </cell>
          <cell r="AA4">
            <v>-20.331227654259965</v>
          </cell>
        </row>
        <row r="6">
          <cell r="AN6">
            <v>1.0610251714629595</v>
          </cell>
        </row>
        <row r="12">
          <cell r="AN12">
            <v>1.0596360300586065</v>
          </cell>
        </row>
        <row r="14">
          <cell r="AN14">
            <v>0.52800000000000002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36307-3BF0-45B8-B45D-EA6275B0F5C2}">
  <dimension ref="A1:AQ177"/>
  <sheetViews>
    <sheetView tabSelected="1" topLeftCell="A157" zoomScale="85" zoomScaleNormal="85" workbookViewId="0">
      <pane xSplit="9948" topLeftCell="AB1"/>
      <selection activeCell="C161" sqref="C161"/>
      <selection pane="topRight" activeCell="AJ151" sqref="AJ151"/>
    </sheetView>
  </sheetViews>
  <sheetFormatPr defaultRowHeight="14.4" x14ac:dyDescent="0.3"/>
  <cols>
    <col min="1" max="1" width="25.109375" style="5" bestFit="1" customWidth="1"/>
    <col min="2" max="2" width="7" style="5" bestFit="1" customWidth="1"/>
    <col min="3" max="3" width="12.109375" style="5" bestFit="1" customWidth="1"/>
    <col min="4" max="4" width="17.33203125" style="5" bestFit="1" customWidth="1"/>
    <col min="5" max="5" width="42.88671875" style="5" bestFit="1" customWidth="1"/>
    <col min="6" max="7" width="7.21875" style="5" bestFit="1" customWidth="1"/>
    <col min="8" max="8" width="8.21875" style="5" bestFit="1" customWidth="1"/>
    <col min="9" max="10" width="7.21875" style="5" bestFit="1" customWidth="1"/>
    <col min="11" max="12" width="8.21875" style="5" bestFit="1" customWidth="1"/>
    <col min="13" max="13" width="10.5546875" style="5" bestFit="1" customWidth="1"/>
    <col min="14" max="14" width="7.21875" style="5" bestFit="1" customWidth="1"/>
    <col min="15" max="15" width="6.88671875" style="5" bestFit="1" customWidth="1"/>
    <col min="16" max="16" width="7.21875" style="5" bestFit="1" customWidth="1"/>
    <col min="17" max="17" width="6.88671875" style="5" bestFit="1" customWidth="1"/>
    <col min="18" max="18" width="7.21875" style="5" bestFit="1" customWidth="1"/>
    <col min="19" max="19" width="6.88671875" style="5" bestFit="1" customWidth="1"/>
    <col min="20" max="20" width="8.5546875" style="5" bestFit="1" customWidth="1"/>
    <col min="21" max="21" width="6.88671875" style="5" bestFit="1" customWidth="1"/>
    <col min="22" max="22" width="14.6640625" style="5" bestFit="1" customWidth="1"/>
    <col min="23" max="23" width="7.109375" style="5" bestFit="1" customWidth="1"/>
    <col min="24" max="25" width="14.33203125" style="5" bestFit="1" customWidth="1"/>
    <col min="26" max="27" width="15.109375" style="5" bestFit="1" customWidth="1"/>
    <col min="28" max="29" width="10.88671875" style="5" bestFit="1" customWidth="1"/>
    <col min="30" max="31" width="10.21875" style="5" bestFit="1" customWidth="1"/>
    <col min="32" max="32" width="9.88671875" style="5" bestFit="1" customWidth="1"/>
    <col min="33" max="33" width="12.88671875" style="5" bestFit="1" customWidth="1"/>
    <col min="34" max="34" width="7.88671875" style="5" bestFit="1" customWidth="1"/>
    <col min="35" max="35" width="5.77734375" style="5" bestFit="1" customWidth="1"/>
    <col min="36" max="36" width="10.88671875" style="5" customWidth="1"/>
    <col min="37" max="37" width="9.21875" style="5" bestFit="1" customWidth="1"/>
    <col min="38" max="38" width="6.6640625" style="5" bestFit="1" customWidth="1"/>
    <col min="39" max="39" width="9.6640625" style="5" bestFit="1" customWidth="1"/>
    <col min="40" max="40" width="11.21875" style="5" bestFit="1" customWidth="1"/>
    <col min="41" max="16384" width="8.88671875" style="5"/>
  </cols>
  <sheetData>
    <row r="1" spans="1:40" s="6" customFormat="1" x14ac:dyDescent="0.3">
      <c r="A1" s="4" t="s">
        <v>0</v>
      </c>
      <c r="B1" s="4" t="s">
        <v>1</v>
      </c>
      <c r="C1" s="5" t="s">
        <v>2</v>
      </c>
      <c r="D1" s="5" t="s">
        <v>3</v>
      </c>
      <c r="E1" s="6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8" t="s">
        <v>22</v>
      </c>
      <c r="X1" s="7" t="s">
        <v>23</v>
      </c>
      <c r="Y1" s="7" t="s">
        <v>24</v>
      </c>
      <c r="Z1" s="9" t="s">
        <v>25</v>
      </c>
      <c r="AA1" s="9" t="s">
        <v>26</v>
      </c>
      <c r="AB1" s="9" t="s">
        <v>27</v>
      </c>
      <c r="AC1" s="9" t="s">
        <v>28</v>
      </c>
      <c r="AD1" s="6" t="s">
        <v>29</v>
      </c>
      <c r="AE1" s="6" t="s">
        <v>30</v>
      </c>
      <c r="AF1" s="6" t="s">
        <v>31</v>
      </c>
      <c r="AG1" s="6" t="s">
        <v>32</v>
      </c>
      <c r="AH1" s="1" t="s">
        <v>33</v>
      </c>
      <c r="AI1" s="1" t="s">
        <v>34</v>
      </c>
      <c r="AJ1" s="6" t="s">
        <v>35</v>
      </c>
      <c r="AK1" s="6" t="s">
        <v>36</v>
      </c>
      <c r="AL1" s="6" t="s">
        <v>37</v>
      </c>
      <c r="AM1" s="6" t="s">
        <v>38</v>
      </c>
      <c r="AN1" s="6" t="s">
        <v>39</v>
      </c>
    </row>
    <row r="2" spans="1:40" s="6" customFormat="1" x14ac:dyDescent="0.3">
      <c r="A2" s="10" t="s">
        <v>40</v>
      </c>
      <c r="B2" s="4"/>
      <c r="C2" s="5"/>
      <c r="D2" s="5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8"/>
      <c r="X2" s="7"/>
      <c r="Y2" s="7"/>
      <c r="Z2" s="11"/>
      <c r="AA2" s="11"/>
      <c r="AB2" s="12"/>
      <c r="AC2" s="12"/>
      <c r="AD2" s="12"/>
      <c r="AE2" s="12"/>
      <c r="AF2" s="13"/>
      <c r="AG2" s="13"/>
      <c r="AH2" s="1"/>
      <c r="AI2" s="1"/>
      <c r="AJ2" s="32" t="s">
        <v>199</v>
      </c>
      <c r="AK2" s="5">
        <v>15</v>
      </c>
      <c r="AL2" s="5"/>
      <c r="AM2" s="5"/>
      <c r="AN2" s="5">
        <v>1</v>
      </c>
    </row>
    <row r="3" spans="1:40" x14ac:dyDescent="0.3">
      <c r="A3" s="5">
        <v>2257</v>
      </c>
      <c r="B3" s="5" t="s">
        <v>42</v>
      </c>
      <c r="C3" s="14" t="s">
        <v>43</v>
      </c>
      <c r="D3" s="5" t="s">
        <v>44</v>
      </c>
      <c r="E3" s="5" t="s">
        <v>200</v>
      </c>
      <c r="F3" s="12">
        <v>10.3032999218046</v>
      </c>
      <c r="G3" s="12">
        <v>10.250582292876199</v>
      </c>
      <c r="H3" s="12">
        <v>4.7578804051255502E-3</v>
      </c>
      <c r="I3" s="12">
        <v>20.286020080004999</v>
      </c>
      <c r="J3" s="12">
        <v>20.082999799735902</v>
      </c>
      <c r="K3" s="12">
        <v>1.29744360953818E-3</v>
      </c>
      <c r="L3" s="12">
        <v>-0.35324160138433203</v>
      </c>
      <c r="M3" s="12">
        <v>4.7195557469836202E-3</v>
      </c>
      <c r="N3" s="12">
        <v>3.26627912959898E-3</v>
      </c>
      <c r="O3" s="12">
        <v>4.7093738544224297E-3</v>
      </c>
      <c r="P3" s="12">
        <v>-1.37017739830825E-2</v>
      </c>
      <c r="Q3" s="12">
        <v>1.2716295300756299E-3</v>
      </c>
      <c r="R3" s="12">
        <v>0.541818928280556</v>
      </c>
      <c r="S3" s="12">
        <v>5.9853474985188497E-2</v>
      </c>
      <c r="T3" s="12">
        <v>1.8322153973672901</v>
      </c>
      <c r="U3" s="12">
        <v>8.9042050594357103E-2</v>
      </c>
      <c r="V3" s="15">
        <v>43977.47384259259</v>
      </c>
      <c r="W3" s="5">
        <v>2.4</v>
      </c>
      <c r="X3" s="12">
        <v>0.192018581631128</v>
      </c>
      <c r="Y3" s="12">
        <v>0.196018035736226</v>
      </c>
      <c r="Z3" s="11">
        <f>((((N3/1000)+1)/(([1]SMOW!$Z$4/1000)+1))-1)*1000</f>
        <v>10.453879881563877</v>
      </c>
      <c r="AA3" s="11">
        <f>((((P3/1000)+1)/(([1]SMOW!$AA$4/1000)+1))-1)*1000</f>
        <v>20.660200436587228</v>
      </c>
      <c r="AB3" s="11">
        <f>Z3*[1]SMOW!$AN$6</f>
        <v>11.397647128086826</v>
      </c>
      <c r="AC3" s="11">
        <f>AA3*[1]SMOW!$AN$12</f>
        <v>22.491105495731141</v>
      </c>
      <c r="AD3" s="11">
        <f t="shared" ref="AD3:AE18" si="0">LN((AB3/1000)+1)*1000</f>
        <v>11.333183309533586</v>
      </c>
      <c r="AE3" s="11">
        <f t="shared" si="0"/>
        <v>22.241910115304041</v>
      </c>
      <c r="AF3" s="12">
        <f>(AD3-[1]SMOW!AN$14*AE3)</f>
        <v>-0.41054523134694776</v>
      </c>
      <c r="AG3" s="2">
        <f t="shared" ref="AG3:AG66" si="1">AF3*1000</f>
        <v>-410.54523134694773</v>
      </c>
      <c r="AH3" s="2"/>
      <c r="AI3" s="2"/>
      <c r="AJ3" s="32" t="s">
        <v>199</v>
      </c>
      <c r="AK3" s="5">
        <v>15</v>
      </c>
      <c r="AL3" s="5">
        <v>5</v>
      </c>
      <c r="AM3" s="5">
        <v>0</v>
      </c>
      <c r="AN3" s="5">
        <v>1</v>
      </c>
    </row>
    <row r="4" spans="1:40" x14ac:dyDescent="0.3">
      <c r="A4" s="5">
        <v>2258</v>
      </c>
      <c r="B4" s="5" t="s">
        <v>42</v>
      </c>
      <c r="C4" s="14" t="s">
        <v>43</v>
      </c>
      <c r="D4" s="5" t="s">
        <v>44</v>
      </c>
      <c r="E4" s="5" t="s">
        <v>201</v>
      </c>
      <c r="F4" s="12">
        <v>10.313827773965899</v>
      </c>
      <c r="G4" s="12">
        <v>10.261002939311201</v>
      </c>
      <c r="H4" s="12">
        <v>3.3819415247410898E-3</v>
      </c>
      <c r="I4" s="12">
        <v>20.309500659185399</v>
      </c>
      <c r="J4" s="12">
        <v>20.1060132524449</v>
      </c>
      <c r="K4" s="12">
        <v>1.3932266439365701E-3</v>
      </c>
      <c r="L4" s="12">
        <v>-0.35497205797966003</v>
      </c>
      <c r="M4" s="12">
        <v>3.5508377386082399E-3</v>
      </c>
      <c r="N4" s="12">
        <v>1.3686799926643199E-2</v>
      </c>
      <c r="O4" s="12">
        <v>3.3474626593473899E-3</v>
      </c>
      <c r="P4" s="12">
        <v>9.3116330347531306E-3</v>
      </c>
      <c r="Q4" s="12">
        <v>1.36550685478047E-3</v>
      </c>
      <c r="R4" s="12">
        <v>9.8893201697015404E-2</v>
      </c>
      <c r="S4" s="12">
        <v>5.0202688203949603E-2</v>
      </c>
      <c r="T4" s="12">
        <v>1.1593954112085501</v>
      </c>
      <c r="U4" s="12">
        <v>0.131972667386447</v>
      </c>
      <c r="V4" s="15">
        <v>43977.553020833337</v>
      </c>
      <c r="W4" s="5">
        <v>2.4</v>
      </c>
      <c r="X4" s="12">
        <v>0.13174631746232501</v>
      </c>
      <c r="Y4" s="12">
        <v>0.15179915136264199</v>
      </c>
      <c r="Z4" s="11">
        <f>((((N4/1000)+1)/(([1]SMOW!$Z$4/1000)+1))-1)*1000</f>
        <v>10.464409302841648</v>
      </c>
      <c r="AA4" s="11">
        <f>((((P4/1000)+1)/(([1]SMOW!$AA$4/1000)+1))-1)*1000</f>
        <v>20.683689627050583</v>
      </c>
      <c r="AB4" s="11">
        <f>Z4*[1]SMOW!$AN$6</f>
        <v>11.409127136423123</v>
      </c>
      <c r="AC4" s="11">
        <f>AA4*[1]SMOW!$AN$12</f>
        <v>22.516676296089159</v>
      </c>
      <c r="AD4" s="11">
        <f t="shared" si="0"/>
        <v>11.344533882887971</v>
      </c>
      <c r="AE4" s="11">
        <f t="shared" si="0"/>
        <v>22.266918137852457</v>
      </c>
      <c r="AF4" s="12">
        <f>(AD4-[1]SMOW!AN$14*AE4)</f>
        <v>-0.41239889389812667</v>
      </c>
      <c r="AG4" s="2">
        <f t="shared" si="1"/>
        <v>-412.39889389812669</v>
      </c>
      <c r="AH4" s="2"/>
      <c r="AI4" s="2"/>
      <c r="AJ4" s="32" t="s">
        <v>199</v>
      </c>
      <c r="AK4" s="5">
        <v>15</v>
      </c>
      <c r="AL4" s="5">
        <v>0</v>
      </c>
      <c r="AM4" s="5">
        <v>0</v>
      </c>
      <c r="AN4" s="5">
        <v>1</v>
      </c>
    </row>
    <row r="5" spans="1:40" x14ac:dyDescent="0.3">
      <c r="A5" s="5">
        <v>2259</v>
      </c>
      <c r="B5" s="5" t="s">
        <v>42</v>
      </c>
      <c r="C5" s="14" t="s">
        <v>43</v>
      </c>
      <c r="D5" s="5" t="s">
        <v>44</v>
      </c>
      <c r="E5" s="5" t="s">
        <v>202</v>
      </c>
      <c r="F5" s="12">
        <v>10.301326391602201</v>
      </c>
      <c r="G5" s="12">
        <v>10.2486291196797</v>
      </c>
      <c r="H5" s="12">
        <v>3.2360402809082302E-3</v>
      </c>
      <c r="I5" s="12">
        <v>20.311046930390798</v>
      </c>
      <c r="J5" s="12">
        <v>20.107528746904201</v>
      </c>
      <c r="K5" s="12">
        <v>1.32861377357708E-3</v>
      </c>
      <c r="L5" s="12">
        <v>-0.36814605868575401</v>
      </c>
      <c r="M5" s="12">
        <v>3.2927564555579598E-3</v>
      </c>
      <c r="N5" s="12">
        <v>1.3128690510122399E-3</v>
      </c>
      <c r="O5" s="12">
        <v>3.2030488774704201E-3</v>
      </c>
      <c r="P5" s="12">
        <v>1.0827139459745901E-2</v>
      </c>
      <c r="Q5" s="12">
        <v>1.30217952913698E-3</v>
      </c>
      <c r="R5" s="12">
        <v>-9.3736009708719106E-2</v>
      </c>
      <c r="S5" s="12">
        <v>7.1630397385660793E-2</v>
      </c>
      <c r="T5" s="12">
        <v>0.72318721392164698</v>
      </c>
      <c r="U5" s="12">
        <v>0.117505798005096</v>
      </c>
      <c r="V5" s="15">
        <v>43977.645428240743</v>
      </c>
      <c r="W5" s="5">
        <v>2.4</v>
      </c>
      <c r="X5" s="12">
        <v>5.9647947741326798E-2</v>
      </c>
      <c r="Y5" s="12">
        <v>6.6873055836178197E-2</v>
      </c>
      <c r="Z5" s="11">
        <f>((((N5/1000)+1)/(([1]SMOW!$Z$4/1000)+1))-1)*1000</f>
        <v>10.451906057217908</v>
      </c>
      <c r="AA5" s="11">
        <f>((((P5/1000)+1)/(([1]SMOW!$AA$4/1000)+1))-1)*1000</f>
        <v>20.685236465336267</v>
      </c>
      <c r="AB5" s="11">
        <f>Z5*[1]SMOW!$AN$6</f>
        <v>11.395495108583727</v>
      </c>
      <c r="AC5" s="11">
        <f>AA5*[1]SMOW!$AN$12</f>
        <v>22.518360215041202</v>
      </c>
      <c r="AD5" s="11">
        <f t="shared" si="0"/>
        <v>11.331055539315161</v>
      </c>
      <c r="AE5" s="11">
        <f t="shared" si="0"/>
        <v>22.268564974138378</v>
      </c>
      <c r="AF5" s="12">
        <f>(AD5-[1]SMOW!AN$14*AE5)</f>
        <v>-0.42674676702990411</v>
      </c>
      <c r="AG5" s="2">
        <f t="shared" si="1"/>
        <v>-426.74676702990411</v>
      </c>
      <c r="AH5" s="2"/>
      <c r="AI5" s="2"/>
      <c r="AK5" s="5">
        <v>15</v>
      </c>
      <c r="AL5" s="5">
        <v>0</v>
      </c>
      <c r="AM5" s="5">
        <v>0</v>
      </c>
      <c r="AN5" s="5">
        <v>1</v>
      </c>
    </row>
    <row r="6" spans="1:40" x14ac:dyDescent="0.3">
      <c r="A6" s="5">
        <v>2260</v>
      </c>
      <c r="B6" s="5" t="s">
        <v>42</v>
      </c>
      <c r="C6" s="14" t="s">
        <v>45</v>
      </c>
      <c r="D6" s="5" t="s">
        <v>46</v>
      </c>
      <c r="E6" s="5" t="s">
        <v>47</v>
      </c>
      <c r="F6" s="12">
        <v>-3.48525535204696</v>
      </c>
      <c r="G6" s="12">
        <v>-3.4913433874708799</v>
      </c>
      <c r="H6" s="12">
        <v>4.4810504918234703E-3</v>
      </c>
      <c r="I6" s="12">
        <v>-6.7100459278028399</v>
      </c>
      <c r="J6" s="12">
        <v>-6.7326597072445402</v>
      </c>
      <c r="K6" s="12">
        <v>3.2686412900781101E-3</v>
      </c>
      <c r="L6" s="12">
        <v>6.3500937954238904E-2</v>
      </c>
      <c r="M6" s="12">
        <v>4.2426362763615198E-3</v>
      </c>
      <c r="N6" s="12">
        <v>-13.6447147897129</v>
      </c>
      <c r="O6" s="12">
        <v>4.4353662197605496E-3</v>
      </c>
      <c r="P6" s="12">
        <v>-26.472651110264501</v>
      </c>
      <c r="Q6" s="12">
        <v>3.2036080467290002E-3</v>
      </c>
      <c r="R6" s="12">
        <v>-12.278178716782399</v>
      </c>
      <c r="S6" s="12">
        <v>0.14696692458437299</v>
      </c>
      <c r="T6" s="12" t="s">
        <v>41</v>
      </c>
      <c r="U6" s="12" t="s">
        <v>41</v>
      </c>
      <c r="V6" s="15">
        <v>43978.475254629629</v>
      </c>
      <c r="W6" s="5">
        <v>2.4</v>
      </c>
      <c r="X6" s="12">
        <v>0.99389321855332102</v>
      </c>
      <c r="Y6" s="12">
        <v>0.99429377949729303</v>
      </c>
      <c r="Z6" s="11">
        <f>((((N6/1000)+1)/(([1]SMOW!$Z$4/1000)+1))-1)*1000</f>
        <v>-3.3367304980153056</v>
      </c>
      <c r="AA6" s="11">
        <f>((((P6/1000)+1)/(([1]SMOW!$AA$4/1000)+1))-1)*1000</f>
        <v>-6.3457661259732623</v>
      </c>
      <c r="AB6" s="11">
        <f>Z6*[1]SMOW!$AN$6</f>
        <v>-3.6379676453881866</v>
      </c>
      <c r="AC6" s="11">
        <f>AA6*[1]SMOW!$AN$12</f>
        <v>-6.9081273353840515</v>
      </c>
      <c r="AD6" s="11">
        <f t="shared" si="0"/>
        <v>-3.6446011428689493</v>
      </c>
      <c r="AE6" s="11">
        <f t="shared" si="0"/>
        <v>-6.9320989099407653</v>
      </c>
      <c r="AF6" s="12">
        <f>(AD6-[1]SMOW!AN$14*AE6)</f>
        <v>1.5547081579775135E-2</v>
      </c>
      <c r="AG6" s="2">
        <f t="shared" si="1"/>
        <v>15.547081579775135</v>
      </c>
      <c r="AH6" s="2">
        <f>AVERAGE(AG6:AG10)</f>
        <v>16.718316204837791</v>
      </c>
      <c r="AI6" s="2">
        <f>STDEV(AG6:AG10)</f>
        <v>4.8058727145172222</v>
      </c>
      <c r="AK6" s="5">
        <v>15</v>
      </c>
      <c r="AL6" s="5">
        <v>0</v>
      </c>
      <c r="AM6" s="5">
        <v>0</v>
      </c>
      <c r="AN6" s="5">
        <v>0</v>
      </c>
    </row>
    <row r="7" spans="1:40" x14ac:dyDescent="0.3">
      <c r="A7" s="5">
        <v>2261</v>
      </c>
      <c r="B7" s="5" t="s">
        <v>42</v>
      </c>
      <c r="C7" s="14" t="s">
        <v>45</v>
      </c>
      <c r="D7" s="5" t="s">
        <v>46</v>
      </c>
      <c r="E7" s="5" t="s">
        <v>48</v>
      </c>
      <c r="F7" s="12">
        <v>-3.4648896023617999</v>
      </c>
      <c r="G7" s="12">
        <v>-3.47090645372207</v>
      </c>
      <c r="H7" s="12">
        <v>3.34254909866671E-3</v>
      </c>
      <c r="I7" s="12">
        <v>-6.6742080053085697</v>
      </c>
      <c r="J7" s="12">
        <v>-6.69658015295325</v>
      </c>
      <c r="K7" s="12">
        <v>1.04749367041733E-3</v>
      </c>
      <c r="L7" s="12">
        <v>6.4887867037247499E-2</v>
      </c>
      <c r="M7" s="12">
        <v>3.3720973687049699E-3</v>
      </c>
      <c r="N7" s="12">
        <v>-13.6245566686744</v>
      </c>
      <c r="O7" s="12">
        <v>3.3084718387279598E-3</v>
      </c>
      <c r="P7" s="12">
        <v>-26.437526222982001</v>
      </c>
      <c r="Q7" s="12">
        <v>1.02665262218721E-3</v>
      </c>
      <c r="R7" s="12">
        <v>-15.07801370872</v>
      </c>
      <c r="S7" s="12">
        <v>0.12104390463864299</v>
      </c>
      <c r="T7" s="12" t="s">
        <v>41</v>
      </c>
      <c r="U7" s="12" t="s">
        <v>41</v>
      </c>
      <c r="V7" s="15">
        <v>43978.555335648147</v>
      </c>
      <c r="W7" s="5">
        <v>2.4</v>
      </c>
      <c r="X7" s="12">
        <v>4.3931429800931197E-2</v>
      </c>
      <c r="Y7" s="12">
        <v>5.1834464622151903E-2</v>
      </c>
      <c r="Z7" s="11">
        <f>((((N7/1000)+1)/(([1]SMOW!$Z$4/1000)+1))-1)*1000</f>
        <v>-3.3163617129309264</v>
      </c>
      <c r="AA7" s="11">
        <f>((((P7/1000)+1)/(([1]SMOW!$AA$4/1000)+1))-1)*1000</f>
        <v>-6.3099150602560217</v>
      </c>
      <c r="AB7" s="11">
        <f>Z7*[1]SMOW!$AN$6</f>
        <v>-3.6157599839792378</v>
      </c>
      <c r="AC7" s="11">
        <f>AA7*[1]SMOW!$AN$12</f>
        <v>-6.8690991515261199</v>
      </c>
      <c r="AD7" s="11">
        <f t="shared" si="0"/>
        <v>-3.622312644109472</v>
      </c>
      <c r="AE7" s="11">
        <f t="shared" si="0"/>
        <v>-6.8928000111632448</v>
      </c>
      <c r="AF7" s="12">
        <f>(AD7-[1]SMOW!AN$14*AE7)</f>
        <v>1.7085761784721321E-2</v>
      </c>
      <c r="AG7" s="2">
        <f t="shared" si="1"/>
        <v>17.085761784721321</v>
      </c>
      <c r="AH7" s="2"/>
      <c r="AI7" s="2"/>
      <c r="AK7" s="5">
        <v>15</v>
      </c>
      <c r="AL7" s="5">
        <v>0</v>
      </c>
      <c r="AM7" s="5">
        <v>0</v>
      </c>
      <c r="AN7" s="5">
        <v>0</v>
      </c>
    </row>
    <row r="8" spans="1:40" x14ac:dyDescent="0.3">
      <c r="A8" s="5">
        <v>2262</v>
      </c>
      <c r="B8" s="5" t="s">
        <v>42</v>
      </c>
      <c r="C8" s="14" t="s">
        <v>45</v>
      </c>
      <c r="D8" s="5" t="s">
        <v>46</v>
      </c>
      <c r="E8" s="5" t="s">
        <v>49</v>
      </c>
      <c r="F8" s="12">
        <v>-3.53824212543589</v>
      </c>
      <c r="G8" s="12">
        <v>-3.5445169231803502</v>
      </c>
      <c r="H8" s="12">
        <v>4.5942066297748598E-3</v>
      </c>
      <c r="I8" s="12">
        <v>-6.7992847166318997</v>
      </c>
      <c r="J8" s="12">
        <v>-6.82250520619524</v>
      </c>
      <c r="K8" s="12">
        <v>1.3938691095347099E-3</v>
      </c>
      <c r="L8" s="12">
        <v>5.77658256907332E-2</v>
      </c>
      <c r="M8" s="12">
        <v>4.4301779770507402E-3</v>
      </c>
      <c r="N8" s="12">
        <v>-13.697161363392899</v>
      </c>
      <c r="O8" s="12">
        <v>4.5473687318359898E-3</v>
      </c>
      <c r="P8" s="12">
        <v>-26.560114394425099</v>
      </c>
      <c r="Q8" s="12">
        <v>1.3661365378175E-3</v>
      </c>
      <c r="R8" s="12">
        <v>-17.045888275344598</v>
      </c>
      <c r="S8" s="12">
        <v>0.11838725300692</v>
      </c>
      <c r="T8" s="12">
        <v>2605.30053612239</v>
      </c>
      <c r="U8" s="12">
        <v>3.4735573922937402</v>
      </c>
      <c r="V8" s="15">
        <v>43978.630173611113</v>
      </c>
      <c r="W8" s="5">
        <v>2.4</v>
      </c>
      <c r="X8" s="12">
        <v>2.8629426201611401E-2</v>
      </c>
      <c r="Y8" s="12">
        <v>2.0847095510226201E-2</v>
      </c>
      <c r="Z8" s="11">
        <f>((((N8/1000)+1)/(([1]SMOW!$Z$4/1000)+1))-1)*1000</f>
        <v>-3.3897251687814434</v>
      </c>
      <c r="AA8" s="11">
        <f>((((P8/1000)+1)/(([1]SMOW!$AA$4/1000)+1))-1)*1000</f>
        <v>-6.435037642293584</v>
      </c>
      <c r="AB8" s="11">
        <f>Z8*[1]SMOW!$AN$6</f>
        <v>-3.6957466292587395</v>
      </c>
      <c r="AC8" s="11">
        <f>AA8*[1]SMOW!$AN$12</f>
        <v>-7.0053100852555676</v>
      </c>
      <c r="AD8" s="11">
        <f t="shared" si="0"/>
        <v>-3.702592773781463</v>
      </c>
      <c r="AE8" s="11">
        <f t="shared" si="0"/>
        <v>-7.0299624691432729</v>
      </c>
      <c r="AF8" s="12">
        <f>(AD8-[1]SMOW!AN$14*AE8)</f>
        <v>9.2274099261850928E-3</v>
      </c>
      <c r="AG8" s="2">
        <f t="shared" si="1"/>
        <v>9.2274099261850928</v>
      </c>
      <c r="AH8" s="2"/>
      <c r="AI8" s="2"/>
      <c r="AK8" s="5">
        <v>15</v>
      </c>
      <c r="AL8" s="5">
        <v>0</v>
      </c>
      <c r="AM8" s="5">
        <v>0</v>
      </c>
      <c r="AN8" s="5">
        <v>0</v>
      </c>
    </row>
    <row r="9" spans="1:40" x14ac:dyDescent="0.3">
      <c r="A9" s="5">
        <v>2263</v>
      </c>
      <c r="B9" s="5" t="s">
        <v>42</v>
      </c>
      <c r="C9" s="14" t="s">
        <v>45</v>
      </c>
      <c r="D9" s="5" t="s">
        <v>46</v>
      </c>
      <c r="E9" s="5" t="s">
        <v>50</v>
      </c>
      <c r="F9" s="12">
        <v>-3.48812423965725</v>
      </c>
      <c r="G9" s="12">
        <v>-3.4942222123908802</v>
      </c>
      <c r="H9" s="12">
        <v>3.80020165527622E-3</v>
      </c>
      <c r="I9" s="12">
        <v>-6.7253913173331403</v>
      </c>
      <c r="J9" s="12">
        <v>-6.74810870521239</v>
      </c>
      <c r="K9" s="12">
        <v>1.2522371456118E-3</v>
      </c>
      <c r="L9" s="12">
        <v>6.8779183961265006E-2</v>
      </c>
      <c r="M9" s="12">
        <v>3.8925536879591601E-3</v>
      </c>
      <c r="N9" s="12">
        <v>-13.647554429038101</v>
      </c>
      <c r="O9" s="12">
        <v>3.7614586313755101E-3</v>
      </c>
      <c r="P9" s="12">
        <v>-26.487691186252199</v>
      </c>
      <c r="Q9" s="12">
        <v>1.2273224988834999E-3</v>
      </c>
      <c r="R9" s="12">
        <v>-18.2743736858252</v>
      </c>
      <c r="S9" s="12">
        <v>9.7206984653925396E-2</v>
      </c>
      <c r="T9" s="12">
        <v>3070.9550872749801</v>
      </c>
      <c r="U9" s="12">
        <v>3.2700965942153699</v>
      </c>
      <c r="V9" s="15">
        <v>43978.707812499997</v>
      </c>
      <c r="W9" s="5">
        <v>2.4</v>
      </c>
      <c r="X9" s="12">
        <v>1.7177504464029499E-2</v>
      </c>
      <c r="Y9" s="12">
        <v>1.1756038037899199E-2</v>
      </c>
      <c r="Z9" s="11">
        <f>((((N9/1000)+1)/(([1]SMOW!$Z$4/1000)+1))-1)*1000</f>
        <v>-3.3395998132169646</v>
      </c>
      <c r="AA9" s="11">
        <f>((((P9/1000)+1)/(([1]SMOW!$AA$4/1000)+1))-1)*1000</f>
        <v>-6.3611171432815805</v>
      </c>
      <c r="AB9" s="11">
        <f>Z9*[1]SMOW!$AN$6</f>
        <v>-3.6410959998879777</v>
      </c>
      <c r="AC9" s="11">
        <f>AA9*[1]SMOW!$AN$12</f>
        <v>-6.9248387584318527</v>
      </c>
      <c r="AD9" s="11">
        <f t="shared" si="0"/>
        <v>-3.6477409247046411</v>
      </c>
      <c r="AE9" s="11">
        <f t="shared" si="0"/>
        <v>-6.9489267222676565</v>
      </c>
      <c r="AF9" s="12">
        <f>(AD9-[1]SMOW!AN$14*AE9)</f>
        <v>2.1292384652681573E-2</v>
      </c>
      <c r="AG9" s="2">
        <f t="shared" si="1"/>
        <v>21.292384652681573</v>
      </c>
      <c r="AH9" s="2"/>
      <c r="AI9" s="2"/>
      <c r="AK9" s="5">
        <v>15</v>
      </c>
      <c r="AL9" s="5">
        <v>0</v>
      </c>
      <c r="AM9" s="5">
        <v>0</v>
      </c>
      <c r="AN9" s="5">
        <v>0</v>
      </c>
    </row>
    <row r="10" spans="1:40" x14ac:dyDescent="0.3">
      <c r="A10" s="5">
        <v>2264</v>
      </c>
      <c r="B10" s="5" t="s">
        <v>42</v>
      </c>
      <c r="C10" s="14" t="s">
        <v>45</v>
      </c>
      <c r="D10" s="5" t="s">
        <v>46</v>
      </c>
      <c r="E10" s="5" t="s">
        <v>51</v>
      </c>
      <c r="F10" s="12">
        <v>-3.5676874629430602</v>
      </c>
      <c r="G10" s="12">
        <v>-3.5740671978819401</v>
      </c>
      <c r="H10" s="12">
        <v>4.2838876768013399E-3</v>
      </c>
      <c r="I10" s="12">
        <v>-6.8742992189587797</v>
      </c>
      <c r="J10" s="12">
        <v>-6.89803609131837</v>
      </c>
      <c r="K10" s="12">
        <v>1.2757101772280901E-3</v>
      </c>
      <c r="L10" s="12">
        <v>6.8095858334163095E-2</v>
      </c>
      <c r="M10" s="12">
        <v>4.4699924622684899E-3</v>
      </c>
      <c r="N10" s="12">
        <v>-13.7263065059319</v>
      </c>
      <c r="O10" s="12">
        <v>4.2402134779781896E-3</v>
      </c>
      <c r="P10" s="12">
        <v>-26.633636400038</v>
      </c>
      <c r="Q10" s="12">
        <v>1.25032850850739E-3</v>
      </c>
      <c r="R10" s="12">
        <v>-19.813564422282798</v>
      </c>
      <c r="S10" s="12">
        <v>9.03458499582247E-2</v>
      </c>
      <c r="T10" s="12">
        <v>2649.7664370551001</v>
      </c>
      <c r="U10" s="12">
        <v>1.8538988756111501</v>
      </c>
      <c r="V10" s="15">
        <v>43978.783356481479</v>
      </c>
      <c r="W10" s="5">
        <v>2.4</v>
      </c>
      <c r="X10" s="12">
        <v>3.5717198038632797E-2</v>
      </c>
      <c r="Y10" s="12">
        <v>4.7428652291361797E-2</v>
      </c>
      <c r="Z10" s="11">
        <f>((((N10/1000)+1)/(([1]SMOW!$Z$4/1000)+1))-1)*1000</f>
        <v>-3.4191748949485845</v>
      </c>
      <c r="AA10" s="11">
        <f>((((P10/1000)+1)/(([1]SMOW!$AA$4/1000)+1))-1)*1000</f>
        <v>-6.5100796554876661</v>
      </c>
      <c r="AB10" s="11">
        <f>Z10*[1]SMOW!$AN$6</f>
        <v>-3.7278550512680466</v>
      </c>
      <c r="AC10" s="11">
        <f>AA10*[1]SMOW!$AN$12</f>
        <v>-7.0870023147448444</v>
      </c>
      <c r="AD10" s="11">
        <f t="shared" si="0"/>
        <v>-3.7348208198821302</v>
      </c>
      <c r="AE10" s="11">
        <f t="shared" si="0"/>
        <v>-7.1122343995510526</v>
      </c>
      <c r="AF10" s="12">
        <f>(AD10-[1]SMOW!AN$14*AE10)</f>
        <v>2.0438943080825833E-2</v>
      </c>
      <c r="AG10" s="2">
        <f t="shared" si="1"/>
        <v>20.438943080825833</v>
      </c>
      <c r="AK10" s="5">
        <v>15</v>
      </c>
      <c r="AL10" s="5">
        <v>2</v>
      </c>
      <c r="AM10" s="5">
        <v>0</v>
      </c>
      <c r="AN10" s="5">
        <v>0</v>
      </c>
    </row>
    <row r="11" spans="1:40" x14ac:dyDescent="0.3">
      <c r="A11" s="5">
        <v>2265</v>
      </c>
      <c r="B11" s="5" t="s">
        <v>52</v>
      </c>
      <c r="C11" s="14" t="s">
        <v>45</v>
      </c>
      <c r="D11" s="5" t="s">
        <v>53</v>
      </c>
      <c r="E11" s="5" t="s">
        <v>54</v>
      </c>
      <c r="F11" s="12">
        <v>-1.8904012754084602E-2</v>
      </c>
      <c r="G11" s="12">
        <v>-1.8904565359992201E-2</v>
      </c>
      <c r="H11" s="12">
        <v>4.4361603282064297E-3</v>
      </c>
      <c r="I11" s="12">
        <v>-0.11852224875971901</v>
      </c>
      <c r="J11" s="12">
        <v>-0.11852933219098501</v>
      </c>
      <c r="K11" s="12">
        <v>1.76367745819335E-3</v>
      </c>
      <c r="L11" s="12">
        <v>4.3678922036847902E-2</v>
      </c>
      <c r="M11" s="12">
        <v>4.4728832459060503E-3</v>
      </c>
      <c r="N11" s="12">
        <v>-10.2137028731605</v>
      </c>
      <c r="O11" s="12">
        <v>4.3909337109821096E-3</v>
      </c>
      <c r="P11" s="12">
        <v>-20.012273104733602</v>
      </c>
      <c r="Q11" s="12">
        <v>1.7285871392668599E-3</v>
      </c>
      <c r="R11" s="12">
        <v>-15.745976923861599</v>
      </c>
      <c r="S11" s="12">
        <v>0.18290384373357499</v>
      </c>
      <c r="T11" s="12" t="s">
        <v>41</v>
      </c>
      <c r="U11" s="12" t="s">
        <v>41</v>
      </c>
      <c r="V11" s="15">
        <v>43979.480046296296</v>
      </c>
      <c r="W11" s="5">
        <v>2.4</v>
      </c>
      <c r="X11" s="12">
        <v>0.13331662650498399</v>
      </c>
      <c r="Y11" s="12">
        <v>0.32859797712420402</v>
      </c>
      <c r="Z11" s="11">
        <f>((((N11/1000)+1)/(([1]SMOW!$Z$4/1000)+1))-1)*1000</f>
        <v>0.1301374812263667</v>
      </c>
      <c r="AA11" s="11">
        <f>((((P11/1000)+1)/(([1]SMOW!$AA$4/1000)+1))-1)*1000</f>
        <v>0.24817493273809887</v>
      </c>
      <c r="AB11" s="11">
        <f>Z11*[1]SMOW!$AN$6</f>
        <v>0.14188618062964189</v>
      </c>
      <c r="AC11" s="11">
        <f>AA11*[1]SMOW!$AN$12</f>
        <v>0.27016817241152496</v>
      </c>
      <c r="AD11" s="11">
        <f t="shared" si="0"/>
        <v>0.14187611573762132</v>
      </c>
      <c r="AE11" s="11">
        <f t="shared" si="0"/>
        <v>0.27013168356278827</v>
      </c>
      <c r="AF11" s="12">
        <f>(AD11-[1]SMOW!AN$14*AE11)</f>
        <v>-7.5341318353089326E-4</v>
      </c>
      <c r="AG11" s="2">
        <f t="shared" si="1"/>
        <v>-0.75341318353089326</v>
      </c>
      <c r="AH11" s="2">
        <f>AVERAGE(AG11:AG14)</f>
        <v>3.1947432046184332E-3</v>
      </c>
      <c r="AI11" s="2">
        <f>STDEV(AG11:AG14)</f>
        <v>6.071315826313735</v>
      </c>
      <c r="AK11" s="5">
        <v>15</v>
      </c>
      <c r="AL11" s="5">
        <v>0</v>
      </c>
      <c r="AM11" s="5">
        <v>0</v>
      </c>
      <c r="AN11" s="5">
        <v>0</v>
      </c>
    </row>
    <row r="12" spans="1:40" x14ac:dyDescent="0.3">
      <c r="A12" s="5">
        <v>2266</v>
      </c>
      <c r="B12" s="5" t="s">
        <v>52</v>
      </c>
      <c r="C12" s="14" t="s">
        <v>45</v>
      </c>
      <c r="D12" s="5" t="s">
        <v>53</v>
      </c>
      <c r="E12" s="5" t="s">
        <v>55</v>
      </c>
      <c r="F12" s="12">
        <v>-0.230272489486261</v>
      </c>
      <c r="G12" s="12">
        <v>-0.23029917624034399</v>
      </c>
      <c r="H12" s="12">
        <v>2.9516964288178499E-3</v>
      </c>
      <c r="I12" s="12">
        <v>-0.51186216935718298</v>
      </c>
      <c r="J12" s="12">
        <v>-0.51199323979869404</v>
      </c>
      <c r="K12" s="12">
        <v>1.11530489636454E-3</v>
      </c>
      <c r="L12" s="12">
        <v>4.00332543733663E-2</v>
      </c>
      <c r="M12" s="12">
        <v>3.1439603538235099E-3</v>
      </c>
      <c r="N12" s="12">
        <v>-10.4229164500507</v>
      </c>
      <c r="O12" s="12">
        <v>2.9216039085601499E-3</v>
      </c>
      <c r="P12" s="12">
        <v>-20.3977870914017</v>
      </c>
      <c r="Q12" s="12">
        <v>1.0931146685907399E-3</v>
      </c>
      <c r="R12" s="12">
        <v>-17.412170428180399</v>
      </c>
      <c r="S12" s="12">
        <v>0.105946759727954</v>
      </c>
      <c r="T12" s="12">
        <v>3399.9529655710098</v>
      </c>
      <c r="U12" s="12">
        <v>2.3846019886891501</v>
      </c>
      <c r="V12" s="15">
        <v>43979.559675925928</v>
      </c>
      <c r="W12" s="5">
        <v>2.4</v>
      </c>
      <c r="X12" s="12">
        <v>4.2124670447343499E-2</v>
      </c>
      <c r="Y12" s="12">
        <v>4.9618146286944498E-2</v>
      </c>
      <c r="Z12" s="11">
        <f>((((N12/1000)+1)/(([1]SMOW!$Z$4/1000)+1))-1)*1000</f>
        <v>-8.1262498774825609E-2</v>
      </c>
      <c r="AA12" s="11">
        <f>((((P12/1000)+1)/(([1]SMOW!$AA$4/1000)+1))-1)*1000</f>
        <v>-0.14530924159694703</v>
      </c>
      <c r="AB12" s="11">
        <f>Z12*[1]SMOW!$AN$6</f>
        <v>-8.85988069764862E-2</v>
      </c>
      <c r="AC12" s="11">
        <f>AA12*[1]SMOW!$AN$12</f>
        <v>-0.1581865331990687</v>
      </c>
      <c r="AD12" s="11">
        <f t="shared" si="0"/>
        <v>-8.8602732082676786E-2</v>
      </c>
      <c r="AE12" s="11">
        <f t="shared" si="0"/>
        <v>-0.15819904600833271</v>
      </c>
      <c r="AF12" s="12">
        <f>(AD12-[1]SMOW!AN$14*AE12)</f>
        <v>-5.0736357902771145E-3</v>
      </c>
      <c r="AG12" s="2">
        <f t="shared" si="1"/>
        <v>-5.0736357902771143</v>
      </c>
      <c r="AK12" s="5">
        <v>15</v>
      </c>
      <c r="AL12" s="5">
        <v>0</v>
      </c>
      <c r="AM12" s="5">
        <v>0</v>
      </c>
      <c r="AN12" s="5">
        <v>0</v>
      </c>
    </row>
    <row r="13" spans="1:40" x14ac:dyDescent="0.3">
      <c r="A13" s="5">
        <v>2267</v>
      </c>
      <c r="B13" s="5" t="s">
        <v>52</v>
      </c>
      <c r="C13" s="14" t="s">
        <v>45</v>
      </c>
      <c r="D13" s="5" t="s">
        <v>53</v>
      </c>
      <c r="E13" s="5" t="s">
        <v>56</v>
      </c>
      <c r="F13" s="12">
        <v>-0.157655704560236</v>
      </c>
      <c r="G13" s="12">
        <v>-0.15766832861963201</v>
      </c>
      <c r="H13" s="12">
        <v>3.1625253927670001E-3</v>
      </c>
      <c r="I13" s="12">
        <v>-0.398139238783635</v>
      </c>
      <c r="J13" s="12">
        <v>-0.39821854796774497</v>
      </c>
      <c r="K13" s="12">
        <v>1.2545252873745799E-3</v>
      </c>
      <c r="L13" s="12">
        <v>5.2591064707337501E-2</v>
      </c>
      <c r="M13" s="12">
        <v>3.3036136359821701E-3</v>
      </c>
      <c r="N13" s="12">
        <v>-10.3510399926361</v>
      </c>
      <c r="O13" s="12">
        <v>3.1302834729949802E-3</v>
      </c>
      <c r="P13" s="12">
        <v>-20.2863268046492</v>
      </c>
      <c r="Q13" s="12">
        <v>1.22956511553087E-3</v>
      </c>
      <c r="R13" s="12">
        <v>-18.096598962470299</v>
      </c>
      <c r="S13" s="12">
        <v>0.10733196274861199</v>
      </c>
      <c r="T13" s="12">
        <v>3758.6305866317498</v>
      </c>
      <c r="U13" s="12">
        <v>1.6816528786918601</v>
      </c>
      <c r="V13" s="15">
        <v>43979.635150462964</v>
      </c>
      <c r="W13" s="5">
        <v>2.4</v>
      </c>
      <c r="X13" s="12">
        <v>4.96893918144495E-2</v>
      </c>
      <c r="Y13" s="12">
        <v>4.1960710037649597E-2</v>
      </c>
      <c r="Z13" s="11">
        <f>((((N13/1000)+1)/(([1]SMOW!$Z$4/1000)+1))-1)*1000</f>
        <v>-8.6348907302191691E-3</v>
      </c>
      <c r="AA13" s="11">
        <f>((((P13/1000)+1)/(([1]SMOW!$AA$4/1000)+1))-1)*1000</f>
        <v>-3.1544604201960702E-2</v>
      </c>
      <c r="AB13" s="11">
        <f>Z13*[1]SMOW!$AN$6</f>
        <v>-9.414441207248981E-3</v>
      </c>
      <c r="AC13" s="11">
        <f>AA13*[1]SMOW!$AN$12</f>
        <v>-3.4340084119947524E-2</v>
      </c>
      <c r="AD13" s="11">
        <f t="shared" si="0"/>
        <v>-9.4144855234080654E-3</v>
      </c>
      <c r="AE13" s="11">
        <f t="shared" si="0"/>
        <v>-3.4340673754142258E-2</v>
      </c>
      <c r="AF13" s="12">
        <f>(AD13-[1]SMOW!AN$14*AE13)</f>
        <v>8.7173902187790472E-3</v>
      </c>
      <c r="AG13" s="2">
        <f t="shared" si="1"/>
        <v>8.7173902187790464</v>
      </c>
      <c r="AK13" s="5">
        <v>15</v>
      </c>
      <c r="AL13" s="5">
        <v>0</v>
      </c>
      <c r="AM13" s="5">
        <v>0</v>
      </c>
      <c r="AN13" s="5">
        <v>0</v>
      </c>
    </row>
    <row r="14" spans="1:40" x14ac:dyDescent="0.3">
      <c r="A14" s="5">
        <v>2268</v>
      </c>
      <c r="B14" s="5" t="s">
        <v>52</v>
      </c>
      <c r="C14" s="14" t="s">
        <v>45</v>
      </c>
      <c r="D14" s="5" t="s">
        <v>53</v>
      </c>
      <c r="E14" s="5" t="s">
        <v>57</v>
      </c>
      <c r="F14" s="12">
        <v>-0.189256195678045</v>
      </c>
      <c r="G14" s="12">
        <v>-0.189274376750519</v>
      </c>
      <c r="H14" s="12">
        <v>3.7193580791559798E-3</v>
      </c>
      <c r="I14" s="12">
        <v>-0.437901139215635</v>
      </c>
      <c r="J14" s="12">
        <v>-0.43799707715966402</v>
      </c>
      <c r="K14" s="12">
        <v>1.2651814210263199E-3</v>
      </c>
      <c r="L14" s="12">
        <v>4.1988079989784002E-2</v>
      </c>
      <c r="M14" s="12">
        <v>3.6852227931075399E-3</v>
      </c>
      <c r="N14" s="12">
        <v>-10.3823183170128</v>
      </c>
      <c r="O14" s="12">
        <v>3.68143925483114E-3</v>
      </c>
      <c r="P14" s="12">
        <v>-20.3252975979767</v>
      </c>
      <c r="Q14" s="12">
        <v>1.2400092335838699E-3</v>
      </c>
      <c r="R14" s="12">
        <v>-18.8239985389068</v>
      </c>
      <c r="S14" s="12">
        <v>9.8644025806806507E-2</v>
      </c>
      <c r="T14" s="12">
        <v>3236.62317143665</v>
      </c>
      <c r="U14" s="12">
        <v>1.23131566123695</v>
      </c>
      <c r="V14" s="15">
        <v>43979.711446759262</v>
      </c>
      <c r="W14" s="5">
        <v>2.4</v>
      </c>
      <c r="X14" s="12">
        <v>2.6187136289128501E-3</v>
      </c>
      <c r="Y14" s="12">
        <v>5.2848186080822999E-3</v>
      </c>
      <c r="Z14" s="11">
        <f>((((N14/1000)+1)/(([1]SMOW!$Z$4/1000)+1))-1)*1000</f>
        <v>-4.0240091721321924E-2</v>
      </c>
      <c r="AA14" s="11">
        <f>((((P14/1000)+1)/(([1]SMOW!$AA$4/1000)+1))-1)*1000</f>
        <v>-7.132108693930217E-2</v>
      </c>
      <c r="AB14" s="11">
        <f>Z14*[1]SMOW!$AN$6</f>
        <v>-4.3872932445906718E-2</v>
      </c>
      <c r="AC14" s="11">
        <f>AA14*[1]SMOW!$AN$12</f>
        <v>-7.7641555092629599E-2</v>
      </c>
      <c r="AD14" s="11">
        <f t="shared" si="0"/>
        <v>-4.3873894891149623E-2</v>
      </c>
      <c r="AE14" s="11">
        <f t="shared" si="0"/>
        <v>-7.7644569354161086E-2</v>
      </c>
      <c r="AF14" s="12">
        <f>(AD14-[1]SMOW!AN$14*AE14)</f>
        <v>-2.8775622721525645E-3</v>
      </c>
      <c r="AG14" s="2">
        <f t="shared" si="1"/>
        <v>-2.8775622721525647</v>
      </c>
      <c r="AK14" s="5">
        <v>15</v>
      </c>
      <c r="AL14" s="5">
        <v>0</v>
      </c>
      <c r="AM14" s="5">
        <v>0</v>
      </c>
      <c r="AN14" s="5">
        <v>0</v>
      </c>
    </row>
    <row r="15" spans="1:40" x14ac:dyDescent="0.3">
      <c r="A15" s="5">
        <v>2269</v>
      </c>
      <c r="B15" s="5" t="s">
        <v>52</v>
      </c>
      <c r="C15" s="14" t="s">
        <v>45</v>
      </c>
      <c r="D15" s="5" t="s">
        <v>58</v>
      </c>
      <c r="E15" s="5" t="s">
        <v>59</v>
      </c>
      <c r="F15" s="12">
        <v>-27.080147324246202</v>
      </c>
      <c r="G15" s="12">
        <v>-27.453571846898399</v>
      </c>
      <c r="H15" s="12">
        <v>3.8625129767545698E-3</v>
      </c>
      <c r="I15" s="12">
        <v>-50.787602111058597</v>
      </c>
      <c r="J15" s="12">
        <v>-52.122693137160198</v>
      </c>
      <c r="K15" s="12">
        <v>1.3565139614517799E-3</v>
      </c>
      <c r="L15" s="12">
        <v>6.7210129522172105E-2</v>
      </c>
      <c r="M15" s="12">
        <v>3.9524848833938199E-3</v>
      </c>
      <c r="N15" s="12">
        <v>-36.999057036767503</v>
      </c>
      <c r="O15" s="12">
        <v>3.8231346894539399E-3</v>
      </c>
      <c r="P15" s="12">
        <v>-69.673235431793202</v>
      </c>
      <c r="Q15" s="12">
        <v>1.32952461183146E-3</v>
      </c>
      <c r="R15" s="12">
        <v>-62.381317421797903</v>
      </c>
      <c r="S15" s="12">
        <v>0.147921367638015</v>
      </c>
      <c r="T15" s="12">
        <v>3288.9583358298501</v>
      </c>
      <c r="U15" s="12">
        <v>1.16019303950908</v>
      </c>
      <c r="V15" s="15">
        <v>43979.788680555554</v>
      </c>
      <c r="W15" s="5">
        <v>2.4</v>
      </c>
      <c r="X15" s="12">
        <v>1.04727659803591E-2</v>
      </c>
      <c r="Y15" s="12">
        <v>1.49012791239597E-2</v>
      </c>
      <c r="Z15" s="11">
        <f>((((N15/1000)+1)/(([1]SMOW!$Z$4/1000)+1))-1)*1000</f>
        <v>-26.935139154643963</v>
      </c>
      <c r="AA15" s="11">
        <f>((((P15/1000)+1)/(([1]SMOW!$AA$4/1000)+1))-1)*1000</f>
        <v>-50.439487340764529</v>
      </c>
      <c r="AB15" s="11">
        <f>Z15*[1]SMOW!$AN$6</f>
        <v>-29.366820253211163</v>
      </c>
      <c r="AC15" s="11">
        <f>AA15*[1]SMOW!$AN$12</f>
        <v>-54.90943006161482</v>
      </c>
      <c r="AD15" s="11">
        <f t="shared" si="0"/>
        <v>-29.806657816007199</v>
      </c>
      <c r="AE15" s="11">
        <f t="shared" si="0"/>
        <v>-56.474514876228767</v>
      </c>
      <c r="AF15" s="12">
        <f>(AD15-[1]SMOW!AN$14*AE15)</f>
        <v>1.1886038641591767E-2</v>
      </c>
      <c r="AG15" s="2">
        <f t="shared" si="1"/>
        <v>11.886038641591767</v>
      </c>
      <c r="AH15" s="2">
        <f>AVERAGE(AG15:AG18)</f>
        <v>2.0135177463131981E-2</v>
      </c>
      <c r="AI15" s="2">
        <f>STDEV(AG15:AG18)</f>
        <v>8.6688409527854713</v>
      </c>
      <c r="AK15" s="5">
        <v>15</v>
      </c>
      <c r="AL15" s="5">
        <v>2</v>
      </c>
      <c r="AM15" s="5">
        <v>0</v>
      </c>
      <c r="AN15" s="5">
        <v>0</v>
      </c>
    </row>
    <row r="16" spans="1:40" x14ac:dyDescent="0.3">
      <c r="A16" s="5">
        <v>2270</v>
      </c>
      <c r="B16" s="5" t="s">
        <v>42</v>
      </c>
      <c r="C16" s="14" t="s">
        <v>45</v>
      </c>
      <c r="D16" s="5" t="s">
        <v>58</v>
      </c>
      <c r="E16" s="5" t="s">
        <v>60</v>
      </c>
      <c r="F16" s="12">
        <v>-27.640476030549902</v>
      </c>
      <c r="G16" s="12">
        <v>-28.029662644547599</v>
      </c>
      <c r="H16" s="12">
        <v>4.1830152048366901E-3</v>
      </c>
      <c r="I16" s="12">
        <v>-51.797255606700901</v>
      </c>
      <c r="J16" s="12">
        <v>-53.186934982967003</v>
      </c>
      <c r="K16" s="12">
        <v>6.0110132666014596E-3</v>
      </c>
      <c r="L16" s="12">
        <v>5.3039026458971503E-2</v>
      </c>
      <c r="M16" s="12">
        <v>3.9608413888221703E-3</v>
      </c>
      <c r="N16" s="12">
        <v>-37.553673196624601</v>
      </c>
      <c r="O16" s="12">
        <v>4.1403694000163097E-3</v>
      </c>
      <c r="P16" s="12">
        <v>-70.662800751446497</v>
      </c>
      <c r="Q16" s="12">
        <v>5.89141749152358E-3</v>
      </c>
      <c r="R16" s="12">
        <v>-62.3374198070726</v>
      </c>
      <c r="S16" s="12">
        <v>0.28158630372826898</v>
      </c>
      <c r="T16" s="12">
        <v>2667.6939033706699</v>
      </c>
      <c r="U16" s="12">
        <v>3.4549361637657499</v>
      </c>
      <c r="V16" s="15">
        <v>43980.456423611111</v>
      </c>
      <c r="W16" s="5">
        <v>2.4</v>
      </c>
      <c r="X16" s="12">
        <v>1.8062814574771699E-2</v>
      </c>
      <c r="Y16" s="12">
        <v>2.3102630191646999E-2</v>
      </c>
      <c r="Z16" s="11">
        <f>((((N16/1000)+1)/(([1]SMOW!$Z$4/1000)+1))-1)*1000</f>
        <v>-27.495551374753791</v>
      </c>
      <c r="AA16" s="11">
        <f>((((P16/1000)+1)/(([1]SMOW!$AA$4/1000)+1))-1)*1000</f>
        <v>-51.449511117384496</v>
      </c>
      <c r="AB16" s="11">
        <f>Z16*[1]SMOW!$AN$6</f>
        <v>-29.977826004515435</v>
      </c>
      <c r="AC16" s="11">
        <f>AA16*[1]SMOW!$AN$12</f>
        <v>-56.008962052259385</v>
      </c>
      <c r="AD16" s="11">
        <f t="shared" si="0"/>
        <v>-30.43634795683025</v>
      </c>
      <c r="AE16" s="11">
        <f t="shared" si="0"/>
        <v>-57.638606581129096</v>
      </c>
      <c r="AF16" s="12">
        <f>(AD16-[1]SMOW!AN$14*AE16)</f>
        <v>-3.1636819940850103E-3</v>
      </c>
      <c r="AG16" s="2">
        <f t="shared" si="1"/>
        <v>-3.1636819940850103</v>
      </c>
      <c r="AK16" s="5">
        <v>15</v>
      </c>
      <c r="AL16" s="5">
        <v>1</v>
      </c>
      <c r="AM16" s="5">
        <v>0</v>
      </c>
      <c r="AN16" s="5">
        <v>0</v>
      </c>
    </row>
    <row r="17" spans="1:40" x14ac:dyDescent="0.3">
      <c r="A17" s="5">
        <v>2271</v>
      </c>
      <c r="B17" s="5" t="s">
        <v>42</v>
      </c>
      <c r="C17" s="14" t="s">
        <v>45</v>
      </c>
      <c r="D17" s="5" t="s">
        <v>58</v>
      </c>
      <c r="E17" s="5" t="s">
        <v>61</v>
      </c>
      <c r="F17" s="12">
        <v>-27.433885620622402</v>
      </c>
      <c r="G17" s="12">
        <v>-27.817222286044601</v>
      </c>
      <c r="H17" s="12">
        <v>4.5317080262886897E-3</v>
      </c>
      <c r="I17" s="12">
        <v>-51.407000924135801</v>
      </c>
      <c r="J17" s="12">
        <v>-52.7754458941832</v>
      </c>
      <c r="K17" s="12">
        <v>1.6398952331984999E-3</v>
      </c>
      <c r="L17" s="12">
        <v>4.8213146084142199E-2</v>
      </c>
      <c r="M17" s="12">
        <v>4.6876390497347497E-3</v>
      </c>
      <c r="N17" s="12">
        <v>-37.349188974188202</v>
      </c>
      <c r="O17" s="12">
        <v>4.48550730108686E-3</v>
      </c>
      <c r="P17" s="12">
        <v>-70.280310618578596</v>
      </c>
      <c r="Q17" s="12">
        <v>1.6072676989104301E-3</v>
      </c>
      <c r="R17" s="12">
        <v>-66.293800510812702</v>
      </c>
      <c r="S17" s="12">
        <v>0.18575513535055499</v>
      </c>
      <c r="T17" s="12">
        <v>2905.9418669880001</v>
      </c>
      <c r="U17" s="12">
        <v>1.32240463705524</v>
      </c>
      <c r="V17" s="15">
        <v>43980.535462962966</v>
      </c>
      <c r="W17" s="5">
        <v>2.4</v>
      </c>
      <c r="X17" s="12">
        <v>2.0224663903371399E-2</v>
      </c>
      <c r="Y17" s="12">
        <v>1.45409860397525E-2</v>
      </c>
      <c r="Z17" s="11">
        <f>((((N17/1000)+1)/(([1]SMOW!$Z$4/1000)+1))-1)*1000</f>
        <v>-27.28893017370082</v>
      </c>
      <c r="AA17" s="11">
        <f>((((P17/1000)+1)/(([1]SMOW!$AA$4/1000)+1))-1)*1000</f>
        <v>-51.059113312563966</v>
      </c>
      <c r="AB17" s="11">
        <f>Z17*[1]SMOW!$AN$6</f>
        <v>-29.752551219893466</v>
      </c>
      <c r="AC17" s="11">
        <f>AA17*[1]SMOW!$AN$12</f>
        <v>-55.583967229945316</v>
      </c>
      <c r="AD17" s="11">
        <f t="shared" si="0"/>
        <v>-30.204138182487675</v>
      </c>
      <c r="AE17" s="11">
        <f t="shared" si="0"/>
        <v>-57.188497241803454</v>
      </c>
      <c r="AF17" s="12">
        <f>(AD17-[1]SMOW!AN$14*AE17)</f>
        <v>-8.6116388154486856E-3</v>
      </c>
      <c r="AG17" s="2">
        <f t="shared" si="1"/>
        <v>-8.6116388154486856</v>
      </c>
      <c r="AK17" s="5">
        <v>15</v>
      </c>
      <c r="AL17" s="5">
        <v>0</v>
      </c>
      <c r="AM17" s="5">
        <v>0</v>
      </c>
      <c r="AN17" s="5">
        <v>0</v>
      </c>
    </row>
    <row r="18" spans="1:40" x14ac:dyDescent="0.3">
      <c r="A18" s="5">
        <v>2272</v>
      </c>
      <c r="B18" s="5" t="s">
        <v>42</v>
      </c>
      <c r="C18" s="14" t="s">
        <v>45</v>
      </c>
      <c r="D18" s="5" t="s">
        <v>58</v>
      </c>
      <c r="E18" s="5" t="s">
        <v>62</v>
      </c>
      <c r="F18" s="12">
        <v>-27.383307302904299</v>
      </c>
      <c r="G18" s="12">
        <v>-27.7652185048352</v>
      </c>
      <c r="H18" s="12">
        <v>3.8614507939751302E-3</v>
      </c>
      <c r="I18" s="12">
        <v>-51.327730900425401</v>
      </c>
      <c r="J18" s="12">
        <v>-52.691883475015999</v>
      </c>
      <c r="K18" s="12">
        <v>1.41641208592848E-3</v>
      </c>
      <c r="L18" s="12">
        <v>5.6095969973265998E-2</v>
      </c>
      <c r="M18" s="12">
        <v>4.2010382345390304E-3</v>
      </c>
      <c r="N18" s="12">
        <v>-37.299126301993802</v>
      </c>
      <c r="O18" s="12">
        <v>3.82208333561831E-3</v>
      </c>
      <c r="P18" s="12">
        <v>-70.202617759899496</v>
      </c>
      <c r="Q18" s="12">
        <v>1.38823099669631E-3</v>
      </c>
      <c r="R18" s="12">
        <v>-68.336852667572998</v>
      </c>
      <c r="S18" s="12">
        <v>0.15847260717627801</v>
      </c>
      <c r="T18" s="12">
        <v>3114.2502545883399</v>
      </c>
      <c r="U18" s="12">
        <v>1.0245624471569501</v>
      </c>
      <c r="V18" s="15">
        <v>43980.611585648148</v>
      </c>
      <c r="W18" s="5">
        <v>2.4</v>
      </c>
      <c r="X18" s="12">
        <v>3.47050998459097E-3</v>
      </c>
      <c r="Y18" s="12">
        <v>1.12127677096662E-3</v>
      </c>
      <c r="Z18" s="11">
        <f>((((N18/1000)+1)/(([1]SMOW!$Z$4/1000)+1))-1)*1000</f>
        <v>-27.238344317572327</v>
      </c>
      <c r="AA18" s="11">
        <f>((((P18/1000)+1)/(([1]SMOW!$AA$4/1000)+1))-1)*1000</f>
        <v>-50.979814217314015</v>
      </c>
      <c r="AB18" s="11">
        <f>Z18*[1]SMOW!$AN$6</f>
        <v>-29.69739851636551</v>
      </c>
      <c r="AC18" s="11">
        <f>AA18*[1]SMOW!$AN$12</f>
        <v>-55.497640656180614</v>
      </c>
      <c r="AD18" s="11">
        <f t="shared" si="0"/>
        <v>-30.147295841796371</v>
      </c>
      <c r="AE18" s="11">
        <f t="shared" si="0"/>
        <v>-57.097094061882885</v>
      </c>
      <c r="AF18" s="12">
        <f>(AD18-[1]SMOW!AN$14*AE18)</f>
        <v>-3.0177122205543583E-5</v>
      </c>
      <c r="AG18" s="2">
        <f t="shared" si="1"/>
        <v>-3.0177122205543583E-2</v>
      </c>
      <c r="AK18" s="5">
        <v>15</v>
      </c>
      <c r="AL18" s="5">
        <v>0</v>
      </c>
      <c r="AM18" s="5">
        <v>0</v>
      </c>
      <c r="AN18" s="5">
        <v>0</v>
      </c>
    </row>
    <row r="19" spans="1:40" x14ac:dyDescent="0.3">
      <c r="A19" s="5">
        <v>2273</v>
      </c>
      <c r="B19" s="5" t="s">
        <v>42</v>
      </c>
      <c r="C19" s="14" t="s">
        <v>43</v>
      </c>
      <c r="D19" s="5" t="s">
        <v>63</v>
      </c>
      <c r="E19" s="5" t="s">
        <v>64</v>
      </c>
      <c r="F19" s="12">
        <v>8.0837211713086194</v>
      </c>
      <c r="G19" s="12">
        <v>8.0512226861920695</v>
      </c>
      <c r="H19" s="12">
        <v>3.4736535019529498E-3</v>
      </c>
      <c r="I19" s="12">
        <v>15.632429147833401</v>
      </c>
      <c r="J19" s="12">
        <v>15.511501329263</v>
      </c>
      <c r="K19" s="12">
        <v>1.3252238517693299E-3</v>
      </c>
      <c r="L19" s="12">
        <v>-0.13885001565880301</v>
      </c>
      <c r="M19" s="12">
        <v>3.47530895495581E-3</v>
      </c>
      <c r="N19" s="12">
        <v>-2.19368388467915</v>
      </c>
      <c r="O19" s="12">
        <v>3.4382396337233E-3</v>
      </c>
      <c r="P19" s="12">
        <v>-4.5747043537847798</v>
      </c>
      <c r="Q19" s="12">
        <v>1.2988570535815999E-3</v>
      </c>
      <c r="R19" s="12">
        <v>-5.6339533552235697</v>
      </c>
      <c r="S19" s="12">
        <v>0.111996036986556</v>
      </c>
      <c r="T19" s="12">
        <v>1892.95894497993</v>
      </c>
      <c r="U19" s="12">
        <v>0.70570823921177805</v>
      </c>
      <c r="V19" s="15">
        <v>43980.756504629629</v>
      </c>
      <c r="W19" s="5">
        <v>2.5</v>
      </c>
      <c r="X19" s="12">
        <v>8.6061813327620904E-2</v>
      </c>
      <c r="Y19" s="12">
        <v>9.5116114023693701E-2</v>
      </c>
      <c r="Z19" s="11">
        <f>((((N19/1000)+1)/(([1]SMOW!$Z$4/1000)+1))-1)*1000</f>
        <v>8.2339703154812316</v>
      </c>
      <c r="AA19" s="11">
        <f>((((P19/1000)+1)/(([1]SMOW!$AA$4/1000)+1))-1)*1000</f>
        <v>16.004902843459679</v>
      </c>
      <c r="AB19" s="11">
        <f>Z19*[1]SMOW!$AN$6</f>
        <v>8.9773260437499314</v>
      </c>
      <c r="AC19" s="11">
        <f>AA19*[1]SMOW!$AN$12</f>
        <v>17.423255858820724</v>
      </c>
      <c r="AD19" s="11">
        <f t="shared" ref="AD19:AE34" si="2">LN((AB19/1000)+1)*1000</f>
        <v>8.9372694081269106</v>
      </c>
      <c r="AE19" s="11">
        <f t="shared" si="2"/>
        <v>17.273211272688513</v>
      </c>
      <c r="AF19" s="12">
        <f>(AD19-[1]SMOW!AN$14*AE19)</f>
        <v>-0.18298614385262546</v>
      </c>
      <c r="AG19" s="2">
        <f t="shared" si="1"/>
        <v>-182.98614385262545</v>
      </c>
      <c r="AJ19" s="5" t="s">
        <v>65</v>
      </c>
      <c r="AK19" s="5">
        <v>15</v>
      </c>
      <c r="AL19" s="5">
        <v>0</v>
      </c>
      <c r="AM19" s="5">
        <v>0</v>
      </c>
      <c r="AN19" s="5">
        <v>1</v>
      </c>
    </row>
    <row r="20" spans="1:40" x14ac:dyDescent="0.3">
      <c r="A20" s="5">
        <v>2274</v>
      </c>
      <c r="B20" s="5" t="s">
        <v>42</v>
      </c>
      <c r="C20" s="14" t="s">
        <v>43</v>
      </c>
      <c r="D20" s="5" t="s">
        <v>63</v>
      </c>
      <c r="E20" s="5" t="s">
        <v>66</v>
      </c>
      <c r="F20" s="12">
        <v>9.8459500234957105</v>
      </c>
      <c r="G20" s="12">
        <v>9.7977943004478494</v>
      </c>
      <c r="H20" s="12">
        <v>3.1557619376836E-3</v>
      </c>
      <c r="I20" s="12">
        <v>18.978013999381002</v>
      </c>
      <c r="J20" s="12">
        <v>18.8001779246318</v>
      </c>
      <c r="K20" s="12">
        <v>1.2128506590573199E-3</v>
      </c>
      <c r="L20" s="12">
        <v>-0.12869964375773801</v>
      </c>
      <c r="M20" s="12">
        <v>3.2627861957031999E-3</v>
      </c>
      <c r="N20" s="12">
        <v>-0.44942094081387202</v>
      </c>
      <c r="O20" s="12">
        <v>3.1235889712807698E-3</v>
      </c>
      <c r="P20" s="12">
        <v>-1.2956836230706801</v>
      </c>
      <c r="Q20" s="12">
        <v>1.1887196501590501E-3</v>
      </c>
      <c r="R20" s="12">
        <v>-2.61298937893641</v>
      </c>
      <c r="S20" s="12">
        <v>0.106759580574805</v>
      </c>
      <c r="T20" s="12">
        <v>1931.34913695708</v>
      </c>
      <c r="U20" s="12">
        <v>1.4145381965275301</v>
      </c>
      <c r="V20" s="15">
        <v>43983.502974537034</v>
      </c>
      <c r="W20" s="5">
        <v>2.5</v>
      </c>
      <c r="X20" s="12">
        <v>3.5809933637848498E-2</v>
      </c>
      <c r="Y20" s="12">
        <v>2.9615428486806001E-2</v>
      </c>
      <c r="Z20" s="11">
        <f>((((N20/1000)+1)/(([1]SMOW!$Z$4/1000)+1))-1)*1000</f>
        <v>9.9964618178540743</v>
      </c>
      <c r="AA20" s="11">
        <f>((((P20/1000)+1)/(([1]SMOW!$AA$4/1000)+1))-1)*1000</f>
        <v>19.351714656965058</v>
      </c>
      <c r="AB20" s="11">
        <f>Z20*[1]SMOW!$AN$6</f>
        <v>10.898933756664661</v>
      </c>
      <c r="AC20" s="11">
        <f>AA20*[1]SMOW!$AN$12</f>
        <v>21.066661826877386</v>
      </c>
      <c r="AD20" s="11">
        <f t="shared" si="2"/>
        <v>10.839968430721253</v>
      </c>
      <c r="AE20" s="11">
        <f t="shared" si="2"/>
        <v>20.84782777290329</v>
      </c>
      <c r="AF20" s="12">
        <f>(AD20-[1]SMOW!AN$14*AE20)</f>
        <v>-0.16768463337168527</v>
      </c>
      <c r="AG20" s="2">
        <f t="shared" si="1"/>
        <v>-167.68463337168527</v>
      </c>
      <c r="AJ20" s="5" t="s">
        <v>67</v>
      </c>
      <c r="AK20" s="5">
        <v>15</v>
      </c>
      <c r="AL20" s="5">
        <v>0</v>
      </c>
      <c r="AM20" s="5">
        <v>0</v>
      </c>
      <c r="AN20" s="5">
        <v>1</v>
      </c>
    </row>
    <row r="21" spans="1:40" x14ac:dyDescent="0.3">
      <c r="A21" s="5">
        <v>2275</v>
      </c>
      <c r="B21" s="5" t="s">
        <v>42</v>
      </c>
      <c r="C21" s="14" t="s">
        <v>43</v>
      </c>
      <c r="D21" s="5" t="s">
        <v>68</v>
      </c>
      <c r="E21" s="5" t="s">
        <v>69</v>
      </c>
      <c r="F21" s="12">
        <v>8.8643527763860401</v>
      </c>
      <c r="G21" s="12">
        <v>8.82529475953387</v>
      </c>
      <c r="H21" s="12">
        <v>3.8664382371952702E-3</v>
      </c>
      <c r="I21" s="12">
        <v>17.027833550278501</v>
      </c>
      <c r="J21" s="12">
        <v>16.884484962902</v>
      </c>
      <c r="K21" s="12">
        <v>9.8727079344765605E-4</v>
      </c>
      <c r="L21" s="12">
        <v>-8.9713300878371705E-2</v>
      </c>
      <c r="M21" s="12">
        <v>3.9341414640195402E-3</v>
      </c>
      <c r="N21" s="12">
        <v>-1.42101081224779</v>
      </c>
      <c r="O21" s="12">
        <v>3.82701993189878E-3</v>
      </c>
      <c r="P21" s="12">
        <v>-3.2070630694123898</v>
      </c>
      <c r="Q21" s="12">
        <v>9.6762794614220103E-4</v>
      </c>
      <c r="R21" s="12">
        <v>-4.5205499447271604</v>
      </c>
      <c r="S21" s="12">
        <v>9.7421871479069E-2</v>
      </c>
      <c r="T21" s="12">
        <v>2285.5475713209798</v>
      </c>
      <c r="U21" s="12">
        <v>0.57312763075239803</v>
      </c>
      <c r="V21" s="15">
        <v>43983.599942129629</v>
      </c>
      <c r="W21" s="5">
        <v>2.5</v>
      </c>
      <c r="X21" s="12">
        <v>1.3033803183732401E-4</v>
      </c>
      <c r="Y21" s="12">
        <v>2.8267615471227699E-4</v>
      </c>
      <c r="Z21" s="11">
        <f>((((N21/1000)+1)/(([1]SMOW!$Z$4/1000)+1))-1)*1000</f>
        <v>9.0147182692585925</v>
      </c>
      <c r="AA21" s="11">
        <f>((((P21/1000)+1)/(([1]SMOW!$AA$4/1000)+1))-1)*1000</f>
        <v>17.400818997420188</v>
      </c>
      <c r="AB21" s="11">
        <f>Z21*[1]SMOW!$AN$6</f>
        <v>9.8285592484497126</v>
      </c>
      <c r="AC21" s="11">
        <f>AA21*[1]SMOW!$AN$12</f>
        <v>18.942877973731203</v>
      </c>
      <c r="AD21" s="11">
        <f t="shared" si="2"/>
        <v>9.7805731267739358</v>
      </c>
      <c r="AE21" s="11">
        <f t="shared" si="2"/>
        <v>18.76569572501203</v>
      </c>
      <c r="AF21" s="12">
        <f>(AD21-[1]SMOW!AN$14*AE21)</f>
        <v>-0.12771421603241606</v>
      </c>
      <c r="AG21" s="2">
        <f t="shared" si="1"/>
        <v>-127.71421603241606</v>
      </c>
      <c r="AH21" s="2">
        <f>AVERAGE(AG21:AG23)</f>
        <v>-120.77800142942509</v>
      </c>
      <c r="AI21" s="2">
        <f>STDEV(AG21:AG23)</f>
        <v>10.082350920297261</v>
      </c>
      <c r="AJ21" s="5" t="s">
        <v>70</v>
      </c>
      <c r="AK21" s="5">
        <v>15</v>
      </c>
      <c r="AL21" s="5">
        <v>0</v>
      </c>
      <c r="AM21" s="5">
        <v>0</v>
      </c>
      <c r="AN21" s="5">
        <v>0</v>
      </c>
    </row>
    <row r="22" spans="1:40" x14ac:dyDescent="0.3">
      <c r="A22" s="5">
        <v>2276</v>
      </c>
      <c r="B22" s="5" t="s">
        <v>42</v>
      </c>
      <c r="C22" s="14" t="s">
        <v>43</v>
      </c>
      <c r="D22" s="5" t="s">
        <v>68</v>
      </c>
      <c r="E22" s="5" t="s">
        <v>71</v>
      </c>
      <c r="F22" s="12">
        <v>8.9221434727103901</v>
      </c>
      <c r="G22" s="12">
        <v>8.8825760356520895</v>
      </c>
      <c r="H22" s="12">
        <v>3.8908189606061002E-3</v>
      </c>
      <c r="I22" s="12">
        <v>17.134332629182602</v>
      </c>
      <c r="J22" s="12">
        <v>16.989195468841199</v>
      </c>
      <c r="K22" s="12">
        <v>1.0929339061828099E-3</v>
      </c>
      <c r="L22" s="12">
        <v>-8.77191718960455E-2</v>
      </c>
      <c r="M22" s="12">
        <v>3.82538002596547E-3</v>
      </c>
      <c r="N22" s="12">
        <v>-1.3638092915862501</v>
      </c>
      <c r="O22" s="12">
        <v>3.8511520940369098E-3</v>
      </c>
      <c r="P22" s="12">
        <v>-3.1026829077892799</v>
      </c>
      <c r="Q22" s="12">
        <v>1.0711887740690101E-3</v>
      </c>
      <c r="R22" s="12">
        <v>-4.5285429408686104</v>
      </c>
      <c r="S22" s="12">
        <v>0.11813695963233101</v>
      </c>
      <c r="T22" s="12">
        <v>2127.2971467299899</v>
      </c>
      <c r="U22" s="12">
        <v>0.67769630555896798</v>
      </c>
      <c r="V22" s="15">
        <v>43983.691643518519</v>
      </c>
      <c r="W22" s="5">
        <v>2.5</v>
      </c>
      <c r="X22" s="12">
        <v>9.3054470734430197E-2</v>
      </c>
      <c r="Y22" s="12">
        <v>0.11006998793789299</v>
      </c>
      <c r="Z22" s="11">
        <f>((((N22/1000)+1)/(([1]SMOW!$Z$4/1000)+1))-1)*1000</f>
        <v>9.0725175789574397</v>
      </c>
      <c r="AA22" s="11">
        <f>((((P22/1000)+1)/(([1]SMOW!$AA$4/1000)+1))-1)*1000</f>
        <v>17.507357133865533</v>
      </c>
      <c r="AB22" s="11">
        <f>Z22*[1]SMOW!$AN$6</f>
        <v>9.8915766299059769</v>
      </c>
      <c r="AC22" s="11">
        <f>AA22*[1]SMOW!$AN$12</f>
        <v>19.058857510012349</v>
      </c>
      <c r="AD22" s="11">
        <f t="shared" si="2"/>
        <v>9.842975219377962</v>
      </c>
      <c r="AE22" s="11">
        <f t="shared" si="2"/>
        <v>18.879512641246144</v>
      </c>
      <c r="AF22" s="12">
        <f>(AD22-[1]SMOW!AN$14*AE22)</f>
        <v>-0.12540745520000307</v>
      </c>
      <c r="AG22" s="2">
        <f t="shared" si="1"/>
        <v>-125.40745520000307</v>
      </c>
      <c r="AJ22" s="2">
        <f>AH21+$AJ$29</f>
        <v>-120.77800142942509</v>
      </c>
      <c r="AK22" s="5">
        <v>15</v>
      </c>
      <c r="AL22" s="5">
        <v>0</v>
      </c>
      <c r="AM22" s="5">
        <v>0</v>
      </c>
      <c r="AN22" s="5">
        <v>0</v>
      </c>
    </row>
    <row r="23" spans="1:40" x14ac:dyDescent="0.3">
      <c r="A23" s="5">
        <v>2277</v>
      </c>
      <c r="B23" s="5" t="s">
        <v>42</v>
      </c>
      <c r="C23" s="14" t="s">
        <v>43</v>
      </c>
      <c r="D23" s="5" t="s">
        <v>68</v>
      </c>
      <c r="E23" s="5" t="s">
        <v>72</v>
      </c>
      <c r="F23" s="12">
        <v>8.8975072206555197</v>
      </c>
      <c r="G23" s="12">
        <v>8.8581574002880306</v>
      </c>
      <c r="H23" s="12">
        <v>3.6303425770455901E-3</v>
      </c>
      <c r="I23" s="12">
        <v>17.073824634840999</v>
      </c>
      <c r="J23" s="12">
        <v>16.9297049958132</v>
      </c>
      <c r="K23" s="12">
        <v>1.3116986376511201E-3</v>
      </c>
      <c r="L23" s="12">
        <v>-8.0726837501356299E-2</v>
      </c>
      <c r="M23" s="12">
        <v>3.7114714617287599E-3</v>
      </c>
      <c r="N23" s="12">
        <v>-1.38026142499539</v>
      </c>
      <c r="O23" s="12">
        <v>6.5050394904884699E-3</v>
      </c>
      <c r="P23" s="12">
        <v>-3.16198702848085</v>
      </c>
      <c r="Q23" s="12">
        <v>1.28560093859609E-3</v>
      </c>
      <c r="R23" s="12">
        <v>-5.1530579266639602</v>
      </c>
      <c r="S23" s="12">
        <v>0.111890319025017</v>
      </c>
      <c r="T23" s="12">
        <v>2351.4683142373301</v>
      </c>
      <c r="U23" s="12">
        <v>0.91644596231324804</v>
      </c>
      <c r="V23" s="15">
        <v>43983.785775462966</v>
      </c>
      <c r="W23" s="5">
        <v>2.5</v>
      </c>
      <c r="X23" s="12">
        <v>3.43379774858305E-2</v>
      </c>
      <c r="Y23" s="12">
        <v>2.43722592804104E-2</v>
      </c>
      <c r="Z23" s="11">
        <f>((((N23/1000)+1)/(([1]SMOW!$Z$4/1000)+1))-1)*1000</f>
        <v>9.055893511220825</v>
      </c>
      <c r="AA23" s="11">
        <f>((((P23/1000)+1)/(([1]SMOW!$AA$4/1000)+1))-1)*1000</f>
        <v>17.446826948782856</v>
      </c>
      <c r="AB23" s="11">
        <f>Z23*[1]SMOW!$AN$6</f>
        <v>9.8734517556925763</v>
      </c>
      <c r="AC23" s="11">
        <f>AA23*[1]SMOW!$AN$12</f>
        <v>18.99296314550465</v>
      </c>
      <c r="AD23" s="11">
        <f t="shared" si="2"/>
        <v>9.8250277116639193</v>
      </c>
      <c r="AE23" s="11">
        <f t="shared" si="2"/>
        <v>18.814848569545028</v>
      </c>
      <c r="AF23" s="12">
        <f>(AD23-[1]SMOW!AN$14*AE23)</f>
        <v>-0.10921233305585609</v>
      </c>
      <c r="AG23" s="2">
        <f t="shared" si="1"/>
        <v>-109.21233305585609</v>
      </c>
      <c r="AK23" s="5">
        <v>15</v>
      </c>
      <c r="AL23" s="5">
        <v>0</v>
      </c>
      <c r="AM23" s="5">
        <v>0</v>
      </c>
      <c r="AN23" s="5">
        <v>0</v>
      </c>
    </row>
    <row r="24" spans="1:40" x14ac:dyDescent="0.3">
      <c r="A24" s="5">
        <v>2278</v>
      </c>
      <c r="B24" s="5" t="s">
        <v>42</v>
      </c>
      <c r="C24" s="14" t="s">
        <v>43</v>
      </c>
      <c r="D24" s="5" t="s">
        <v>63</v>
      </c>
      <c r="E24" s="5" t="s">
        <v>73</v>
      </c>
      <c r="F24" s="12">
        <v>9.9499184699799894</v>
      </c>
      <c r="G24" s="12">
        <v>9.9007435148404497</v>
      </c>
      <c r="H24" s="12">
        <v>4.7735855787211399E-3</v>
      </c>
      <c r="I24" s="12">
        <v>19.155044019799</v>
      </c>
      <c r="J24" s="12">
        <v>18.973895735531901</v>
      </c>
      <c r="K24" s="12">
        <v>1.48930698289324E-3</v>
      </c>
      <c r="L24" s="12">
        <v>-0.117473433520385</v>
      </c>
      <c r="M24" s="12">
        <v>4.8801376597718896E-3</v>
      </c>
      <c r="N24" s="12">
        <v>-0.34651245176678902</v>
      </c>
      <c r="O24" s="12">
        <v>4.7249189139071E-3</v>
      </c>
      <c r="P24" s="12">
        <v>-1.1221758112329501</v>
      </c>
      <c r="Q24" s="12">
        <v>1.4596755688468801E-3</v>
      </c>
      <c r="R24" s="12">
        <v>-3.10448412719908</v>
      </c>
      <c r="S24" s="12">
        <v>0.10506646687715</v>
      </c>
      <c r="T24" s="12">
        <v>2405.7325603375598</v>
      </c>
      <c r="U24" s="12">
        <v>1.5783809456087401</v>
      </c>
      <c r="V24" s="15">
        <v>43984.484618055554</v>
      </c>
      <c r="W24" s="5">
        <v>2.5</v>
      </c>
      <c r="X24" s="12">
        <v>6.4315211522625995E-2</v>
      </c>
      <c r="Y24" s="12">
        <v>7.5698264837550405E-2</v>
      </c>
      <c r="Z24" s="11">
        <f>((((N24/1000)+1)/(([1]SMOW!$Z$4/1000)+1))-1)*1000</f>
        <v>10.100445760244048</v>
      </c>
      <c r="AA24" s="11">
        <f>((((P24/1000)+1)/(([1]SMOW!$AA$4/1000)+1))-1)*1000</f>
        <v>19.528809601487616</v>
      </c>
      <c r="AB24" s="11">
        <f>Z24*[1]SMOW!$AN$6</f>
        <v>11.012305279560993</v>
      </c>
      <c r="AC24" s="11">
        <f>AA24*[1]SMOW!$AN$12</f>
        <v>21.259450909066729</v>
      </c>
      <c r="AD24" s="11">
        <f t="shared" si="2"/>
        <v>10.952111358488063</v>
      </c>
      <c r="AE24" s="11">
        <f t="shared" si="2"/>
        <v>21.036621405379258</v>
      </c>
      <c r="AF24" s="12">
        <f>(AD24-[1]SMOW!AN$14*AE24)</f>
        <v>-0.15522474355218563</v>
      </c>
      <c r="AG24" s="2">
        <f t="shared" si="1"/>
        <v>-155.22474355218563</v>
      </c>
      <c r="AH24" s="2"/>
      <c r="AI24" s="2"/>
      <c r="AK24" s="5">
        <v>15</v>
      </c>
      <c r="AL24" s="5">
        <v>0</v>
      </c>
      <c r="AM24" s="5">
        <v>0</v>
      </c>
      <c r="AN24" s="5">
        <v>0</v>
      </c>
    </row>
    <row r="25" spans="1:40" x14ac:dyDescent="0.3">
      <c r="A25" s="5">
        <v>2279</v>
      </c>
      <c r="B25" s="5" t="s">
        <v>52</v>
      </c>
      <c r="C25" s="14" t="s">
        <v>43</v>
      </c>
      <c r="D25" s="5" t="s">
        <v>74</v>
      </c>
      <c r="E25" s="5" t="s">
        <v>75</v>
      </c>
      <c r="F25" s="12">
        <v>10.124363908477401</v>
      </c>
      <c r="G25" s="12">
        <v>10.073455619750501</v>
      </c>
      <c r="H25" s="12">
        <v>3.51315458935508E-3</v>
      </c>
      <c r="I25" s="12">
        <v>19.891456082435599</v>
      </c>
      <c r="J25" s="12">
        <v>19.696205993596902</v>
      </c>
      <c r="K25" s="12">
        <v>1.3582565007486799E-3</v>
      </c>
      <c r="L25" s="12">
        <v>-0.326141144868692</v>
      </c>
      <c r="M25" s="12">
        <v>3.50248942242708E-3</v>
      </c>
      <c r="N25" s="12">
        <v>-0.17384548304716599</v>
      </c>
      <c r="O25" s="12">
        <v>3.4773380078736101E-3</v>
      </c>
      <c r="P25" s="12">
        <v>-0.40041548325430198</v>
      </c>
      <c r="Q25" s="12">
        <v>1.3312324813773799E-3</v>
      </c>
      <c r="R25" s="12">
        <v>-2.1568094975782102</v>
      </c>
      <c r="S25" s="12">
        <v>0.140822668045641</v>
      </c>
      <c r="T25" s="12">
        <v>2359.0052242837901</v>
      </c>
      <c r="U25" s="12">
        <v>0.72210148098235205</v>
      </c>
      <c r="V25" s="15">
        <v>43984.585659722223</v>
      </c>
      <c r="W25" s="5">
        <v>2.5</v>
      </c>
      <c r="X25" s="12">
        <v>6.9819787353383594E-2</v>
      </c>
      <c r="Y25" s="12">
        <v>5.8207070272060603E-2</v>
      </c>
      <c r="Z25" s="11">
        <f>((((N25/1000)+1)/(([1]SMOW!$Z$4/1000)+1))-1)*1000</f>
        <v>10.27491719884166</v>
      </c>
      <c r="AA25" s="11">
        <f>((((P25/1000)+1)/(([1]SMOW!$AA$4/1000)+1))-1)*1000</f>
        <v>20.265491736361607</v>
      </c>
      <c r="AB25" s="11">
        <f>Z25*[1]SMOW!$AN$6</f>
        <v>11.202527848941402</v>
      </c>
      <c r="AC25" s="11">
        <f>AA25*[1]SMOW!$AN$12</f>
        <v>22.061417746858371</v>
      </c>
      <c r="AD25" s="11">
        <f t="shared" si="2"/>
        <v>11.140244257945799</v>
      </c>
      <c r="AE25" s="11">
        <f t="shared" si="2"/>
        <v>21.821585618560412</v>
      </c>
      <c r="AF25" s="12">
        <f>(AD25-[1]SMOW!AN$14*AE25)</f>
        <v>-0.3815529486540985</v>
      </c>
      <c r="AG25" s="2">
        <f t="shared" si="1"/>
        <v>-381.55294865409849</v>
      </c>
      <c r="AH25" s="2">
        <f>AVERAGE(AG25:AG28)</f>
        <v>-389.02987909189289</v>
      </c>
      <c r="AI25" s="2">
        <f>STDEV(AG25:AG28)</f>
        <v>5.4348929477937462</v>
      </c>
      <c r="AK25" s="5">
        <v>15</v>
      </c>
      <c r="AL25" s="5">
        <v>0</v>
      </c>
      <c r="AM25" s="5">
        <v>0</v>
      </c>
      <c r="AN25" s="5">
        <v>0</v>
      </c>
    </row>
    <row r="26" spans="1:40" x14ac:dyDescent="0.3">
      <c r="A26" s="5">
        <v>2280</v>
      </c>
      <c r="B26" s="5" t="s">
        <v>52</v>
      </c>
      <c r="C26" s="14" t="s">
        <v>43</v>
      </c>
      <c r="D26" s="5" t="s">
        <v>74</v>
      </c>
      <c r="E26" s="5" t="s">
        <v>76</v>
      </c>
      <c r="F26" s="12">
        <v>10.1404541509787</v>
      </c>
      <c r="G26" s="12">
        <v>10.089384461861799</v>
      </c>
      <c r="H26" s="12">
        <v>3.5341328023256601E-3</v>
      </c>
      <c r="I26" s="12">
        <v>19.9454622141354</v>
      </c>
      <c r="J26" s="12">
        <v>19.749157424480099</v>
      </c>
      <c r="K26" s="12">
        <v>1.1478762261883299E-3</v>
      </c>
      <c r="L26" s="12">
        <v>-0.33817065826368098</v>
      </c>
      <c r="M26" s="12">
        <v>3.5184285830699999E-3</v>
      </c>
      <c r="N26" s="12">
        <v>-0.157919280432778</v>
      </c>
      <c r="O26" s="12">
        <v>3.4981023481403502E-3</v>
      </c>
      <c r="P26" s="12">
        <v>-0.34748386343682902</v>
      </c>
      <c r="Q26" s="12">
        <v>1.12503795568829E-3</v>
      </c>
      <c r="R26" s="12">
        <v>-2.16492120638061</v>
      </c>
      <c r="S26" s="12">
        <v>0.153997835921448</v>
      </c>
      <c r="T26" s="12">
        <v>1941.91523182129</v>
      </c>
      <c r="U26" s="12">
        <v>0.51447927580374098</v>
      </c>
      <c r="V26" s="15">
        <v>43984.661412037036</v>
      </c>
      <c r="W26" s="5">
        <v>2.5</v>
      </c>
      <c r="X26" s="12">
        <v>6.9723309599204202E-4</v>
      </c>
      <c r="Y26" s="12">
        <v>2.4714822456129801E-3</v>
      </c>
      <c r="Z26" s="11">
        <f>((((N26/1000)+1)/(([1]SMOW!$Z$4/1000)+1))-1)*1000</f>
        <v>10.291009839502152</v>
      </c>
      <c r="AA26" s="11">
        <f>((((P26/1000)+1)/(([1]SMOW!$AA$4/1000)+1))-1)*1000</f>
        <v>20.319517674304954</v>
      </c>
      <c r="AB26" s="11">
        <f>Z26*[1]SMOW!$AN$6</f>
        <v>11.22007331930125</v>
      </c>
      <c r="AC26" s="11">
        <f>AA26*[1]SMOW!$AN$12</f>
        <v>22.120231458444529</v>
      </c>
      <c r="AD26" s="11">
        <f t="shared" si="2"/>
        <v>11.157595201660758</v>
      </c>
      <c r="AE26" s="11">
        <f t="shared" si="2"/>
        <v>21.879128167800417</v>
      </c>
      <c r="AF26" s="12">
        <f>(AD26-[1]SMOW!AN$14*AE26)</f>
        <v>-0.39458447093786297</v>
      </c>
      <c r="AG26" s="2">
        <f t="shared" si="1"/>
        <v>-394.58447093786299</v>
      </c>
      <c r="AK26" s="5">
        <v>15</v>
      </c>
      <c r="AL26" s="5">
        <v>0</v>
      </c>
      <c r="AM26" s="5">
        <v>0</v>
      </c>
      <c r="AN26" s="5">
        <v>0</v>
      </c>
    </row>
    <row r="27" spans="1:40" x14ac:dyDescent="0.3">
      <c r="A27" s="5">
        <v>2281</v>
      </c>
      <c r="B27" s="5" t="s">
        <v>52</v>
      </c>
      <c r="C27" s="14" t="s">
        <v>43</v>
      </c>
      <c r="D27" s="5" t="s">
        <v>74</v>
      </c>
      <c r="E27" s="5" t="s">
        <v>77</v>
      </c>
      <c r="F27" s="12">
        <v>10.101873242267899</v>
      </c>
      <c r="G27" s="12">
        <v>10.051189834847101</v>
      </c>
      <c r="H27" s="12">
        <v>5.25675419773311E-3</v>
      </c>
      <c r="I27" s="12">
        <v>19.863229060209399</v>
      </c>
      <c r="J27" s="12">
        <v>19.668529115435302</v>
      </c>
      <c r="K27" s="12">
        <v>1.3333905211423099E-3</v>
      </c>
      <c r="L27" s="12">
        <v>-0.33379353810273099</v>
      </c>
      <c r="M27" s="12">
        <v>5.2120323454945697E-3</v>
      </c>
      <c r="N27" s="12">
        <v>-0.196106857103931</v>
      </c>
      <c r="O27" s="12">
        <v>5.2031616329154097E-3</v>
      </c>
      <c r="P27" s="12">
        <v>-0.42808089756988799</v>
      </c>
      <c r="Q27" s="12">
        <v>1.3068612380100601E-3</v>
      </c>
      <c r="R27" s="12">
        <v>-2.6241431131132398</v>
      </c>
      <c r="S27" s="12">
        <v>0.107258102935194</v>
      </c>
      <c r="T27" s="12">
        <v>2168.7391079448598</v>
      </c>
      <c r="U27" s="12">
        <v>0.48158383973058</v>
      </c>
      <c r="V27" s="15">
        <v>43984.737361111111</v>
      </c>
      <c r="W27" s="5">
        <v>2.5</v>
      </c>
      <c r="X27" s="12">
        <v>3.2738141817121098E-2</v>
      </c>
      <c r="Y27" s="12">
        <v>4.6168225760561302E-2</v>
      </c>
      <c r="Z27" s="11">
        <f>((((N27/1000)+1)/(([1]SMOW!$Z$4/1000)+1))-1)*1000</f>
        <v>10.252423180526327</v>
      </c>
      <c r="AA27" s="11">
        <f>((((P27/1000)+1)/(([1]SMOW!$AA$4/1000)+1))-1)*1000</f>
        <v>20.23725436213897</v>
      </c>
      <c r="AB27" s="11">
        <f>Z27*[1]SMOW!$AN$6</f>
        <v>11.178003090081006</v>
      </c>
      <c r="AC27" s="11">
        <f>AA27*[1]SMOW!$AN$12</f>
        <v>22.030677979133799</v>
      </c>
      <c r="AD27" s="11">
        <f t="shared" si="2"/>
        <v>11.115990900591529</v>
      </c>
      <c r="AE27" s="11">
        <f t="shared" si="2"/>
        <v>21.791508923101144</v>
      </c>
      <c r="AF27" s="12">
        <f>(AD27-[1]SMOW!AN$14*AE27)</f>
        <v>-0.38992581080587563</v>
      </c>
      <c r="AG27" s="2">
        <f t="shared" si="1"/>
        <v>-389.92581080587564</v>
      </c>
      <c r="AK27" s="5">
        <v>15</v>
      </c>
      <c r="AL27" s="5">
        <v>0</v>
      </c>
      <c r="AM27" s="5">
        <v>0</v>
      </c>
      <c r="AN27" s="5">
        <v>0</v>
      </c>
    </row>
    <row r="28" spans="1:40" x14ac:dyDescent="0.3">
      <c r="A28" s="5">
        <v>2282</v>
      </c>
      <c r="B28" s="5" t="s">
        <v>52</v>
      </c>
      <c r="C28" s="14" t="s">
        <v>43</v>
      </c>
      <c r="D28" s="5" t="s">
        <v>74</v>
      </c>
      <c r="E28" s="5" t="s">
        <v>78</v>
      </c>
      <c r="F28" s="12">
        <v>10.1462936163457</v>
      </c>
      <c r="G28" s="12">
        <v>10.0951652038164</v>
      </c>
      <c r="H28" s="12">
        <v>4.1239173719058901E-3</v>
      </c>
      <c r="I28" s="12">
        <v>19.948606319377902</v>
      </c>
      <c r="J28" s="12">
        <v>19.7522400335029</v>
      </c>
      <c r="K28" s="12">
        <v>1.30386896850949E-3</v>
      </c>
      <c r="L28" s="12">
        <v>-0.33401753387320299</v>
      </c>
      <c r="M28" s="12">
        <v>3.8943442888420602E-3</v>
      </c>
      <c r="N28" s="12">
        <v>-0.15213934836610701</v>
      </c>
      <c r="O28" s="12">
        <v>4.0818740689950103E-3</v>
      </c>
      <c r="P28" s="12">
        <v>-0.34440231365490398</v>
      </c>
      <c r="Q28" s="12">
        <v>1.27792704940377E-3</v>
      </c>
      <c r="R28" s="12">
        <v>-2.45321629643467</v>
      </c>
      <c r="S28" s="12">
        <v>0.131434929530412</v>
      </c>
      <c r="T28" s="12">
        <v>1901.6366557199899</v>
      </c>
      <c r="U28" s="12">
        <v>0.39753633636483399</v>
      </c>
      <c r="V28" s="15">
        <v>43984.815300925926</v>
      </c>
      <c r="W28" s="5">
        <v>2.5</v>
      </c>
      <c r="X28" s="12">
        <v>6.6954146736017796E-3</v>
      </c>
      <c r="Y28" s="12">
        <v>1.09676496806489E-2</v>
      </c>
      <c r="Z28" s="11">
        <f>((((N28/1000)+1)/(([1]SMOW!$Z$4/1000)+1))-1)*1000</f>
        <v>10.296850175208316</v>
      </c>
      <c r="AA28" s="11">
        <f>((((P28/1000)+1)/(([1]SMOW!$AA$4/1000)+1))-1)*1000</f>
        <v>20.322662932618751</v>
      </c>
      <c r="AB28" s="11">
        <f>Z28*[1]SMOW!$AN$6</f>
        <v>11.226440915470574</v>
      </c>
      <c r="AC28" s="11">
        <f>AA28*[1]SMOW!$AN$12</f>
        <v>22.123655449260305</v>
      </c>
      <c r="AD28" s="11">
        <f t="shared" si="2"/>
        <v>11.163892125831</v>
      </c>
      <c r="AE28" s="11">
        <f t="shared" si="2"/>
        <v>21.882478052652903</v>
      </c>
      <c r="AF28" s="12">
        <f>(AD28-[1]SMOW!AN$14*AE28)</f>
        <v>-0.39005628596973452</v>
      </c>
      <c r="AG28" s="2">
        <f t="shared" si="1"/>
        <v>-390.05628596973452</v>
      </c>
      <c r="AJ28" s="5" t="s">
        <v>79</v>
      </c>
      <c r="AK28" s="5">
        <v>15</v>
      </c>
      <c r="AL28" s="5">
        <v>0</v>
      </c>
      <c r="AM28" s="5">
        <v>0</v>
      </c>
      <c r="AN28" s="5">
        <v>0</v>
      </c>
    </row>
    <row r="29" spans="1:40" x14ac:dyDescent="0.3">
      <c r="A29" s="5">
        <v>2283</v>
      </c>
      <c r="B29" s="5" t="s">
        <v>42</v>
      </c>
      <c r="C29" s="14" t="s">
        <v>43</v>
      </c>
      <c r="D29" s="5" t="s">
        <v>63</v>
      </c>
      <c r="E29" s="5" t="s">
        <v>80</v>
      </c>
      <c r="F29" s="12">
        <v>9.5271438328233398</v>
      </c>
      <c r="G29" s="12">
        <v>9.4820463720700907</v>
      </c>
      <c r="H29" s="12">
        <v>4.8041872466214903E-3</v>
      </c>
      <c r="I29" s="12">
        <v>18.343765682958999</v>
      </c>
      <c r="J29" s="12">
        <v>18.1775484072406</v>
      </c>
      <c r="K29" s="12">
        <v>1.2563111497199001E-3</v>
      </c>
      <c r="L29" s="12">
        <v>-0.115699186952952</v>
      </c>
      <c r="M29" s="12">
        <v>4.8235973334189502E-3</v>
      </c>
      <c r="N29" s="12">
        <v>-0.76497690505458105</v>
      </c>
      <c r="O29" s="12">
        <v>4.7552085980613699E-3</v>
      </c>
      <c r="P29" s="12">
        <v>-1.91731286586397</v>
      </c>
      <c r="Q29" s="12">
        <v>1.2313154461631899E-3</v>
      </c>
      <c r="R29" s="12">
        <v>-2.45092032245608</v>
      </c>
      <c r="S29" s="12">
        <v>0.13434207889038799</v>
      </c>
      <c r="T29" s="12">
        <v>2356.6571218624799</v>
      </c>
      <c r="U29" s="12">
        <v>0.77334488735838303</v>
      </c>
      <c r="V29" s="15">
        <v>43985.487847222219</v>
      </c>
      <c r="W29" s="5">
        <v>2.5</v>
      </c>
      <c r="X29" s="16">
        <v>8.7321486663995997E-4</v>
      </c>
      <c r="Y29" s="16">
        <v>4.4968496649121101E-5</v>
      </c>
      <c r="Z29" s="11">
        <f>((((N29/1000)+1)/(([1]SMOW!$Z$4/1000)+1))-1)*1000</f>
        <v>9.6776081109326562</v>
      </c>
      <c r="AA29" s="11">
        <f>((((P29/1000)+1)/(([1]SMOW!$AA$4/1000)+1))-1)*1000</f>
        <v>18.71723373590428</v>
      </c>
      <c r="AB29" s="11">
        <f>Z29*[1]SMOW!$AN$6</f>
        <v>10.551294212481466</v>
      </c>
      <c r="AC29" s="11">
        <f>AA29*[1]SMOW!$AN$12</f>
        <v>20.375953265050683</v>
      </c>
      <c r="AD29" s="11">
        <f t="shared" si="2"/>
        <v>10.496017792906414</v>
      </c>
      <c r="AE29" s="11">
        <f t="shared" si="2"/>
        <v>20.171141019058783</v>
      </c>
      <c r="AF29" s="12">
        <f>(AD29-[1]SMOW!AN$14*AE29)</f>
        <v>-0.15434466515662315</v>
      </c>
      <c r="AG29" s="2">
        <f t="shared" si="1"/>
        <v>-154.34466515662314</v>
      </c>
      <c r="AH29" s="2">
        <f>AVERAGE(AG29:AG31)</f>
        <v>-152.26027578878151</v>
      </c>
      <c r="AI29" s="2">
        <f>STDEV(AG29:AG31)</f>
        <v>4.3952500957305283</v>
      </c>
      <c r="AJ29" s="13"/>
      <c r="AK29" s="5">
        <v>15</v>
      </c>
      <c r="AL29" s="5">
        <v>0</v>
      </c>
      <c r="AM29" s="5">
        <v>0</v>
      </c>
      <c r="AN29" s="5">
        <v>0</v>
      </c>
    </row>
    <row r="30" spans="1:40" s="17" customFormat="1" x14ac:dyDescent="0.3">
      <c r="A30" s="17">
        <v>2284</v>
      </c>
      <c r="B30" s="17" t="s">
        <v>42</v>
      </c>
      <c r="C30" s="18" t="s">
        <v>43</v>
      </c>
      <c r="D30" s="17" t="s">
        <v>63</v>
      </c>
      <c r="E30" s="17" t="s">
        <v>81</v>
      </c>
      <c r="F30" s="19">
        <v>10.408323353696501</v>
      </c>
      <c r="G30" s="19">
        <v>10.3545294267727</v>
      </c>
      <c r="H30" s="19">
        <v>3.79613398896155E-3</v>
      </c>
      <c r="I30" s="19">
        <v>20.033375666938401</v>
      </c>
      <c r="J30" s="19">
        <v>19.835347974187801</v>
      </c>
      <c r="K30" s="19">
        <v>1.2387805733091899E-3</v>
      </c>
      <c r="L30" s="19">
        <v>-0.11853430359848501</v>
      </c>
      <c r="M30" s="19">
        <v>3.8762327825250398E-3</v>
      </c>
      <c r="N30" s="19">
        <v>0.107218998016939</v>
      </c>
      <c r="O30" s="19">
        <v>3.7574324348859599E-3</v>
      </c>
      <c r="P30" s="19">
        <v>-0.26131954627225401</v>
      </c>
      <c r="Q30" s="19">
        <v>1.2141336600125601E-3</v>
      </c>
      <c r="R30" s="19">
        <v>-0.74177864566263596</v>
      </c>
      <c r="S30" s="19">
        <v>0.125279220712118</v>
      </c>
      <c r="T30" s="19">
        <v>2377.2464860342898</v>
      </c>
      <c r="U30" s="19">
        <v>0.494088132493265</v>
      </c>
      <c r="V30" s="20">
        <v>43985.57949074074</v>
      </c>
      <c r="W30" s="17">
        <v>2.5</v>
      </c>
      <c r="X30" s="21">
        <v>0.10062195225673499</v>
      </c>
      <c r="Y30" s="21">
        <v>0.112865396643273</v>
      </c>
      <c r="Z30" s="22">
        <f>((((N30/1000)+1)/(([1]SMOW!$Z$4/1000)+1))-1)*1000</f>
        <v>10.558918966600883</v>
      </c>
      <c r="AA30" s="22">
        <f>((((P30/1000)+1)/(([1]SMOW!$AA$4/1000)+1))-1)*1000</f>
        <v>20.407463368544711</v>
      </c>
      <c r="AB30" s="22">
        <f>Z30*[1]SMOW!$AN$6</f>
        <v>11.512169050997022</v>
      </c>
      <c r="AC30" s="22">
        <f>AA30*[1]SMOW!$AN$12</f>
        <v>22.215970892004858</v>
      </c>
      <c r="AD30" s="22">
        <f t="shared" si="2"/>
        <v>11.446408251265124</v>
      </c>
      <c r="AE30" s="22">
        <f t="shared" si="2"/>
        <v>21.972791268341567</v>
      </c>
      <c r="AF30" s="19">
        <f>(AD30-[1]SMOW!AN$14*AE30)</f>
        <v>-0.1552255384192236</v>
      </c>
      <c r="AG30" s="23">
        <f t="shared" si="1"/>
        <v>-155.2255384192236</v>
      </c>
      <c r="AK30" s="17">
        <v>15</v>
      </c>
      <c r="AL30" s="17">
        <v>0</v>
      </c>
      <c r="AM30" s="17">
        <v>0</v>
      </c>
      <c r="AN30" s="17">
        <v>0</v>
      </c>
    </row>
    <row r="31" spans="1:40" s="17" customFormat="1" x14ac:dyDescent="0.3">
      <c r="A31" s="17">
        <v>2285</v>
      </c>
      <c r="B31" s="17" t="s">
        <v>42</v>
      </c>
      <c r="C31" s="18" t="s">
        <v>43</v>
      </c>
      <c r="D31" s="17" t="s">
        <v>63</v>
      </c>
      <c r="E31" s="17" t="s">
        <v>82</v>
      </c>
      <c r="F31" s="19">
        <v>10.529519504646901</v>
      </c>
      <c r="G31" s="19">
        <v>10.4744699144769</v>
      </c>
      <c r="H31" s="19">
        <v>3.9032607419631198E-3</v>
      </c>
      <c r="I31" s="19">
        <v>20.2514073461629</v>
      </c>
      <c r="J31" s="19">
        <v>20.049074695108601</v>
      </c>
      <c r="K31" s="19">
        <v>1.05286430748273E-3</v>
      </c>
      <c r="L31" s="19">
        <v>-0.11144152454046501</v>
      </c>
      <c r="M31" s="19">
        <v>3.95135676543403E-3</v>
      </c>
      <c r="N31" s="19">
        <v>0.22717955522805799</v>
      </c>
      <c r="O31" s="19">
        <v>3.8634670315393499E-3</v>
      </c>
      <c r="P31" s="19">
        <v>-4.7625849100391103E-2</v>
      </c>
      <c r="Q31" s="19">
        <v>1.0319164044728299E-3</v>
      </c>
      <c r="R31" s="19">
        <v>-0.50555271103703003</v>
      </c>
      <c r="S31" s="19">
        <v>0.130955994816914</v>
      </c>
      <c r="T31" s="19">
        <v>3018.1079744417498</v>
      </c>
      <c r="U31" s="19">
        <v>0.416601347721968</v>
      </c>
      <c r="V31" s="20">
        <v>43985.671087962961</v>
      </c>
      <c r="W31" s="17">
        <v>2.5</v>
      </c>
      <c r="X31" s="19">
        <v>1.8885288174783799E-2</v>
      </c>
      <c r="Y31" s="19">
        <v>2.6151303222728801E-2</v>
      </c>
      <c r="Z31" s="22">
        <f>((((N31/1000)+1)/(([1]SMOW!$Z$4/1000)+1))-1)*1000</f>
        <v>10.680133181147911</v>
      </c>
      <c r="AA31" s="22">
        <f>((((P31/1000)+1)/(([1]SMOW!$AA$4/1000)+1))-1)*1000</f>
        <v>20.625575008848649</v>
      </c>
      <c r="AB31" s="22">
        <f>Z31*[1]SMOW!$AN$6</f>
        <v>11.644326380138683</v>
      </c>
      <c r="AC31" s="22">
        <f>AA31*[1]SMOW!$AN$12</f>
        <v>22.453411565776616</v>
      </c>
      <c r="AD31" s="22">
        <f t="shared" si="2"/>
        <v>11.577052943979856</v>
      </c>
      <c r="AE31" s="22">
        <f t="shared" si="2"/>
        <v>22.205044635928701</v>
      </c>
      <c r="AF31" s="19">
        <f>(AD31-[1]SMOW!AN$14*AE31)</f>
        <v>-0.14721062379049776</v>
      </c>
      <c r="AG31" s="23">
        <f t="shared" si="1"/>
        <v>-147.21062379049778</v>
      </c>
      <c r="AK31" s="17">
        <v>15</v>
      </c>
      <c r="AL31" s="17">
        <v>0</v>
      </c>
      <c r="AM31" s="17">
        <v>0</v>
      </c>
      <c r="AN31" s="17">
        <v>0</v>
      </c>
    </row>
    <row r="32" spans="1:40" x14ac:dyDescent="0.3">
      <c r="A32" s="5">
        <v>2286</v>
      </c>
      <c r="B32" s="5" t="s">
        <v>42</v>
      </c>
      <c r="C32" s="14" t="s">
        <v>43</v>
      </c>
      <c r="D32" s="5" t="s">
        <v>83</v>
      </c>
      <c r="E32" s="5" t="s">
        <v>84</v>
      </c>
      <c r="F32" s="12">
        <v>16.020232858281702</v>
      </c>
      <c r="G32" s="12">
        <v>15.893262872359699</v>
      </c>
      <c r="H32" s="12">
        <v>4.0915688205382097E-3</v>
      </c>
      <c r="I32" s="12">
        <v>30.875502569087001</v>
      </c>
      <c r="J32" s="12">
        <v>30.4084436478127</v>
      </c>
      <c r="K32" s="12">
        <v>1.48473823064152E-3</v>
      </c>
      <c r="L32" s="12">
        <v>-0.16239537368537901</v>
      </c>
      <c r="M32" s="12">
        <v>3.9947404651558297E-3</v>
      </c>
      <c r="N32" s="12">
        <v>5.6619151324177803</v>
      </c>
      <c r="O32" s="12">
        <v>4.0498553108406499E-3</v>
      </c>
      <c r="P32" s="12">
        <v>10.3650912173743</v>
      </c>
      <c r="Q32" s="12">
        <v>1.4551977169861899E-3</v>
      </c>
      <c r="R32" s="12">
        <v>11.6665069644837</v>
      </c>
      <c r="S32" s="12">
        <v>0.112641678765872</v>
      </c>
      <c r="T32" s="12">
        <v>2374.7385422287198</v>
      </c>
      <c r="U32" s="12">
        <v>0.29408992628976299</v>
      </c>
      <c r="V32" s="15">
        <v>43985.761562500003</v>
      </c>
      <c r="W32" s="5">
        <v>2.5</v>
      </c>
      <c r="X32" s="12">
        <v>7.6989624214586505E-4</v>
      </c>
      <c r="Y32" s="12">
        <v>3.8775035522296501E-3</v>
      </c>
      <c r="Z32" s="11">
        <f>((((N32/1000)+1)/(([1]SMOW!$Z$4/1000)+1))-1)*1000</f>
        <v>16.171664894374381</v>
      </c>
      <c r="AA32" s="11">
        <f>((((P32/1000)+1)/(([1]SMOW!$AA$4/1000)+1))-1)*1000</f>
        <v>31.253566519343636</v>
      </c>
      <c r="AB32" s="11">
        <f>Z32*[1]SMOW!$AN$6</f>
        <v>17.631628833310739</v>
      </c>
      <c r="AC32" s="11">
        <f>AA32*[1]SMOW!$AN$12</f>
        <v>34.023254704711952</v>
      </c>
      <c r="AD32" s="11">
        <f t="shared" si="2"/>
        <v>17.477994914432571</v>
      </c>
      <c r="AE32" s="11">
        <f t="shared" si="2"/>
        <v>33.457265876581843</v>
      </c>
      <c r="AF32" s="12">
        <f>(AD32-[1]SMOW!AN$14*AE32)</f>
        <v>-0.18744146840264264</v>
      </c>
      <c r="AG32" s="2">
        <f t="shared" si="1"/>
        <v>-187.44146840264264</v>
      </c>
      <c r="AH32" s="2">
        <f>AVERAGE(AG32:AG33)</f>
        <v>-193.93055347671327</v>
      </c>
      <c r="AI32" s="2">
        <f>STDEV(AG32:AG33)</f>
        <v>9.1769521191435253</v>
      </c>
      <c r="AJ32" s="2">
        <f>AH32+$AJ$29</f>
        <v>-193.93055347671327</v>
      </c>
      <c r="AK32" s="5">
        <v>15</v>
      </c>
      <c r="AL32" s="5">
        <v>0</v>
      </c>
      <c r="AM32" s="5">
        <v>0</v>
      </c>
      <c r="AN32" s="5">
        <v>0</v>
      </c>
    </row>
    <row r="33" spans="1:40" x14ac:dyDescent="0.3">
      <c r="A33" s="5">
        <v>2287</v>
      </c>
      <c r="B33" s="5" t="s">
        <v>42</v>
      </c>
      <c r="C33" s="14" t="s">
        <v>43</v>
      </c>
      <c r="D33" s="5" t="s">
        <v>83</v>
      </c>
      <c r="E33" s="5" t="s">
        <v>85</v>
      </c>
      <c r="F33" s="12">
        <v>14.943094472797</v>
      </c>
      <c r="G33" s="12">
        <v>14.8325460517904</v>
      </c>
      <c r="H33" s="12">
        <v>4.05628746076856E-3</v>
      </c>
      <c r="I33" s="12">
        <v>28.824258708926202</v>
      </c>
      <c r="J33" s="12">
        <v>28.416653803934899</v>
      </c>
      <c r="K33" s="12">
        <v>1.3837311237660699E-3</v>
      </c>
      <c r="L33" s="12">
        <v>-0.17144715668723901</v>
      </c>
      <c r="M33" s="12">
        <v>4.13078761083145E-3</v>
      </c>
      <c r="N33" s="12">
        <v>4.5957581637107703</v>
      </c>
      <c r="O33" s="12">
        <v>4.0149336442341001E-3</v>
      </c>
      <c r="P33" s="12">
        <v>8.3546591286152996</v>
      </c>
      <c r="Q33" s="12">
        <v>1.35620025851959E-3</v>
      </c>
      <c r="R33" s="12">
        <v>8.6255580549008197</v>
      </c>
      <c r="S33" s="12">
        <v>0.117221407420848</v>
      </c>
      <c r="T33" s="12">
        <v>2979.6864929209701</v>
      </c>
      <c r="U33" s="12">
        <v>1.83248047401917</v>
      </c>
      <c r="V33" s="15">
        <v>43986.484513888892</v>
      </c>
      <c r="W33" s="5">
        <v>2.5</v>
      </c>
      <c r="X33" s="12">
        <v>9.5817004164247908E-3</v>
      </c>
      <c r="Y33" s="12">
        <v>1.3826438539274601E-2</v>
      </c>
      <c r="Z33" s="11">
        <f>((((N33/1000)+1)/(([1]SMOW!$Z$4/1000)+1))-1)*1000</f>
        <v>15.094365967540657</v>
      </c>
      <c r="AA33" s="11">
        <f>((((P33/1000)+1)/(([1]SMOW!$AA$4/1000)+1))-1)*1000</f>
        <v>29.20157038467952</v>
      </c>
      <c r="AB33" s="11">
        <f>Z33*[1]SMOW!$AN$6</f>
        <v>16.457072289842923</v>
      </c>
      <c r="AC33" s="11">
        <f>AA33*[1]SMOW!$AN$12</f>
        <v>31.789410861656446</v>
      </c>
      <c r="AD33" s="11">
        <f t="shared" si="2"/>
        <v>16.323122294212624</v>
      </c>
      <c r="AE33" s="11">
        <f t="shared" si="2"/>
        <v>31.294586993870091</v>
      </c>
      <c r="AF33" s="12">
        <f>(AD33-[1]SMOW!AN$14*AE33)</f>
        <v>-0.20041963855078393</v>
      </c>
      <c r="AG33" s="2">
        <f t="shared" si="1"/>
        <v>-200.41963855078393</v>
      </c>
      <c r="AK33" s="5">
        <v>15</v>
      </c>
      <c r="AL33" s="5">
        <v>0</v>
      </c>
      <c r="AM33" s="5">
        <v>0</v>
      </c>
      <c r="AN33" s="5">
        <v>0</v>
      </c>
    </row>
    <row r="34" spans="1:40" x14ac:dyDescent="0.3">
      <c r="A34" s="5">
        <v>2288</v>
      </c>
      <c r="B34" s="5" t="s">
        <v>52</v>
      </c>
      <c r="C34" s="14" t="s">
        <v>43</v>
      </c>
      <c r="D34" s="5" t="s">
        <v>86</v>
      </c>
      <c r="E34" s="5" t="s">
        <v>87</v>
      </c>
      <c r="F34" s="12">
        <v>15.838047745515899</v>
      </c>
      <c r="G34" s="12">
        <v>15.713934341805199</v>
      </c>
      <c r="H34" s="12">
        <v>3.8725470193687801E-3</v>
      </c>
      <c r="I34" s="12">
        <v>30.5406187204654</v>
      </c>
      <c r="J34" s="12">
        <v>30.0835370585887</v>
      </c>
      <c r="K34" s="12">
        <v>1.27146795318833E-3</v>
      </c>
      <c r="L34" s="12">
        <v>-0.17017322512961899</v>
      </c>
      <c r="M34" s="12">
        <v>3.7827658577666901E-3</v>
      </c>
      <c r="N34" s="12">
        <v>5.4815873953438503</v>
      </c>
      <c r="O34" s="12">
        <v>3.83306643508625E-3</v>
      </c>
      <c r="P34" s="12">
        <v>10.0368702543031</v>
      </c>
      <c r="Q34" s="12">
        <v>1.2461706882159801E-3</v>
      </c>
      <c r="R34" s="12">
        <v>11.0543197299605</v>
      </c>
      <c r="S34" s="12">
        <v>9.4533530933657003E-2</v>
      </c>
      <c r="T34" s="12">
        <v>2950.39148339439</v>
      </c>
      <c r="U34" s="12">
        <v>0.55305507000555199</v>
      </c>
      <c r="V34" s="15">
        <v>43986.603078703702</v>
      </c>
      <c r="W34" s="5">
        <v>2.5</v>
      </c>
      <c r="X34" s="12">
        <v>2.2309112373590002E-2</v>
      </c>
      <c r="Y34" s="12">
        <v>3.0115025628389101E-2</v>
      </c>
      <c r="Z34" s="11">
        <f>((((N34/1000)+1)/(([1]SMOW!$Z$4/1000)+1))-1)*1000</f>
        <v>15.989452627953815</v>
      </c>
      <c r="AA34" s="11">
        <f>((((P34/1000)+1)/(([1]SMOW!$AA$4/1000)+1))-1)*1000</f>
        <v>30.918559855202197</v>
      </c>
      <c r="AB34" s="11">
        <f>Z34*[1]SMOW!$AN$6</f>
        <v>17.432966600857398</v>
      </c>
      <c r="AC34" s="11">
        <f>AA34*[1]SMOW!$AN$12</f>
        <v>33.65855978086045</v>
      </c>
      <c r="AD34" s="11">
        <f t="shared" si="2"/>
        <v>17.282755673840398</v>
      </c>
      <c r="AE34" s="11">
        <f t="shared" si="2"/>
        <v>33.104508576035641</v>
      </c>
      <c r="AF34" s="12">
        <f>(AD34-[1]SMOW!AN$14*AE34)</f>
        <v>-0.19642485430642154</v>
      </c>
      <c r="AG34" s="2">
        <f t="shared" si="1"/>
        <v>-196.42485430642154</v>
      </c>
      <c r="AK34" s="5">
        <v>15</v>
      </c>
      <c r="AL34" s="5">
        <v>0</v>
      </c>
      <c r="AM34" s="5">
        <v>0</v>
      </c>
      <c r="AN34" s="5">
        <v>0</v>
      </c>
    </row>
    <row r="35" spans="1:40" x14ac:dyDescent="0.3">
      <c r="A35" s="5">
        <v>2289</v>
      </c>
      <c r="B35" s="5" t="s">
        <v>42</v>
      </c>
      <c r="C35" s="14" t="s">
        <v>88</v>
      </c>
      <c r="D35" s="5" t="s">
        <v>89</v>
      </c>
      <c r="E35" s="5" t="s">
        <v>90</v>
      </c>
      <c r="F35" s="12">
        <v>10.8894052341077</v>
      </c>
      <c r="G35" s="12">
        <v>10.830542227198601</v>
      </c>
      <c r="H35" s="12">
        <v>4.3892140904245903E-3</v>
      </c>
      <c r="I35" s="12">
        <v>21.009532336414502</v>
      </c>
      <c r="J35" s="12">
        <v>20.7918753806713</v>
      </c>
      <c r="K35" s="12">
        <v>1.3266346112259101E-3</v>
      </c>
      <c r="L35" s="12">
        <v>-0.147567973795798</v>
      </c>
      <c r="M35" s="12">
        <v>4.2242706146499902E-3</v>
      </c>
      <c r="N35" s="12">
        <v>0.58339625270483797</v>
      </c>
      <c r="O35" s="12">
        <v>4.3444660897038996E-3</v>
      </c>
      <c r="P35" s="12">
        <v>0.695415403719019</v>
      </c>
      <c r="Q35" s="12">
        <v>1.3002397444180499E-3</v>
      </c>
      <c r="R35" s="12">
        <v>-0.10013711405089699</v>
      </c>
      <c r="S35" s="12">
        <v>0.13373093305050399</v>
      </c>
      <c r="T35" s="12">
        <v>2206.1071134844501</v>
      </c>
      <c r="U35" s="12">
        <v>1.52038589977659</v>
      </c>
      <c r="V35" s="15">
        <v>43987.480902777781</v>
      </c>
      <c r="W35" s="5">
        <v>2.5</v>
      </c>
      <c r="X35" s="12">
        <v>1.4353881887066501E-2</v>
      </c>
      <c r="Y35" s="12">
        <v>9.2836648027193203E-3</v>
      </c>
      <c r="Z35" s="11">
        <f>((((N35/1000)+1)/(([1]SMOW!$Z$4/1000)+1))-1)*1000</f>
        <v>11.040072549529656</v>
      </c>
      <c r="AA35" s="11">
        <f>((((P35/1000)+1)/(([1]SMOW!$AA$4/1000)+1))-1)*1000</f>
        <v>21.383978034350768</v>
      </c>
      <c r="AB35" s="11">
        <f>Z35*[1]SMOW!$AN$6</f>
        <v>12.036760763812495</v>
      </c>
      <c r="AC35" s="11">
        <f>AA35*[1]SMOW!$AN$12</f>
        <v>23.279024197522574</v>
      </c>
      <c r="AD35" s="11">
        <f t="shared" ref="AD35:AE50" si="3">LN((AB35/1000)+1)*1000</f>
        <v>11.964895070969273</v>
      </c>
      <c r="AE35" s="11">
        <f t="shared" si="3"/>
        <v>23.012200705937193</v>
      </c>
      <c r="AF35" s="12">
        <f>(AD35-[1]SMOW!AN$14*AE35)</f>
        <v>-0.18554690176556576</v>
      </c>
      <c r="AG35" s="2">
        <f t="shared" si="1"/>
        <v>-185.54690176556576</v>
      </c>
      <c r="AH35" s="2"/>
      <c r="AI35" s="2"/>
      <c r="AJ35" s="33" t="s">
        <v>91</v>
      </c>
      <c r="AK35" s="5">
        <v>15</v>
      </c>
      <c r="AL35" s="5">
        <v>0</v>
      </c>
      <c r="AM35" s="5">
        <v>0</v>
      </c>
      <c r="AN35" s="5">
        <v>0</v>
      </c>
    </row>
    <row r="36" spans="1:40" x14ac:dyDescent="0.3">
      <c r="A36" s="5">
        <v>2290</v>
      </c>
      <c r="B36" s="5" t="s">
        <v>42</v>
      </c>
      <c r="C36" s="14" t="s">
        <v>88</v>
      </c>
      <c r="D36" s="5" t="s">
        <v>89</v>
      </c>
      <c r="E36" s="5" t="s">
        <v>92</v>
      </c>
      <c r="F36" s="12">
        <v>12.665704846567801</v>
      </c>
      <c r="G36" s="12">
        <v>12.5861654683955</v>
      </c>
      <c r="H36" s="12">
        <v>3.6055118943860102E-3</v>
      </c>
      <c r="I36" s="12">
        <v>24.389198565552601</v>
      </c>
      <c r="J36" s="12">
        <v>24.0965310915727</v>
      </c>
      <c r="K36" s="12">
        <v>1.4497117147571801E-3</v>
      </c>
      <c r="L36" s="12">
        <v>-0.136802947954895</v>
      </c>
      <c r="M36" s="12">
        <v>3.8503148652455901E-3</v>
      </c>
      <c r="N36" s="12">
        <v>2.34158650556054</v>
      </c>
      <c r="O36" s="12">
        <v>3.56875373095403E-3</v>
      </c>
      <c r="P36" s="12">
        <v>4.0078394252205802</v>
      </c>
      <c r="Q36" s="12">
        <v>1.4208680924795299E-3</v>
      </c>
      <c r="R36" s="12">
        <v>3.57166790075707</v>
      </c>
      <c r="S36" s="12">
        <v>0.10066984604731199</v>
      </c>
      <c r="T36" s="12">
        <v>2719.4747394149299</v>
      </c>
      <c r="U36" s="12">
        <v>0.36561533057838203</v>
      </c>
      <c r="V36" s="15">
        <v>43987.589016203703</v>
      </c>
      <c r="W36" s="5">
        <v>2.5</v>
      </c>
      <c r="X36" s="12">
        <v>5.7932930646725604E-3</v>
      </c>
      <c r="Y36" s="12">
        <v>2.2993182746393198E-3</v>
      </c>
      <c r="Z36" s="11">
        <f>((((N36/1000)+1)/(([1]SMOW!$Z$4/1000)+1))-1)*1000</f>
        <v>12.816636909342538</v>
      </c>
      <c r="AA36" s="11">
        <f>((((P36/1000)+1)/(([1]SMOW!$AA$4/1000)+1))-1)*1000</f>
        <v>24.764883724473165</v>
      </c>
      <c r="AB36" s="11">
        <f>Z36*[1]SMOW!$AN$6</f>
        <v>13.973711819581997</v>
      </c>
      <c r="AC36" s="11">
        <f>AA36*[1]SMOW!$AN$12</f>
        <v>26.959545438400784</v>
      </c>
      <c r="AD36" s="11">
        <f t="shared" si="3"/>
        <v>13.876979605690181</v>
      </c>
      <c r="AE36" s="11">
        <f t="shared" si="3"/>
        <v>26.602539166096943</v>
      </c>
      <c r="AF36" s="12">
        <f>(AD36-[1]SMOW!AN$14*AE36)</f>
        <v>-0.16916107400900593</v>
      </c>
      <c r="AG36" s="2">
        <f t="shared" si="1"/>
        <v>-169.16107400900592</v>
      </c>
      <c r="AH36" s="2">
        <f>AVERAGE(AG36:AG37)</f>
        <v>-173.61910759351406</v>
      </c>
      <c r="AI36" s="2">
        <f>STDEV(AG36:AG37)</f>
        <v>6.3046115567261598</v>
      </c>
      <c r="AJ36" s="2"/>
      <c r="AK36" s="5">
        <v>15</v>
      </c>
      <c r="AL36" s="5">
        <v>0</v>
      </c>
      <c r="AM36" s="5">
        <v>0</v>
      </c>
      <c r="AN36" s="5">
        <v>0</v>
      </c>
    </row>
    <row r="37" spans="1:40" ht="15.75" customHeight="1" x14ac:dyDescent="0.3">
      <c r="A37" s="5">
        <v>2291</v>
      </c>
      <c r="B37" s="5" t="s">
        <v>93</v>
      </c>
      <c r="C37" s="14" t="s">
        <v>88</v>
      </c>
      <c r="D37" s="5" t="s">
        <v>89</v>
      </c>
      <c r="E37" s="5" t="s">
        <v>94</v>
      </c>
      <c r="F37" s="12">
        <v>13.2544583706028</v>
      </c>
      <c r="G37" s="12">
        <v>13.167386159088499</v>
      </c>
      <c r="H37" s="12">
        <v>4.74256770831912E-3</v>
      </c>
      <c r="I37" s="12">
        <v>25.5362811319863</v>
      </c>
      <c r="J37" s="12">
        <v>25.215676832218101</v>
      </c>
      <c r="K37" s="12">
        <v>1.47894136021984E-3</v>
      </c>
      <c r="L37" s="12">
        <v>-0.14649120832262599</v>
      </c>
      <c r="M37" s="12">
        <v>4.6182459173520702E-3</v>
      </c>
      <c r="N37" s="12">
        <v>2.9243376923714099</v>
      </c>
      <c r="O37" s="12">
        <v>4.69421727043499E-3</v>
      </c>
      <c r="P37" s="12">
        <v>5.1320995118948201</v>
      </c>
      <c r="Q37" s="12">
        <v>1.44951618173026E-3</v>
      </c>
      <c r="R37" s="12">
        <v>4.9345066706622696</v>
      </c>
      <c r="S37" s="12">
        <v>0.10853010283412801</v>
      </c>
      <c r="T37" s="12">
        <v>2003.8759013927499</v>
      </c>
      <c r="U37" s="12">
        <v>0.33148686132879501</v>
      </c>
      <c r="V37" s="15">
        <v>43987.678854166668</v>
      </c>
      <c r="W37" s="5">
        <v>2.5</v>
      </c>
      <c r="X37" s="12">
        <v>9.3084474947206699E-3</v>
      </c>
      <c r="Y37" s="12">
        <v>4.0047661096252697E-3</v>
      </c>
      <c r="Z37" s="11">
        <f>((((N37/1000)+1)/(([1]SMOW!$Z$4/1000)+1))-1)*1000</f>
        <v>13.40547818374116</v>
      </c>
      <c r="AA37" s="11">
        <f>((((P37/1000)+1)/(([1]SMOW!$AA$4/1000)+1))-1)*1000</f>
        <v>25.912386972711143</v>
      </c>
      <c r="AB37" s="11">
        <f>Z37*[1]SMOW!$AN$6</f>
        <v>14.615713175641622</v>
      </c>
      <c r="AC37" s="11">
        <f>AA37*[1]SMOW!$AN$12</f>
        <v>28.208740318771351</v>
      </c>
      <c r="AD37" s="11">
        <f t="shared" si="3"/>
        <v>14.509933095029217</v>
      </c>
      <c r="AE37" s="11">
        <f t="shared" si="3"/>
        <v>27.818201204937949</v>
      </c>
      <c r="AF37" s="12">
        <f>(AD37-[1]SMOW!AN$14*AE37)</f>
        <v>-0.1780771411780222</v>
      </c>
      <c r="AG37" s="2">
        <f t="shared" si="1"/>
        <v>-178.0771411780222</v>
      </c>
      <c r="AH37" s="2"/>
      <c r="AI37" s="2"/>
      <c r="AK37" s="5">
        <v>15</v>
      </c>
      <c r="AL37" s="5">
        <v>0</v>
      </c>
      <c r="AM37" s="5">
        <v>0</v>
      </c>
      <c r="AN37" s="5">
        <v>0</v>
      </c>
    </row>
    <row r="38" spans="1:40" x14ac:dyDescent="0.3">
      <c r="A38" s="5">
        <v>2292</v>
      </c>
      <c r="B38" s="5" t="s">
        <v>42</v>
      </c>
      <c r="C38" s="14" t="s">
        <v>88</v>
      </c>
      <c r="D38" s="5" t="s">
        <v>89</v>
      </c>
      <c r="E38" s="5" t="s">
        <v>95</v>
      </c>
      <c r="F38" s="12">
        <v>11.811753719865299</v>
      </c>
      <c r="G38" s="12">
        <v>11.742539069170901</v>
      </c>
      <c r="H38" s="12">
        <v>4.4813990615813299E-3</v>
      </c>
      <c r="I38" s="12">
        <v>22.749112052433901</v>
      </c>
      <c r="J38" s="12">
        <v>22.494209608763001</v>
      </c>
      <c r="K38" s="12">
        <v>1.0894480694597401E-3</v>
      </c>
      <c r="L38" s="12">
        <v>-0.13440360425591499</v>
      </c>
      <c r="M38" s="12">
        <v>4.5780256304524198E-3</v>
      </c>
      <c r="N38" s="12">
        <v>1.4963414034101901</v>
      </c>
      <c r="O38" s="12">
        <v>4.4357112358522199E-3</v>
      </c>
      <c r="P38" s="12">
        <v>2.4003842521160199</v>
      </c>
      <c r="Q38" s="12">
        <v>1.06777229193384E-3</v>
      </c>
      <c r="R38" s="12">
        <v>1.8703839875303401</v>
      </c>
      <c r="S38" s="12">
        <v>0.13954717466663299</v>
      </c>
      <c r="T38" s="12">
        <v>2687.5949685456299</v>
      </c>
      <c r="U38" s="12">
        <v>0.44559466358268102</v>
      </c>
      <c r="V38" s="15">
        <v>43987.773564814815</v>
      </c>
      <c r="W38" s="5">
        <v>2.5</v>
      </c>
      <c r="X38" s="12">
        <v>1.23492903805604E-2</v>
      </c>
      <c r="Y38" s="12">
        <v>6.7259576232715701E-3</v>
      </c>
      <c r="Z38" s="11">
        <f>((((N38/1000)+1)/(([1]SMOW!$Z$4/1000)+1))-1)*1000</f>
        <v>11.962558506082299</v>
      </c>
      <c r="AA38" s="11">
        <f>((((P38/1000)+1)/(([1]SMOW!$AA$4/1000)+1))-1)*1000</f>
        <v>23.124195724963272</v>
      </c>
      <c r="AB38" s="11">
        <f>Z38*[1]SMOW!$AN$6</f>
        <v>13.042527955756713</v>
      </c>
      <c r="AC38" s="11">
        <f>AA38*[1]SMOW!$AN$12</f>
        <v>25.173459819540611</v>
      </c>
      <c r="AD38" s="11">
        <f t="shared" si="3"/>
        <v>12.958206572640455</v>
      </c>
      <c r="AE38" s="11">
        <f t="shared" si="3"/>
        <v>24.861827364978645</v>
      </c>
      <c r="AF38" s="12">
        <f>(AD38-[1]SMOW!AN$14*AE38)</f>
        <v>-0.16883827606826962</v>
      </c>
      <c r="AG38" s="2">
        <f t="shared" si="1"/>
        <v>-168.83827606826964</v>
      </c>
      <c r="AH38" s="2">
        <f>AVERAGE(AG38:AG39)</f>
        <v>-175.48087138223778</v>
      </c>
      <c r="AI38" s="2">
        <f>STDEV(AG38:AG39)</f>
        <v>9.3940483823697161</v>
      </c>
      <c r="AJ38" s="2">
        <f>AH38+38</f>
        <v>-137.48087138223778</v>
      </c>
      <c r="AK38" s="5">
        <v>15</v>
      </c>
      <c r="AL38" s="5">
        <v>0</v>
      </c>
      <c r="AM38" s="5">
        <v>0</v>
      </c>
      <c r="AN38" s="5">
        <v>0</v>
      </c>
    </row>
    <row r="39" spans="1:40" x14ac:dyDescent="0.3">
      <c r="A39" s="5">
        <v>2293</v>
      </c>
      <c r="B39" s="5" t="s">
        <v>52</v>
      </c>
      <c r="C39" s="14" t="s">
        <v>88</v>
      </c>
      <c r="D39" s="5" t="s">
        <v>89</v>
      </c>
      <c r="E39" s="5" t="s">
        <v>96</v>
      </c>
      <c r="F39" s="12">
        <v>10.9896371796066</v>
      </c>
      <c r="G39" s="12">
        <v>10.929689549035301</v>
      </c>
      <c r="H39" s="12">
        <v>4.3867416674746602E-3</v>
      </c>
      <c r="I39" s="12">
        <v>21.195640729916398</v>
      </c>
      <c r="J39" s="12">
        <v>20.974137576946202</v>
      </c>
      <c r="K39" s="12">
        <v>1.2020738093101999E-3</v>
      </c>
      <c r="L39" s="12">
        <v>-0.14465509159230799</v>
      </c>
      <c r="M39" s="12">
        <v>4.5243352916279301E-3</v>
      </c>
      <c r="N39" s="12">
        <v>0.68260633436266804</v>
      </c>
      <c r="O39" s="12">
        <v>4.34201887308027E-3</v>
      </c>
      <c r="P39" s="12">
        <v>0.87782096434033696</v>
      </c>
      <c r="Q39" s="12">
        <v>1.17815721778641E-3</v>
      </c>
      <c r="R39" s="12">
        <v>-0.57188918743817396</v>
      </c>
      <c r="S39" s="12">
        <v>0.11355041735969799</v>
      </c>
      <c r="T39" s="12">
        <v>2549.7809745406898</v>
      </c>
      <c r="U39" s="12">
        <v>1.63466909391125</v>
      </c>
      <c r="V39" s="15">
        <v>43988.469155092593</v>
      </c>
      <c r="W39" s="5">
        <v>2.5</v>
      </c>
      <c r="X39" s="12">
        <v>3.0405751548422399E-2</v>
      </c>
      <c r="Y39" s="12">
        <v>4.2385893565954201E-2</v>
      </c>
      <c r="Z39" s="11">
        <f>((((N39/1000)+1)/(([1]SMOW!$Z$4/1000)+1))-1)*1000</f>
        <v>11.140319434029822</v>
      </c>
      <c r="AA39" s="11">
        <f>((((P39/1000)+1)/(([1]SMOW!$AA$4/1000)+1))-1)*1000</f>
        <v>21.570154681365583</v>
      </c>
      <c r="AB39" s="11">
        <f>Z39*[1]SMOW!$AN$6</f>
        <v>12.146057850460485</v>
      </c>
      <c r="AC39" s="11">
        <f>AA39*[1]SMOW!$AN$12</f>
        <v>23.481699801842286</v>
      </c>
      <c r="AD39" s="11">
        <f t="shared" si="3"/>
        <v>12.072886390477565</v>
      </c>
      <c r="AE39" s="11">
        <f t="shared" si="3"/>
        <v>23.210245941616989</v>
      </c>
      <c r="AF39" s="12">
        <f>(AD39-[1]SMOW!AN$14*AE39)</f>
        <v>-0.18212346669620594</v>
      </c>
      <c r="AG39" s="2">
        <f t="shared" si="1"/>
        <v>-182.12346669620592</v>
      </c>
      <c r="AK39" s="5">
        <v>15</v>
      </c>
      <c r="AL39" s="5">
        <v>0</v>
      </c>
      <c r="AM39" s="5">
        <v>0</v>
      </c>
      <c r="AN39" s="5">
        <v>0</v>
      </c>
    </row>
    <row r="40" spans="1:40" x14ac:dyDescent="0.3">
      <c r="A40" s="5">
        <v>2294</v>
      </c>
      <c r="B40" s="5" t="s">
        <v>52</v>
      </c>
      <c r="C40" s="14" t="s">
        <v>88</v>
      </c>
      <c r="D40" s="5" t="s">
        <v>89</v>
      </c>
      <c r="E40" s="5" t="s">
        <v>97</v>
      </c>
      <c r="F40" s="12">
        <v>11.483510844692001</v>
      </c>
      <c r="G40" s="12">
        <v>11.4180754687322</v>
      </c>
      <c r="H40" s="12">
        <v>4.2120100703021603E-3</v>
      </c>
      <c r="I40" s="12">
        <v>22.120803195863999</v>
      </c>
      <c r="J40" s="12">
        <v>21.879687505030802</v>
      </c>
      <c r="K40" s="12">
        <v>1.19755102033781E-3</v>
      </c>
      <c r="L40" s="12">
        <v>-0.13439953392405901</v>
      </c>
      <c r="M40" s="12">
        <v>3.9763198077920397E-3</v>
      </c>
      <c r="N40" s="12">
        <v>1.1714449615876901</v>
      </c>
      <c r="O40" s="12">
        <v>4.1690686630744302E-3</v>
      </c>
      <c r="P40" s="12">
        <v>1.78457629703423</v>
      </c>
      <c r="Q40" s="12">
        <v>1.1737244147202799E-3</v>
      </c>
      <c r="R40" s="12">
        <v>0.40388905206487902</v>
      </c>
      <c r="S40" s="12">
        <v>0.105429362161426</v>
      </c>
      <c r="T40" s="12">
        <v>2786.9418781322101</v>
      </c>
      <c r="U40" s="12">
        <v>0.675608290561036</v>
      </c>
      <c r="V40" s="15">
        <v>43988.563761574071</v>
      </c>
      <c r="W40" s="5">
        <v>2.5</v>
      </c>
      <c r="X40" s="12">
        <v>3.1375935696177598E-3</v>
      </c>
      <c r="Y40" s="12">
        <v>6.6282646454727499E-3</v>
      </c>
      <c r="Z40" s="11">
        <f>((((N40/1000)+1)/(([1]SMOW!$Z$4/1000)+1))-1)*1000</f>
        <v>11.634266708175689</v>
      </c>
      <c r="AA40" s="11">
        <f>((((P40/1000)+1)/(([1]SMOW!$AA$4/1000)+1))-1)*1000</f>
        <v>22.495656441996026</v>
      </c>
      <c r="AB40" s="11">
        <f>Z40*[1]SMOW!$AN$6</f>
        <v>12.684598257886014</v>
      </c>
      <c r="AC40" s="11">
        <f>AA40*[1]SMOW!$AN$12</f>
        <v>24.489219443227849</v>
      </c>
      <c r="AD40" s="11">
        <f t="shared" si="3"/>
        <v>12.604822647467362</v>
      </c>
      <c r="AE40" s="11">
        <f t="shared" si="3"/>
        <v>24.194165892041259</v>
      </c>
      <c r="AF40" s="12">
        <f>(AD40-[1]SMOW!AN$14*AE40)</f>
        <v>-0.16969694353042364</v>
      </c>
      <c r="AG40" s="2">
        <f t="shared" si="1"/>
        <v>-169.69694353042365</v>
      </c>
      <c r="AH40" s="2">
        <f>AVERAGE(AG40:AG41)</f>
        <v>-161.26610749947457</v>
      </c>
      <c r="AI40" s="2">
        <f>STDEV(AG40:AG41)</f>
        <v>11.923002657111946</v>
      </c>
      <c r="AJ40" s="2">
        <f>AH40+38</f>
        <v>-123.26610749947457</v>
      </c>
      <c r="AK40" s="5">
        <v>15</v>
      </c>
      <c r="AL40" s="5">
        <v>0</v>
      </c>
      <c r="AM40" s="5">
        <v>0</v>
      </c>
      <c r="AN40" s="5">
        <v>0</v>
      </c>
    </row>
    <row r="41" spans="1:40" x14ac:dyDescent="0.3">
      <c r="A41" s="5">
        <v>2295</v>
      </c>
      <c r="B41" s="5" t="s">
        <v>52</v>
      </c>
      <c r="C41" s="14" t="s">
        <v>88</v>
      </c>
      <c r="D41" s="5" t="s">
        <v>89</v>
      </c>
      <c r="E41" s="5" t="s">
        <v>98</v>
      </c>
      <c r="F41" s="12">
        <v>11.2324031203903</v>
      </c>
      <c r="G41" s="12">
        <v>11.169787858595001</v>
      </c>
      <c r="H41" s="12">
        <v>3.7174234534852E-3</v>
      </c>
      <c r="I41" s="12">
        <v>21.609079589197901</v>
      </c>
      <c r="J41" s="12">
        <v>21.378913272497201</v>
      </c>
      <c r="K41" s="12">
        <v>1.47915655182042E-3</v>
      </c>
      <c r="L41" s="12">
        <v>-0.118278349283526</v>
      </c>
      <c r="M41" s="12">
        <v>4.0617628382016401E-3</v>
      </c>
      <c r="N41" s="12">
        <v>0.92289727842261304</v>
      </c>
      <c r="O41" s="12">
        <v>3.67952435265253E-3</v>
      </c>
      <c r="P41" s="12">
        <v>1.2830339990178901</v>
      </c>
      <c r="Q41" s="12">
        <v>1.4497270918568501E-3</v>
      </c>
      <c r="R41" s="12">
        <v>0.122303028936813</v>
      </c>
      <c r="S41" s="12">
        <v>0.12317463606043</v>
      </c>
      <c r="T41" s="12">
        <v>3857.2965911492402</v>
      </c>
      <c r="U41" s="12">
        <v>0.40515936083173998</v>
      </c>
      <c r="V41" s="15">
        <v>43988.659386574072</v>
      </c>
      <c r="W41" s="5">
        <v>2.5</v>
      </c>
      <c r="X41" s="12">
        <v>1.3405662287434599E-2</v>
      </c>
      <c r="Y41" s="12">
        <v>1.8829647478370602E-2</v>
      </c>
      <c r="Z41" s="11">
        <f>((((N41/1000)+1)/(([1]SMOW!$Z$4/1000)+1))-1)*1000</f>
        <v>11.383121557696052</v>
      </c>
      <c r="AA41" s="11">
        <f>((((P41/1000)+1)/(([1]SMOW!$AA$4/1000)+1))-1)*1000</f>
        <v>21.983745165482517</v>
      </c>
      <c r="AB41" s="11">
        <f>Z41*[1]SMOW!$AN$6</f>
        <v>12.410779940139193</v>
      </c>
      <c r="AC41" s="11">
        <f>AA41*[1]SMOW!$AN$12</f>
        <v>23.931942636555128</v>
      </c>
      <c r="AD41" s="11">
        <f t="shared" si="3"/>
        <v>12.334397538246874</v>
      </c>
      <c r="AE41" s="11">
        <f t="shared" si="3"/>
        <v>23.650062139612498</v>
      </c>
      <c r="AF41" s="12">
        <f>(AD41-[1]SMOW!AN$14*AE41)</f>
        <v>-0.15283527146852549</v>
      </c>
      <c r="AG41" s="2">
        <f t="shared" si="1"/>
        <v>-152.83527146852549</v>
      </c>
      <c r="AK41" s="5">
        <v>15</v>
      </c>
      <c r="AL41" s="5">
        <v>0</v>
      </c>
      <c r="AM41" s="5">
        <v>0</v>
      </c>
      <c r="AN41" s="5">
        <v>0</v>
      </c>
    </row>
    <row r="42" spans="1:40" x14ac:dyDescent="0.3">
      <c r="A42" s="5">
        <v>2296</v>
      </c>
      <c r="B42" s="5" t="s">
        <v>52</v>
      </c>
      <c r="C42" s="14" t="s">
        <v>88</v>
      </c>
      <c r="D42" s="5" t="s">
        <v>89</v>
      </c>
      <c r="E42" s="5" t="s">
        <v>99</v>
      </c>
      <c r="F42" s="12">
        <v>11.3663218078143</v>
      </c>
      <c r="G42" s="12">
        <v>11.3022102621904</v>
      </c>
      <c r="H42" s="12">
        <v>3.6849075740164102E-3</v>
      </c>
      <c r="I42" s="12">
        <v>21.8751184657282</v>
      </c>
      <c r="J42" s="12">
        <v>21.6392910031044</v>
      </c>
      <c r="K42" s="12">
        <v>1.2703217048985801E-3</v>
      </c>
      <c r="L42" s="12">
        <v>-0.123335387448752</v>
      </c>
      <c r="M42" s="12">
        <v>3.6258074793648599E-3</v>
      </c>
      <c r="N42" s="12">
        <v>1.0554506659549701</v>
      </c>
      <c r="O42" s="12">
        <v>3.64733997230254E-3</v>
      </c>
      <c r="P42" s="12">
        <v>1.54377973706578</v>
      </c>
      <c r="Q42" s="12">
        <v>1.24504724580887E-3</v>
      </c>
      <c r="R42" s="12">
        <v>0.27003201977543501</v>
      </c>
      <c r="S42" s="12">
        <v>0.105862052471107</v>
      </c>
      <c r="T42" s="12">
        <v>3206.74828125153</v>
      </c>
      <c r="U42" s="12">
        <v>0.29550230748640799</v>
      </c>
      <c r="V42" s="15">
        <v>43988.753530092596</v>
      </c>
      <c r="W42" s="5">
        <v>2.5</v>
      </c>
      <c r="X42" s="12">
        <v>2.89235167010654E-2</v>
      </c>
      <c r="Y42" s="12">
        <v>2.3036656599429401E-2</v>
      </c>
      <c r="Z42" s="11">
        <f>((((N42/1000)+1)/(([1]SMOW!$Z$4/1000)+1))-1)*1000</f>
        <v>11.51706020493859</v>
      </c>
      <c r="AA42" s="11">
        <f>((((P42/1000)+1)/(([1]SMOW!$AA$4/1000)+1))-1)*1000</f>
        <v>22.249881609282873</v>
      </c>
      <c r="AB42" s="11">
        <f>Z42*[1]SMOW!$AN$6</f>
        <v>12.556810452769817</v>
      </c>
      <c r="AC42" s="11">
        <f>AA42*[1]SMOW!$AN$12</f>
        <v>24.221664067484348</v>
      </c>
      <c r="AD42" s="11">
        <f t="shared" si="3"/>
        <v>12.478627513656443</v>
      </c>
      <c r="AE42" s="11">
        <f t="shared" si="3"/>
        <v>23.932972007225235</v>
      </c>
      <c r="AF42" s="12">
        <f>(AD42-[1]SMOW!AN$14*AE42)</f>
        <v>-0.15798170615848228</v>
      </c>
      <c r="AG42" s="2">
        <f t="shared" si="1"/>
        <v>-157.98170615848227</v>
      </c>
      <c r="AH42" s="2">
        <f>AVERAGE(AG42:AG43)</f>
        <v>-160.03647583178093</v>
      </c>
      <c r="AI42" s="2">
        <f>STDEV(AG42:AG43)</f>
        <v>2.9058831395319058</v>
      </c>
      <c r="AJ42" s="2">
        <f>AH42+38</f>
        <v>-122.03647583178093</v>
      </c>
      <c r="AK42" s="5">
        <v>15</v>
      </c>
      <c r="AL42" s="5">
        <v>0</v>
      </c>
      <c r="AM42" s="5">
        <v>0</v>
      </c>
      <c r="AN42" s="5">
        <v>0</v>
      </c>
    </row>
    <row r="43" spans="1:40" x14ac:dyDescent="0.3">
      <c r="A43" s="5">
        <v>2297</v>
      </c>
      <c r="B43" s="5" t="s">
        <v>52</v>
      </c>
      <c r="C43" s="14" t="s">
        <v>88</v>
      </c>
      <c r="D43" s="5" t="s">
        <v>89</v>
      </c>
      <c r="E43" s="5" t="s">
        <v>100</v>
      </c>
      <c r="F43" s="12">
        <v>9.0680913314233607</v>
      </c>
      <c r="G43" s="12">
        <v>9.0272227226283501</v>
      </c>
      <c r="H43" s="12">
        <v>4.2599983310265899E-3</v>
      </c>
      <c r="I43" s="12">
        <v>17.4786774402859</v>
      </c>
      <c r="J43" s="12">
        <v>17.3276822442172</v>
      </c>
      <c r="K43" s="12">
        <v>1.4236569397434601E-3</v>
      </c>
      <c r="L43" s="12">
        <v>-0.121793502318341</v>
      </c>
      <c r="M43" s="12">
        <v>4.29324970606405E-3</v>
      </c>
      <c r="N43" s="12">
        <v>-1.21934937006494</v>
      </c>
      <c r="O43" s="12">
        <v>4.2165676838808296E-3</v>
      </c>
      <c r="P43" s="12">
        <v>-2.76518921857694</v>
      </c>
      <c r="Q43" s="12">
        <v>1.39533170611067E-3</v>
      </c>
      <c r="R43" s="12">
        <v>-5.1827751964664497</v>
      </c>
      <c r="S43" s="12">
        <v>0.113497951442562</v>
      </c>
      <c r="T43" s="12">
        <v>3348.6300945081898</v>
      </c>
      <c r="U43" s="12">
        <v>1.09879908468608</v>
      </c>
      <c r="V43" s="15">
        <v>43990.44730324074</v>
      </c>
      <c r="W43" s="5">
        <v>2.5</v>
      </c>
      <c r="X43" s="12">
        <v>2.8796833011821401E-3</v>
      </c>
      <c r="Y43" s="12">
        <v>4.9846820625646399E-3</v>
      </c>
      <c r="Z43" s="11">
        <f>((((N43/1000)+1)/(([1]SMOW!$Z$4/1000)+1))-1)*1000</f>
        <v>9.2184871903686627</v>
      </c>
      <c r="AA43" s="11">
        <f>((((P43/1000)+1)/(([1]SMOW!$AA$4/1000)+1))-1)*1000</f>
        <v>17.851828230208035</v>
      </c>
      <c r="AB43" s="11">
        <f>Z43*[1]SMOW!$AN$6</f>
        <v>10.050724251759098</v>
      </c>
      <c r="AC43" s="11">
        <f>AA43*[1]SMOW!$AN$12</f>
        <v>19.433855603174564</v>
      </c>
      <c r="AD43" s="11">
        <f t="shared" si="3"/>
        <v>10.000551623528761</v>
      </c>
      <c r="AE43" s="11">
        <f t="shared" si="3"/>
        <v>19.247429676200454</v>
      </c>
      <c r="AF43" s="12">
        <f>(AD43-[1]SMOW!AN$14*AE43)</f>
        <v>-0.16209124550507958</v>
      </c>
      <c r="AG43" s="2">
        <f t="shared" si="1"/>
        <v>-162.0912455050796</v>
      </c>
      <c r="AH43" s="2"/>
      <c r="AK43" s="5">
        <v>15</v>
      </c>
      <c r="AL43" s="5">
        <v>0</v>
      </c>
      <c r="AM43" s="5">
        <v>0</v>
      </c>
      <c r="AN43" s="5">
        <v>0</v>
      </c>
    </row>
    <row r="44" spans="1:40" x14ac:dyDescent="0.3">
      <c r="A44" s="5">
        <v>2298</v>
      </c>
      <c r="B44" s="5" t="s">
        <v>93</v>
      </c>
      <c r="C44" s="14" t="s">
        <v>88</v>
      </c>
      <c r="D44" s="5" t="s">
        <v>101</v>
      </c>
      <c r="E44" s="5" t="s">
        <v>102</v>
      </c>
      <c r="F44" s="12">
        <v>14.977096079582999</v>
      </c>
      <c r="G44" s="12">
        <v>14.8660463636683</v>
      </c>
      <c r="H44" s="12">
        <v>4.8028936037897403E-3</v>
      </c>
      <c r="I44" s="12">
        <v>28.845333480306099</v>
      </c>
      <c r="J44" s="12">
        <v>28.4371379217041</v>
      </c>
      <c r="K44" s="12">
        <v>1.35002997222849E-3</v>
      </c>
      <c r="L44" s="12">
        <v>-0.14876245899149099</v>
      </c>
      <c r="M44" s="12">
        <v>4.7572890405396398E-3</v>
      </c>
      <c r="N44" s="12">
        <v>4.6294131244016503</v>
      </c>
      <c r="O44" s="12">
        <v>4.7539281439080401E-3</v>
      </c>
      <c r="P44" s="12">
        <v>8.3753145940469604</v>
      </c>
      <c r="Q44" s="12">
        <v>1.3231696287653999E-3</v>
      </c>
      <c r="R44" s="12">
        <v>8.3706600016705295</v>
      </c>
      <c r="S44" s="12">
        <v>0.108687041271879</v>
      </c>
      <c r="T44" s="12">
        <v>2198.3268303439199</v>
      </c>
      <c r="U44" s="12">
        <v>0.76668496807772402</v>
      </c>
      <c r="V44" s="15">
        <v>43990.611446759256</v>
      </c>
      <c r="W44" s="5">
        <v>2.5</v>
      </c>
      <c r="X44" s="12">
        <v>6.5635527625090104E-2</v>
      </c>
      <c r="Y44" s="12">
        <v>8.0642440357795095E-2</v>
      </c>
      <c r="Z44" s="11">
        <f>((((N44/1000)+1)/(([1]SMOW!$Z$4/1000)+1))-1)*1000</f>
        <v>15.128372642072563</v>
      </c>
      <c r="AA44" s="11">
        <f>((((P44/1000)+1)/(([1]SMOW!$AA$4/1000)+1))-1)*1000</f>
        <v>29.222652885035004</v>
      </c>
      <c r="AB44" s="11">
        <f>Z44*[1]SMOW!$AN$6</f>
        <v>16.494149057579456</v>
      </c>
      <c r="AC44" s="11">
        <f>AA44*[1]SMOW!$AN$12</f>
        <v>31.812361691250977</v>
      </c>
      <c r="AD44" s="11">
        <f t="shared" si="3"/>
        <v>16.359598100765417</v>
      </c>
      <c r="AE44" s="11">
        <f t="shared" si="3"/>
        <v>31.316830461481494</v>
      </c>
      <c r="AF44" s="12">
        <f>(AD44-[1]SMOW!AN$14*AE44)</f>
        <v>-0.1756883828968121</v>
      </c>
      <c r="AG44" s="2">
        <f t="shared" si="1"/>
        <v>-175.6883828968121</v>
      </c>
      <c r="AH44" s="2">
        <f>AVERAGE(AG44:AG45)</f>
        <v>-170.21890255605499</v>
      </c>
      <c r="AI44" s="2">
        <f>STDEV(AG44:AG45)</f>
        <v>7.7350132770317304</v>
      </c>
      <c r="AJ44" s="2">
        <f>AH44+38</f>
        <v>-132.21890255605499</v>
      </c>
      <c r="AK44" s="5">
        <v>15</v>
      </c>
      <c r="AL44" s="5">
        <v>0</v>
      </c>
      <c r="AM44" s="5">
        <v>0</v>
      </c>
      <c r="AN44" s="5">
        <v>0</v>
      </c>
    </row>
    <row r="45" spans="1:40" x14ac:dyDescent="0.3">
      <c r="A45" s="5">
        <v>2299</v>
      </c>
      <c r="B45" s="5" t="s">
        <v>93</v>
      </c>
      <c r="C45" s="14" t="s">
        <v>88</v>
      </c>
      <c r="D45" s="5" t="s">
        <v>101</v>
      </c>
      <c r="E45" s="5" t="s">
        <v>103</v>
      </c>
      <c r="F45" s="12">
        <v>15.6610725090098</v>
      </c>
      <c r="G45" s="12">
        <v>15.5397032386511</v>
      </c>
      <c r="H45" s="12">
        <v>3.3639520833222102E-3</v>
      </c>
      <c r="I45" s="12">
        <v>30.142757631038702</v>
      </c>
      <c r="J45" s="12">
        <v>29.697392251611198</v>
      </c>
      <c r="K45" s="12">
        <v>1.2272347311954E-3</v>
      </c>
      <c r="L45" s="12">
        <v>-0.140519870199594</v>
      </c>
      <c r="M45" s="12">
        <v>3.44278399254151E-3</v>
      </c>
      <c r="N45" s="12">
        <v>5.3064164198850303</v>
      </c>
      <c r="O45" s="12">
        <v>3.3296566201348101E-3</v>
      </c>
      <c r="P45" s="12">
        <v>9.6469250524735095</v>
      </c>
      <c r="Q45" s="12">
        <v>1.2028175352305299E-3</v>
      </c>
      <c r="R45" s="12">
        <v>9.77820402906511</v>
      </c>
      <c r="S45" s="12">
        <v>9.2096933631598002E-2</v>
      </c>
      <c r="T45" s="12">
        <v>2661.7475283641402</v>
      </c>
      <c r="U45" s="12">
        <v>0.48820012219513698</v>
      </c>
      <c r="V45" s="15">
        <v>43990.702314814815</v>
      </c>
      <c r="W45" s="5">
        <v>2.5</v>
      </c>
      <c r="X45" s="12">
        <v>3.1364317519853198E-2</v>
      </c>
      <c r="Y45" s="12">
        <v>2.1125081630483999E-2</v>
      </c>
      <c r="Z45" s="11">
        <f>((((N45/1000)+1)/(([1]SMOW!$Z$4/1000)+1))-1)*1000</f>
        <v>15.812451014295625</v>
      </c>
      <c r="AA45" s="11">
        <f>((((P45/1000)+1)/(([1]SMOW!$AA$4/1000)+1))-1)*1000</f>
        <v>30.52055285394184</v>
      </c>
      <c r="AB45" s="11">
        <f>Z45*[1]SMOW!$AN$6</f>
        <v>17.239985434397294</v>
      </c>
      <c r="AC45" s="11">
        <f>AA45*[1]SMOW!$AN$12</f>
        <v>33.225281435819134</v>
      </c>
      <c r="AD45" s="11">
        <f t="shared" si="3"/>
        <v>17.093063107429749</v>
      </c>
      <c r="AE45" s="11">
        <f t="shared" si="3"/>
        <v>32.685251003115617</v>
      </c>
      <c r="AF45" s="12">
        <f>(AD45-[1]SMOW!AN$14*AE45)</f>
        <v>-0.16474942221529787</v>
      </c>
      <c r="AG45" s="2">
        <f t="shared" si="1"/>
        <v>-164.74942221529787</v>
      </c>
      <c r="AH45" s="2"/>
      <c r="AI45" s="2"/>
      <c r="AK45" s="5">
        <v>15</v>
      </c>
      <c r="AL45" s="5">
        <v>0</v>
      </c>
      <c r="AM45" s="5">
        <v>0</v>
      </c>
      <c r="AN45" s="5">
        <v>0</v>
      </c>
    </row>
    <row r="46" spans="1:40" x14ac:dyDescent="0.3">
      <c r="A46" s="5">
        <v>2300</v>
      </c>
      <c r="B46" s="5" t="s">
        <v>93</v>
      </c>
      <c r="C46" s="14" t="s">
        <v>43</v>
      </c>
      <c r="D46" s="5" t="s">
        <v>63</v>
      </c>
      <c r="E46" s="5" t="s">
        <v>104</v>
      </c>
      <c r="F46" s="12">
        <v>11.135350023565101</v>
      </c>
      <c r="G46" s="12">
        <v>11.073808249292201</v>
      </c>
      <c r="H46" s="12">
        <v>3.2441817045839299E-3</v>
      </c>
      <c r="I46" s="12">
        <v>21.444299765126399</v>
      </c>
      <c r="J46" s="12">
        <v>21.217605876030099</v>
      </c>
      <c r="K46" s="12">
        <v>1.2123804732477299E-3</v>
      </c>
      <c r="L46" s="12">
        <v>-0.129087653251653</v>
      </c>
      <c r="M46" s="12">
        <v>3.2297594323975999E-3</v>
      </c>
      <c r="N46" s="12">
        <v>0.82683363710295799</v>
      </c>
      <c r="O46" s="12">
        <v>3.211107299401E-3</v>
      </c>
      <c r="P46" s="12">
        <v>1.12153265228498</v>
      </c>
      <c r="Q46" s="12">
        <v>1.18825881921889E-3</v>
      </c>
      <c r="R46" s="12">
        <v>-0.715869964701912</v>
      </c>
      <c r="S46" s="12">
        <v>0.110813164924666</v>
      </c>
      <c r="T46" s="12">
        <v>2703.6655368441998</v>
      </c>
      <c r="U46" s="12">
        <v>0.425952158943883</v>
      </c>
      <c r="V46" s="15">
        <v>43990.787488425929</v>
      </c>
      <c r="W46" s="5">
        <v>2.5</v>
      </c>
      <c r="X46" s="12">
        <v>8.9107165799165805E-2</v>
      </c>
      <c r="Y46" s="12">
        <v>0.10031425089036999</v>
      </c>
      <c r="Z46" s="11">
        <f>((((N46/1000)+1)/(([1]SMOW!$Z$4/1000)+1))-1)*1000</f>
        <v>11.28605399565874</v>
      </c>
      <c r="AA46" s="11">
        <f>((((P46/1000)+1)/(([1]SMOW!$AA$4/1000)+1))-1)*1000</f>
        <v>21.818904909951307</v>
      </c>
      <c r="AB46" s="11">
        <f>Z46*[1]SMOW!$AN$6</f>
        <v>12.304949202439971</v>
      </c>
      <c r="AC46" s="11">
        <f>AA46*[1]SMOW!$AN$12</f>
        <v>23.75249425276645</v>
      </c>
      <c r="AD46" s="11">
        <f t="shared" si="3"/>
        <v>12.229858677534517</v>
      </c>
      <c r="AE46" s="11">
        <f t="shared" si="3"/>
        <v>23.474792570712832</v>
      </c>
      <c r="AF46" s="12">
        <f>(AD46-[1]SMOW!AN$14*AE46)</f>
        <v>-0.16483179980185803</v>
      </c>
      <c r="AG46" s="2">
        <f t="shared" si="1"/>
        <v>-164.83179980185804</v>
      </c>
      <c r="AH46" s="2">
        <f>AVERAGE(AG46:AG47)</f>
        <v>-166.71460666769457</v>
      </c>
      <c r="AI46" s="2">
        <f>STDEV(AG46:AG47)</f>
        <v>2.6626910049951986</v>
      </c>
      <c r="AK46" s="5">
        <v>15</v>
      </c>
      <c r="AL46" s="5">
        <v>0</v>
      </c>
      <c r="AM46" s="5">
        <v>0</v>
      </c>
      <c r="AN46" s="5">
        <v>0</v>
      </c>
    </row>
    <row r="47" spans="1:40" x14ac:dyDescent="0.3">
      <c r="A47" s="5">
        <v>2301</v>
      </c>
      <c r="B47" s="5" t="s">
        <v>42</v>
      </c>
      <c r="C47" s="14" t="s">
        <v>43</v>
      </c>
      <c r="D47" s="5" t="s">
        <v>63</v>
      </c>
      <c r="E47" s="5" t="s">
        <v>105</v>
      </c>
      <c r="F47" s="12">
        <v>10.326139255970601</v>
      </c>
      <c r="G47" s="12">
        <v>10.273188506025001</v>
      </c>
      <c r="H47" s="12">
        <v>4.4442333433230303E-3</v>
      </c>
      <c r="I47" s="12">
        <v>19.899645937539798</v>
      </c>
      <c r="J47" s="12">
        <v>19.7042360593585</v>
      </c>
      <c r="K47" s="12">
        <v>1.8012569528305601E-3</v>
      </c>
      <c r="L47" s="12">
        <v>-0.13064813331633601</v>
      </c>
      <c r="M47" s="12">
        <v>4.0819060868062199E-3</v>
      </c>
      <c r="N47" s="12">
        <v>2.58727664759206E-2</v>
      </c>
      <c r="O47" s="12">
        <v>4.3989244217807599E-3</v>
      </c>
      <c r="P47" s="12">
        <v>-0.39238857439985703</v>
      </c>
      <c r="Q47" s="12">
        <v>1.76541894818082E-3</v>
      </c>
      <c r="R47" s="12">
        <v>-2.8513395225665898</v>
      </c>
      <c r="S47" s="12">
        <v>0.123598448997252</v>
      </c>
      <c r="T47" s="12">
        <v>2412.2965324781399</v>
      </c>
      <c r="U47" s="12">
        <v>0.85291186885983905</v>
      </c>
      <c r="V47" s="15">
        <v>43991.440509259257</v>
      </c>
      <c r="W47" s="5">
        <v>2.5</v>
      </c>
      <c r="X47" s="12">
        <v>3.26825115883769E-2</v>
      </c>
      <c r="Y47" s="12">
        <v>2.5925732564914501E-2</v>
      </c>
      <c r="Z47" s="11">
        <f>((((N47/1000)+1)/(([1]SMOW!$Z$4/1000)+1))-1)*1000</f>
        <v>10.476722619802592</v>
      </c>
      <c r="AA47" s="11">
        <f>((((P47/1000)+1)/(([1]SMOW!$AA$4/1000)+1))-1)*1000</f>
        <v>20.273684595018437</v>
      </c>
      <c r="AB47" s="11">
        <f>Z47*[1]SMOW!$AN$6</f>
        <v>11.422552089004091</v>
      </c>
      <c r="AC47" s="11">
        <f>AA47*[1]SMOW!$AN$12</f>
        <v>22.070336655894515</v>
      </c>
      <c r="AD47" s="11">
        <f t="shared" si="3"/>
        <v>11.357807308174925</v>
      </c>
      <c r="AE47" s="11">
        <f t="shared" si="3"/>
        <v>21.83031197293268</v>
      </c>
      <c r="AF47" s="12">
        <f>(AD47-[1]SMOW!AN$14*AE47)</f>
        <v>-0.16859741353353108</v>
      </c>
      <c r="AG47" s="2">
        <f t="shared" si="1"/>
        <v>-168.5974135335311</v>
      </c>
      <c r="AK47" s="5">
        <v>15</v>
      </c>
      <c r="AL47" s="5">
        <v>0</v>
      </c>
      <c r="AM47" s="5">
        <v>0</v>
      </c>
      <c r="AN47" s="5">
        <v>0</v>
      </c>
    </row>
    <row r="48" spans="1:40" x14ac:dyDescent="0.3">
      <c r="A48" s="5">
        <v>2302</v>
      </c>
      <c r="B48" s="5" t="s">
        <v>42</v>
      </c>
      <c r="C48" s="14" t="s">
        <v>43</v>
      </c>
      <c r="D48" s="5" t="s">
        <v>68</v>
      </c>
      <c r="E48" s="5" t="s">
        <v>106</v>
      </c>
      <c r="F48" s="12">
        <v>8.5951665801163593</v>
      </c>
      <c r="G48" s="12">
        <v>8.5584379954011691</v>
      </c>
      <c r="H48" s="12">
        <v>4.82735378689315E-3</v>
      </c>
      <c r="I48" s="12">
        <v>16.487911035503</v>
      </c>
      <c r="J48" s="12">
        <v>16.353461245288798</v>
      </c>
      <c r="K48" s="12">
        <v>1.37876559943816E-3</v>
      </c>
      <c r="L48" s="12">
        <v>-7.61895421113198E-2</v>
      </c>
      <c r="M48" s="12">
        <v>4.8425408985168896E-3</v>
      </c>
      <c r="N48" s="12">
        <v>-1.6874526575112501</v>
      </c>
      <c r="O48" s="12">
        <v>4.7781389556515504E-3</v>
      </c>
      <c r="P48" s="12">
        <v>-3.7362432269891301</v>
      </c>
      <c r="Q48" s="12">
        <v>1.3513335288030601E-3</v>
      </c>
      <c r="R48" s="12">
        <v>-6.8424845584504297</v>
      </c>
      <c r="S48" s="12">
        <v>0.12208329633079</v>
      </c>
      <c r="T48" s="12">
        <v>3069.9941464155299</v>
      </c>
      <c r="U48" s="12">
        <v>0.47764881557920602</v>
      </c>
      <c r="V48" s="15">
        <v>43991.540439814817</v>
      </c>
      <c r="W48" s="5">
        <v>2.5</v>
      </c>
      <c r="X48" s="12">
        <v>2.79826482893864E-4</v>
      </c>
      <c r="Y48" s="12">
        <v>5.7102455175059302E-5</v>
      </c>
      <c r="Z48" s="11">
        <f>((((N48/1000)+1)/(([1]SMOW!$Z$4/1000)+1))-1)*1000</f>
        <v>8.7454919523177743</v>
      </c>
      <c r="AA48" s="11">
        <f>((((P48/1000)+1)/(([1]SMOW!$AA$4/1000)+1))-1)*1000</f>
        <v>16.86069847111127</v>
      </c>
      <c r="AB48" s="11">
        <f>Z48*[1]SMOW!$AN$6</f>
        <v>9.5350274121505905</v>
      </c>
      <c r="AC48" s="11">
        <f>AA48*[1]SMOW!$AN$12</f>
        <v>18.354892016145289</v>
      </c>
      <c r="AD48" s="11">
        <f t="shared" si="3"/>
        <v>9.4898559520111032</v>
      </c>
      <c r="AE48" s="11">
        <f t="shared" si="3"/>
        <v>18.1884742873088</v>
      </c>
      <c r="AF48" s="12">
        <f>(AD48-[1]SMOW!AN$14*AE48)</f>
        <v>-0.11365847168794296</v>
      </c>
      <c r="AG48" s="2">
        <f t="shared" si="1"/>
        <v>-113.65847168794296</v>
      </c>
      <c r="AH48" s="2">
        <f>AVERAGE(AG48:AG49)</f>
        <v>-121.96409771971605</v>
      </c>
      <c r="AI48" s="2">
        <f>STDEV(AG48:AG49)</f>
        <v>11.745928978132541</v>
      </c>
      <c r="AK48" s="5">
        <v>15</v>
      </c>
      <c r="AL48" s="5">
        <v>0</v>
      </c>
      <c r="AM48" s="5">
        <v>0</v>
      </c>
      <c r="AN48" s="5">
        <v>0</v>
      </c>
    </row>
    <row r="49" spans="1:43" x14ac:dyDescent="0.3">
      <c r="A49" s="5">
        <v>2303</v>
      </c>
      <c r="B49" s="5" t="s">
        <v>42</v>
      </c>
      <c r="C49" s="14" t="s">
        <v>43</v>
      </c>
      <c r="D49" s="5" t="s">
        <v>68</v>
      </c>
      <c r="E49" s="5" t="s">
        <v>107</v>
      </c>
      <c r="F49" s="12">
        <v>8.6445843362957806</v>
      </c>
      <c r="G49" s="12">
        <v>8.6074336192285106</v>
      </c>
      <c r="H49" s="12">
        <v>3.5725262929742299E-3</v>
      </c>
      <c r="I49" s="12">
        <v>16.6118712596863</v>
      </c>
      <c r="J49" s="12">
        <v>16.475403344565699</v>
      </c>
      <c r="K49" s="12">
        <v>1.31290249410014E-3</v>
      </c>
      <c r="L49" s="12">
        <v>-9.1579346702193101E-2</v>
      </c>
      <c r="M49" s="12">
        <v>3.5605077242256999E-3</v>
      </c>
      <c r="N49" s="12">
        <v>-1.6385387149402899</v>
      </c>
      <c r="O49" s="12">
        <v>3.5361044174729802E-3</v>
      </c>
      <c r="P49" s="12">
        <v>-3.61474932893623</v>
      </c>
      <c r="Q49" s="12">
        <v>1.2867808429901199E-3</v>
      </c>
      <c r="R49" s="12">
        <v>-6.9605647072489898</v>
      </c>
      <c r="S49" s="12">
        <v>0.103795432884404</v>
      </c>
      <c r="T49" s="12">
        <v>2529.8987783800999</v>
      </c>
      <c r="U49" s="12">
        <v>0.86003715764857902</v>
      </c>
      <c r="V49" s="15">
        <v>43991.641979166663</v>
      </c>
      <c r="W49" s="5">
        <v>2.5</v>
      </c>
      <c r="X49" s="12">
        <v>3.1792501011680701E-4</v>
      </c>
      <c r="Y49" s="12">
        <v>1.1348325848475199E-3</v>
      </c>
      <c r="Z49" s="11">
        <f>((((N49/1000)+1)/(([1]SMOW!$Z$4/1000)+1))-1)*1000</f>
        <v>8.79491707393254</v>
      </c>
      <c r="AA49" s="11">
        <f>((((P49/1000)+1)/(([1]SMOW!$AA$4/1000)+1))-1)*1000</f>
        <v>16.984704156547849</v>
      </c>
      <c r="AB49" s="11">
        <f>Z49*[1]SMOW!$AN$6</f>
        <v>9.5889145910554614</v>
      </c>
      <c r="AC49" s="11">
        <f>AA49*[1]SMOW!$AN$12</f>
        <v>18.489887073999881</v>
      </c>
      <c r="AD49" s="11">
        <f t="shared" si="3"/>
        <v>9.5432327435954747</v>
      </c>
      <c r="AE49" s="11">
        <f t="shared" si="3"/>
        <v>18.321027400278339</v>
      </c>
      <c r="AF49" s="12">
        <f>(AD49-[1]SMOW!AN$14*AE49)</f>
        <v>-0.13026972375148915</v>
      </c>
      <c r="AG49" s="2">
        <f t="shared" si="1"/>
        <v>-130.26972375148915</v>
      </c>
      <c r="AK49" s="5">
        <v>15</v>
      </c>
      <c r="AL49" s="5">
        <v>0</v>
      </c>
      <c r="AM49" s="5">
        <v>0</v>
      </c>
      <c r="AN49" s="5">
        <v>0</v>
      </c>
    </row>
    <row r="50" spans="1:43" x14ac:dyDescent="0.3">
      <c r="A50" s="5">
        <v>2305</v>
      </c>
      <c r="B50" s="5" t="s">
        <v>108</v>
      </c>
      <c r="C50" s="14" t="s">
        <v>43</v>
      </c>
      <c r="D50" s="5" t="s">
        <v>83</v>
      </c>
      <c r="E50" s="5" t="s">
        <v>109</v>
      </c>
      <c r="F50" s="12">
        <v>15.5892841764688</v>
      </c>
      <c r="G50" s="12">
        <v>15.469019333973501</v>
      </c>
      <c r="H50" s="12">
        <v>3.5204790102405801E-3</v>
      </c>
      <c r="I50" s="12">
        <v>30.0591873229931</v>
      </c>
      <c r="J50" s="12">
        <v>29.6162639769672</v>
      </c>
      <c r="K50" s="12">
        <v>1.36013938421477E-3</v>
      </c>
      <c r="L50" s="12">
        <v>-0.16836804586516499</v>
      </c>
      <c r="M50" s="12">
        <v>3.67597236964293E-3</v>
      </c>
      <c r="N50" s="12">
        <v>5.2353599687903296</v>
      </c>
      <c r="O50" s="12">
        <v>3.4845877563483502E-3</v>
      </c>
      <c r="P50" s="12">
        <v>9.5650174683848697</v>
      </c>
      <c r="Q50" s="12">
        <v>1.3330779027885501E-3</v>
      </c>
      <c r="R50" s="12">
        <v>9.2071856962648209</v>
      </c>
      <c r="S50" s="12">
        <v>0.115891931309798</v>
      </c>
      <c r="T50" s="12">
        <v>2658.70770598442</v>
      </c>
      <c r="U50" s="12">
        <v>0.44073402736359402</v>
      </c>
      <c r="V50" s="15">
        <v>43991.849594907406</v>
      </c>
      <c r="W50" s="5">
        <v>2.5</v>
      </c>
      <c r="X50" s="12">
        <v>3.6875024299048098E-2</v>
      </c>
      <c r="Y50" s="12">
        <v>4.6029898536610499E-2</v>
      </c>
      <c r="Z50" s="11">
        <f>((((N50/1000)+1)/(([1]SMOW!$Z$4/1000)+1))-1)*1000</f>
        <v>15.740651982112164</v>
      </c>
      <c r="AA50" s="11">
        <f>((((P50/1000)+1)/(([1]SMOW!$AA$4/1000)+1))-1)*1000</f>
        <v>30.436951897267139</v>
      </c>
      <c r="AB50" s="11">
        <f>Z50*[1]SMOW!$AN$6</f>
        <v>17.161704447602293</v>
      </c>
      <c r="AC50" s="11">
        <f>AA50*[1]SMOW!$AN$12</f>
        <v>33.134271770066576</v>
      </c>
      <c r="AD50" s="11">
        <f t="shared" si="3"/>
        <v>17.016105850440702</v>
      </c>
      <c r="AE50" s="11">
        <f t="shared" si="3"/>
        <v>32.597164042963755</v>
      </c>
      <c r="AF50" s="12">
        <f>(AD50-[1]SMOW!AN$14*AE50)</f>
        <v>-0.19519676424416232</v>
      </c>
      <c r="AG50" s="2">
        <f t="shared" si="1"/>
        <v>-195.19676424416232</v>
      </c>
      <c r="AK50" s="5">
        <v>15</v>
      </c>
      <c r="AL50" s="5">
        <v>0</v>
      </c>
      <c r="AM50" s="5">
        <v>0</v>
      </c>
      <c r="AN50" s="5">
        <v>0</v>
      </c>
    </row>
    <row r="51" spans="1:43" x14ac:dyDescent="0.3">
      <c r="A51" s="5">
        <v>2306</v>
      </c>
      <c r="B51" s="5" t="s">
        <v>108</v>
      </c>
      <c r="C51" s="14"/>
      <c r="E51" s="5" t="s">
        <v>110</v>
      </c>
      <c r="F51" s="12">
        <v>-1.7835870499701101</v>
      </c>
      <c r="G51" s="12">
        <v>-1.7851819154751001</v>
      </c>
      <c r="H51" s="12">
        <v>1.1172796548919801E-2</v>
      </c>
      <c r="I51" s="12">
        <v>-3.4159985050066699</v>
      </c>
      <c r="J51" s="12">
        <v>-3.4218468936792998</v>
      </c>
      <c r="K51" s="12">
        <v>5.3350256912534401E-3</v>
      </c>
      <c r="L51" s="12">
        <v>2.15532443875673E-2</v>
      </c>
      <c r="M51" s="12">
        <v>1.1132587412875299E-2</v>
      </c>
      <c r="N51" s="12">
        <v>-11.960394981659</v>
      </c>
      <c r="O51" s="12">
        <v>1.1058889982104801E-2</v>
      </c>
      <c r="P51" s="12">
        <v>-23.244990002969701</v>
      </c>
      <c r="Q51" s="12">
        <v>5.1664812234412201E-3</v>
      </c>
      <c r="R51" s="12">
        <v>-35.782451613562003</v>
      </c>
      <c r="S51" s="12">
        <v>0.28678784218037201</v>
      </c>
      <c r="T51" s="12" t="s">
        <v>41</v>
      </c>
      <c r="U51" s="12" t="s">
        <v>41</v>
      </c>
      <c r="V51" s="15">
        <v>43998.73201388889</v>
      </c>
      <c r="W51" s="5">
        <v>2.5</v>
      </c>
      <c r="X51" s="12">
        <v>2.0824222894943501E-2</v>
      </c>
      <c r="Y51" s="12">
        <v>8.5642507000589004E-3</v>
      </c>
      <c r="Z51" s="11">
        <f>((((N51/1000)+1)/(([1]SMOW!$Z$4/1000)+1))-1)*1000</f>
        <v>-1.6348085719579686</v>
      </c>
      <c r="AA51" s="11">
        <f>((((P51/1000)+1)/(([1]SMOW!$AA$4/1000)+1))-1)*1000</f>
        <v>-3.0513757542680597</v>
      </c>
      <c r="AB51" s="11">
        <f>Z51*[1]SMOW!$AN$6</f>
        <v>-1.7823976778238066</v>
      </c>
      <c r="AC51" s="11">
        <f>AA51*[1]SMOW!$AN$12</f>
        <v>-3.3217883924700016</v>
      </c>
      <c r="AD51" s="11">
        <f t="shared" ref="AD51:AE66" si="4">LN((AB51/1000)+1)*1000</f>
        <v>-1.7839880386160156</v>
      </c>
      <c r="AE51" s="11">
        <f t="shared" si="4"/>
        <v>-3.3273177798977684</v>
      </c>
      <c r="AF51" s="12">
        <f>(AD51-[1]SMOW!AN$14*AE51)</f>
        <v>-2.7164250829993852E-2</v>
      </c>
      <c r="AG51" s="2">
        <f t="shared" si="1"/>
        <v>-27.164250829993854</v>
      </c>
      <c r="AK51" s="5">
        <v>15</v>
      </c>
      <c r="AL51" s="5">
        <v>0</v>
      </c>
      <c r="AM51" s="5">
        <v>0</v>
      </c>
      <c r="AN51" s="5">
        <v>1</v>
      </c>
    </row>
    <row r="52" spans="1:43" s="24" customFormat="1" x14ac:dyDescent="0.3">
      <c r="A52" s="24" t="s">
        <v>204</v>
      </c>
      <c r="C52" s="25"/>
      <c r="F52" s="26">
        <v>10.9509582145566</v>
      </c>
      <c r="G52" s="26">
        <v>10.8914303866163</v>
      </c>
      <c r="H52" s="26">
        <v>3.8298786645481098E-3</v>
      </c>
      <c r="I52" s="26">
        <v>21.2150376372451</v>
      </c>
      <c r="J52" s="26">
        <v>20.993131699883801</v>
      </c>
      <c r="K52" s="26">
        <v>1.3570571758529601E-3</v>
      </c>
      <c r="L52" s="26">
        <v>-0.19294315092234399</v>
      </c>
      <c r="M52" s="26">
        <v>3.9881661857210397E-3</v>
      </c>
      <c r="N52" s="26">
        <v>0.64432170103594899</v>
      </c>
      <c r="O52" s="26">
        <v>3.79083308378557E-3</v>
      </c>
      <c r="P52" s="26">
        <v>0.89683194868681004</v>
      </c>
      <c r="Q52" s="26">
        <v>1.33005701837818E-3</v>
      </c>
      <c r="R52" s="26">
        <v>-0.40235131100239702</v>
      </c>
      <c r="S52" s="26">
        <v>0.10700845227477</v>
      </c>
      <c r="T52" s="26">
        <v>572.96564097804003</v>
      </c>
      <c r="U52" s="26">
        <v>0.77695263816224103</v>
      </c>
      <c r="V52" s="27">
        <v>44019.604513888888</v>
      </c>
      <c r="W52" s="24">
        <v>2.5</v>
      </c>
      <c r="X52" s="26">
        <v>3.0151621095661801E-2</v>
      </c>
      <c r="Y52" s="26">
        <v>2.9066029718170801E-2</v>
      </c>
      <c r="Z52" s="28">
        <f>((((N52/1000)+1)/(([1]SMOW!$Z$4/1000)+1))-1)*1000</f>
        <v>11.101634704100194</v>
      </c>
      <c r="AA52" s="28">
        <f>((((P52/1000)+1)/(([1]SMOW!$AA$4/1000)+1))-1)*1000</f>
        <v>21.589558702328702</v>
      </c>
      <c r="AB52" s="28">
        <f>Z52*[1]SMOW!$AN$6</f>
        <v>12.103880696525435</v>
      </c>
      <c r="AC52" s="28">
        <f>AA52*[1]SMOW!$AN$12</f>
        <v>23.50282340535535</v>
      </c>
      <c r="AD52" s="28">
        <f t="shared" si="4"/>
        <v>12.031214506845119</v>
      </c>
      <c r="AE52" s="28">
        <f t="shared" si="4"/>
        <v>23.230884694156931</v>
      </c>
      <c r="AF52" s="26">
        <f>(AD52-[1]SMOW!AN$14*AE52)</f>
        <v>-0.23469261166974142</v>
      </c>
      <c r="AG52" s="3">
        <f t="shared" si="1"/>
        <v>-234.69261166974144</v>
      </c>
      <c r="AH52" s="3"/>
      <c r="AI52" s="3"/>
      <c r="AJ52" s="24" t="s">
        <v>203</v>
      </c>
      <c r="AK52" s="24">
        <v>15</v>
      </c>
      <c r="AL52" s="24">
        <v>0</v>
      </c>
      <c r="AM52" s="24">
        <v>1</v>
      </c>
      <c r="AN52" s="24">
        <v>1</v>
      </c>
    </row>
    <row r="53" spans="1:43" x14ac:dyDescent="0.3">
      <c r="A53" s="5">
        <v>2308</v>
      </c>
      <c r="B53" s="5" t="s">
        <v>111</v>
      </c>
      <c r="C53" s="14" t="s">
        <v>43</v>
      </c>
      <c r="D53" s="5" t="s">
        <v>86</v>
      </c>
      <c r="E53" s="5" t="s">
        <v>195</v>
      </c>
      <c r="F53" s="12">
        <v>15.608576162111399</v>
      </c>
      <c r="G53" s="12">
        <v>15.488014987229199</v>
      </c>
      <c r="H53" s="12">
        <v>3.6691957807395499E-3</v>
      </c>
      <c r="I53" s="12">
        <v>30.182640090017799</v>
      </c>
      <c r="J53" s="12">
        <v>29.736106963292499</v>
      </c>
      <c r="K53" s="12">
        <v>1.37186192760337E-3</v>
      </c>
      <c r="L53" s="12">
        <v>-0.212649489389269</v>
      </c>
      <c r="M53" s="12">
        <v>3.67804586668152E-3</v>
      </c>
      <c r="N53" s="12">
        <v>5.2544552728015601</v>
      </c>
      <c r="O53" s="12">
        <v>3.6317883606253099E-3</v>
      </c>
      <c r="P53" s="12">
        <v>9.6860140057021002</v>
      </c>
      <c r="Q53" s="12">
        <v>1.34456721317356E-3</v>
      </c>
      <c r="R53" s="12">
        <v>10.9603152460516</v>
      </c>
      <c r="S53" s="12">
        <v>0.12153135103522</v>
      </c>
      <c r="T53" s="12">
        <v>394.64482586141003</v>
      </c>
      <c r="U53" s="12">
        <v>0.49265724364798702</v>
      </c>
      <c r="V53" s="15">
        <v>44020.64271990741</v>
      </c>
      <c r="W53" s="5">
        <v>2.5</v>
      </c>
      <c r="X53" s="12">
        <v>2.3088903539642799E-4</v>
      </c>
      <c r="Y53" s="30">
        <v>1.22224473333163E-5</v>
      </c>
      <c r="Z53" s="11">
        <f>((((N53/1000)+1)/(([2]SMOW!$Z$4/1000)+1))-1)*1000</f>
        <v>15.874398670562506</v>
      </c>
      <c r="AA53" s="11">
        <f>((((P53/1000)+1)/(([2]SMOW!$AA$4/1000)+1))-1)*1000</f>
        <v>30.640194428253722</v>
      </c>
      <c r="AB53" s="11">
        <f>Z53*[2]SMOW!$AN$6</f>
        <v>16.607300596509475</v>
      </c>
      <c r="AC53" s="11">
        <f>AA53*[2]SMOW!$AN$12</f>
        <v>32.014677113428441</v>
      </c>
      <c r="AD53" s="11">
        <f t="shared" si="4"/>
        <v>16.47090739038909</v>
      </c>
      <c r="AE53" s="11">
        <f t="shared" si="4"/>
        <v>31.512888967375247</v>
      </c>
      <c r="AF53" s="12">
        <f>(AD53-[2]SMOW!AN$14*AE53)</f>
        <v>-0.16789798438503922</v>
      </c>
      <c r="AG53" s="2">
        <f t="shared" si="1"/>
        <v>-167.89798438503922</v>
      </c>
      <c r="AH53" s="12"/>
      <c r="AI53" s="2"/>
      <c r="AJ53" s="32" t="s">
        <v>198</v>
      </c>
      <c r="AK53" s="5">
        <v>15</v>
      </c>
      <c r="AL53" s="5">
        <v>0</v>
      </c>
      <c r="AM53" s="5">
        <v>0</v>
      </c>
      <c r="AN53" s="5">
        <v>1</v>
      </c>
    </row>
    <row r="54" spans="1:43" x14ac:dyDescent="0.3">
      <c r="A54" s="5">
        <v>2309</v>
      </c>
      <c r="B54" s="5" t="s">
        <v>111</v>
      </c>
      <c r="C54" s="14" t="s">
        <v>43</v>
      </c>
      <c r="D54" s="5" t="s">
        <v>86</v>
      </c>
      <c r="E54" s="5" t="s">
        <v>196</v>
      </c>
      <c r="F54" s="12">
        <v>16.024171397326899</v>
      </c>
      <c r="G54" s="12">
        <v>15.8971392716428</v>
      </c>
      <c r="H54" s="12">
        <v>4.2863165115858996E-3</v>
      </c>
      <c r="I54" s="12">
        <v>30.9595394030835</v>
      </c>
      <c r="J54" s="12">
        <v>30.489960197632801</v>
      </c>
      <c r="K54" s="12">
        <v>1.38506871172408E-3</v>
      </c>
      <c r="L54" s="12">
        <v>-0.20155971270731901</v>
      </c>
      <c r="M54" s="12">
        <v>4.2590871385253899E-3</v>
      </c>
      <c r="N54" s="12">
        <v>5.6658135180905997</v>
      </c>
      <c r="O54" s="12">
        <v>4.2426175508109504E-3</v>
      </c>
      <c r="P54" s="12">
        <v>10.4474560453626</v>
      </c>
      <c r="Q54" s="12">
        <v>1.3575112336816301E-3</v>
      </c>
      <c r="R54" s="12">
        <v>13.1103914851181</v>
      </c>
      <c r="S54" s="12">
        <v>0.139049922669645</v>
      </c>
      <c r="T54" s="12">
        <v>324.26937161740898</v>
      </c>
      <c r="U54" s="12">
        <v>0.192514677020931</v>
      </c>
      <c r="V54" s="15">
        <v>44021.495694444442</v>
      </c>
      <c r="W54" s="5">
        <v>2.5</v>
      </c>
      <c r="X54" s="12">
        <v>1.14175128827212E-3</v>
      </c>
      <c r="Y54" s="12">
        <v>3.05151197872934E-3</v>
      </c>
      <c r="Z54" s="11">
        <f>((((N54/1000)+1)/(([2]SMOW!$Z$4/1000)+1))-1)*1000</f>
        <v>16.290102682496421</v>
      </c>
      <c r="AA54" s="11">
        <f>((((P54/1000)+1)/(([2]SMOW!$AA$4/1000)+1))-1)*1000</f>
        <v>31.417438800182886</v>
      </c>
      <c r="AB54" s="11">
        <f>Z54*[2]SMOW!$AN$6</f>
        <v>17.042197163531178</v>
      </c>
      <c r="AC54" s="11">
        <f>AA54*[2]SMOW!$AN$12</f>
        <v>32.826787743594565</v>
      </c>
      <c r="AD54" s="11">
        <f t="shared" si="4"/>
        <v>16.898608008544137</v>
      </c>
      <c r="AE54" s="11">
        <f t="shared" si="4"/>
        <v>32.299497223614459</v>
      </c>
      <c r="AF54" s="12">
        <f>(AD54-[2]SMOW!AN$14*AE54)</f>
        <v>-0.15552652552429791</v>
      </c>
      <c r="AG54" s="2">
        <f t="shared" si="1"/>
        <v>-155.52652552429791</v>
      </c>
      <c r="AH54" s="12"/>
      <c r="AI54" s="2"/>
      <c r="AJ54" s="32" t="s">
        <v>198</v>
      </c>
      <c r="AK54" s="5">
        <v>15</v>
      </c>
      <c r="AL54" s="5">
        <v>0</v>
      </c>
      <c r="AM54" s="5">
        <v>0</v>
      </c>
      <c r="AN54" s="5">
        <v>1</v>
      </c>
    </row>
    <row r="55" spans="1:43" x14ac:dyDescent="0.3">
      <c r="A55" s="5">
        <v>2310</v>
      </c>
      <c r="B55" s="5" t="s">
        <v>111</v>
      </c>
      <c r="C55" s="14" t="s">
        <v>43</v>
      </c>
      <c r="D55" s="5" t="s">
        <v>86</v>
      </c>
      <c r="E55" s="5" t="s">
        <v>197</v>
      </c>
      <c r="F55" s="12">
        <v>16.925367449314901</v>
      </c>
      <c r="G55" s="12">
        <v>16.783729088288801</v>
      </c>
      <c r="H55" s="12">
        <v>3.85163011477733E-3</v>
      </c>
      <c r="I55" s="12">
        <v>32.671444670364899</v>
      </c>
      <c r="J55" s="12">
        <v>32.149080143666602</v>
      </c>
      <c r="K55" s="12">
        <v>1.31903245157201E-3</v>
      </c>
      <c r="L55" s="12">
        <v>-0.19098522756716099</v>
      </c>
      <c r="M55" s="12">
        <v>3.7478502202481002E-3</v>
      </c>
      <c r="N55" s="12">
        <v>6.5578218839106297</v>
      </c>
      <c r="O55" s="12">
        <v>3.81236277816259E-3</v>
      </c>
      <c r="P55" s="12">
        <v>12.1253010588699</v>
      </c>
      <c r="Q55" s="12">
        <v>1.2927888381566101E-3</v>
      </c>
      <c r="R55" s="12">
        <v>15.1617327865654</v>
      </c>
      <c r="S55" s="12">
        <v>0.123232233490086</v>
      </c>
      <c r="T55" s="12">
        <v>437.89104855931902</v>
      </c>
      <c r="U55" s="12">
        <v>8.4742549229391895E-2</v>
      </c>
      <c r="V55" s="15">
        <v>44021.620462962965</v>
      </c>
      <c r="W55" s="5">
        <v>2.5</v>
      </c>
      <c r="X55" s="12">
        <v>1.7274135003397102E-2</v>
      </c>
      <c r="Y55" s="12">
        <v>9.7624690648490803E-3</v>
      </c>
      <c r="Z55" s="11">
        <f>((((N55/1000)+1)/(([2]SMOW!$Z$4/1000)+1))-1)*1000</f>
        <v>17.191534610982995</v>
      </c>
      <c r="AA55" s="11">
        <f>((((P55/1000)+1)/(([2]SMOW!$AA$4/1000)+1))-1)*1000</f>
        <v>33.130104408059637</v>
      </c>
      <c r="AB55" s="11">
        <f>Z55*[2]SMOW!$AN$6</f>
        <v>17.985247121790621</v>
      </c>
      <c r="AC55" s="11">
        <f>AA55*[2]SMOW!$AN$12</f>
        <v>34.616281493963463</v>
      </c>
      <c r="AD55" s="11">
        <f t="shared" si="4"/>
        <v>17.825426001504063</v>
      </c>
      <c r="AE55" s="11">
        <f t="shared" si="4"/>
        <v>34.030615457424481</v>
      </c>
      <c r="AF55" s="12">
        <f>(AD55-[2]SMOW!AN$14*AE55)</f>
        <v>-0.14273896001606445</v>
      </c>
      <c r="AG55" s="2">
        <f t="shared" si="1"/>
        <v>-142.73896001606445</v>
      </c>
      <c r="AH55" s="2">
        <f>AVERAGE(AG54:AG55)</f>
        <v>-149.13274277018118</v>
      </c>
      <c r="AI55" s="2">
        <f>STDEV(AG54:AG55)</f>
        <v>9.0421742857390761</v>
      </c>
      <c r="AJ55" s="32" t="s">
        <v>198</v>
      </c>
      <c r="AK55" s="5">
        <v>15</v>
      </c>
      <c r="AL55" s="5">
        <v>0</v>
      </c>
      <c r="AM55" s="5">
        <v>0</v>
      </c>
      <c r="AN55" s="5">
        <v>0</v>
      </c>
    </row>
    <row r="56" spans="1:43" x14ac:dyDescent="0.3">
      <c r="A56" s="5">
        <v>2311</v>
      </c>
      <c r="B56" s="5" t="s">
        <v>111</v>
      </c>
      <c r="C56" s="14" t="s">
        <v>43</v>
      </c>
      <c r="D56" s="5" t="s">
        <v>83</v>
      </c>
      <c r="E56" s="5" t="s">
        <v>112</v>
      </c>
      <c r="F56" s="12">
        <v>14.703166471765501</v>
      </c>
      <c r="G56" s="12">
        <v>14.5961225350232</v>
      </c>
      <c r="H56" s="12">
        <v>4.4289247587525199E-3</v>
      </c>
      <c r="I56" s="12">
        <v>28.426704781575101</v>
      </c>
      <c r="J56" s="12">
        <v>28.030163284116998</v>
      </c>
      <c r="K56" s="12">
        <v>2.33936106092454E-3</v>
      </c>
      <c r="L56" s="12">
        <v>-0.20380367899059701</v>
      </c>
      <c r="M56" s="12">
        <v>4.5285830253603701E-3</v>
      </c>
      <c r="N56" s="12">
        <v>4.3593153668273601</v>
      </c>
      <c r="O56" s="12">
        <v>4.39731687309311E-3</v>
      </c>
      <c r="P56" s="12">
        <v>7.9650149775312</v>
      </c>
      <c r="Q56" s="12">
        <v>2.2928168782960301E-3</v>
      </c>
      <c r="R56" s="12">
        <v>9.9393782835129691</v>
      </c>
      <c r="S56" s="12">
        <v>0.14278848567211</v>
      </c>
      <c r="T56" s="12">
        <v>545.88461228930396</v>
      </c>
      <c r="U56" s="12">
        <v>0.49875227247634202</v>
      </c>
      <c r="V56" s="15">
        <v>44025.591840277775</v>
      </c>
      <c r="W56" s="5">
        <v>2.5</v>
      </c>
      <c r="X56" s="12">
        <v>3.1079181094224102E-2</v>
      </c>
      <c r="Y56" s="12">
        <v>3.4061346312942498E-2</v>
      </c>
      <c r="Z56" s="11">
        <f>((((N56/1000)+1)/(([2]SMOW!$Z$4/1000)+1))-1)*1000</f>
        <v>14.969802118975251</v>
      </c>
      <c r="AA56" s="11">
        <f>((((P56/1000)+1)/(([2]SMOW!$AA$4/1000)+1))-1)*1000</f>
        <v>28.883479223327679</v>
      </c>
      <c r="AB56" s="11">
        <f>Z56*[2]SMOW!$AN$6</f>
        <v>15.660939908300611</v>
      </c>
      <c r="AC56" s="11">
        <f>AA56*[2]SMOW!$AN$12</f>
        <v>30.179157753469774</v>
      </c>
      <c r="AD56" s="11">
        <f t="shared" si="4"/>
        <v>15.539572896494983</v>
      </c>
      <c r="AE56" s="11">
        <f t="shared" si="4"/>
        <v>29.732726682287492</v>
      </c>
      <c r="AF56" s="12">
        <f>(AD56-[2]SMOW!AN$14*AE56)</f>
        <v>-0.15930679175281348</v>
      </c>
      <c r="AG56" s="2">
        <f t="shared" si="1"/>
        <v>-159.30679175281347</v>
      </c>
      <c r="AH56" s="12"/>
      <c r="AI56" s="2"/>
      <c r="AJ56" s="2"/>
      <c r="AK56" s="5">
        <v>15</v>
      </c>
      <c r="AL56" s="5">
        <v>0</v>
      </c>
      <c r="AM56" s="5">
        <v>0</v>
      </c>
      <c r="AN56" s="5">
        <v>0</v>
      </c>
    </row>
    <row r="57" spans="1:43" x14ac:dyDescent="0.3">
      <c r="A57" s="5">
        <v>2312</v>
      </c>
      <c r="B57" s="5" t="s">
        <v>52</v>
      </c>
      <c r="C57" s="14" t="s">
        <v>43</v>
      </c>
      <c r="D57" s="5" t="s">
        <v>83</v>
      </c>
      <c r="E57" s="5" t="s">
        <v>113</v>
      </c>
      <c r="F57" s="5">
        <v>15.4045325895661</v>
      </c>
      <c r="G57" s="5">
        <v>15.2870871200053</v>
      </c>
      <c r="H57" s="5">
        <v>3.6176613249511999E-3</v>
      </c>
      <c r="I57" s="5">
        <v>29.772242043883299</v>
      </c>
      <c r="J57" s="5">
        <v>29.337653525058599</v>
      </c>
      <c r="K57" s="5">
        <v>1.3929362901633001E-3</v>
      </c>
      <c r="L57" s="5">
        <v>-0.20319394122564199</v>
      </c>
      <c r="M57" s="5">
        <v>3.43578122188538E-3</v>
      </c>
      <c r="N57" s="5">
        <v>5.0524919227616998</v>
      </c>
      <c r="O57" s="5">
        <v>3.5807792981808399E-3</v>
      </c>
      <c r="P57" s="5">
        <v>9.2837812838216998</v>
      </c>
      <c r="Q57" s="5">
        <v>1.36522227792097E-3</v>
      </c>
      <c r="R57" s="5">
        <v>11.581846120958801</v>
      </c>
      <c r="S57" s="5">
        <v>0.13901427507349801</v>
      </c>
      <c r="T57" s="5">
        <v>416.57698944106102</v>
      </c>
      <c r="U57" s="5">
        <v>0.36634882015500903</v>
      </c>
      <c r="V57" s="15">
        <v>44026.500150462962</v>
      </c>
      <c r="W57" s="5">
        <v>2.5</v>
      </c>
      <c r="X57" s="5">
        <v>6.3886653536174504E-3</v>
      </c>
      <c r="Y57" s="5">
        <v>9.4715281660009906E-3</v>
      </c>
      <c r="Z57" s="11">
        <f>((((N57/1000)+1)/(([2]SMOW!$Z$4/1000)+1))-1)*1000</f>
        <v>15.67030169223127</v>
      </c>
      <c r="AA57" s="11">
        <f>((((P57/1000)+1)/(([2]SMOW!$AA$4/1000)+1))-1)*1000</f>
        <v>30.229614104337443</v>
      </c>
      <c r="AB57" s="11">
        <f>Z57*[2]SMOW!$AN$6</f>
        <v>16.39378070575156</v>
      </c>
      <c r="AC57" s="11">
        <f>AA57*[2]SMOW!$AN$12</f>
        <v>31.585678644437472</v>
      </c>
      <c r="AD57" s="11">
        <f t="shared" si="4"/>
        <v>16.260853501577252</v>
      </c>
      <c r="AE57" s="11">
        <f t="shared" si="4"/>
        <v>31.097112265288516</v>
      </c>
      <c r="AF57" s="12">
        <f>(AD57-[2]SMOW!AN$14*AE57)</f>
        <v>-0.15842177449508554</v>
      </c>
      <c r="AG57" s="2">
        <f t="shared" si="1"/>
        <v>-158.42177449508554</v>
      </c>
      <c r="AH57" s="2">
        <f>AVERAGE(AG56:AG57)</f>
        <v>-158.86428312394952</v>
      </c>
      <c r="AI57" s="2">
        <f>STDEV(AG56:AG57)</f>
        <v>0.62580170440653737</v>
      </c>
      <c r="AK57" s="5">
        <v>15</v>
      </c>
      <c r="AL57" s="5">
        <v>0</v>
      </c>
      <c r="AM57" s="5">
        <v>0</v>
      </c>
      <c r="AN57" s="5">
        <v>0</v>
      </c>
      <c r="AQ57" s="15"/>
    </row>
    <row r="58" spans="1:43" x14ac:dyDescent="0.3">
      <c r="A58" s="5">
        <v>2313</v>
      </c>
      <c r="B58" s="5" t="s">
        <v>52</v>
      </c>
      <c r="C58" s="14" t="s">
        <v>45</v>
      </c>
      <c r="D58" s="5" t="s">
        <v>58</v>
      </c>
      <c r="E58" s="5" t="s">
        <v>114</v>
      </c>
      <c r="F58" s="5">
        <v>-23.712983611412099</v>
      </c>
      <c r="G58" s="5">
        <v>-23.998662105504899</v>
      </c>
      <c r="H58" s="5">
        <v>4.8121487275526098E-3</v>
      </c>
      <c r="I58" s="5">
        <v>-44.206875885864797</v>
      </c>
      <c r="J58" s="5">
        <v>-45.213786797053203</v>
      </c>
      <c r="K58" s="5">
        <v>1.92230857160615E-3</v>
      </c>
      <c r="L58" s="5">
        <v>-0.12578267666083201</v>
      </c>
      <c r="M58" s="5">
        <v>4.7704724831851798E-3</v>
      </c>
      <c r="N58" s="5">
        <v>-33.666221529656603</v>
      </c>
      <c r="O58" s="5">
        <v>4.7630889117631402E-3</v>
      </c>
      <c r="P58" s="5">
        <v>-63.223440052793102</v>
      </c>
      <c r="Q58" s="5">
        <v>1.88406211075849E-3</v>
      </c>
      <c r="R58" s="5">
        <v>-83.525802787452307</v>
      </c>
      <c r="S58" s="5">
        <v>0.130426270291253</v>
      </c>
      <c r="T58" s="5">
        <v>632.32198947018105</v>
      </c>
      <c r="U58" s="5">
        <v>0.182393705903827</v>
      </c>
      <c r="V58" s="15">
        <v>44026.596597222226</v>
      </c>
      <c r="W58" s="5">
        <v>2.5</v>
      </c>
      <c r="X58" s="5">
        <v>1.50675123027635E-4</v>
      </c>
      <c r="Y58" s="5">
        <v>8.0103157774998805E-4</v>
      </c>
      <c r="Z58" s="11">
        <f>((((N58/1000)+1)/(([2]SMOW!$Z$4/1000)+1))-1)*1000</f>
        <v>-23.457453016499819</v>
      </c>
      <c r="AA58" s="11">
        <f>((((P58/1000)+1)/(([2]SMOW!$AA$4/1000)+1))-1)*1000</f>
        <v>-43.782361558622583</v>
      </c>
      <c r="AB58" s="11">
        <f>Z58*[2]SMOW!$AN$6</f>
        <v>-24.540455456490456</v>
      </c>
      <c r="AC58" s="11">
        <f>AA58*[2]SMOW!$AN$12</f>
        <v>-45.746386232790286</v>
      </c>
      <c r="AD58" s="11">
        <f t="shared" si="4"/>
        <v>-24.846591287385312</v>
      </c>
      <c r="AE58" s="11">
        <f t="shared" si="4"/>
        <v>-46.825800340432153</v>
      </c>
      <c r="AF58" s="12">
        <f>(AD58-[2]SMOW!AN$14*AE58)</f>
        <v>-0.12256870763713579</v>
      </c>
      <c r="AG58" s="2">
        <f t="shared" si="1"/>
        <v>-122.56870763713579</v>
      </c>
      <c r="AH58" s="2"/>
      <c r="AI58" s="2"/>
      <c r="AJ58" s="5" t="s">
        <v>115</v>
      </c>
      <c r="AK58" s="5">
        <v>15</v>
      </c>
      <c r="AL58" s="5">
        <v>0</v>
      </c>
      <c r="AM58" s="5">
        <v>0</v>
      </c>
      <c r="AN58" s="5">
        <v>1</v>
      </c>
    </row>
    <row r="59" spans="1:43" x14ac:dyDescent="0.3">
      <c r="A59" s="5">
        <v>2314</v>
      </c>
      <c r="B59" s="5" t="s">
        <v>52</v>
      </c>
      <c r="C59" s="14" t="s">
        <v>45</v>
      </c>
      <c r="D59" s="5" t="s">
        <v>58</v>
      </c>
      <c r="E59" s="5" t="s">
        <v>116</v>
      </c>
      <c r="F59" s="5">
        <v>-28.9124825977405</v>
      </c>
      <c r="G59" s="5">
        <v>-29.3386839860039</v>
      </c>
      <c r="H59" s="5">
        <v>4.61749816885777E-3</v>
      </c>
      <c r="I59" s="5">
        <v>-54.036465927654099</v>
      </c>
      <c r="J59" s="5">
        <v>-55.551258211633701</v>
      </c>
      <c r="K59" s="5">
        <v>1.45552711008202E-3</v>
      </c>
      <c r="L59" s="5">
        <v>-7.61965026126363E-3</v>
      </c>
      <c r="M59" s="5">
        <v>4.8939993998428303E-3</v>
      </c>
      <c r="N59" s="5">
        <v>-38.812711667564599</v>
      </c>
      <c r="O59" s="5">
        <v>4.5704228138740699E-3</v>
      </c>
      <c r="P59" s="5">
        <v>-72.857459499808002</v>
      </c>
      <c r="Q59" s="5">
        <v>1.4265677840659601E-3</v>
      </c>
      <c r="R59" s="5">
        <v>-96.243500323032293</v>
      </c>
      <c r="S59" s="5">
        <v>0.111212993198796</v>
      </c>
      <c r="T59" s="5">
        <v>313.258982029854</v>
      </c>
      <c r="U59" s="5">
        <v>8.5851386954298503E-2</v>
      </c>
      <c r="V59" s="15">
        <v>44026.671516203707</v>
      </c>
      <c r="W59" s="5">
        <v>2.5</v>
      </c>
      <c r="X59" s="5">
        <v>4.9718519823557499E-3</v>
      </c>
      <c r="Y59" s="5">
        <v>1.0047223342571699E-2</v>
      </c>
      <c r="Z59" s="11">
        <f>((((N59/1000)+1)/(([2]SMOW!$Z$4/1000)+1))-1)*1000</f>
        <v>-28.658312904947138</v>
      </c>
      <c r="AA59" s="11">
        <f>((((P59/1000)+1)/(([2]SMOW!$AA$4/1000)+1))-1)*1000</f>
        <v>-53.616317400602796</v>
      </c>
      <c r="AB59" s="11">
        <f>Z59*[2]SMOW!$AN$6</f>
        <v>-29.98143280122239</v>
      </c>
      <c r="AC59" s="11">
        <f>AA59*[2]SMOW!$AN$12</f>
        <v>-56.021481639443458</v>
      </c>
      <c r="AD59" s="11">
        <f t="shared" si="4"/>
        <v>-30.440066225864786</v>
      </c>
      <c r="AE59" s="11">
        <f t="shared" si="4"/>
        <v>-57.651869069544148</v>
      </c>
      <c r="AF59" s="12">
        <f>(AD59-[2]SMOW!AN$14*AE59)</f>
        <v>1.2064285452595414E-4</v>
      </c>
      <c r="AG59" s="2">
        <f>AF59*1000</f>
        <v>0.12064285452595414</v>
      </c>
      <c r="AI59" s="15"/>
      <c r="AK59" s="5">
        <v>15</v>
      </c>
      <c r="AL59" s="5">
        <v>2</v>
      </c>
      <c r="AM59" s="5">
        <v>0</v>
      </c>
      <c r="AN59" s="5">
        <v>0</v>
      </c>
    </row>
    <row r="60" spans="1:43" x14ac:dyDescent="0.3">
      <c r="A60" s="5">
        <v>2315</v>
      </c>
      <c r="B60" s="5" t="s">
        <v>52</v>
      </c>
      <c r="C60" s="14" t="s">
        <v>45</v>
      </c>
      <c r="D60" s="5" t="s">
        <v>58</v>
      </c>
      <c r="E60" s="5" t="s">
        <v>117</v>
      </c>
      <c r="F60" s="5">
        <v>-28.833141348851601</v>
      </c>
      <c r="G60" s="5">
        <v>-29.256983766005401</v>
      </c>
      <c r="H60" s="5">
        <v>4.3054351927312396E-3</v>
      </c>
      <c r="I60" s="5">
        <v>-53.9008667443413</v>
      </c>
      <c r="J60" s="5">
        <v>-55.407923548370398</v>
      </c>
      <c r="K60" s="5">
        <v>2.6485122222734601E-3</v>
      </c>
      <c r="L60" s="5">
        <v>-1.60013246577293E-3</v>
      </c>
      <c r="M60" s="5">
        <v>4.7816960254323604E-3</v>
      </c>
      <c r="N60" s="5">
        <v>-38.734179302040602</v>
      </c>
      <c r="O60" s="5">
        <v>4.2615413171658602E-3</v>
      </c>
      <c r="P60" s="5">
        <v>-72.724558212624999</v>
      </c>
      <c r="Q60" s="5">
        <v>2.5958171344450899E-3</v>
      </c>
      <c r="R60" s="5">
        <v>-96.740393024401698</v>
      </c>
      <c r="S60" s="5">
        <v>0.145526634808228</v>
      </c>
      <c r="T60" s="5">
        <v>340.04936576269301</v>
      </c>
      <c r="U60" s="5">
        <v>0.116654406547755</v>
      </c>
      <c r="V60" s="15">
        <v>44026.749027777776</v>
      </c>
      <c r="W60" s="5">
        <v>2.5</v>
      </c>
      <c r="X60" s="5">
        <v>4.36052749952819E-3</v>
      </c>
      <c r="Y60" s="5">
        <v>1.6680824731809E-3</v>
      </c>
      <c r="Z60" s="11">
        <f>((((N60/1000)+1)/(([2]SMOW!$Z$4/1000)+1))-1)*1000</f>
        <v>-28.578950889504796</v>
      </c>
      <c r="AA60" s="11">
        <f>((((P60/1000)+1)/(([2]SMOW!$AA$4/1000)+1))-1)*1000</f>
        <v>-53.480657991081372</v>
      </c>
      <c r="AB60" s="11">
        <f>Z60*[2]SMOW!$AN$6</f>
        <v>-29.898406736818458</v>
      </c>
      <c r="AC60" s="11">
        <f>AA60*[2]SMOW!$AN$12</f>
        <v>-55.879736710135113</v>
      </c>
      <c r="AD60" s="11">
        <f t="shared" si="4"/>
        <v>-30.354477646201939</v>
      </c>
      <c r="AE60" s="11">
        <f t="shared" si="4"/>
        <v>-57.501723398192482</v>
      </c>
      <c r="AF60" s="12">
        <f>(AD60-[2]SMOW!AN$14*AE60)</f>
        <v>6.4323080436921032E-3</v>
      </c>
      <c r="AG60" s="2">
        <f t="shared" si="1"/>
        <v>6.4323080436921032</v>
      </c>
      <c r="AH60" s="2"/>
      <c r="AI60" s="2"/>
      <c r="AK60" s="5">
        <v>15</v>
      </c>
      <c r="AL60" s="5">
        <v>0</v>
      </c>
      <c r="AM60" s="5">
        <v>0</v>
      </c>
      <c r="AN60" s="5">
        <v>0</v>
      </c>
    </row>
    <row r="61" spans="1:43" x14ac:dyDescent="0.3">
      <c r="A61" s="5">
        <v>2316</v>
      </c>
      <c r="B61" s="5" t="s">
        <v>93</v>
      </c>
      <c r="C61" s="14" t="s">
        <v>45</v>
      </c>
      <c r="D61" s="5" t="s">
        <v>58</v>
      </c>
      <c r="E61" s="5" t="s">
        <v>118</v>
      </c>
      <c r="F61" s="5">
        <v>-28.205473424289298</v>
      </c>
      <c r="G61" s="5">
        <v>-28.610889890166099</v>
      </c>
      <c r="H61" s="5">
        <v>5.4358153149898598E-3</v>
      </c>
      <c r="I61" s="5">
        <v>-52.723177270126698</v>
      </c>
      <c r="J61" s="5">
        <v>-54.163913578079303</v>
      </c>
      <c r="K61" s="5">
        <v>4.8673113113274699E-3</v>
      </c>
      <c r="L61" s="5">
        <v>-1.23435209402134E-2</v>
      </c>
      <c r="M61" s="5">
        <v>4.3904044093498896E-3</v>
      </c>
      <c r="N61" s="5">
        <v>-38.112910446688403</v>
      </c>
      <c r="O61" s="5">
        <v>5.3803972235846103E-3</v>
      </c>
      <c r="P61" s="5">
        <v>-71.570300176542901</v>
      </c>
      <c r="Q61" s="5">
        <v>4.77047075500111E-3</v>
      </c>
      <c r="R61" s="5">
        <v>-94.844766302727507</v>
      </c>
      <c r="S61" s="5">
        <v>0.15606102422434601</v>
      </c>
      <c r="T61" s="5">
        <v>408.265396831332</v>
      </c>
      <c r="U61" s="5">
        <v>0.32267230728666402</v>
      </c>
      <c r="V61" s="15">
        <v>44027.453958333332</v>
      </c>
      <c r="W61" s="5">
        <v>2.5</v>
      </c>
      <c r="X61" s="5">
        <v>7.7536678042135695E-2</v>
      </c>
      <c r="Y61" s="5">
        <v>7.2098254836805695E-2</v>
      </c>
      <c r="Z61" s="11">
        <f>((((N61/1000)+1)/(([2]SMOW!$Z$4/1000)+1))-1)*1000</f>
        <v>-27.951118680919929</v>
      </c>
      <c r="AA61" s="11">
        <f>((((P61/1000)+1)/(([2]SMOW!$AA$4/1000)+1))-1)*1000</f>
        <v>-52.302445447551584</v>
      </c>
      <c r="AB61" s="11">
        <f>Z61*[2]SMOW!$AN$6</f>
        <v>-29.241588269012531</v>
      </c>
      <c r="AC61" s="11">
        <f>AA61*[2]SMOW!$AN$12</f>
        <v>-54.648670953015923</v>
      </c>
      <c r="AD61" s="11">
        <f t="shared" si="4"/>
        <v>-29.677645220174398</v>
      </c>
      <c r="AE61" s="11">
        <f t="shared" si="4"/>
        <v>-56.198643810958139</v>
      </c>
      <c r="AF61" s="12">
        <f>(AD61-[2]SMOW!AN$14*AE61)</f>
        <v>-4.7612879885008397E-3</v>
      </c>
      <c r="AG61" s="2">
        <f t="shared" si="1"/>
        <v>-4.7612879885008397</v>
      </c>
      <c r="AH61" s="2"/>
      <c r="AI61" s="2"/>
      <c r="AK61" s="5">
        <v>15</v>
      </c>
      <c r="AL61" s="5">
        <v>0</v>
      </c>
      <c r="AM61" s="5">
        <v>0</v>
      </c>
      <c r="AN61" s="5">
        <v>0</v>
      </c>
    </row>
    <row r="62" spans="1:43" x14ac:dyDescent="0.3">
      <c r="A62" s="5">
        <v>2317</v>
      </c>
      <c r="B62" s="5" t="s">
        <v>93</v>
      </c>
      <c r="C62" s="14" t="s">
        <v>45</v>
      </c>
      <c r="D62" s="5" t="s">
        <v>58</v>
      </c>
      <c r="E62" s="5" t="s">
        <v>119</v>
      </c>
      <c r="F62" s="5">
        <v>-28.8075248432866</v>
      </c>
      <c r="G62" s="5">
        <v>-29.230607103678</v>
      </c>
      <c r="H62" s="5">
        <v>4.46139580009507E-3</v>
      </c>
      <c r="I62" s="5">
        <v>-53.852441265021397</v>
      </c>
      <c r="J62" s="5">
        <v>-55.356740383155</v>
      </c>
      <c r="K62" s="5">
        <v>1.32870469132623E-3</v>
      </c>
      <c r="L62" s="5">
        <v>-2.24818137215932E-3</v>
      </c>
      <c r="M62" s="5">
        <v>4.60520353373096E-3</v>
      </c>
      <c r="N62" s="5">
        <v>-38.708823956534303</v>
      </c>
      <c r="O62" s="5">
        <v>4.4159119074482396E-3</v>
      </c>
      <c r="P62" s="5">
        <v>-72.677096211919405</v>
      </c>
      <c r="Q62" s="5">
        <v>1.30226863797491E-3</v>
      </c>
      <c r="R62" s="5">
        <v>-96.757175308571604</v>
      </c>
      <c r="S62" s="5">
        <v>0.13531103022440799</v>
      </c>
      <c r="T62" s="5">
        <v>400.54343443954798</v>
      </c>
      <c r="U62" s="5">
        <v>0.113039077600319</v>
      </c>
      <c r="V62" s="15">
        <v>44027.534560185188</v>
      </c>
      <c r="W62" s="5">
        <v>2.5</v>
      </c>
      <c r="X62" s="5">
        <v>5.1325821039140102E-2</v>
      </c>
      <c r="Y62" s="5">
        <v>6.2201828782640897E-2</v>
      </c>
      <c r="Z62" s="11">
        <f>((((N62/1000)+1)/(([2]SMOW!$Z$4/1000)+1))-1)*1000</f>
        <v>-28.55332767914831</v>
      </c>
      <c r="AA62" s="11">
        <f>((((P62/1000)+1)/(([2]SMOW!$AA$4/1000)+1))-1)*1000</f>
        <v>-53.432211003645037</v>
      </c>
      <c r="AB62" s="11">
        <f>Z62*[2]SMOW!$AN$6</f>
        <v>-29.87160053360606</v>
      </c>
      <c r="AC62" s="11">
        <f>AA62*[2]SMOW!$AN$12</f>
        <v>-55.82911644845484</v>
      </c>
      <c r="AD62" s="11">
        <f t="shared" si="4"/>
        <v>-30.326845661009944</v>
      </c>
      <c r="AE62" s="11">
        <f t="shared" si="4"/>
        <v>-57.44810850752571</v>
      </c>
      <c r="AF62" s="12">
        <f>(AD62-[2]SMOW!AN$14*AE62)</f>
        <v>5.7556309636304093E-3</v>
      </c>
      <c r="AG62" s="2">
        <f t="shared" si="1"/>
        <v>5.7556309636304093</v>
      </c>
      <c r="AH62" s="2">
        <f>AVERAGE(AG59:AG62)</f>
        <v>1.8868234683369067</v>
      </c>
      <c r="AI62" s="2">
        <f>STDEV(AG59:AG62)</f>
        <v>5.2581961851180523</v>
      </c>
      <c r="AK62" s="5">
        <v>15</v>
      </c>
      <c r="AL62" s="5">
        <v>0</v>
      </c>
      <c r="AM62" s="5">
        <v>0</v>
      </c>
      <c r="AN62" s="5">
        <v>0</v>
      </c>
    </row>
    <row r="63" spans="1:43" x14ac:dyDescent="0.3">
      <c r="A63" s="5">
        <v>2318</v>
      </c>
      <c r="B63" s="5" t="s">
        <v>93</v>
      </c>
      <c r="C63" s="14" t="s">
        <v>45</v>
      </c>
      <c r="D63" s="5" t="s">
        <v>53</v>
      </c>
      <c r="E63" s="5" t="s">
        <v>120</v>
      </c>
      <c r="F63" s="5">
        <v>-0.61496188026213805</v>
      </c>
      <c r="G63" s="5">
        <v>-0.61515145635492696</v>
      </c>
      <c r="H63" s="5">
        <v>4.57968573117857E-3</v>
      </c>
      <c r="I63" s="5">
        <v>-1.1056106571784401</v>
      </c>
      <c r="J63" s="5">
        <v>-1.10622233396485</v>
      </c>
      <c r="K63" s="5">
        <v>1.4028317887376E-3</v>
      </c>
      <c r="L63" s="5">
        <v>-3.10660640214847E-2</v>
      </c>
      <c r="M63" s="5">
        <v>4.19141738669211E-3</v>
      </c>
      <c r="N63" s="5">
        <v>-10.8036839357242</v>
      </c>
      <c r="O63" s="5">
        <v>4.5329958736800699E-3</v>
      </c>
      <c r="P63" s="5">
        <v>-20.979722294598101</v>
      </c>
      <c r="Q63" s="5">
        <v>1.37492089457833E-3</v>
      </c>
      <c r="R63" s="5">
        <v>-29.1050164300588</v>
      </c>
      <c r="S63" s="5">
        <v>0.120592245443659</v>
      </c>
      <c r="T63" s="5">
        <v>406.02909610301498</v>
      </c>
      <c r="U63" s="5">
        <v>6.9378007147403498E-2</v>
      </c>
      <c r="V63" s="15">
        <v>44027.630671296298</v>
      </c>
      <c r="W63" s="5">
        <v>2.5</v>
      </c>
      <c r="X63" s="5">
        <v>3.2510086704060398E-3</v>
      </c>
      <c r="Y63" s="5">
        <v>5.8421180333409102E-3</v>
      </c>
      <c r="Z63" s="11">
        <f>((((N63/1000)+1)/(([2]SMOW!$Z$4/1000)+1))-1)*1000</f>
        <v>-0.35338567464815451</v>
      </c>
      <c r="AA63" s="11">
        <f>((((P63/1000)+1)/(([2]SMOW!$AA$4/1000)+1))-1)*1000</f>
        <v>-0.66195295659510212</v>
      </c>
      <c r="AB63" s="11">
        <f>Z63*[2]SMOW!$AN$6</f>
        <v>-0.36970106693019328</v>
      </c>
      <c r="AC63" s="11">
        <f>AA63*[2]SMOW!$AN$12</f>
        <v>-0.69164737904306162</v>
      </c>
      <c r="AD63" s="11">
        <f t="shared" si="4"/>
        <v>-0.36976942321779799</v>
      </c>
      <c r="AE63" s="11">
        <f t="shared" si="4"/>
        <v>-0.69188667743793908</v>
      </c>
      <c r="AF63" s="12">
        <f>(AD63-[2]SMOW!AN$14*AE63)</f>
        <v>-4.4532575305661348E-3</v>
      </c>
      <c r="AG63" s="2">
        <f t="shared" si="1"/>
        <v>-4.4532575305661348</v>
      </c>
      <c r="AH63" s="2"/>
      <c r="AI63" s="2"/>
      <c r="AK63" s="5">
        <v>15</v>
      </c>
      <c r="AL63" s="5">
        <v>2</v>
      </c>
      <c r="AM63" s="5">
        <v>0</v>
      </c>
      <c r="AN63" s="5">
        <v>0</v>
      </c>
    </row>
    <row r="64" spans="1:43" x14ac:dyDescent="0.3">
      <c r="A64" s="5">
        <v>2319</v>
      </c>
      <c r="B64" s="5" t="s">
        <v>93</v>
      </c>
      <c r="C64" s="14" t="s">
        <v>45</v>
      </c>
      <c r="D64" s="5" t="s">
        <v>53</v>
      </c>
      <c r="E64" s="5" t="s">
        <v>121</v>
      </c>
      <c r="F64" s="5">
        <v>-0.51219201407636294</v>
      </c>
      <c r="G64" s="5">
        <v>-0.51232351848972602</v>
      </c>
      <c r="H64" s="5">
        <v>3.8495955738356699E-3</v>
      </c>
      <c r="I64" s="5">
        <v>-0.92316226358255304</v>
      </c>
      <c r="J64" s="5">
        <v>-0.92358867833650804</v>
      </c>
      <c r="K64" s="5">
        <v>1.3954359600611499E-3</v>
      </c>
      <c r="L64" s="5">
        <v>-2.4668696328049401E-2</v>
      </c>
      <c r="M64" s="5">
        <v>3.9580088342055899E-3</v>
      </c>
      <c r="N64" s="5">
        <v>-10.701961807459501</v>
      </c>
      <c r="O64" s="5">
        <v>3.8103489793487699E-3</v>
      </c>
      <c r="P64" s="5">
        <v>-20.800903914125801</v>
      </c>
      <c r="Q64" s="5">
        <v>1.3676722141137401E-3</v>
      </c>
      <c r="R64" s="5">
        <v>-29.132907495398001</v>
      </c>
      <c r="S64" s="5">
        <v>0.123114754576564</v>
      </c>
      <c r="T64" s="5">
        <v>837.38556149228498</v>
      </c>
      <c r="U64" s="5">
        <v>0.107345435338322</v>
      </c>
      <c r="V64" s="15">
        <v>44027.714085648149</v>
      </c>
      <c r="W64" s="5">
        <v>2.5</v>
      </c>
      <c r="X64" s="5">
        <v>6.8159307928534599E-2</v>
      </c>
      <c r="Y64" s="5">
        <v>7.6911566526360803E-2</v>
      </c>
      <c r="Z64" s="11">
        <f>((((N64/1000)+1)/(([2]SMOW!$Z$4/1000)+1))-1)*1000</f>
        <v>-0.25058890976903392</v>
      </c>
      <c r="AA64" s="11">
        <f>((((P64/1000)+1)/(([2]SMOW!$AA$4/1000)+1))-1)*1000</f>
        <v>-0.47942352877206051</v>
      </c>
      <c r="AB64" s="11">
        <f>Z64*[2]SMOW!$AN$6</f>
        <v>-0.2621582988465081</v>
      </c>
      <c r="AC64" s="11">
        <f>AA64*[2]SMOW!$AN$12</f>
        <v>-0.50092989814923805</v>
      </c>
      <c r="AD64" s="11">
        <f t="shared" si="4"/>
        <v>-0.26219266834025023</v>
      </c>
      <c r="AE64" s="11">
        <f t="shared" si="4"/>
        <v>-0.50105540544595661</v>
      </c>
      <c r="AF64" s="12">
        <f>(AD64-[2]SMOW!AN$14*AE64)</f>
        <v>2.3645857352148636E-3</v>
      </c>
      <c r="AG64" s="2">
        <f t="shared" si="1"/>
        <v>2.3645857352148636</v>
      </c>
      <c r="AK64" s="5">
        <v>15</v>
      </c>
      <c r="AL64" s="5">
        <v>0</v>
      </c>
      <c r="AM64" s="5">
        <v>0</v>
      </c>
      <c r="AN64" s="5">
        <v>0</v>
      </c>
    </row>
    <row r="65" spans="1:40" x14ac:dyDescent="0.3">
      <c r="A65" s="5">
        <v>2320</v>
      </c>
      <c r="B65" s="5" t="s">
        <v>93</v>
      </c>
      <c r="C65" s="14" t="s">
        <v>45</v>
      </c>
      <c r="D65" s="5" t="s">
        <v>53</v>
      </c>
      <c r="E65" s="5" t="s">
        <v>122</v>
      </c>
      <c r="F65" s="5">
        <v>-0.45153529354120497</v>
      </c>
      <c r="G65" s="5">
        <v>-0.45163757758386602</v>
      </c>
      <c r="H65" s="5">
        <v>3.99361756494453E-3</v>
      </c>
      <c r="I65" s="5">
        <v>-0.80354935342085698</v>
      </c>
      <c r="J65" s="5">
        <v>-0.80387240037804397</v>
      </c>
      <c r="K65" s="5">
        <v>1.1999502556441499E-3</v>
      </c>
      <c r="L65" s="5">
        <v>-2.7192950184259001E-2</v>
      </c>
      <c r="M65" s="5">
        <v>4.1315318301012698E-3</v>
      </c>
      <c r="N65" s="5">
        <v>-10.6419234816799</v>
      </c>
      <c r="O65" s="5">
        <v>3.9529026674688904E-3</v>
      </c>
      <c r="P65" s="5">
        <v>-20.683670835461001</v>
      </c>
      <c r="Q65" s="5">
        <v>1.17607591457908E-3</v>
      </c>
      <c r="R65" s="5">
        <v>-29.276426804497699</v>
      </c>
      <c r="S65" s="5">
        <v>0.15643026029886201</v>
      </c>
      <c r="T65" s="5">
        <v>430.48302671847301</v>
      </c>
      <c r="U65" s="5">
        <v>9.1508288321717104E-2</v>
      </c>
      <c r="V65" s="15">
        <v>44027.793854166666</v>
      </c>
      <c r="W65" s="5">
        <v>2.5</v>
      </c>
      <c r="X65" s="5">
        <v>3.4577279692226397E-2</v>
      </c>
      <c r="Y65" s="5">
        <v>2.6487544615133099E-2</v>
      </c>
      <c r="Z65" s="11">
        <f>((((N65/1000)+1)/(([2]SMOW!$Z$4/1000)+1))-1)*1000</f>
        <v>-0.18991631311593427</v>
      </c>
      <c r="AA65" s="11">
        <f>((((P65/1000)+1)/(([2]SMOW!$AA$4/1000)+1))-1)*1000</f>
        <v>-0.35975749268513102</v>
      </c>
      <c r="AB65" s="11">
        <f>Z65*[2]SMOW!$AN$6</f>
        <v>-0.19868452125660105</v>
      </c>
      <c r="AC65" s="11">
        <f>AA65*[2]SMOW!$AN$12</f>
        <v>-0.37589578598857093</v>
      </c>
      <c r="AD65" s="11">
        <f t="shared" si="4"/>
        <v>-0.19870426164087393</v>
      </c>
      <c r="AE65" s="11">
        <f t="shared" si="4"/>
        <v>-0.37596645251897332</v>
      </c>
      <c r="AF65" s="12">
        <f>(AD65-[2]SMOW!AN$14*AE65)</f>
        <v>-1.939747108559986E-4</v>
      </c>
      <c r="AG65" s="2">
        <f t="shared" si="1"/>
        <v>-0.1939747108559986</v>
      </c>
      <c r="AK65" s="5">
        <v>15</v>
      </c>
      <c r="AL65" s="5">
        <v>0</v>
      </c>
      <c r="AM65" s="5">
        <v>0</v>
      </c>
      <c r="AN65" s="5">
        <v>0</v>
      </c>
    </row>
    <row r="66" spans="1:40" x14ac:dyDescent="0.3">
      <c r="A66" s="5">
        <v>2321</v>
      </c>
      <c r="B66" s="5" t="s">
        <v>52</v>
      </c>
      <c r="C66" s="14" t="s">
        <v>45</v>
      </c>
      <c r="D66" s="5" t="s">
        <v>53</v>
      </c>
      <c r="E66" s="5" t="s">
        <v>123</v>
      </c>
      <c r="F66" s="5">
        <v>-0.25064423802225799</v>
      </c>
      <c r="G66" s="5">
        <v>-0.25067594154612999</v>
      </c>
      <c r="H66" s="5">
        <v>3.88563227216521E-3</v>
      </c>
      <c r="I66" s="5">
        <v>-0.42241987884315502</v>
      </c>
      <c r="J66" s="5">
        <v>-0.42250926133897199</v>
      </c>
      <c r="K66" s="5">
        <v>2.6947039236299899E-3</v>
      </c>
      <c r="L66" s="5">
        <v>-2.7591051559153101E-2</v>
      </c>
      <c r="M66" s="5">
        <v>3.95747746414765E-3</v>
      </c>
      <c r="N66" s="5">
        <v>-10.443080508781801</v>
      </c>
      <c r="O66" s="5">
        <v>3.84601828384316E-3</v>
      </c>
      <c r="P66" s="5">
        <v>-20.3101243544479</v>
      </c>
      <c r="Q66" s="5">
        <v>2.6410898006759202E-3</v>
      </c>
      <c r="R66" s="5">
        <v>-28.720199602210101</v>
      </c>
      <c r="S66" s="5">
        <v>0.169756357487342</v>
      </c>
      <c r="T66" s="5">
        <v>440.69505571135699</v>
      </c>
      <c r="U66" s="5">
        <v>0.284916020027426</v>
      </c>
      <c r="V66" s="15">
        <v>44028.394571759258</v>
      </c>
      <c r="W66" s="5">
        <v>2.5</v>
      </c>
      <c r="X66" s="5">
        <v>0.82054582560056899</v>
      </c>
      <c r="Y66" s="5">
        <v>0.85396483910430099</v>
      </c>
      <c r="Z66" s="11">
        <f>((((N66/1000)+1)/(([2]SMOW!$Z$4/1000)+1))-1)*1000</f>
        <v>1.1027323058021565E-2</v>
      </c>
      <c r="AA66" s="11">
        <f>((((P66/1000)+1)/(([2]SMOW!$AA$4/1000)+1))-1)*1000</f>
        <v>2.1541260074586788E-2</v>
      </c>
      <c r="AB66" s="11">
        <f>Z66*[2]SMOW!$AN$6</f>
        <v>1.1536441322907442E-2</v>
      </c>
      <c r="AC66" s="11">
        <f>AA66*[2]SMOW!$AN$12</f>
        <v>2.2507575384977347E-2</v>
      </c>
      <c r="AD66" s="11">
        <f t="shared" si="4"/>
        <v>1.1536374778673914E-2</v>
      </c>
      <c r="AE66" s="11">
        <f t="shared" si="4"/>
        <v>2.2507322093348141E-2</v>
      </c>
      <c r="AF66" s="12">
        <f>(AD66-[2]SMOW!AN$14*AE66)</f>
        <v>-3.474912866139046E-4</v>
      </c>
      <c r="AG66" s="2">
        <f t="shared" si="1"/>
        <v>-0.3474912866139046</v>
      </c>
      <c r="AH66" s="2">
        <f>AVERAGE(AG63:AG66)</f>
        <v>-0.65753444820529361</v>
      </c>
      <c r="AI66" s="2">
        <f>STDEV(AG63:AG66)</f>
        <v>2.8196771986135403</v>
      </c>
      <c r="AK66" s="5">
        <v>15</v>
      </c>
      <c r="AL66" s="5">
        <v>0</v>
      </c>
      <c r="AM66" s="5">
        <v>0</v>
      </c>
      <c r="AN66" s="5">
        <v>0</v>
      </c>
    </row>
    <row r="67" spans="1:40" x14ac:dyDescent="0.3">
      <c r="A67" s="5">
        <v>2322</v>
      </c>
      <c r="B67" s="5" t="s">
        <v>52</v>
      </c>
      <c r="C67" s="14" t="s">
        <v>43</v>
      </c>
      <c r="D67" s="5" t="s">
        <v>68</v>
      </c>
      <c r="E67" s="5" t="s">
        <v>124</v>
      </c>
      <c r="F67" s="5">
        <v>7.5318001292237096</v>
      </c>
      <c r="G67" s="5">
        <v>7.5035774235443498</v>
      </c>
      <c r="H67" s="5">
        <v>4.0861818725128002E-3</v>
      </c>
      <c r="I67" s="5">
        <v>14.5225126423205</v>
      </c>
      <c r="J67" s="5">
        <v>14.4180708783295</v>
      </c>
      <c r="K67" s="5">
        <v>1.33622091828521E-3</v>
      </c>
      <c r="L67" s="5">
        <v>-0.10916400021363799</v>
      </c>
      <c r="M67" s="5">
        <v>4.2542119832781897E-3</v>
      </c>
      <c r="N67" s="5">
        <v>-2.7399780963835099</v>
      </c>
      <c r="O67" s="5">
        <v>4.0445232827005196E-3</v>
      </c>
      <c r="P67" s="5">
        <v>-5.6625378395368697</v>
      </c>
      <c r="Q67" s="5">
        <v>1.3096353212649801E-3</v>
      </c>
      <c r="R67" s="5">
        <v>-8.9317628562154106</v>
      </c>
      <c r="S67" s="5">
        <v>0.14723589217164901</v>
      </c>
      <c r="T67" s="5">
        <v>433.68488807786701</v>
      </c>
      <c r="U67" s="5">
        <v>8.2184613660819306E-2</v>
      </c>
      <c r="V67" s="15">
        <v>44028.517488425925</v>
      </c>
      <c r="W67" s="5">
        <v>2.5</v>
      </c>
      <c r="X67" s="5">
        <v>5.6246943318072402E-2</v>
      </c>
      <c r="Y67" s="5">
        <v>6.8698752887900699E-2</v>
      </c>
      <c r="Z67" s="11">
        <f>((((N67/1000)+1)/(([2]SMOW!$Z$4/1000)+1))-1)*1000</f>
        <v>7.7955086452217159</v>
      </c>
      <c r="AA67" s="11">
        <f>((((P67/1000)+1)/(([2]SMOW!$AA$4/1000)+1))-1)*1000</f>
        <v>14.973111554428931</v>
      </c>
      <c r="AB67" s="11">
        <f>Z67*[2]SMOW!$AN$6</f>
        <v>8.1554179191656839</v>
      </c>
      <c r="AC67" s="11">
        <f>AA67*[2]SMOW!$AN$12</f>
        <v>15.644787532952579</v>
      </c>
      <c r="AD67" s="11">
        <f t="shared" ref="AD67:AE82" si="5">LN((AB67/1000)+1)*1000</f>
        <v>8.1223422075939027</v>
      </c>
      <c r="AE67" s="11">
        <f t="shared" si="5"/>
        <v>15.523669455540677</v>
      </c>
      <c r="AF67" s="12">
        <f>(AD67-[2]SMOW!AN$14*AE67)</f>
        <v>-7.4155264931574649E-2</v>
      </c>
      <c r="AG67" s="2">
        <f t="shared" ref="AG67:AG107" si="6">AF67*1000</f>
        <v>-74.155264931574649</v>
      </c>
      <c r="AK67" s="5">
        <v>15</v>
      </c>
      <c r="AL67" s="5">
        <v>0</v>
      </c>
      <c r="AM67" s="5">
        <v>0</v>
      </c>
      <c r="AN67" s="5">
        <v>1</v>
      </c>
    </row>
    <row r="68" spans="1:40" x14ac:dyDescent="0.3">
      <c r="A68" s="5">
        <v>2323</v>
      </c>
      <c r="B68" s="5" t="s">
        <v>52</v>
      </c>
      <c r="C68" s="14" t="s">
        <v>43</v>
      </c>
      <c r="D68" s="5" t="s">
        <v>68</v>
      </c>
      <c r="E68" s="5" t="s">
        <v>125</v>
      </c>
      <c r="F68" s="5">
        <v>8.5335672099455007</v>
      </c>
      <c r="G68" s="5">
        <v>8.49736189895326</v>
      </c>
      <c r="H68" s="5">
        <v>3.6306969157322202E-3</v>
      </c>
      <c r="I68" s="5">
        <v>16.4279791462803</v>
      </c>
      <c r="J68" s="5">
        <v>16.2944997282553</v>
      </c>
      <c r="K68" s="5">
        <v>1.60902259505574E-3</v>
      </c>
      <c r="L68" s="5">
        <v>-0.106133957565531</v>
      </c>
      <c r="M68" s="5">
        <v>3.8982147965456802E-3</v>
      </c>
      <c r="N68" s="5">
        <v>-1.74842402262145</v>
      </c>
      <c r="O68" s="5">
        <v>3.5936819912238799E-3</v>
      </c>
      <c r="P68" s="5">
        <v>-3.7949827048120199</v>
      </c>
      <c r="Q68" s="5">
        <v>1.5770093061406401E-3</v>
      </c>
      <c r="R68" s="5">
        <v>-6.9900854571702604</v>
      </c>
      <c r="S68" s="5">
        <v>0.13686218309333401</v>
      </c>
      <c r="T68" s="5">
        <v>389.87456593442403</v>
      </c>
      <c r="U68" s="5">
        <v>0.13796976734064101</v>
      </c>
      <c r="V68" s="15">
        <v>44028.7499537037</v>
      </c>
      <c r="W68" s="5">
        <v>2.5</v>
      </c>
      <c r="X68" s="5">
        <v>6.4806805687380696E-3</v>
      </c>
      <c r="Y68" s="5">
        <v>1.05482593423737E-2</v>
      </c>
      <c r="Z68" s="11">
        <f>((((N68/1000)+1)/(([2]SMOW!$Z$4/1000)+1))-1)*1000</f>
        <v>8.7975379256182151</v>
      </c>
      <c r="AA68" s="11">
        <f>((((P68/1000)+1)/(([2]SMOW!$AA$4/1000)+1))-1)*1000</f>
        <v>16.879424368966276</v>
      </c>
      <c r="AB68" s="11">
        <f>Z68*[2]SMOW!$AN$6</f>
        <v>9.2037096882837073</v>
      </c>
      <c r="AC68" s="11">
        <f>AA68*[2]SMOW!$AN$12</f>
        <v>17.636615273390401</v>
      </c>
      <c r="AD68" s="11">
        <f t="shared" si="5"/>
        <v>9.1616136482868527</v>
      </c>
      <c r="AE68" s="11">
        <f t="shared" si="5"/>
        <v>17.482894946744466</v>
      </c>
      <c r="AF68" s="12">
        <f>(AD68-[2]SMOW!AN$14*AE68)</f>
        <v>-6.9354883594225925E-2</v>
      </c>
      <c r="AG68" s="2">
        <f t="shared" si="6"/>
        <v>-69.354883594225925</v>
      </c>
      <c r="AH68" s="2">
        <f>AVERAGE(AG68:AG69)</f>
        <v>-69.569649015215333</v>
      </c>
      <c r="AI68" s="2">
        <f>STDEV(AG68:AG69)</f>
        <v>0.30372417109199895</v>
      </c>
      <c r="AK68" s="5">
        <v>15</v>
      </c>
      <c r="AL68" s="5">
        <v>0</v>
      </c>
      <c r="AM68" s="5">
        <v>0</v>
      </c>
      <c r="AN68" s="5">
        <v>0</v>
      </c>
    </row>
    <row r="69" spans="1:40" x14ac:dyDescent="0.3">
      <c r="A69" s="5">
        <v>2324</v>
      </c>
      <c r="B69" s="5" t="s">
        <v>93</v>
      </c>
      <c r="C69" s="14" t="s">
        <v>43</v>
      </c>
      <c r="D69" s="5" t="s">
        <v>68</v>
      </c>
      <c r="E69" s="5" t="s">
        <v>126</v>
      </c>
      <c r="F69" s="5">
        <v>8.0451757348292094</v>
      </c>
      <c r="G69" s="5">
        <v>8.0129855687421703</v>
      </c>
      <c r="H69" s="5">
        <v>3.7746960458656699E-3</v>
      </c>
      <c r="I69" s="5">
        <v>15.4952695672111</v>
      </c>
      <c r="J69" s="5">
        <v>15.3764437527557</v>
      </c>
      <c r="K69" s="5">
        <v>1.5336491986667499E-3</v>
      </c>
      <c r="L69" s="5">
        <v>-0.105776732712832</v>
      </c>
      <c r="M69" s="5">
        <v>3.61478745018241E-3</v>
      </c>
      <c r="N69" s="5">
        <v>-2.2318363507579502</v>
      </c>
      <c r="O69" s="5">
        <v>3.7362130514354401E-3</v>
      </c>
      <c r="P69" s="5">
        <v>-4.7091349924423396</v>
      </c>
      <c r="Q69" s="5">
        <v>1.5031355470608999E-3</v>
      </c>
      <c r="R69" s="5">
        <v>-8.4979958387151697</v>
      </c>
      <c r="S69" s="5">
        <v>0.10801886716764</v>
      </c>
      <c r="T69" s="5">
        <v>402.983039528863</v>
      </c>
      <c r="U69" s="5">
        <v>0.37043743523774603</v>
      </c>
      <c r="V69" s="15">
        <v>44029.477164351854</v>
      </c>
      <c r="W69" s="5">
        <v>2.5</v>
      </c>
      <c r="X69" s="5">
        <v>2.13681079976922E-2</v>
      </c>
      <c r="Y69" s="5">
        <v>1.6706196685290602E-2</v>
      </c>
      <c r="Z69" s="11">
        <f>((((N69/1000)+1)/(([2]SMOW!$Z$4/1000)+1))-1)*1000</f>
        <v>8.3090186203023109</v>
      </c>
      <c r="AA69" s="11">
        <f>((((P69/1000)+1)/(([2]SMOW!$AA$4/1000)+1))-1)*1000</f>
        <v>15.946300528097757</v>
      </c>
      <c r="AB69" s="11">
        <f>Z69*[2]SMOW!$AN$6</f>
        <v>8.6926360332151873</v>
      </c>
      <c r="AC69" s="11">
        <f>AA69*[2]SMOW!$AN$12</f>
        <v>16.661632606677916</v>
      </c>
      <c r="AD69" s="11">
        <f t="shared" si="5"/>
        <v>8.6550725991591015</v>
      </c>
      <c r="AE69" s="11">
        <f t="shared" si="5"/>
        <v>16.524350404536563</v>
      </c>
      <c r="AF69" s="12">
        <f>(AD69-[2]SMOW!AN$14*AE69)</f>
        <v>-6.9784414436204756E-2</v>
      </c>
      <c r="AG69" s="2">
        <f t="shared" si="6"/>
        <v>-69.784414436204756</v>
      </c>
      <c r="AH69" s="2"/>
      <c r="AI69" s="2"/>
      <c r="AK69" s="5">
        <v>15</v>
      </c>
      <c r="AL69" s="5">
        <v>0</v>
      </c>
      <c r="AM69" s="5">
        <v>0</v>
      </c>
      <c r="AN69" s="5">
        <v>0</v>
      </c>
    </row>
    <row r="70" spans="1:40" x14ac:dyDescent="0.3">
      <c r="A70" s="5">
        <v>2325</v>
      </c>
      <c r="B70" s="5" t="s">
        <v>93</v>
      </c>
      <c r="C70" s="14" t="s">
        <v>43</v>
      </c>
      <c r="D70" s="5" t="s">
        <v>63</v>
      </c>
      <c r="E70" s="5" t="s">
        <v>127</v>
      </c>
      <c r="F70" s="5">
        <v>10.8886611393223</v>
      </c>
      <c r="G70" s="5">
        <v>10.829806217025601</v>
      </c>
      <c r="H70" s="5">
        <v>3.9531255000213603E-3</v>
      </c>
      <c r="I70" s="5">
        <v>20.9897361197531</v>
      </c>
      <c r="J70" s="5">
        <v>20.772486324899901</v>
      </c>
      <c r="K70" s="5">
        <v>1.3691176480481E-3</v>
      </c>
      <c r="L70" s="5">
        <v>-0.13806656252157401</v>
      </c>
      <c r="M70" s="5">
        <v>3.91563163598364E-3</v>
      </c>
      <c r="N70" s="5">
        <v>0.58265974395949605</v>
      </c>
      <c r="O70" s="5">
        <v>3.9128234188064697E-3</v>
      </c>
      <c r="P70" s="5">
        <v>0.67601305474191398</v>
      </c>
      <c r="Q70" s="5">
        <v>1.3418775341052899E-3</v>
      </c>
      <c r="R70" s="5">
        <v>-0.80323488720981995</v>
      </c>
      <c r="S70" s="5">
        <v>0.118072383709933</v>
      </c>
      <c r="T70" s="5">
        <v>344.02217935224297</v>
      </c>
      <c r="U70" s="5">
        <v>0.10202378498521</v>
      </c>
      <c r="V70" s="15">
        <v>44029.574618055558</v>
      </c>
      <c r="W70" s="5">
        <v>2.5</v>
      </c>
      <c r="X70" s="5">
        <v>5.5536864269080397E-3</v>
      </c>
      <c r="Y70" s="5">
        <v>1.56579880387175E-3</v>
      </c>
      <c r="Z70" s="11">
        <f>((((N70/1000)+1)/(([2]SMOW!$Z$4/1000)+1))-1)*1000</f>
        <v>11.153248270601157</v>
      </c>
      <c r="AA70" s="11">
        <f>((((P70/1000)+1)/(([2]SMOW!$AA$4/1000)+1))-1)*1000</f>
        <v>21.443207441124823</v>
      </c>
      <c r="AB70" s="11">
        <f>Z70*[2]SMOW!$AN$6</f>
        <v>11.668180351351189</v>
      </c>
      <c r="AC70" s="11">
        <f>AA70*[2]SMOW!$AN$12</f>
        <v>22.405124226981055</v>
      </c>
      <c r="AD70" s="11">
        <f t="shared" si="5"/>
        <v>11.600632070915772</v>
      </c>
      <c r="AE70" s="11">
        <f t="shared" si="5"/>
        <v>22.157816587670855</v>
      </c>
      <c r="AF70" s="12">
        <f>(AD70-[2]SMOW!AN$14*AE70)</f>
        <v>-9.8695087374439439E-2</v>
      </c>
      <c r="AG70" s="2">
        <f t="shared" si="6"/>
        <v>-98.695087374439439</v>
      </c>
      <c r="AH70" s="2">
        <f>AVERAGE(AG70:AG71)</f>
        <v>-103.0124180229306</v>
      </c>
      <c r="AI70" s="2">
        <f>STDEV(AG70:AG71)</f>
        <v>6.1056275563452251</v>
      </c>
      <c r="AK70" s="5">
        <v>15</v>
      </c>
      <c r="AL70" s="5">
        <v>0</v>
      </c>
      <c r="AM70" s="5">
        <v>0</v>
      </c>
      <c r="AN70" s="5">
        <v>0</v>
      </c>
    </row>
    <row r="71" spans="1:40" x14ac:dyDescent="0.3">
      <c r="A71" s="5">
        <v>2326</v>
      </c>
      <c r="B71" s="5" t="s">
        <v>93</v>
      </c>
      <c r="C71" s="14" t="s">
        <v>43</v>
      </c>
      <c r="D71" s="5" t="s">
        <v>63</v>
      </c>
      <c r="E71" s="5" t="s">
        <v>128</v>
      </c>
      <c r="F71" s="5">
        <v>11.1991082373944</v>
      </c>
      <c r="G71" s="5">
        <v>11.1368621812138</v>
      </c>
      <c r="H71" s="5">
        <v>4.2432191798778898E-3</v>
      </c>
      <c r="I71" s="5">
        <v>21.6006710110147</v>
      </c>
      <c r="J71" s="5">
        <v>21.370682531963599</v>
      </c>
      <c r="K71" s="5">
        <v>1.2162253823148901E-3</v>
      </c>
      <c r="L71" s="5">
        <v>-0.14685819566295699</v>
      </c>
      <c r="M71" s="5">
        <v>4.1294432048581201E-3</v>
      </c>
      <c r="N71" s="5">
        <v>0.88994183647869696</v>
      </c>
      <c r="O71" s="5">
        <v>4.1999595960401301E-3</v>
      </c>
      <c r="P71" s="5">
        <v>1.27479271882262</v>
      </c>
      <c r="Q71" s="5">
        <v>1.1920272295550299E-3</v>
      </c>
      <c r="R71" s="5">
        <v>0.12829658133504401</v>
      </c>
      <c r="S71" s="5">
        <v>0.14658292215539101</v>
      </c>
      <c r="T71" s="5">
        <v>370.63509110243501</v>
      </c>
      <c r="U71" s="5">
        <v>7.9100692305390505E-2</v>
      </c>
      <c r="V71" s="15">
        <v>44029.73238425926</v>
      </c>
      <c r="W71" s="5">
        <v>2.5</v>
      </c>
      <c r="X71" s="5">
        <v>3.0814475414359401E-3</v>
      </c>
      <c r="Y71" s="5">
        <v>6.8195639795953101E-3</v>
      </c>
      <c r="Z71" s="11">
        <f>((((N71/1000)+1)/(([2]SMOW!$Z$4/1000)+1))-1)*1000</f>
        <v>11.463776624216271</v>
      </c>
      <c r="AA71" s="11">
        <f>((((P71/1000)+1)/(([2]SMOW!$AA$4/1000)+1))-1)*1000</f>
        <v>22.054413678358475</v>
      </c>
      <c r="AB71" s="11">
        <f>Z71*[2]SMOW!$AN$6</f>
        <v>11.993045426195795</v>
      </c>
      <c r="AC71" s="11">
        <f>AA71*[2]SMOW!$AN$12</f>
        <v>23.043748449179379</v>
      </c>
      <c r="AD71" s="11">
        <f t="shared" si="5"/>
        <v>11.921698733158619</v>
      </c>
      <c r="AE71" s="11">
        <f t="shared" si="5"/>
        <v>22.782250912556893</v>
      </c>
      <c r="AF71" s="12">
        <f>(AD71-[2]SMOW!AN$14*AE71)</f>
        <v>-0.10732974867142175</v>
      </c>
      <c r="AG71" s="2">
        <f t="shared" si="6"/>
        <v>-107.32974867142175</v>
      </c>
      <c r="AH71" s="2"/>
      <c r="AI71" s="2"/>
      <c r="AK71" s="5">
        <v>15</v>
      </c>
      <c r="AL71" s="5">
        <v>0</v>
      </c>
      <c r="AM71" s="5">
        <v>0</v>
      </c>
      <c r="AN71" s="5">
        <v>0</v>
      </c>
    </row>
    <row r="72" spans="1:40" x14ac:dyDescent="0.3">
      <c r="A72" s="5">
        <v>2327</v>
      </c>
      <c r="B72" s="5" t="s">
        <v>93</v>
      </c>
      <c r="C72" s="14" t="s">
        <v>43</v>
      </c>
      <c r="D72" s="5" t="s">
        <v>83</v>
      </c>
      <c r="E72" s="5" t="s">
        <v>129</v>
      </c>
      <c r="F72" s="5">
        <v>15.2627411965991</v>
      </c>
      <c r="G72" s="5">
        <v>15.147437010979999</v>
      </c>
      <c r="H72" s="5">
        <v>4.07777496241956E-3</v>
      </c>
      <c r="I72" s="5">
        <v>29.4967619215867</v>
      </c>
      <c r="J72" s="5">
        <v>29.0701021304824</v>
      </c>
      <c r="K72" s="5">
        <v>1.7985219114955999E-3</v>
      </c>
      <c r="L72" s="5">
        <v>-0.201576913914714</v>
      </c>
      <c r="M72" s="5">
        <v>4.0077897610226801E-3</v>
      </c>
      <c r="N72" s="5">
        <v>4.9121460918529802</v>
      </c>
      <c r="O72" s="5">
        <v>4.0362020809868804E-3</v>
      </c>
      <c r="P72" s="5">
        <v>9.0137821440622794</v>
      </c>
      <c r="Q72" s="5">
        <v>1.7627383235263999E-3</v>
      </c>
      <c r="R72" s="5">
        <v>8.6589580932931494</v>
      </c>
      <c r="S72" s="5">
        <v>0.153967632860596</v>
      </c>
      <c r="T72" s="5">
        <v>363.41398633145201</v>
      </c>
      <c r="U72" s="5">
        <v>0.46848223506144698</v>
      </c>
      <c r="V72" s="15">
        <v>44032.472083333334</v>
      </c>
      <c r="W72" s="5">
        <v>2.5</v>
      </c>
      <c r="X72" s="5">
        <v>3.6999013317198998E-4</v>
      </c>
      <c r="Y72" s="5">
        <v>7.9122241482796896E-3</v>
      </c>
      <c r="Z72" s="11">
        <f>((((N72/1000)+1)/(([2]SMOW!$Z$4/1000)+1))-1)*1000</f>
        <v>15.528473187187197</v>
      </c>
      <c r="AA72" s="11">
        <f>((((P72/1000)+1)/(([2]SMOW!$AA$4/1000)+1))-1)*1000</f>
        <v>29.954011627887354</v>
      </c>
      <c r="AB72" s="11">
        <f>Z72*[2]SMOW!$AN$6</f>
        <v>16.245404148925612</v>
      </c>
      <c r="AC72" s="11">
        <f>AA72*[2]SMOW!$AN$12</f>
        <v>31.297712968636318</v>
      </c>
      <c r="AD72" s="11">
        <f t="shared" si="5"/>
        <v>16.114859506976448</v>
      </c>
      <c r="AE72" s="11">
        <f t="shared" si="5"/>
        <v>30.817924717565283</v>
      </c>
      <c r="AF72" s="12">
        <f>(AD72-[2]SMOW!AN$14*AE72)</f>
        <v>-0.1570047438980211</v>
      </c>
      <c r="AG72" s="2">
        <f t="shared" si="6"/>
        <v>-157.0047438980211</v>
      </c>
      <c r="AH72" s="2">
        <f>AVERAGE(AG72:AG73,AG75)</f>
        <v>-151.61264516542755</v>
      </c>
      <c r="AI72" s="2">
        <f>STDEV(AG72:AG73,AG75)</f>
        <v>4.9193137951501855</v>
      </c>
      <c r="AK72" s="5">
        <v>15</v>
      </c>
      <c r="AL72" s="5">
        <v>0</v>
      </c>
      <c r="AM72" s="5">
        <v>0</v>
      </c>
      <c r="AN72" s="5">
        <v>1</v>
      </c>
    </row>
    <row r="73" spans="1:40" x14ac:dyDescent="0.3">
      <c r="A73" s="5">
        <v>2328</v>
      </c>
      <c r="B73" s="5" t="s">
        <v>93</v>
      </c>
      <c r="C73" s="14" t="s">
        <v>43</v>
      </c>
      <c r="D73" s="5" t="s">
        <v>83</v>
      </c>
      <c r="E73" s="5" t="s">
        <v>130</v>
      </c>
      <c r="F73" s="5">
        <v>16.910662565001001</v>
      </c>
      <c r="G73" s="5">
        <v>16.769268680793999</v>
      </c>
      <c r="H73" s="5">
        <v>4.8390995635931803E-3</v>
      </c>
      <c r="I73" s="5">
        <v>32.651789256201099</v>
      </c>
      <c r="J73" s="5">
        <v>32.130046402225503</v>
      </c>
      <c r="K73" s="5">
        <v>1.31999027495569E-3</v>
      </c>
      <c r="L73" s="5">
        <v>-0.19539581958103</v>
      </c>
      <c r="M73" s="5">
        <v>4.9233675140267297E-3</v>
      </c>
      <c r="N73" s="5">
        <v>6.5432669157686298</v>
      </c>
      <c r="O73" s="5">
        <v>4.7897649842553996E-3</v>
      </c>
      <c r="P73" s="5">
        <v>12.1060367109684</v>
      </c>
      <c r="Q73" s="5">
        <v>1.29372760458442E-3</v>
      </c>
      <c r="R73" s="5">
        <v>13.1919112858596</v>
      </c>
      <c r="S73" s="5">
        <v>0.13886585114759001</v>
      </c>
      <c r="T73" s="5">
        <v>390.76484219427101</v>
      </c>
      <c r="U73" s="5">
        <v>0.15914894437041899</v>
      </c>
      <c r="V73" s="15">
        <v>44032.565011574072</v>
      </c>
      <c r="W73" s="5">
        <v>2.5</v>
      </c>
      <c r="X73" s="5">
        <v>0.18300869488077601</v>
      </c>
      <c r="Y73" s="5">
        <v>0.15483417783409401</v>
      </c>
      <c r="Z73" s="11">
        <f>((((N73/1000)+1)/(([2]SMOW!$Z$4/1000)+1))-1)*1000</f>
        <v>17.176825877854405</v>
      </c>
      <c r="AA73" s="11">
        <f>((((P73/1000)+1)/(([2]SMOW!$AA$4/1000)+1))-1)*1000</f>
        <v>33.110440263967924</v>
      </c>
      <c r="AB73" s="11">
        <f>Z73*[2]SMOW!$AN$6</f>
        <v>17.969859304114525</v>
      </c>
      <c r="AC73" s="11">
        <f>AA73*[2]SMOW!$AN$12</f>
        <v>34.595735239752109</v>
      </c>
      <c r="AD73" s="11">
        <f t="shared" si="5"/>
        <v>17.810309933740076</v>
      </c>
      <c r="AE73" s="11">
        <f t="shared" si="5"/>
        <v>34.010756444383915</v>
      </c>
      <c r="AF73" s="12">
        <f>(AD73-[2]SMOW!AN$14*AE73)</f>
        <v>-0.14736946889463098</v>
      </c>
      <c r="AG73" s="2">
        <f t="shared" si="6"/>
        <v>-147.36946889463098</v>
      </c>
      <c r="AH73" s="2"/>
      <c r="AI73" s="2"/>
      <c r="AK73" s="5">
        <v>15</v>
      </c>
      <c r="AL73" s="5">
        <v>0</v>
      </c>
      <c r="AM73" s="5">
        <v>0</v>
      </c>
      <c r="AN73" s="5">
        <v>0</v>
      </c>
    </row>
    <row r="74" spans="1:40" x14ac:dyDescent="0.3">
      <c r="A74" s="5">
        <v>2329</v>
      </c>
      <c r="B74" s="5" t="s">
        <v>93</v>
      </c>
      <c r="C74" s="14" t="s">
        <v>43</v>
      </c>
      <c r="D74" s="5" t="s">
        <v>86</v>
      </c>
      <c r="E74" s="5" t="s">
        <v>131</v>
      </c>
      <c r="F74" s="5">
        <v>17.1368317323121</v>
      </c>
      <c r="G74" s="5">
        <v>16.991652162177701</v>
      </c>
      <c r="H74" s="5">
        <v>4.1852976901907302E-3</v>
      </c>
      <c r="I74" s="5">
        <v>33.094987957268401</v>
      </c>
      <c r="J74" s="5">
        <v>32.559139368956998</v>
      </c>
      <c r="K74" s="5">
        <v>1.34623217493885E-3</v>
      </c>
      <c r="L74" s="5">
        <v>-0.199573424631598</v>
      </c>
      <c r="M74" s="5">
        <v>4.1919625371172704E-3</v>
      </c>
      <c r="N74" s="5">
        <v>6.7671302903218402</v>
      </c>
      <c r="O74" s="5">
        <v>4.1426286154492399E-3</v>
      </c>
      <c r="P74" s="5">
        <v>12.540417482376199</v>
      </c>
      <c r="Q74" s="5">
        <v>1.3194473928642E-3</v>
      </c>
      <c r="R74" s="5">
        <v>14.426289153681999</v>
      </c>
      <c r="S74" s="5">
        <v>0.13959067914757201</v>
      </c>
      <c r="T74" s="5">
        <v>440.29610467012702</v>
      </c>
      <c r="U74" s="5">
        <v>0.124923170790973</v>
      </c>
      <c r="V74" s="15">
        <v>44032.65892361111</v>
      </c>
      <c r="W74" s="5">
        <v>2.5</v>
      </c>
      <c r="X74" s="5">
        <v>2.1367040074550502E-2</v>
      </c>
      <c r="Y74" s="5">
        <v>2.81306583808415E-2</v>
      </c>
      <c r="Z74" s="11">
        <f>((((N74/1000)+1)/(([2]SMOW!$Z$4/1000)+1))-1)*1000</f>
        <v>17.403054242042025</v>
      </c>
      <c r="AA74" s="11">
        <f>((((P74/1000)+1)/(([2]SMOW!$AA$4/1000)+1))-1)*1000</f>
        <v>33.553835811187092</v>
      </c>
      <c r="AB74" s="11">
        <f>Z74*[2]SMOW!$AN$6</f>
        <v>18.206532360240264</v>
      </c>
      <c r="AC74" s="11">
        <f>AA74*[2]SMOW!$AN$12</f>
        <v>35.059020983939952</v>
      </c>
      <c r="AD74" s="11">
        <f t="shared" si="5"/>
        <v>18.042778061904784</v>
      </c>
      <c r="AE74" s="11">
        <f t="shared" si="5"/>
        <v>34.4584501967188</v>
      </c>
      <c r="AF74" s="12">
        <f>(AD74-[2]SMOW!AN$14*AE74)</f>
        <v>-0.15128364196274546</v>
      </c>
      <c r="AG74" s="2">
        <f t="shared" si="6"/>
        <v>-151.28364196274546</v>
      </c>
      <c r="AH74" s="2"/>
      <c r="AK74" s="5">
        <v>15</v>
      </c>
      <c r="AL74" s="5">
        <v>0</v>
      </c>
      <c r="AM74" s="5">
        <v>0</v>
      </c>
      <c r="AN74" s="5">
        <v>0</v>
      </c>
    </row>
    <row r="75" spans="1:40" x14ac:dyDescent="0.3">
      <c r="A75" s="5">
        <v>2330</v>
      </c>
      <c r="B75" s="5" t="s">
        <v>52</v>
      </c>
      <c r="C75" s="14" t="s">
        <v>43</v>
      </c>
      <c r="D75" s="5" t="s">
        <v>83</v>
      </c>
      <c r="E75" s="5" t="s">
        <v>132</v>
      </c>
      <c r="F75" s="5">
        <v>16.508375434302799</v>
      </c>
      <c r="G75" s="5">
        <v>16.3735930138123</v>
      </c>
      <c r="H75" s="5">
        <v>5.3961948626757702E-3</v>
      </c>
      <c r="I75" s="5">
        <v>31.882547521633001</v>
      </c>
      <c r="J75" s="5">
        <v>31.384849967607</v>
      </c>
      <c r="K75" s="5">
        <v>2.0609718127964599E-3</v>
      </c>
      <c r="L75" s="5">
        <v>-0.19760776908422401</v>
      </c>
      <c r="M75" s="5">
        <v>5.3100057156241498E-3</v>
      </c>
      <c r="N75" s="5">
        <v>6.1450810989833196</v>
      </c>
      <c r="O75" s="5">
        <v>5.3411807014482797E-3</v>
      </c>
      <c r="P75" s="5">
        <v>11.3520998937891</v>
      </c>
      <c r="Q75" s="5">
        <v>2.0199664929887199E-3</v>
      </c>
      <c r="R75" s="5">
        <v>12.313676806970101</v>
      </c>
      <c r="S75" s="5">
        <v>0.13632349400220001</v>
      </c>
      <c r="T75" s="5">
        <v>466.92237359583498</v>
      </c>
      <c r="U75" s="5">
        <v>0.31684906852733802</v>
      </c>
      <c r="V75" s="15">
        <v>44033.455451388887</v>
      </c>
      <c r="W75" s="5">
        <v>2.5</v>
      </c>
      <c r="X75" s="5">
        <v>8.3600749616531495E-2</v>
      </c>
      <c r="Y75" s="5">
        <v>0.174202835221444</v>
      </c>
      <c r="Z75" s="11">
        <f>((((N75/1000)+1)/(([2]SMOW!$Z$4/1000)+1))-1)*1000</f>
        <v>16.774433453663697</v>
      </c>
      <c r="AA75" s="11">
        <f>((((P75/1000)+1)/(([2]SMOW!$AA$4/1000)+1))-1)*1000</f>
        <v>32.340856871640121</v>
      </c>
      <c r="AB75" s="11">
        <f>Z75*[2]SMOW!$AN$6</f>
        <v>17.548888904858671</v>
      </c>
      <c r="AC75" s="11">
        <f>AA75*[2]SMOW!$AN$12</f>
        <v>33.791629251621941</v>
      </c>
      <c r="AD75" s="11">
        <f t="shared" si="5"/>
        <v>17.396685244084985</v>
      </c>
      <c r="AE75" s="11">
        <f t="shared" si="5"/>
        <v>33.233236679523891</v>
      </c>
      <c r="AF75" s="12">
        <f>(AD75-[2]SMOW!AN$14*AE75)</f>
        <v>-0.15046372270363051</v>
      </c>
      <c r="AG75" s="2">
        <f t="shared" si="6"/>
        <v>-150.46372270363051</v>
      </c>
      <c r="AK75" s="5">
        <v>15</v>
      </c>
      <c r="AL75" s="5">
        <v>0</v>
      </c>
      <c r="AM75" s="5">
        <v>0</v>
      </c>
      <c r="AN75" s="5">
        <v>0</v>
      </c>
    </row>
    <row r="76" spans="1:40" x14ac:dyDescent="0.3">
      <c r="A76" s="5">
        <v>2331</v>
      </c>
      <c r="B76" s="5" t="s">
        <v>52</v>
      </c>
      <c r="C76" s="14" t="s">
        <v>88</v>
      </c>
      <c r="D76" s="5" t="s">
        <v>101</v>
      </c>
      <c r="E76" s="5" t="s">
        <v>133</v>
      </c>
      <c r="F76" s="5">
        <v>16.613246535092699</v>
      </c>
      <c r="G76" s="5">
        <v>16.476755519037699</v>
      </c>
      <c r="H76" s="5">
        <v>5.99151654321569E-3</v>
      </c>
      <c r="I76" s="5">
        <v>32.042144798224101</v>
      </c>
      <c r="J76" s="5">
        <v>31.5395041216469</v>
      </c>
      <c r="K76" s="5">
        <v>2.20398706494158E-3</v>
      </c>
      <c r="L76" s="5">
        <v>-0.17610265719186899</v>
      </c>
      <c r="M76" s="5">
        <v>6.25540309346986E-3</v>
      </c>
      <c r="N76" s="5">
        <v>6.2488830397829398</v>
      </c>
      <c r="O76" s="5">
        <v>5.9304330824694199E-3</v>
      </c>
      <c r="P76" s="5">
        <v>11.508521805571</v>
      </c>
      <c r="Q76" s="5">
        <v>2.1601362980908801E-3</v>
      </c>
      <c r="R76" s="5">
        <v>12.228137626887399</v>
      </c>
      <c r="S76" s="5">
        <v>0.115165548272881</v>
      </c>
      <c r="T76" s="5">
        <v>468.11298267688699</v>
      </c>
      <c r="U76" s="5">
        <v>0.101973331796127</v>
      </c>
      <c r="V76" s="15">
        <v>44033.557905092595</v>
      </c>
      <c r="W76" s="5">
        <v>2.5</v>
      </c>
      <c r="X76" s="5">
        <v>1.6158655968739E-2</v>
      </c>
      <c r="Y76" s="5">
        <v>0.11015477048144801</v>
      </c>
      <c r="Z76" s="11">
        <f>((((N76/1000)+1)/(([2]SMOW!$Z$4/1000)+1))-1)*1000</f>
        <v>16.879332003117973</v>
      </c>
      <c r="AA76" s="11">
        <f>((((P76/1000)+1)/(([2]SMOW!$AA$4/1000)+1))-1)*1000</f>
        <v>32.500525033163363</v>
      </c>
      <c r="AB76" s="11">
        <f>Z76*[2]SMOW!$AN$6</f>
        <v>17.658630494387697</v>
      </c>
      <c r="AC76" s="11">
        <f>AA76*[2]SMOW!$AN$12</f>
        <v>33.958459936996043</v>
      </c>
      <c r="AD76" s="11">
        <f t="shared" si="5"/>
        <v>17.50452838891356</v>
      </c>
      <c r="AE76" s="11">
        <f t="shared" si="5"/>
        <v>33.39460113706469</v>
      </c>
      <c r="AF76" s="12">
        <f>(AD76-[2]SMOW!AN$14*AE76)</f>
        <v>-0.12782101145659652</v>
      </c>
      <c r="AG76" s="2">
        <f t="shared" si="6"/>
        <v>-127.82101145659652</v>
      </c>
      <c r="AH76" s="2">
        <f>AVERAGE(AG76:AG77)</f>
        <v>-131.36615282639673</v>
      </c>
      <c r="AI76" s="2">
        <f>STDEV(AG76:AG77)</f>
        <v>5.0135870057014031</v>
      </c>
      <c r="AK76" s="5">
        <v>15</v>
      </c>
      <c r="AL76" s="5">
        <v>0</v>
      </c>
      <c r="AM76" s="5">
        <v>0</v>
      </c>
      <c r="AN76" s="5">
        <v>0</v>
      </c>
    </row>
    <row r="77" spans="1:40" x14ac:dyDescent="0.3">
      <c r="A77" s="5">
        <v>2332</v>
      </c>
      <c r="B77" s="5" t="s">
        <v>52</v>
      </c>
      <c r="C77" s="14" t="s">
        <v>88</v>
      </c>
      <c r="D77" s="5" t="s">
        <v>101</v>
      </c>
      <c r="E77" s="5" t="s">
        <v>134</v>
      </c>
      <c r="F77" s="5">
        <v>16.5225329859731</v>
      </c>
      <c r="G77" s="5">
        <v>16.387520706854101</v>
      </c>
      <c r="H77" s="5">
        <v>4.3704362972608003E-3</v>
      </c>
      <c r="I77" s="5">
        <v>31.880687638189301</v>
      </c>
      <c r="J77" s="5">
        <v>31.3830475771613</v>
      </c>
      <c r="K77" s="5">
        <v>1.5648844355465E-3</v>
      </c>
      <c r="L77" s="5">
        <v>-0.18272841388708</v>
      </c>
      <c r="M77" s="5">
        <v>4.3741166824184099E-3</v>
      </c>
      <c r="N77" s="5">
        <v>6.1590943145334904</v>
      </c>
      <c r="O77" s="5">
        <v>4.3258797359784201E-3</v>
      </c>
      <c r="P77" s="5">
        <v>11.3502770147891</v>
      </c>
      <c r="Q77" s="5">
        <v>1.5337493242624999E-3</v>
      </c>
      <c r="R77" s="5">
        <v>12.2449887341234</v>
      </c>
      <c r="S77" s="5">
        <v>0.156459103245046</v>
      </c>
      <c r="T77" s="5">
        <v>473.063807018067</v>
      </c>
      <c r="U77" s="5">
        <v>9.6271713590234398E-2</v>
      </c>
      <c r="V77" s="15">
        <v>44033.695127314815</v>
      </c>
      <c r="W77" s="5">
        <v>2.5</v>
      </c>
      <c r="X77" s="5">
        <v>1.57844870710862E-4</v>
      </c>
      <c r="Y77" s="5">
        <v>2.1435198877138901E-4</v>
      </c>
      <c r="Z77" s="11">
        <f>((((N77/1000)+1)/(([2]SMOW!$Z$4/1000)+1))-1)*1000</f>
        <v>16.788594710891445</v>
      </c>
      <c r="AA77" s="11">
        <f>((((P77/1000)+1)/(([2]SMOW!$AA$4/1000)+1))-1)*1000</f>
        <v>32.33899616213165</v>
      </c>
      <c r="AB77" s="11">
        <f>Z77*[2]SMOW!$AN$6</f>
        <v>17.563703970328952</v>
      </c>
      <c r="AC77" s="11">
        <f>AA77*[2]SMOW!$AN$12</f>
        <v>33.789685072897647</v>
      </c>
      <c r="AD77" s="11">
        <f t="shared" si="5"/>
        <v>17.411244699441227</v>
      </c>
      <c r="AE77" s="11">
        <f t="shared" si="5"/>
        <v>33.231356048555725</v>
      </c>
      <c r="AF77" s="12">
        <f>(AD77-[2]SMOW!AN$14*AE77)</f>
        <v>-0.13491129419619696</v>
      </c>
      <c r="AG77" s="2">
        <f t="shared" si="6"/>
        <v>-134.91129419619696</v>
      </c>
      <c r="AK77" s="5">
        <v>15</v>
      </c>
      <c r="AL77" s="5">
        <v>0</v>
      </c>
      <c r="AM77" s="5">
        <v>0</v>
      </c>
      <c r="AN77" s="5">
        <v>0</v>
      </c>
    </row>
    <row r="78" spans="1:40" x14ac:dyDescent="0.3">
      <c r="A78" s="5">
        <v>2333</v>
      </c>
      <c r="B78" s="5" t="s">
        <v>52</v>
      </c>
      <c r="C78" s="14" t="s">
        <v>88</v>
      </c>
      <c r="D78" s="5" t="s">
        <v>135</v>
      </c>
      <c r="E78" s="5" t="s">
        <v>136</v>
      </c>
      <c r="F78" s="5">
        <v>12.934589097516801</v>
      </c>
      <c r="G78" s="5">
        <v>12.851651282363401</v>
      </c>
      <c r="H78" s="5">
        <v>4.7345563836790703E-3</v>
      </c>
      <c r="I78" s="5">
        <v>24.956676073303999</v>
      </c>
      <c r="J78" s="5">
        <v>24.650344346535199</v>
      </c>
      <c r="K78" s="5">
        <v>2.3783061602221799E-3</v>
      </c>
      <c r="L78" s="5">
        <v>-0.163730532607129</v>
      </c>
      <c r="M78" s="5">
        <v>4.8471575576731502E-3</v>
      </c>
      <c r="N78" s="5">
        <v>2.60772948383332</v>
      </c>
      <c r="O78" s="5">
        <v>4.6862876211828204E-3</v>
      </c>
      <c r="P78" s="5">
        <v>4.5640263386298301</v>
      </c>
      <c r="Q78" s="5">
        <v>2.3309871216526E-3</v>
      </c>
      <c r="R78" s="5">
        <v>3.0707098783954399</v>
      </c>
      <c r="S78" s="5">
        <v>0.140364616558419</v>
      </c>
      <c r="T78" s="5">
        <v>594.57201226905897</v>
      </c>
      <c r="U78" s="5">
        <v>8.9808359330478496E-2</v>
      </c>
      <c r="V78" s="15">
        <v>44033.802222222221</v>
      </c>
      <c r="W78" s="5">
        <v>2.5</v>
      </c>
      <c r="X78" s="5">
        <v>3.1621666058852103E-2</v>
      </c>
      <c r="Y78" s="5">
        <v>3.8399086765171501E-2</v>
      </c>
      <c r="Z78" s="11">
        <f>((((N78/1000)+1)/(([2]SMOW!$Z$4/1000)+1))-1)*1000</f>
        <v>13.19971172417711</v>
      </c>
      <c r="AA78" s="11">
        <f>((((P78/1000)+1)/(([2]SMOW!$AA$4/1000)+1))-1)*1000</f>
        <v>25.411909306121807</v>
      </c>
      <c r="AB78" s="11">
        <f>Z78*[2]SMOW!$AN$6</f>
        <v>13.809126565353667</v>
      </c>
      <c r="AC78" s="11">
        <f>AA78*[2]SMOW!$AN$12</f>
        <v>26.551857338118857</v>
      </c>
      <c r="AD78" s="11">
        <f t="shared" si="5"/>
        <v>13.714649348747333</v>
      </c>
      <c r="AE78" s="11">
        <f t="shared" si="5"/>
        <v>26.205474796172307</v>
      </c>
      <c r="AF78" s="12">
        <f>(AD78-[2]SMOW!AN$14*AE78)</f>
        <v>-0.12184134363164567</v>
      </c>
      <c r="AG78" s="2">
        <f t="shared" si="6"/>
        <v>-121.84134363164567</v>
      </c>
      <c r="AH78" s="2">
        <f>AVERAGE(AG78:AG79)</f>
        <v>-120.58272406599713</v>
      </c>
      <c r="AI78" s="2">
        <f>STDEV(AG78:AG79)</f>
        <v>1.7799568596083055</v>
      </c>
      <c r="AJ78" s="5" t="s">
        <v>137</v>
      </c>
      <c r="AK78" s="5">
        <v>15</v>
      </c>
      <c r="AL78" s="5">
        <v>0</v>
      </c>
      <c r="AM78" s="5">
        <v>0</v>
      </c>
      <c r="AN78" s="5">
        <v>1</v>
      </c>
    </row>
    <row r="79" spans="1:40" x14ac:dyDescent="0.3">
      <c r="A79" s="5">
        <v>2334</v>
      </c>
      <c r="B79" s="5" t="s">
        <v>93</v>
      </c>
      <c r="C79" s="14" t="s">
        <v>88</v>
      </c>
      <c r="D79" s="5" t="s">
        <v>135</v>
      </c>
      <c r="E79" s="5" t="s">
        <v>138</v>
      </c>
      <c r="F79" s="5">
        <v>10.682390739145299</v>
      </c>
      <c r="G79" s="5">
        <v>10.6257366093917</v>
      </c>
      <c r="H79" s="5">
        <v>5.1218878466485198E-3</v>
      </c>
      <c r="I79" s="5">
        <v>20.6327399414475</v>
      </c>
      <c r="J79" s="5">
        <v>20.422768214173999</v>
      </c>
      <c r="K79" s="5">
        <v>1.28233101517729E-3</v>
      </c>
      <c r="L79" s="5">
        <v>-0.157485007692169</v>
      </c>
      <c r="M79" s="5">
        <v>4.9669512675804897E-3</v>
      </c>
      <c r="N79" s="5">
        <v>0.37849226877689801</v>
      </c>
      <c r="O79" s="5">
        <v>5.0696702431440397E-3</v>
      </c>
      <c r="P79" s="5">
        <v>0.32611971130800399</v>
      </c>
      <c r="Q79" s="5">
        <v>1.25681761754368E-3</v>
      </c>
      <c r="R79" s="5">
        <v>-3.4335372906827102</v>
      </c>
      <c r="S79" s="5">
        <v>0.13720050851791599</v>
      </c>
      <c r="T79" s="5">
        <v>583.50886461515904</v>
      </c>
      <c r="U79" s="5">
        <v>0.443895268098498</v>
      </c>
      <c r="V79" s="15">
        <v>44034.478518518517</v>
      </c>
      <c r="W79" s="5">
        <v>2.5</v>
      </c>
      <c r="X79" s="5">
        <v>1.0194132385791799E-2</v>
      </c>
      <c r="Y79" s="5">
        <v>1.3431755762272001E-2</v>
      </c>
      <c r="Z79" s="11">
        <f>((((N79/1000)+1)/(([2]SMOW!$Z$4/1000)+1))-1)*1000</f>
        <v>10.946923881794524</v>
      </c>
      <c r="AA79" s="11">
        <f>((((P79/1000)+1)/(([2]SMOW!$AA$4/1000)+1))-1)*1000</f>
        <v>21.086052703410687</v>
      </c>
      <c r="AB79" s="11">
        <f>Z79*[2]SMOW!$AN$6</f>
        <v>11.452330213250718</v>
      </c>
      <c r="AC79" s="11">
        <f>AA79*[2]SMOW!$AN$12</f>
        <v>22.031947952456317</v>
      </c>
      <c r="AD79" s="11">
        <f t="shared" si="5"/>
        <v>11.387248698257249</v>
      </c>
      <c r="AE79" s="11">
        <f t="shared" si="5"/>
        <v>21.792751520374235</v>
      </c>
      <c r="AF79" s="12">
        <f>(AD79-[2]SMOW!AN$14*AE79)</f>
        <v>-0.11932410450034858</v>
      </c>
      <c r="AG79" s="2">
        <f t="shared" si="6"/>
        <v>-119.32410450034858</v>
      </c>
      <c r="AH79" s="2"/>
      <c r="AI79" s="2"/>
      <c r="AJ79" s="5" t="s">
        <v>137</v>
      </c>
      <c r="AK79" s="5">
        <v>15</v>
      </c>
      <c r="AL79" s="5">
        <v>0</v>
      </c>
      <c r="AM79" s="5">
        <v>0</v>
      </c>
      <c r="AN79" s="5">
        <v>1</v>
      </c>
    </row>
    <row r="80" spans="1:40" x14ac:dyDescent="0.3">
      <c r="A80" s="5">
        <v>2335</v>
      </c>
      <c r="B80" s="5" t="s">
        <v>93</v>
      </c>
      <c r="C80" s="14" t="s">
        <v>88</v>
      </c>
      <c r="D80" s="5" t="s">
        <v>135</v>
      </c>
      <c r="E80" s="5" t="s">
        <v>139</v>
      </c>
      <c r="F80" s="5">
        <v>12.000018295319601</v>
      </c>
      <c r="G80" s="5">
        <v>11.9285885514137</v>
      </c>
      <c r="H80" s="5">
        <v>4.5387690726750602E-3</v>
      </c>
      <c r="I80" s="5">
        <v>23.182265096291001</v>
      </c>
      <c r="J80" s="5">
        <v>22.917638307180699</v>
      </c>
      <c r="K80" s="5">
        <v>1.5009186342949501E-3</v>
      </c>
      <c r="L80" s="5">
        <v>-0.171924474777682</v>
      </c>
      <c r="M80" s="5">
        <v>4.6351239295538398E-3</v>
      </c>
      <c r="N80" s="5">
        <v>1.6826866231017299</v>
      </c>
      <c r="O80" s="5">
        <v>4.4924963601663996E-3</v>
      </c>
      <c r="P80" s="5">
        <v>2.8249192358041899</v>
      </c>
      <c r="Q80" s="5">
        <v>1.4710561935665401E-3</v>
      </c>
      <c r="R80" s="5">
        <v>3.4671912604756301</v>
      </c>
      <c r="S80" s="5">
        <v>0.13987808582728201</v>
      </c>
      <c r="T80" s="5">
        <v>706.31308404924903</v>
      </c>
      <c r="U80" s="5">
        <v>0.154508057789362</v>
      </c>
      <c r="V80" s="15">
        <v>44034.572442129633</v>
      </c>
      <c r="W80" s="5">
        <v>2.5</v>
      </c>
      <c r="X80" s="5">
        <v>2.6618252865822999E-2</v>
      </c>
      <c r="Y80" s="5">
        <v>2.40839778007036E-2</v>
      </c>
      <c r="Z80" s="11">
        <f>((((N80/1000)+1)/(([2]SMOW!$Z$4/1000)+1))-1)*1000</f>
        <v>12.26489631006844</v>
      </c>
      <c r="AA80" s="11">
        <f>((((P80/1000)+1)/(([2]SMOW!$AA$4/1000)+1))-1)*1000</f>
        <v>23.63671022668057</v>
      </c>
      <c r="AB80" s="11">
        <f>Z80*[2]SMOW!$AN$6</f>
        <v>12.831151846025099</v>
      </c>
      <c r="AC80" s="11">
        <f>AA80*[2]SMOW!$AN$12</f>
        <v>24.697024939014998</v>
      </c>
      <c r="AD80" s="11">
        <f t="shared" si="5"/>
        <v>12.749530076562701</v>
      </c>
      <c r="AE80" s="11">
        <f t="shared" si="5"/>
        <v>24.39698347103807</v>
      </c>
      <c r="AF80" s="12">
        <f>(AD80-[2]SMOW!AN$14*AE80)</f>
        <v>-0.13207719614540103</v>
      </c>
      <c r="AG80" s="2">
        <f t="shared" si="6"/>
        <v>-132.07719614540105</v>
      </c>
      <c r="AH80" s="2">
        <f>AVERAGE(AG80:AG81)</f>
        <v>-124.61771753220941</v>
      </c>
      <c r="AI80" s="2">
        <f>STDEV(AG80:AG81)</f>
        <v>10.549295823007657</v>
      </c>
      <c r="AJ80" s="5" t="s">
        <v>140</v>
      </c>
      <c r="AK80" s="5">
        <v>15</v>
      </c>
      <c r="AL80" s="5">
        <v>0</v>
      </c>
      <c r="AM80" s="5">
        <v>0</v>
      </c>
      <c r="AN80" s="5">
        <v>1</v>
      </c>
    </row>
    <row r="81" spans="1:40" x14ac:dyDescent="0.3">
      <c r="A81" s="5">
        <v>2336</v>
      </c>
      <c r="B81" s="5" t="s">
        <v>93</v>
      </c>
      <c r="C81" s="14" t="s">
        <v>88</v>
      </c>
      <c r="D81" s="5" t="s">
        <v>135</v>
      </c>
      <c r="E81" s="5" t="s">
        <v>141</v>
      </c>
      <c r="F81" s="5">
        <v>12.3429556380842</v>
      </c>
      <c r="G81" s="5">
        <v>12.2674020111036</v>
      </c>
      <c r="H81" s="5">
        <v>4.6685783580215599E-3</v>
      </c>
      <c r="I81" s="5">
        <v>23.812468713112398</v>
      </c>
      <c r="J81" s="5">
        <v>23.5333737923916</v>
      </c>
      <c r="K81" s="5">
        <v>1.29345872008851E-3</v>
      </c>
      <c r="L81" s="5">
        <v>-0.158219351279236</v>
      </c>
      <c r="M81" s="5">
        <v>4.6465675269167497E-3</v>
      </c>
      <c r="N81" s="5">
        <v>2.0221277225420402</v>
      </c>
      <c r="O81" s="5">
        <v>4.6209822409380499E-3</v>
      </c>
      <c r="P81" s="5">
        <v>3.4425842527809301</v>
      </c>
      <c r="Q81" s="5">
        <v>1.2677239244227E-3</v>
      </c>
      <c r="R81" s="5">
        <v>4.5572579296283804</v>
      </c>
      <c r="S81" s="5">
        <v>0.13986380090858899</v>
      </c>
      <c r="T81" s="5">
        <v>502.52972152184498</v>
      </c>
      <c r="U81" s="5">
        <v>7.8547792025811997E-2</v>
      </c>
      <c r="V81" s="15">
        <v>44034.664085648146</v>
      </c>
      <c r="W81" s="5">
        <v>2.5</v>
      </c>
      <c r="X81" s="5">
        <v>8.8578930748694301E-2</v>
      </c>
      <c r="Y81" s="5">
        <v>0.101669793977218</v>
      </c>
      <c r="Z81" s="11">
        <f>((((N81/1000)+1)/(([2]SMOW!$Z$4/1000)+1))-1)*1000</f>
        <v>12.607923412280675</v>
      </c>
      <c r="AA81" s="11">
        <f>((((P81/1000)+1)/(([2]SMOW!$AA$4/1000)+1))-1)*1000</f>
        <v>24.267193747654623</v>
      </c>
      <c r="AB81" s="11">
        <f>Z81*[2]SMOW!$AN$6</f>
        <v>13.190016097667728</v>
      </c>
      <c r="AC81" s="11">
        <f>AA81*[2]SMOW!$AN$12</f>
        <v>25.355791200978047</v>
      </c>
      <c r="AD81" s="11">
        <f t="shared" si="5"/>
        <v>13.103785265080605</v>
      </c>
      <c r="AE81" s="11">
        <f t="shared" si="5"/>
        <v>25.039665727272013</v>
      </c>
      <c r="AF81" s="12">
        <f>(AD81-[2]SMOW!AN$14*AE81)</f>
        <v>-0.11715823891901778</v>
      </c>
      <c r="AG81" s="2">
        <f t="shared" si="6"/>
        <v>-117.15823891901778</v>
      </c>
      <c r="AH81" s="2"/>
      <c r="AI81" s="2"/>
      <c r="AJ81" s="5" t="s">
        <v>142</v>
      </c>
      <c r="AK81" s="5">
        <v>15</v>
      </c>
      <c r="AL81" s="5">
        <v>0</v>
      </c>
      <c r="AM81" s="5">
        <v>0</v>
      </c>
      <c r="AN81" s="5">
        <v>1</v>
      </c>
    </row>
    <row r="82" spans="1:40" x14ac:dyDescent="0.3">
      <c r="A82" s="5">
        <v>2337</v>
      </c>
      <c r="B82" s="5" t="s">
        <v>93</v>
      </c>
      <c r="C82" s="14" t="s">
        <v>88</v>
      </c>
      <c r="D82" s="5" t="s">
        <v>135</v>
      </c>
      <c r="E82" s="5" t="s">
        <v>143</v>
      </c>
      <c r="F82" s="5">
        <v>12.3717905836392</v>
      </c>
      <c r="G82" s="5">
        <v>12.295885046775901</v>
      </c>
      <c r="H82" s="5">
        <v>4.2884028469003504E-3</v>
      </c>
      <c r="I82" s="5">
        <v>23.878201246767301</v>
      </c>
      <c r="J82" s="5">
        <v>23.5975754042279</v>
      </c>
      <c r="K82" s="5">
        <v>1.5331815770163299E-3</v>
      </c>
      <c r="L82" s="5">
        <v>-0.16363476665638299</v>
      </c>
      <c r="M82" s="5">
        <v>4.2338596730112903E-3</v>
      </c>
      <c r="N82" s="5">
        <v>2.0506686960696898</v>
      </c>
      <c r="O82" s="5">
        <v>4.24468261595695E-3</v>
      </c>
      <c r="P82" s="5">
        <v>3.50700896478227</v>
      </c>
      <c r="Q82" s="5">
        <v>1.50267722926217E-3</v>
      </c>
      <c r="R82" s="5">
        <v>4.6530919775130704</v>
      </c>
      <c r="S82" s="5">
        <v>0.141393964974249</v>
      </c>
      <c r="T82" s="5">
        <v>685.30113009739296</v>
      </c>
      <c r="U82" s="5">
        <v>0.121661771286506</v>
      </c>
      <c r="V82" s="15">
        <v>44034.753298611111</v>
      </c>
      <c r="W82" s="5">
        <v>2.5</v>
      </c>
      <c r="X82" s="5">
        <v>1.48213561044941E-2</v>
      </c>
      <c r="Y82" s="5">
        <v>1.8152766634254899E-2</v>
      </c>
      <c r="Z82" s="11">
        <f>((((N82/1000)+1)/(([2]SMOW!$Z$4/1000)+1))-1)*1000</f>
        <v>12.636765905012615</v>
      </c>
      <c r="AA82" s="11">
        <f>((((P82/1000)+1)/(([2]SMOW!$AA$4/1000)+1))-1)*1000</f>
        <v>24.332955476332518</v>
      </c>
      <c r="AB82" s="11">
        <f>Z82*[2]SMOW!$AN$6</f>
        <v>13.220190213657409</v>
      </c>
      <c r="AC82" s="11">
        <f>AA82*[2]SMOW!$AN$12</f>
        <v>25.424502922601533</v>
      </c>
      <c r="AD82" s="11">
        <f t="shared" si="5"/>
        <v>13.133566121787775</v>
      </c>
      <c r="AE82" s="11">
        <f t="shared" si="5"/>
        <v>25.106676047047344</v>
      </c>
      <c r="AF82" s="12">
        <f>(AD82-[2]SMOW!AN$14*AE82)</f>
        <v>-0.12275883105322372</v>
      </c>
      <c r="AG82" s="2">
        <f t="shared" si="6"/>
        <v>-122.75883105322372</v>
      </c>
      <c r="AH82" s="29"/>
      <c r="AI82" s="29"/>
      <c r="AJ82" s="5" t="s">
        <v>137</v>
      </c>
      <c r="AK82" s="5">
        <v>15</v>
      </c>
      <c r="AL82" s="5">
        <v>0</v>
      </c>
      <c r="AM82" s="5">
        <v>0</v>
      </c>
      <c r="AN82" s="5">
        <v>1</v>
      </c>
    </row>
    <row r="83" spans="1:40" x14ac:dyDescent="0.3">
      <c r="A83" s="5">
        <v>2340</v>
      </c>
      <c r="B83" s="5" t="s">
        <v>52</v>
      </c>
      <c r="C83" s="14" t="s">
        <v>88</v>
      </c>
      <c r="D83" s="5" t="s">
        <v>135</v>
      </c>
      <c r="E83" s="5" t="s">
        <v>144</v>
      </c>
      <c r="F83" s="5">
        <v>11.541031296745899</v>
      </c>
      <c r="G83" s="5">
        <v>11.4749413384035</v>
      </c>
      <c r="H83" s="5">
        <v>3.73640369754012E-3</v>
      </c>
      <c r="I83" s="5">
        <v>22.268072120418498</v>
      </c>
      <c r="J83" s="5">
        <v>22.023758841386702</v>
      </c>
      <c r="K83" s="5">
        <v>1.32570889160695E-3</v>
      </c>
      <c r="L83" s="5">
        <v>-0.15360332984862299</v>
      </c>
      <c r="M83" s="5">
        <v>3.8641772411792102E-3</v>
      </c>
      <c r="N83" s="5">
        <v>1.2283789931168401</v>
      </c>
      <c r="O83" s="5">
        <v>3.6983110932802799E-3</v>
      </c>
      <c r="P83" s="5">
        <v>1.92891514301526</v>
      </c>
      <c r="Q83" s="5">
        <v>1.29933244301318E-3</v>
      </c>
      <c r="R83" s="5">
        <v>1.8040576439631899</v>
      </c>
      <c r="S83" s="5">
        <v>0.146888871428143</v>
      </c>
      <c r="T83" s="5">
        <v>923.664688123313</v>
      </c>
      <c r="U83" s="5">
        <v>0.42124667844411401</v>
      </c>
      <c r="V83" s="15">
        <v>44035.734050925923</v>
      </c>
      <c r="W83" s="5">
        <v>2.5</v>
      </c>
      <c r="X83" s="5">
        <v>6.2801416840030299E-3</v>
      </c>
      <c r="Y83" s="5">
        <v>8.0411184305808694E-3</v>
      </c>
      <c r="Z83" s="11">
        <f>((((N83/1000)+1)/(([2]SMOW!$Z$4/1000)+1))-1)*1000</f>
        <v>11.805789177539605</v>
      </c>
      <c r="AA83" s="11">
        <f>((((P83/1000)+1)/(([2]SMOW!$AA$4/1000)+1))-1)*1000</f>
        <v>22.722111213135054</v>
      </c>
      <c r="AB83" s="11">
        <f>Z83*[2]SMOW!$AN$6</f>
        <v>12.35084828844551</v>
      </c>
      <c r="AC83" s="11">
        <f>AA83*[2]SMOW!$AN$12</f>
        <v>23.74139810134977</v>
      </c>
      <c r="AD83" s="11">
        <f t="shared" ref="AD83:AE98" si="7">LN((AB83/1000)+1)*1000</f>
        <v>12.275198814925023</v>
      </c>
      <c r="AE83" s="11">
        <f t="shared" si="7"/>
        <v>23.463953806838266</v>
      </c>
      <c r="AF83" s="12">
        <f>(AD83-[2]SMOW!AN$14*AE83)</f>
        <v>-0.11376879508558169</v>
      </c>
      <c r="AG83" s="2">
        <f t="shared" si="6"/>
        <v>-113.76879508558169</v>
      </c>
      <c r="AH83" s="2">
        <f>AVERAGE(AG83:AG84)</f>
        <v>-113.0211749755814</v>
      </c>
      <c r="AI83" s="2">
        <f>STDEV(AG83:AG84)</f>
        <v>1.0572944990652768</v>
      </c>
      <c r="AJ83" s="5" t="s">
        <v>140</v>
      </c>
      <c r="AK83" s="5">
        <v>15</v>
      </c>
      <c r="AL83" s="5">
        <v>0</v>
      </c>
      <c r="AM83" s="5">
        <v>0</v>
      </c>
      <c r="AN83" s="5">
        <v>1</v>
      </c>
    </row>
    <row r="84" spans="1:40" x14ac:dyDescent="0.3">
      <c r="A84" s="5">
        <v>2341</v>
      </c>
      <c r="B84" s="5" t="s">
        <v>52</v>
      </c>
      <c r="C84" s="14" t="s">
        <v>88</v>
      </c>
      <c r="D84" s="5" t="s">
        <v>135</v>
      </c>
      <c r="E84" s="5" t="s">
        <v>145</v>
      </c>
      <c r="F84" s="5">
        <v>10.9567161402185</v>
      </c>
      <c r="G84" s="5">
        <v>10.8971259395126</v>
      </c>
      <c r="H84" s="5">
        <v>3.7242409920632599E-3</v>
      </c>
      <c r="I84" s="5">
        <v>21.145296401995299</v>
      </c>
      <c r="J84" s="5">
        <v>20.924836953009201</v>
      </c>
      <c r="K84" s="5">
        <v>1.4635842141049399E-3</v>
      </c>
      <c r="L84" s="5">
        <v>-0.15118797167623901</v>
      </c>
      <c r="M84" s="5">
        <v>3.7347629550481E-3</v>
      </c>
      <c r="N84" s="5">
        <v>0.65002092469412798</v>
      </c>
      <c r="O84" s="5">
        <v>3.6862723864845002E-3</v>
      </c>
      <c r="P84" s="5">
        <v>0.82847829265448902</v>
      </c>
      <c r="Q84" s="5">
        <v>1.4344645830674E-3</v>
      </c>
      <c r="R84" s="5">
        <v>0.51682326436133796</v>
      </c>
      <c r="S84" s="5">
        <v>0.127098608734899</v>
      </c>
      <c r="T84" s="5">
        <v>879.44293607981399</v>
      </c>
      <c r="U84" s="5">
        <v>0.15250420544489199</v>
      </c>
      <c r="V84" s="15">
        <v>44035.844710648147</v>
      </c>
      <c r="W84" s="5">
        <v>2.5</v>
      </c>
      <c r="X84" s="5">
        <v>3.2009575499920298E-2</v>
      </c>
      <c r="Y84" s="5">
        <v>3.5940185497788803E-2</v>
      </c>
      <c r="Z84" s="11">
        <f>((((N84/1000)+1)/(([2]SMOW!$Z$4/1000)+1))-1)*1000</f>
        <v>11.221321084020186</v>
      </c>
      <c r="AA84" s="11">
        <f>((((P84/1000)+1)/(([2]SMOW!$AA$4/1000)+1))-1)*1000</f>
        <v>21.598836815272861</v>
      </c>
      <c r="AB84" s="11">
        <f>Z84*[2]SMOW!$AN$6</f>
        <v>11.739396004829537</v>
      </c>
      <c r="AC84" s="11">
        <f>AA84*[2]SMOW!$AN$12</f>
        <v>22.567734949781169</v>
      </c>
      <c r="AD84" s="11">
        <f t="shared" si="7"/>
        <v>11.671023873674555</v>
      </c>
      <c r="AE84" s="11">
        <f t="shared" si="7"/>
        <v>22.316851190416923</v>
      </c>
      <c r="AF84" s="12">
        <f>(AD84-[2]SMOW!AN$14*AE84)</f>
        <v>-0.1122735548655811</v>
      </c>
      <c r="AG84" s="2">
        <f t="shared" si="6"/>
        <v>-112.2735548655811</v>
      </c>
      <c r="AH84" s="2"/>
      <c r="AI84" s="2"/>
      <c r="AJ84" s="5" t="s">
        <v>137</v>
      </c>
      <c r="AK84" s="5">
        <v>15</v>
      </c>
      <c r="AL84" s="5">
        <v>0</v>
      </c>
      <c r="AM84" s="5">
        <v>0</v>
      </c>
      <c r="AN84" s="5">
        <v>1</v>
      </c>
    </row>
    <row r="85" spans="1:40" x14ac:dyDescent="0.3">
      <c r="A85" s="5">
        <v>2343</v>
      </c>
      <c r="B85" s="5" t="s">
        <v>93</v>
      </c>
      <c r="C85" s="14" t="s">
        <v>43</v>
      </c>
      <c r="D85" s="5" t="s">
        <v>63</v>
      </c>
      <c r="E85" s="5" t="s">
        <v>146</v>
      </c>
      <c r="F85" s="5">
        <v>10.7948323407941</v>
      </c>
      <c r="G85" s="5">
        <v>10.736983682606599</v>
      </c>
      <c r="H85" s="5">
        <v>4.5286623786338596E-3</v>
      </c>
      <c r="I85" s="5">
        <v>20.838778538914202</v>
      </c>
      <c r="J85" s="5">
        <v>20.6246212367415</v>
      </c>
      <c r="K85" s="5">
        <v>1.2809759962817101E-3</v>
      </c>
      <c r="L85" s="5">
        <v>-0.15281633039295001</v>
      </c>
      <c r="M85" s="5">
        <v>4.5435024317210899E-3</v>
      </c>
      <c r="N85" s="5">
        <v>0.48978752924288499</v>
      </c>
      <c r="O85" s="5">
        <v>4.48249270378538E-3</v>
      </c>
      <c r="P85" s="5">
        <v>0.52805894238386897</v>
      </c>
      <c r="Q85" s="5">
        <v>1.25548955825073E-3</v>
      </c>
      <c r="R85" s="5">
        <v>-0.73352494471603003</v>
      </c>
      <c r="S85" s="5">
        <v>0.13394926014001499</v>
      </c>
      <c r="T85" s="5">
        <v>389.88177014681997</v>
      </c>
      <c r="U85" s="5">
        <v>0.29874141978885399</v>
      </c>
      <c r="V85" s="15">
        <v>44036.602777777778</v>
      </c>
      <c r="W85" s="5">
        <v>2.5</v>
      </c>
      <c r="X85" s="5">
        <v>4.7146634489393997E-2</v>
      </c>
      <c r="Y85" s="5">
        <v>5.4824730852907601E-2</v>
      </c>
      <c r="Z85" s="11">
        <f>((((N85/1000)+1)/(([2]SMOW!$Z$4/1000)+1))-1)*1000</f>
        <v>11.059394913589093</v>
      </c>
      <c r="AA85" s="11">
        <f>((((P85/1000)+1)/(([2]SMOW!$AA$4/1000)+1))-1)*1000</f>
        <v>21.292182812664429</v>
      </c>
      <c r="AB85" s="11">
        <f>Z85*[2]SMOW!$AN$6</f>
        <v>11.569993897537275</v>
      </c>
      <c r="AC85" s="11">
        <f>AA85*[2]SMOW!$AN$12</f>
        <v>22.247324813284234</v>
      </c>
      <c r="AD85" s="11">
        <f t="shared" si="7"/>
        <v>11.503573350750603</v>
      </c>
      <c r="AE85" s="11">
        <f t="shared" si="7"/>
        <v>22.003463299820545</v>
      </c>
      <c r="AF85" s="12">
        <f>(AD85-[2]SMOW!AN$14*AE85)</f>
        <v>-0.11425527155464543</v>
      </c>
      <c r="AG85" s="2">
        <f t="shared" si="6"/>
        <v>-114.25527155464543</v>
      </c>
      <c r="AH85" s="29"/>
      <c r="AI85" s="29"/>
      <c r="AK85" s="5">
        <v>15</v>
      </c>
      <c r="AL85" s="5">
        <v>0</v>
      </c>
      <c r="AM85" s="5">
        <v>0</v>
      </c>
      <c r="AN85" s="5">
        <v>0</v>
      </c>
    </row>
    <row r="86" spans="1:40" x14ac:dyDescent="0.3">
      <c r="A86" s="5">
        <v>2344</v>
      </c>
      <c r="B86" s="5" t="s">
        <v>93</v>
      </c>
      <c r="C86" s="14" t="s">
        <v>88</v>
      </c>
      <c r="D86" s="5" t="s">
        <v>135</v>
      </c>
      <c r="E86" s="5" t="s">
        <v>147</v>
      </c>
      <c r="F86" s="5">
        <v>12.541277795255001</v>
      </c>
      <c r="G86" s="5">
        <v>12.4632870109756</v>
      </c>
      <c r="H86" s="5">
        <v>4.2862301842084404E-3</v>
      </c>
      <c r="I86" s="5">
        <v>24.189095940004201</v>
      </c>
      <c r="J86" s="5">
        <v>23.901173538785599</v>
      </c>
      <c r="K86" s="5">
        <v>1.3552216550219E-3</v>
      </c>
      <c r="L86" s="5">
        <v>-0.15653261750320999</v>
      </c>
      <c r="M86" s="5">
        <v>4.20140864080208E-3</v>
      </c>
      <c r="N86" s="5">
        <v>2.2184279869890702</v>
      </c>
      <c r="O86" s="5">
        <v>4.24253210354177E-3</v>
      </c>
      <c r="P86" s="5">
        <v>3.8117180633188501</v>
      </c>
      <c r="Q86" s="5">
        <v>1.32825801727181E-3</v>
      </c>
      <c r="R86" s="5">
        <v>4.3090947171571097</v>
      </c>
      <c r="S86" s="5">
        <v>0.133447823710236</v>
      </c>
      <c r="T86" s="5">
        <v>394.524513114711</v>
      </c>
      <c r="U86" s="5">
        <v>9.1964830355159705E-2</v>
      </c>
      <c r="V86" s="15">
        <v>44036.696631944447</v>
      </c>
      <c r="W86" s="5">
        <v>2.5</v>
      </c>
      <c r="X86" s="5">
        <v>4.1472383140207097E-4</v>
      </c>
      <c r="Y86" s="31">
        <v>8.7721351665760798E-5</v>
      </c>
      <c r="Z86" s="11">
        <f>((((N86/1000)+1)/(([2]SMOW!$Z$4/1000)+1))-1)*1000</f>
        <v>12.806297477730322</v>
      </c>
      <c r="AA86" s="11">
        <f>((((P86/1000)+1)/(([2]SMOW!$AA$4/1000)+1))-1)*1000</f>
        <v>24.643988253060691</v>
      </c>
      <c r="AB86" s="11">
        <f>Z86*[2]SMOW!$AN$6</f>
        <v>13.397548855527916</v>
      </c>
      <c r="AC86" s="11">
        <f>AA86*[2]SMOW!$AN$12</f>
        <v>25.749488259818047</v>
      </c>
      <c r="AD86" s="11">
        <f t="shared" si="7"/>
        <v>13.308595323303365</v>
      </c>
      <c r="AE86" s="11">
        <f t="shared" si="7"/>
        <v>25.423553446364121</v>
      </c>
      <c r="AF86" s="12">
        <f>(AD86-[2]SMOW!AN$14*AE86)</f>
        <v>-0.11504089637689141</v>
      </c>
      <c r="AG86" s="2">
        <f t="shared" si="6"/>
        <v>-115.04089637689141</v>
      </c>
      <c r="AK86" s="5">
        <v>15</v>
      </c>
      <c r="AL86" s="5">
        <v>0</v>
      </c>
      <c r="AM86" s="5">
        <v>0</v>
      </c>
      <c r="AN86" s="5">
        <v>0</v>
      </c>
    </row>
    <row r="87" spans="1:40" x14ac:dyDescent="0.3">
      <c r="A87" s="5">
        <v>2345</v>
      </c>
      <c r="B87" s="5" t="s">
        <v>93</v>
      </c>
      <c r="C87" s="14" t="s">
        <v>88</v>
      </c>
      <c r="D87" s="5" t="s">
        <v>135</v>
      </c>
      <c r="E87" s="5" t="s">
        <v>148</v>
      </c>
      <c r="F87" s="5">
        <v>12.468280352397899</v>
      </c>
      <c r="G87" s="5">
        <v>12.3911911797224</v>
      </c>
      <c r="H87" s="5">
        <v>3.84400094256338E-3</v>
      </c>
      <c r="I87" s="5">
        <v>24.065472838295701</v>
      </c>
      <c r="J87" s="5">
        <v>23.7804628581383</v>
      </c>
      <c r="K87" s="5">
        <v>1.34941656787861E-3</v>
      </c>
      <c r="L87" s="5">
        <v>-0.16489320937464</v>
      </c>
      <c r="M87" s="5">
        <v>4.0542313033738496E-3</v>
      </c>
      <c r="N87" s="5">
        <v>2.1461747524477501</v>
      </c>
      <c r="O87" s="5">
        <v>3.8048113852936702E-3</v>
      </c>
      <c r="P87" s="5">
        <v>3.6905545803152902</v>
      </c>
      <c r="Q87" s="5">
        <v>1.32256842877474E-3</v>
      </c>
      <c r="R87" s="5">
        <v>4.2591995423575302</v>
      </c>
      <c r="S87" s="5">
        <v>0.110861151835785</v>
      </c>
      <c r="T87" s="5">
        <v>572.83651025349695</v>
      </c>
      <c r="U87" s="5">
        <v>0.108794594769546</v>
      </c>
      <c r="V87" s="15">
        <v>44036.791875000003</v>
      </c>
      <c r="W87" s="5">
        <v>2.5</v>
      </c>
      <c r="X87" s="5">
        <v>3.18598611262607E-2</v>
      </c>
      <c r="Y87" s="5">
        <v>2.58687688769005E-2</v>
      </c>
      <c r="Z87" s="11">
        <f>((((N87/1000)+1)/(([2]SMOW!$Z$4/1000)+1))-1)*1000</f>
        <v>12.733280928729718</v>
      </c>
      <c r="AA87" s="11">
        <f>((((P87/1000)+1)/(([2]SMOW!$AA$4/1000)+1))-1)*1000</f>
        <v>24.520310244305232</v>
      </c>
      <c r="AB87" s="11">
        <f>Z87*[2]SMOW!$AN$6</f>
        <v>13.321161220132224</v>
      </c>
      <c r="AC87" s="11">
        <f>AA87*[2]SMOW!$AN$12</f>
        <v>25.62026220266592</v>
      </c>
      <c r="AD87" s="11">
        <f t="shared" si="7"/>
        <v>13.233214724059707</v>
      </c>
      <c r="AE87" s="11">
        <f t="shared" si="7"/>
        <v>25.29756342696956</v>
      </c>
      <c r="AF87" s="12">
        <f>(AD87-[2]SMOW!AN$14*AE87)</f>
        <v>-0.12389876538022193</v>
      </c>
      <c r="AG87" s="2">
        <f t="shared" si="6"/>
        <v>-123.89876538022193</v>
      </c>
      <c r="AH87" s="2">
        <f>AVERAGE(AG87:AG88)</f>
        <v>-126.92160301404964</v>
      </c>
      <c r="AI87" s="2">
        <f>STDEV(AG87:AG88)</f>
        <v>4.2749379786109376</v>
      </c>
      <c r="AK87" s="5">
        <v>15</v>
      </c>
      <c r="AL87" s="5">
        <v>0</v>
      </c>
      <c r="AM87" s="5">
        <v>0</v>
      </c>
      <c r="AN87" s="5">
        <v>0</v>
      </c>
    </row>
    <row r="88" spans="1:40" x14ac:dyDescent="0.3">
      <c r="A88" s="5">
        <v>2347</v>
      </c>
      <c r="B88" s="5" t="s">
        <v>52</v>
      </c>
      <c r="C88" s="14" t="s">
        <v>88</v>
      </c>
      <c r="D88" s="5" t="s">
        <v>135</v>
      </c>
      <c r="E88" s="5" t="s">
        <v>149</v>
      </c>
      <c r="F88" s="5">
        <v>10.0612152589243</v>
      </c>
      <c r="G88" s="5">
        <v>10.0109378934227</v>
      </c>
      <c r="H88" s="5">
        <v>3.8974503545004999E-3</v>
      </c>
      <c r="I88" s="5">
        <v>19.462676391038698</v>
      </c>
      <c r="J88" s="5">
        <v>19.2757002720438</v>
      </c>
      <c r="K88" s="5">
        <v>4.4453468486355804E-3</v>
      </c>
      <c r="L88" s="5">
        <v>-0.16663185021640201</v>
      </c>
      <c r="M88" s="5">
        <v>4.19335457900058E-3</v>
      </c>
      <c r="N88" s="5">
        <v>-0.23635033264939601</v>
      </c>
      <c r="O88" s="5">
        <v>3.8577158809254401E-3</v>
      </c>
      <c r="P88" s="5">
        <v>-0.82066412717953796</v>
      </c>
      <c r="Q88" s="5">
        <v>4.3569017432492302E-3</v>
      </c>
      <c r="R88" s="5">
        <v>-3.5576842076747202</v>
      </c>
      <c r="S88" s="5">
        <v>0.121097112402135</v>
      </c>
      <c r="T88" s="5">
        <v>943.523402127135</v>
      </c>
      <c r="U88" s="5">
        <v>0.80299477174748302</v>
      </c>
      <c r="V88" s="15">
        <v>44040.527708333335</v>
      </c>
      <c r="W88" s="5">
        <v>2.5</v>
      </c>
      <c r="X88" s="5">
        <v>2.0706711011709799E-2</v>
      </c>
      <c r="Y88" s="5">
        <v>2.3670732062987199E-2</v>
      </c>
      <c r="Z88" s="11">
        <f>((((N88/1000)+1)/(([2]SMOW!$Z$4/1000)+1))-1)*1000</f>
        <v>10.325585816864935</v>
      </c>
      <c r="AA88" s="11">
        <f>((((P88/1000)+1)/(([2]SMOW!$AA$4/1000)+1))-1)*1000</f>
        <v>19.915469470731306</v>
      </c>
      <c r="AB88" s="11">
        <f>Z88*[2]SMOW!$AN$6</f>
        <v>10.802305715914999</v>
      </c>
      <c r="AC88" s="11">
        <f>AA88*[2]SMOW!$AN$12</f>
        <v>20.808853747999617</v>
      </c>
      <c r="AD88" s="11">
        <f t="shared" si="7"/>
        <v>10.744377609548772</v>
      </c>
      <c r="AE88" s="11">
        <f t="shared" si="7"/>
        <v>20.595306913251228</v>
      </c>
      <c r="AF88" s="12">
        <f>(AD88-[2]SMOW!AN$14*AE88)</f>
        <v>-0.12994444064787736</v>
      </c>
      <c r="AG88" s="2">
        <f t="shared" si="6"/>
        <v>-129.94444064787734</v>
      </c>
      <c r="AJ88" s="5" t="s">
        <v>150</v>
      </c>
      <c r="AK88" s="5">
        <v>15</v>
      </c>
      <c r="AL88" s="5">
        <v>0</v>
      </c>
      <c r="AM88" s="5">
        <v>0</v>
      </c>
      <c r="AN88" s="5">
        <v>1</v>
      </c>
    </row>
    <row r="89" spans="1:40" x14ac:dyDescent="0.3">
      <c r="A89" s="5">
        <v>2348</v>
      </c>
      <c r="B89" s="5" t="s">
        <v>52</v>
      </c>
      <c r="C89" s="14" t="s">
        <v>88</v>
      </c>
      <c r="D89" s="5" t="s">
        <v>135</v>
      </c>
      <c r="E89" s="5" t="s">
        <v>151</v>
      </c>
      <c r="F89" s="5">
        <v>12.461438394296</v>
      </c>
      <c r="G89" s="5">
        <v>12.384433509391901</v>
      </c>
      <c r="H89" s="5">
        <v>3.4574268549960102E-3</v>
      </c>
      <c r="I89" s="5">
        <v>24.049884561390598</v>
      </c>
      <c r="J89" s="5">
        <v>23.7652407889647</v>
      </c>
      <c r="K89" s="5">
        <v>1.3477874715699301E-3</v>
      </c>
      <c r="L89" s="5">
        <v>-0.163613627181521</v>
      </c>
      <c r="M89" s="5">
        <v>3.5034243106962099E-3</v>
      </c>
      <c r="N89" s="5">
        <v>2.1394025480510699</v>
      </c>
      <c r="O89" s="5">
        <v>3.4221784172977598E-3</v>
      </c>
      <c r="P89" s="5">
        <v>3.6752764494664398</v>
      </c>
      <c r="Q89" s="5">
        <v>1.3209717451434201E-3</v>
      </c>
      <c r="R89" s="5">
        <v>2.99373440101715</v>
      </c>
      <c r="S89" s="5">
        <v>0.14529850872439401</v>
      </c>
      <c r="T89" s="5">
        <v>395.63658820625398</v>
      </c>
      <c r="U89" s="5">
        <v>0.12768447862011001</v>
      </c>
      <c r="V89" s="15">
        <v>44040.659849537034</v>
      </c>
      <c r="W89" s="5">
        <v>2.5</v>
      </c>
      <c r="X89" s="5">
        <v>2.8406032660176299E-3</v>
      </c>
      <c r="Y89" s="5">
        <v>7.1231023299357405E-4</v>
      </c>
      <c r="Z89" s="11">
        <f>((((N89/1000)+1)/(([2]SMOW!$Z$4/1000)+1))-1)*1000</f>
        <v>12.726437179833017</v>
      </c>
      <c r="AA89" s="11">
        <f>((((P89/1000)+1)/(([2]SMOW!$AA$4/1000)+1))-1)*1000</f>
        <v>24.504715043886627</v>
      </c>
      <c r="AB89" s="11">
        <f>Z89*[2]SMOW!$AN$6</f>
        <v>13.314001503566374</v>
      </c>
      <c r="AC89" s="11">
        <f>AA89*[2]SMOW!$AN$12</f>
        <v>25.603967420102123</v>
      </c>
      <c r="AD89" s="11">
        <f t="shared" si="7"/>
        <v>13.226149104457756</v>
      </c>
      <c r="AE89" s="11">
        <f t="shared" si="7"/>
        <v>25.281675566121436</v>
      </c>
      <c r="AF89" s="12">
        <f>(AD89-[2]SMOW!AN$14*AE89)</f>
        <v>-0.1225755944543625</v>
      </c>
      <c r="AG89" s="2">
        <f t="shared" si="6"/>
        <v>-122.5755944543625</v>
      </c>
      <c r="AH89" s="2">
        <f>AVERAGE(AG89:AG90)</f>
        <v>-119.21820730445987</v>
      </c>
      <c r="AI89" s="2">
        <f>STDEV(AG89:AG90)</f>
        <v>4.7480624415294583</v>
      </c>
      <c r="AK89" s="5">
        <v>15</v>
      </c>
      <c r="AL89" s="5">
        <v>0</v>
      </c>
      <c r="AM89" s="5">
        <v>0</v>
      </c>
      <c r="AN89" s="5">
        <v>0</v>
      </c>
    </row>
    <row r="90" spans="1:40" x14ac:dyDescent="0.3">
      <c r="A90" s="5">
        <v>2349</v>
      </c>
      <c r="B90" s="5" t="s">
        <v>52</v>
      </c>
      <c r="C90" s="14" t="s">
        <v>88</v>
      </c>
      <c r="D90" s="5" t="s">
        <v>135</v>
      </c>
      <c r="E90" s="5" t="s">
        <v>152</v>
      </c>
      <c r="F90" s="5">
        <v>12.935860775812699</v>
      </c>
      <c r="G90" s="5">
        <v>12.852906933811401</v>
      </c>
      <c r="H90" s="5">
        <v>3.4409905959237601E-3</v>
      </c>
      <c r="I90" s="5">
        <v>24.947994123848801</v>
      </c>
      <c r="J90" s="5">
        <v>24.641873829487199</v>
      </c>
      <c r="K90" s="5">
        <v>1.3802522916440199E-3</v>
      </c>
      <c r="L90" s="5">
        <v>-0.158002448157883</v>
      </c>
      <c r="M90" s="5">
        <v>3.5683513947295802E-3</v>
      </c>
      <c r="N90" s="5">
        <v>2.60898819737975</v>
      </c>
      <c r="O90" s="5">
        <v>3.4059097257454901E-3</v>
      </c>
      <c r="P90" s="5">
        <v>4.5555171261872003</v>
      </c>
      <c r="Q90" s="5">
        <v>1.3527906416184799E-3</v>
      </c>
      <c r="R90" s="5">
        <v>4.5500932311973301</v>
      </c>
      <c r="S90" s="5">
        <v>0.11825041721070099</v>
      </c>
      <c r="T90" s="5">
        <v>489.93778006608801</v>
      </c>
      <c r="U90" s="5">
        <v>0.15240832341649899</v>
      </c>
      <c r="V90" s="15">
        <v>44040.76834490741</v>
      </c>
      <c r="W90" s="5">
        <v>2.5</v>
      </c>
      <c r="X90" s="5">
        <v>1.4410911036122399E-3</v>
      </c>
      <c r="Y90" s="5">
        <v>5.3441245556254497E-3</v>
      </c>
      <c r="Z90" s="11">
        <f>((((N90/1000)+1)/(([2]SMOW!$Z$4/1000)+1))-1)*1000</f>
        <v>13.200983735318417</v>
      </c>
      <c r="AA90" s="11">
        <f>((((P90/1000)+1)/(([2]SMOW!$AA$4/1000)+1))-1)*1000</f>
        <v>25.403223500589878</v>
      </c>
      <c r="AB90" s="11">
        <f>Z90*[2]SMOW!$AN$6</f>
        <v>13.810457303722043</v>
      </c>
      <c r="AC90" s="11">
        <f>AA90*[2]SMOW!$AN$12</f>
        <v>26.542781897679799</v>
      </c>
      <c r="AD90" s="11">
        <f t="shared" si="7"/>
        <v>13.715961960224332</v>
      </c>
      <c r="AE90" s="11">
        <f t="shared" si="7"/>
        <v>26.196634053747896</v>
      </c>
      <c r="AF90" s="12">
        <f>(AD90-[2]SMOW!AN$14*AE90)</f>
        <v>-0.11586082015455723</v>
      </c>
      <c r="AG90" s="2">
        <f t="shared" si="6"/>
        <v>-115.86082015455723</v>
      </c>
      <c r="AK90" s="5">
        <v>15</v>
      </c>
      <c r="AL90" s="5">
        <v>0</v>
      </c>
      <c r="AM90" s="5">
        <v>0</v>
      </c>
      <c r="AN90" s="5">
        <v>0</v>
      </c>
    </row>
    <row r="91" spans="1:40" x14ac:dyDescent="0.3">
      <c r="A91" s="5">
        <v>2350</v>
      </c>
      <c r="B91" s="5" t="s">
        <v>52</v>
      </c>
      <c r="C91" s="14" t="s">
        <v>88</v>
      </c>
      <c r="D91" s="5" t="s">
        <v>135</v>
      </c>
      <c r="E91" s="5" t="s">
        <v>153</v>
      </c>
      <c r="F91" s="5">
        <v>10.3014421457964</v>
      </c>
      <c r="G91" s="5">
        <v>10.248743463086599</v>
      </c>
      <c r="H91" s="5">
        <v>4.7474142908599699E-3</v>
      </c>
      <c r="I91" s="5">
        <v>19.948893627226099</v>
      </c>
      <c r="J91" s="5">
        <v>19.752521575768</v>
      </c>
      <c r="K91" s="5">
        <v>3.0826581037261599E-3</v>
      </c>
      <c r="L91" s="5">
        <v>-0.18058792891887601</v>
      </c>
      <c r="M91" s="5">
        <v>4.78485960487677E-3</v>
      </c>
      <c r="N91" s="5">
        <v>1.4274431321181799E-3</v>
      </c>
      <c r="O91" s="5">
        <v>4.6990144421061603E-3</v>
      </c>
      <c r="P91" s="5">
        <v>-0.34412072211498801</v>
      </c>
      <c r="Q91" s="5">
        <v>3.0213252021238299E-3</v>
      </c>
      <c r="R91" s="5">
        <v>-3.19635345291077</v>
      </c>
      <c r="S91" s="5">
        <v>0.13130575626989699</v>
      </c>
      <c r="T91" s="5">
        <v>765.62578000306098</v>
      </c>
      <c r="U91" s="5">
        <v>0.61518045252745401</v>
      </c>
      <c r="V91" s="15">
        <v>44042.726631944446</v>
      </c>
      <c r="W91" s="5">
        <v>2.5</v>
      </c>
      <c r="X91" s="5">
        <v>1.3223735499981199E-2</v>
      </c>
      <c r="Y91" s="5">
        <v>1.69772175368572E-2</v>
      </c>
      <c r="Z91" s="11">
        <f>((((N91/1000)+1)/(([2]SMOW!$Z$4/1000)+1))-1)*1000</f>
        <v>10.565875580041073</v>
      </c>
      <c r="AA91" s="11">
        <f>((((P91/1000)+1)/(([2]SMOW!$AA$4/1000)+1))-1)*1000</f>
        <v>20.401902659699324</v>
      </c>
      <c r="AB91" s="11">
        <f>Z91*[2]SMOW!$AN$6</f>
        <v>11.053689368936785</v>
      </c>
      <c r="AC91" s="11">
        <f>AA91*[2]SMOW!$AN$12</f>
        <v>21.317107751365416</v>
      </c>
      <c r="AD91" s="11">
        <f t="shared" si="7"/>
        <v>10.993043839911635</v>
      </c>
      <c r="AE91" s="11">
        <f t="shared" si="7"/>
        <v>21.093076417623081</v>
      </c>
      <c r="AF91" s="12">
        <f>(AD91-[2]SMOW!AN$14*AE91)</f>
        <v>-0.14410050859335222</v>
      </c>
      <c r="AG91" s="2">
        <f t="shared" si="6"/>
        <v>-144.10050859335223</v>
      </c>
      <c r="AH91" s="2">
        <f>AVERAGE(AG91:AG92)</f>
        <v>-135.31469507993864</v>
      </c>
      <c r="AI91" s="2">
        <f>STDEV(AG91:AG92)</f>
        <v>12.425016627150287</v>
      </c>
      <c r="AJ91" s="5" t="s">
        <v>150</v>
      </c>
      <c r="AK91" s="5">
        <v>15</v>
      </c>
      <c r="AL91" s="5">
        <v>0</v>
      </c>
      <c r="AM91" s="5">
        <v>0</v>
      </c>
      <c r="AN91" s="5">
        <v>1</v>
      </c>
    </row>
    <row r="92" spans="1:40" x14ac:dyDescent="0.3">
      <c r="A92" s="5">
        <v>2351</v>
      </c>
      <c r="B92" s="5" t="s">
        <v>52</v>
      </c>
      <c r="C92" s="14" t="s">
        <v>88</v>
      </c>
      <c r="D92" s="5" t="s">
        <v>135</v>
      </c>
      <c r="E92" s="5" t="s">
        <v>154</v>
      </c>
      <c r="F92" s="5">
        <v>12.126510113632399</v>
      </c>
      <c r="G92" s="5">
        <v>12.053572693139399</v>
      </c>
      <c r="H92" s="5">
        <v>4.3047464411937403E-3</v>
      </c>
      <c r="I92" s="5">
        <v>23.414610080067401</v>
      </c>
      <c r="J92" s="5">
        <v>23.144693287202301</v>
      </c>
      <c r="K92" s="5">
        <v>1.0600868527141101E-3</v>
      </c>
      <c r="L92" s="5">
        <v>-0.166825362503394</v>
      </c>
      <c r="M92" s="5">
        <v>4.3331248369586099E-3</v>
      </c>
      <c r="N92" s="5">
        <v>1.80788885839098</v>
      </c>
      <c r="O92" s="5">
        <v>4.2608595874451304E-3</v>
      </c>
      <c r="P92" s="5">
        <v>3.0526414584606401</v>
      </c>
      <c r="Q92" s="5">
        <v>1.0389952491588899E-3</v>
      </c>
      <c r="R92" s="5">
        <v>2.1119086691132001</v>
      </c>
      <c r="S92" s="5">
        <v>0.14096169863951699</v>
      </c>
      <c r="T92" s="5">
        <v>578.21308595025505</v>
      </c>
      <c r="U92" s="5">
        <v>0.19181177193641499</v>
      </c>
      <c r="V92" s="15">
        <v>44042.828888888886</v>
      </c>
      <c r="W92" s="5">
        <v>2.5</v>
      </c>
      <c r="X92" s="5">
        <v>2.4924734524112199E-2</v>
      </c>
      <c r="Y92" s="5">
        <v>3.1766310769236597E-2</v>
      </c>
      <c r="Z92" s="11">
        <f>((((N92/1000)+1)/(([2]SMOW!$Z$4/1000)+1))-1)*1000</f>
        <v>12.39142123599124</v>
      </c>
      <c r="AA92" s="11">
        <f>((((P92/1000)+1)/(([2]SMOW!$AA$4/1000)+1))-1)*1000</f>
        <v>23.869158406192525</v>
      </c>
      <c r="AB92" s="11">
        <f>Z92*[2]SMOW!$AN$6</f>
        <v>12.963518275857025</v>
      </c>
      <c r="AC92" s="11">
        <f>AA92*[2]SMOW!$AN$12</f>
        <v>24.939900467435841</v>
      </c>
      <c r="AD92" s="11">
        <f t="shared" si="7"/>
        <v>12.880211070024139</v>
      </c>
      <c r="AE92" s="11">
        <f t="shared" si="7"/>
        <v>24.633977181042923</v>
      </c>
      <c r="AF92" s="12">
        <f>(AD92-[2]SMOW!AN$14*AE92)</f>
        <v>-0.12652888156652509</v>
      </c>
      <c r="AG92" s="2">
        <f t="shared" si="6"/>
        <v>-126.52888156652509</v>
      </c>
      <c r="AK92" s="5">
        <v>15</v>
      </c>
      <c r="AL92" s="5">
        <v>0</v>
      </c>
      <c r="AM92" s="5">
        <v>0</v>
      </c>
      <c r="AN92" s="5">
        <v>0</v>
      </c>
    </row>
    <row r="93" spans="1:40" x14ac:dyDescent="0.3">
      <c r="A93" s="5">
        <v>2352</v>
      </c>
      <c r="B93" s="5" t="s">
        <v>52</v>
      </c>
      <c r="C93" s="14" t="s">
        <v>88</v>
      </c>
      <c r="D93" s="5" t="s">
        <v>101</v>
      </c>
      <c r="E93" s="5" t="s">
        <v>155</v>
      </c>
      <c r="F93" s="5">
        <v>9.5530870913270203</v>
      </c>
      <c r="G93" s="5">
        <v>9.5077445016304392</v>
      </c>
      <c r="H93" s="5">
        <v>4.6733211923344299E-3</v>
      </c>
      <c r="I93" s="5">
        <v>18.484785921367202</v>
      </c>
      <c r="J93" s="5">
        <v>18.316018634120599</v>
      </c>
      <c r="K93" s="5">
        <v>3.4185714694850902E-3</v>
      </c>
      <c r="L93" s="5">
        <v>-0.16311333718521401</v>
      </c>
      <c r="M93" s="5">
        <v>5.1840672356439198E-3</v>
      </c>
      <c r="N93" s="5">
        <v>-0.73942869222075602</v>
      </c>
      <c r="O93" s="5">
        <v>4.4094672738143499E-3</v>
      </c>
      <c r="P93" s="5">
        <v>-1.78481267006804</v>
      </c>
      <c r="Q93" s="5">
        <v>6.5805478885439502E-3</v>
      </c>
      <c r="R93" s="5">
        <v>-5.4813155294687697</v>
      </c>
      <c r="S93" s="5">
        <v>0.15575276176438499</v>
      </c>
      <c r="T93" s="5">
        <v>916.04226893568602</v>
      </c>
      <c r="U93" s="5">
        <v>0.59788612686840104</v>
      </c>
      <c r="V93" s="15">
        <v>44044.64502314815</v>
      </c>
      <c r="W93" s="5">
        <v>2.5</v>
      </c>
      <c r="X93" s="5">
        <v>7.8247349859638202E-2</v>
      </c>
      <c r="Y93" s="5">
        <v>8.5406326041369204E-2</v>
      </c>
      <c r="Z93" s="11">
        <f>((((N93/1000)+1)/(([2]SMOW!$Z$4/1000)+1))-1)*1000</f>
        <v>9.8171927196415432</v>
      </c>
      <c r="AA93" s="11">
        <f>((((P93/1000)+1)/(([2]SMOW!$AA$4/1000)+1))-1)*1000</f>
        <v>18.931311794071036</v>
      </c>
      <c r="AB93" s="11">
        <f>Z93*[2]SMOW!$AN$6</f>
        <v>10.270440719829439</v>
      </c>
      <c r="AC93" s="11">
        <f>AA93*[2]SMOW!$AN$12</f>
        <v>19.780547928310465</v>
      </c>
      <c r="AD93" s="11">
        <f t="shared" si="7"/>
        <v>10.218058099970294</v>
      </c>
      <c r="AE93" s="11">
        <f t="shared" si="7"/>
        <v>19.587455058402295</v>
      </c>
      <c r="AF93" s="12">
        <f>(AD93-[2]SMOW!AN$14*AE93)</f>
        <v>-0.12411817086611698</v>
      </c>
      <c r="AG93" s="2">
        <f t="shared" si="6"/>
        <v>-124.11817086611698</v>
      </c>
      <c r="AH93" s="2">
        <f>AVERAGE(AG93:AG94)</f>
        <v>-122.6906133515353</v>
      </c>
      <c r="AI93" s="2">
        <f>STDEV(AG93:AG94)</f>
        <v>2.0188711981890375</v>
      </c>
      <c r="AJ93" s="5" t="s">
        <v>150</v>
      </c>
      <c r="AK93" s="5">
        <v>15</v>
      </c>
      <c r="AL93" s="5">
        <v>0</v>
      </c>
      <c r="AM93" s="5">
        <v>0</v>
      </c>
      <c r="AN93" s="5">
        <v>1</v>
      </c>
    </row>
    <row r="94" spans="1:40" x14ac:dyDescent="0.3">
      <c r="A94" s="5">
        <v>2353</v>
      </c>
      <c r="B94" s="5" t="s">
        <v>52</v>
      </c>
      <c r="C94" s="14" t="s">
        <v>88</v>
      </c>
      <c r="D94" s="5" t="s">
        <v>101</v>
      </c>
      <c r="E94" s="5" t="s">
        <v>156</v>
      </c>
      <c r="F94" s="5">
        <v>11.1975705114906</v>
      </c>
      <c r="G94" s="5">
        <v>11.135341549419</v>
      </c>
      <c r="H94" s="5">
        <v>3.8217038171810798E-3</v>
      </c>
      <c r="I94" s="5">
        <v>21.623550370209301</v>
      </c>
      <c r="J94" s="5">
        <v>21.3930778395797</v>
      </c>
      <c r="K94" s="5">
        <v>1.91432302617963E-3</v>
      </c>
      <c r="L94" s="5">
        <v>-0.160203549879053</v>
      </c>
      <c r="M94" s="5">
        <v>3.4985783801542501E-3</v>
      </c>
      <c r="N94" s="5">
        <v>0.888419787677586</v>
      </c>
      <c r="O94" s="5">
        <v>3.7827415789168902E-3</v>
      </c>
      <c r="P94" s="5">
        <v>1.2972168677931399</v>
      </c>
      <c r="Q94" s="5">
        <v>1.8762354466152599E-3</v>
      </c>
      <c r="R94" s="5">
        <v>-0.99332161497702998</v>
      </c>
      <c r="S94" s="5">
        <v>0.13923949818675699</v>
      </c>
      <c r="T94" s="5">
        <v>802.70526903402197</v>
      </c>
      <c r="U94" s="5">
        <v>0.24643350788693</v>
      </c>
      <c r="V94" s="15">
        <v>44044.748437499999</v>
      </c>
      <c r="W94" s="5">
        <v>2.5</v>
      </c>
      <c r="X94" s="5">
        <v>5.6294825796684898E-2</v>
      </c>
      <c r="Y94" s="5">
        <v>6.0575882038745303E-2</v>
      </c>
      <c r="Z94" s="11">
        <f>((((N94/1000)+1)/(([2]SMOW!$Z$4/1000)+1))-1)*1000</f>
        <v>11.462238495832278</v>
      </c>
      <c r="AA94" s="11">
        <f>((((P94/1000)+1)/(([2]SMOW!$AA$4/1000)+1))-1)*1000</f>
        <v>22.077303199392162</v>
      </c>
      <c r="AB94" s="11">
        <f>Z94*[2]SMOW!$AN$6</f>
        <v>11.99143628427117</v>
      </c>
      <c r="AC94" s="11">
        <f>AA94*[2]SMOW!$AN$12</f>
        <v>23.067664766906748</v>
      </c>
      <c r="AD94" s="11">
        <f t="shared" si="7"/>
        <v>11.920108659776991</v>
      </c>
      <c r="AE94" s="11">
        <f t="shared" si="7"/>
        <v>22.805628249268835</v>
      </c>
      <c r="AF94" s="12">
        <f>(AD94-[2]SMOW!AN$14*AE94)</f>
        <v>-0.12126305583695363</v>
      </c>
      <c r="AG94" s="2">
        <f t="shared" si="6"/>
        <v>-121.26305583695363</v>
      </c>
      <c r="AJ94" s="5" t="s">
        <v>150</v>
      </c>
      <c r="AK94" s="5">
        <v>15</v>
      </c>
      <c r="AL94" s="5">
        <v>0</v>
      </c>
      <c r="AM94" s="5">
        <v>0</v>
      </c>
      <c r="AN94" s="5">
        <v>1</v>
      </c>
    </row>
    <row r="95" spans="1:40" x14ac:dyDescent="0.3">
      <c r="A95" s="5">
        <v>2354</v>
      </c>
      <c r="B95" s="5" t="s">
        <v>52</v>
      </c>
      <c r="C95" s="14" t="s">
        <v>43</v>
      </c>
      <c r="D95" s="5" t="s">
        <v>63</v>
      </c>
      <c r="E95" s="5" t="s">
        <v>157</v>
      </c>
      <c r="F95" s="5">
        <v>10.4204902821226</v>
      </c>
      <c r="G95" s="5">
        <v>10.3665707559081</v>
      </c>
      <c r="H95" s="5">
        <v>4.9564697137869399E-3</v>
      </c>
      <c r="I95" s="5">
        <v>20.108388075905399</v>
      </c>
      <c r="J95" s="5">
        <v>19.908884432685301</v>
      </c>
      <c r="K95" s="5">
        <v>1.41493164934114E-3</v>
      </c>
      <c r="L95" s="5">
        <v>-0.145320224549743</v>
      </c>
      <c r="M95" s="5">
        <v>4.9675989255899703E-3</v>
      </c>
      <c r="N95" s="5">
        <v>0.119261884710076</v>
      </c>
      <c r="O95" s="5">
        <v>4.9059385467543704E-3</v>
      </c>
      <c r="P95" s="5">
        <v>-0.187799592369539</v>
      </c>
      <c r="Q95" s="5">
        <v>1.38678001503627E-3</v>
      </c>
      <c r="R95" s="5">
        <v>-4.0499058193413502</v>
      </c>
      <c r="S95" s="5">
        <v>0.13100024459776599</v>
      </c>
      <c r="T95" s="5">
        <v>288.33221258013998</v>
      </c>
      <c r="U95" s="5">
        <v>0.209734637768212</v>
      </c>
      <c r="V95" s="15">
        <v>44047.636284722219</v>
      </c>
      <c r="W95" s="5">
        <v>2.5</v>
      </c>
      <c r="X95" s="5">
        <v>1.2809187839661699E-2</v>
      </c>
      <c r="Y95" s="5">
        <v>2.65094209774961E-2</v>
      </c>
      <c r="Z95" s="11">
        <f>((((N95/1000)+1)/(([2]SMOW!$Z$4/1000)+1))-1)*1000</f>
        <v>10.684954875688879</v>
      </c>
      <c r="AA95" s="11">
        <f>((((P95/1000)+1)/(([2]SMOW!$AA$4/1000)+1))-1)*1000</f>
        <v>20.561467947639578</v>
      </c>
      <c r="AB95" s="11">
        <f>Z95*[2]SMOW!$AN$6</f>
        <v>11.178266412684023</v>
      </c>
      <c r="AC95" s="11">
        <f>AA95*[2]SMOW!$AN$12</f>
        <v>21.483830948369935</v>
      </c>
      <c r="AD95" s="11">
        <f t="shared" si="7"/>
        <v>11.116251312277667</v>
      </c>
      <c r="AE95" s="11">
        <f t="shared" si="7"/>
        <v>21.256306416411817</v>
      </c>
      <c r="AF95" s="12">
        <f>(AD95-[2]SMOW!AN$14*AE95)</f>
        <v>-0.10707847558777317</v>
      </c>
      <c r="AG95" s="2">
        <f t="shared" si="6"/>
        <v>-107.07847558777317</v>
      </c>
      <c r="AK95" s="5">
        <v>15</v>
      </c>
      <c r="AL95" s="5">
        <v>0</v>
      </c>
      <c r="AM95" s="5">
        <v>0</v>
      </c>
      <c r="AN95" s="5">
        <v>0</v>
      </c>
    </row>
    <row r="96" spans="1:40" x14ac:dyDescent="0.3">
      <c r="A96" s="5">
        <v>2355</v>
      </c>
      <c r="B96" s="5" t="s">
        <v>52</v>
      </c>
      <c r="C96" s="14" t="s">
        <v>88</v>
      </c>
      <c r="D96" s="5" t="s">
        <v>135</v>
      </c>
      <c r="E96" s="5" t="s">
        <v>158</v>
      </c>
      <c r="F96" s="5">
        <v>12.4189215871292</v>
      </c>
      <c r="G96" s="5">
        <v>12.3424389672634</v>
      </c>
      <c r="H96" s="5">
        <v>4.4699209915543504E-3</v>
      </c>
      <c r="I96" s="5">
        <v>23.972649415353001</v>
      </c>
      <c r="J96" s="5">
        <v>23.6898166615923</v>
      </c>
      <c r="K96" s="5">
        <v>1.5328546956611701E-3</v>
      </c>
      <c r="L96" s="5">
        <v>-0.16578423005734599</v>
      </c>
      <c r="M96" s="5">
        <v>4.4298723323724599E-3</v>
      </c>
      <c r="N96" s="5">
        <v>2.0973191993756499</v>
      </c>
      <c r="O96" s="5">
        <v>4.4243501846550999E-3</v>
      </c>
      <c r="P96" s="5">
        <v>3.59957798231205</v>
      </c>
      <c r="Q96" s="5">
        <v>1.5023568515762299E-3</v>
      </c>
      <c r="R96" s="5">
        <v>1.0603301472947899</v>
      </c>
      <c r="S96" s="5">
        <v>0.117876395404029</v>
      </c>
      <c r="T96" s="5">
        <v>325.67404294798899</v>
      </c>
      <c r="U96" s="5">
        <v>9.7185368408975806E-2</v>
      </c>
      <c r="V96" s="15">
        <v>44047.745995370373</v>
      </c>
      <c r="W96" s="5">
        <v>2.5</v>
      </c>
      <c r="X96" s="5">
        <v>3.2371308519028598E-3</v>
      </c>
      <c r="Y96" s="5">
        <v>7.6958682908597397E-4</v>
      </c>
      <c r="Z96" s="11">
        <f>((((N96/1000)+1)/(([2]SMOW!$Z$4/1000)+1))-1)*1000</f>
        <v>12.683909244437741</v>
      </c>
      <c r="AA96" s="11">
        <f>((((P96/1000)+1)/(([2]SMOW!$AA$4/1000)+1))-1)*1000</f>
        <v>24.427445593954822</v>
      </c>
      <c r="AB96" s="11">
        <f>Z96*[2]SMOW!$AN$6</f>
        <v>13.269510104457947</v>
      </c>
      <c r="AC96" s="11">
        <f>AA96*[2]SMOW!$AN$12</f>
        <v>25.523231754534091</v>
      </c>
      <c r="AD96" s="11">
        <f t="shared" si="7"/>
        <v>13.182241316931847</v>
      </c>
      <c r="AE96" s="11">
        <f t="shared" si="7"/>
        <v>25.202952349304788</v>
      </c>
      <c r="AF96" s="12">
        <f>(AD96-[2]SMOW!AN$14*AE96)</f>
        <v>-0.12491752350108065</v>
      </c>
      <c r="AG96" s="2">
        <f t="shared" si="6"/>
        <v>-124.91752350108065</v>
      </c>
      <c r="AK96" s="5">
        <v>15</v>
      </c>
      <c r="AL96" s="5">
        <v>0</v>
      </c>
      <c r="AM96" s="5">
        <v>0</v>
      </c>
      <c r="AN96" s="5">
        <v>0</v>
      </c>
    </row>
    <row r="97" spans="1:40" x14ac:dyDescent="0.3">
      <c r="A97" s="5">
        <v>2356</v>
      </c>
      <c r="B97" s="5" t="s">
        <v>159</v>
      </c>
      <c r="C97" s="14" t="s">
        <v>88</v>
      </c>
      <c r="D97" s="5" t="s">
        <v>135</v>
      </c>
      <c r="E97" s="5" t="s">
        <v>160</v>
      </c>
      <c r="F97" s="5">
        <v>10.6753376867513</v>
      </c>
      <c r="G97" s="5">
        <v>10.6187580694919</v>
      </c>
      <c r="H97" s="5">
        <v>5.1741318753708099E-3</v>
      </c>
      <c r="I97" s="5">
        <v>20.653114080501499</v>
      </c>
      <c r="J97" s="5">
        <v>20.442730276389799</v>
      </c>
      <c r="K97" s="5">
        <v>1.31152521157248E-3</v>
      </c>
      <c r="L97" s="5">
        <v>-0.17500351644192899</v>
      </c>
      <c r="M97" s="5">
        <v>5.0917180167430803E-3</v>
      </c>
      <c r="N97" s="5">
        <v>0.37151112219270799</v>
      </c>
      <c r="O97" s="5">
        <v>5.1213816444329596E-3</v>
      </c>
      <c r="P97" s="5">
        <v>0.34608848427078998</v>
      </c>
      <c r="Q97" s="5">
        <v>1.2854309630216201E-3</v>
      </c>
      <c r="R97" s="5">
        <v>-4.0324495707785299</v>
      </c>
      <c r="S97" s="5">
        <v>0.123047674458636</v>
      </c>
      <c r="T97" s="5">
        <v>411.55045508594799</v>
      </c>
      <c r="U97" s="5">
        <v>0.32034974035959701</v>
      </c>
      <c r="V97" s="15">
        <v>44049.459340277775</v>
      </c>
      <c r="W97" s="5">
        <v>2.5</v>
      </c>
      <c r="X97" s="5">
        <v>1.4709951560343401E-3</v>
      </c>
      <c r="Y97" s="5">
        <v>4.2736581115185501E-3</v>
      </c>
      <c r="Z97" s="11">
        <f>((((N97/1000)+1)/(([2]SMOW!$Z$4/1000)+1))-1)*1000</f>
        <v>10.939868983354417</v>
      </c>
      <c r="AA97" s="11">
        <f>((((P97/1000)+1)/(([2]SMOW!$AA$4/1000)+1))-1)*1000</f>
        <v>21.106435891613096</v>
      </c>
      <c r="AB97" s="11">
        <f>Z97*[2]SMOW!$AN$6</f>
        <v>11.444949598620575</v>
      </c>
      <c r="AC97" s="11">
        <f>AA97*[2]SMOW!$AN$12</f>
        <v>22.053245506242096</v>
      </c>
      <c r="AD97" s="11">
        <f t="shared" si="7"/>
        <v>11.379951625189015</v>
      </c>
      <c r="AE97" s="11">
        <f t="shared" si="7"/>
        <v>21.813589745566418</v>
      </c>
      <c r="AF97" s="12">
        <f>(AD97-[2]SMOW!AN$14*AE97)</f>
        <v>-0.13762376047005453</v>
      </c>
      <c r="AG97" s="2">
        <f t="shared" si="6"/>
        <v>-137.62376047005455</v>
      </c>
      <c r="AH97" s="2">
        <f>AVERAGE(AG97:AG98)</f>
        <v>-128.5535654767811</v>
      </c>
      <c r="AI97" s="2">
        <f>STDEV(AG97:AG98)</f>
        <v>12.827192772855852</v>
      </c>
      <c r="AK97" s="5">
        <v>15</v>
      </c>
      <c r="AL97" s="5">
        <v>0</v>
      </c>
      <c r="AM97" s="5">
        <v>0</v>
      </c>
      <c r="AN97" s="5">
        <v>0</v>
      </c>
    </row>
    <row r="98" spans="1:40" x14ac:dyDescent="0.3">
      <c r="A98" s="5">
        <v>2357</v>
      </c>
      <c r="B98" s="5" t="s">
        <v>52</v>
      </c>
      <c r="C98" s="14" t="s">
        <v>88</v>
      </c>
      <c r="D98" s="5" t="s">
        <v>135</v>
      </c>
      <c r="E98" s="5" t="s">
        <v>161</v>
      </c>
      <c r="F98" s="5">
        <v>12.006434268982099</v>
      </c>
      <c r="G98" s="5">
        <v>11.934928282462399</v>
      </c>
      <c r="H98" s="5">
        <v>5.3746883333203399E-3</v>
      </c>
      <c r="I98" s="5">
        <v>23.1711908070715</v>
      </c>
      <c r="J98" s="5">
        <v>22.906814866765401</v>
      </c>
      <c r="K98" s="5">
        <v>1.57497078725519E-3</v>
      </c>
      <c r="L98" s="5">
        <v>-0.15986996718973301</v>
      </c>
      <c r="M98" s="5">
        <v>5.1360015289098997E-3</v>
      </c>
      <c r="N98" s="5">
        <v>1.68903718596662</v>
      </c>
      <c r="O98" s="5">
        <v>5.3198934309821996E-3</v>
      </c>
      <c r="P98" s="5">
        <v>2.8140652818499001</v>
      </c>
      <c r="Q98" s="5">
        <v>1.5436349968182799E-3</v>
      </c>
      <c r="R98" s="5">
        <v>-0.63459507085116595</v>
      </c>
      <c r="S98" s="5">
        <v>0.132470644399381</v>
      </c>
      <c r="T98" s="5">
        <v>495.85692943565402</v>
      </c>
      <c r="U98" s="5">
        <v>0.14877887100501699</v>
      </c>
      <c r="V98" s="15">
        <v>44049.571562500001</v>
      </c>
      <c r="W98" s="5">
        <v>2.5</v>
      </c>
      <c r="X98" s="5">
        <v>1.2594217601855999E-3</v>
      </c>
      <c r="Y98" s="5">
        <v>4.1674243736610703E-3</v>
      </c>
      <c r="Z98" s="11">
        <f>((((N98/1000)+1)/(([2]SMOW!$Z$4/1000)+1))-1)*1000</f>
        <v>12.271313963029717</v>
      </c>
      <c r="AA98" s="11">
        <f>((((P98/1000)+1)/(([2]SMOW!$AA$4/1000)+1))-1)*1000</f>
        <v>23.625631018829196</v>
      </c>
      <c r="AB98" s="11">
        <f>Z98*[2]SMOW!$AN$6</f>
        <v>12.837865794317809</v>
      </c>
      <c r="AC98" s="11">
        <f>AA98*[2]SMOW!$AN$12</f>
        <v>24.685448731074644</v>
      </c>
      <c r="AD98" s="11">
        <f t="shared" si="7"/>
        <v>12.756158946564874</v>
      </c>
      <c r="AE98" s="11">
        <f t="shared" si="7"/>
        <v>24.385686206531023</v>
      </c>
      <c r="AF98" s="12">
        <f>(AD98-[2]SMOW!AN$14*AE98)</f>
        <v>-0.11948337048350766</v>
      </c>
      <c r="AG98" s="2">
        <f t="shared" si="6"/>
        <v>-119.48337048350766</v>
      </c>
      <c r="AK98" s="5">
        <v>15</v>
      </c>
      <c r="AL98" s="5">
        <v>0</v>
      </c>
      <c r="AM98" s="5">
        <v>0</v>
      </c>
      <c r="AN98" s="5">
        <v>0</v>
      </c>
    </row>
    <row r="99" spans="1:40" x14ac:dyDescent="0.3">
      <c r="A99" s="5">
        <v>2358</v>
      </c>
      <c r="B99" s="5" t="s">
        <v>52</v>
      </c>
      <c r="C99" s="14" t="s">
        <v>88</v>
      </c>
      <c r="D99" s="5" t="s">
        <v>135</v>
      </c>
      <c r="E99" s="5" t="s">
        <v>205</v>
      </c>
      <c r="F99" s="5">
        <v>12.3927495992325</v>
      </c>
      <c r="G99" s="5">
        <v>12.316587685036501</v>
      </c>
      <c r="H99" s="5">
        <v>4.4761145783374298E-3</v>
      </c>
      <c r="I99" s="5">
        <v>23.917052149226201</v>
      </c>
      <c r="J99" s="5">
        <v>23.6355195448903</v>
      </c>
      <c r="K99" s="5">
        <v>1.28939123023613E-3</v>
      </c>
      <c r="L99" s="5">
        <v>-0.16296663466557801</v>
      </c>
      <c r="M99" s="5">
        <v>4.3217085283813799E-3</v>
      </c>
      <c r="N99" s="5">
        <v>2.0714140346753598</v>
      </c>
      <c r="O99" s="5">
        <v>4.4304806278714203E-3</v>
      </c>
      <c r="P99" s="5">
        <v>3.5450868854515498</v>
      </c>
      <c r="Q99" s="5">
        <v>1.26373736179348E-3</v>
      </c>
      <c r="R99" s="5">
        <v>0.50561026561384304</v>
      </c>
      <c r="S99" s="5">
        <v>0.13103699388210199</v>
      </c>
      <c r="T99" s="5">
        <v>464.92840943392099</v>
      </c>
      <c r="U99" s="5">
        <v>9.1031819866757901E-2</v>
      </c>
      <c r="V99" s="15">
        <v>44049.682453703703</v>
      </c>
      <c r="W99" s="5">
        <v>2.5</v>
      </c>
      <c r="X99" s="5">
        <v>1.1296555700784401E-2</v>
      </c>
      <c r="Y99" s="5">
        <v>6.7002335679104399E-3</v>
      </c>
      <c r="Z99" s="11">
        <f>((((N99/1000)+1)/(([2]SMOW!$Z$4/1000)+1))-1)*1000</f>
        <v>12.657730406359091</v>
      </c>
      <c r="AA99" s="11">
        <f>((((P99/1000)+1)/(([2]SMOW!$AA$4/1000)+1))-1)*1000</f>
        <v>24.371823634371516</v>
      </c>
      <c r="AB99" s="11">
        <f>Z99*[2]SMOW!$AN$6</f>
        <v>13.242122620858602</v>
      </c>
      <c r="AC99" s="11">
        <f>AA99*[2]SMOW!$AN$12</f>
        <v>25.465114659988711</v>
      </c>
      <c r="AD99" s="11">
        <f t="shared" ref="AD99:AE114" si="8">LN((AB99/1000)+1)*1000</f>
        <v>13.15521212730488</v>
      </c>
      <c r="AE99" s="11">
        <f t="shared" si="8"/>
        <v>25.146280067706837</v>
      </c>
      <c r="AF99" s="12">
        <f>(AD99-[2]SMOW!AN$14*AE99)</f>
        <v>-0.12202374844433095</v>
      </c>
      <c r="AG99" s="2">
        <f t="shared" si="6"/>
        <v>-122.02374844433095</v>
      </c>
      <c r="AH99" s="2">
        <f>AVERAGE(AG99:AG100)</f>
        <v>-121.49400304299718</v>
      </c>
      <c r="AI99" s="2">
        <f>STDEV(AG99:AG100)</f>
        <v>0.74917313117099571</v>
      </c>
      <c r="AK99" s="5">
        <v>15</v>
      </c>
      <c r="AL99" s="5">
        <v>0</v>
      </c>
      <c r="AM99" s="5">
        <v>0</v>
      </c>
      <c r="AN99" s="5">
        <v>0</v>
      </c>
    </row>
    <row r="100" spans="1:40" x14ac:dyDescent="0.3">
      <c r="A100" s="5">
        <v>2359</v>
      </c>
      <c r="B100" s="5" t="s">
        <v>52</v>
      </c>
      <c r="C100" s="14" t="s">
        <v>88</v>
      </c>
      <c r="D100" s="5" t="s">
        <v>135</v>
      </c>
      <c r="E100" s="5" t="s">
        <v>206</v>
      </c>
      <c r="F100" s="5">
        <v>12.692122376341599</v>
      </c>
      <c r="G100" s="5">
        <v>12.6122520387165</v>
      </c>
      <c r="H100" s="5">
        <v>4.8898458806153197E-3</v>
      </c>
      <c r="I100" s="5">
        <v>24.489610259368099</v>
      </c>
      <c r="J100" s="5">
        <v>24.1945473365186</v>
      </c>
      <c r="K100" s="5">
        <v>1.2619327499743E-3</v>
      </c>
      <c r="L100" s="5">
        <v>-0.16246895496524599</v>
      </c>
      <c r="M100" s="5">
        <v>4.7770625033926803E-3</v>
      </c>
      <c r="N100" s="5">
        <v>2.3677347088405898</v>
      </c>
      <c r="O100" s="5">
        <v>4.8399939430016897E-3</v>
      </c>
      <c r="P100" s="5">
        <v>4.1062533170323299</v>
      </c>
      <c r="Q100" s="5">
        <v>1.2368251984443701E-3</v>
      </c>
      <c r="R100" s="5">
        <v>1.3853198960023101</v>
      </c>
      <c r="S100" s="5">
        <v>0.119207034741679</v>
      </c>
      <c r="T100" s="5">
        <v>642.02374152646905</v>
      </c>
      <c r="U100" s="5">
        <v>0.103703130697541</v>
      </c>
      <c r="V100" s="15">
        <v>44049.777372685188</v>
      </c>
      <c r="W100" s="5">
        <v>2.5</v>
      </c>
      <c r="X100" s="5">
        <v>6.1668029343254901E-3</v>
      </c>
      <c r="Y100" s="5">
        <v>3.7109103283688299E-3</v>
      </c>
      <c r="Z100" s="11">
        <f>((((N100/1000)+1)/(([2]SMOW!$Z$4/1000)+1))-1)*1000</f>
        <v>12.957181540450113</v>
      </c>
      <c r="AA100" s="11">
        <f>((((P100/1000)+1)/(([2]SMOW!$AA$4/1000)+1))-1)*1000</f>
        <v>24.944636045485915</v>
      </c>
      <c r="AB100" s="11">
        <f>Z100*[2]SMOW!$AN$6</f>
        <v>13.555399054254302</v>
      </c>
      <c r="AC100" s="11">
        <f>AA100*[2]SMOW!$AN$12</f>
        <v>26.063622754685454</v>
      </c>
      <c r="AD100" s="11">
        <f t="shared" si="8"/>
        <v>13.46434654506522</v>
      </c>
      <c r="AE100" s="11">
        <f t="shared" si="8"/>
        <v>25.729755308156975</v>
      </c>
      <c r="AF100" s="12">
        <f>(AD100-[2]SMOW!AN$14*AE100)</f>
        <v>-0.12096425764166341</v>
      </c>
      <c r="AG100" s="2">
        <f t="shared" si="6"/>
        <v>-120.96425764166341</v>
      </c>
      <c r="AK100" s="5">
        <v>15</v>
      </c>
      <c r="AL100" s="5">
        <v>0</v>
      </c>
      <c r="AM100" s="5">
        <v>0</v>
      </c>
      <c r="AN100" s="5">
        <v>0</v>
      </c>
    </row>
    <row r="101" spans="1:40" x14ac:dyDescent="0.3">
      <c r="A101" s="5">
        <v>2360</v>
      </c>
      <c r="B101" s="5" t="s">
        <v>159</v>
      </c>
      <c r="C101" s="14" t="s">
        <v>88</v>
      </c>
      <c r="D101" s="5" t="s">
        <v>135</v>
      </c>
      <c r="E101" s="5" t="s">
        <v>162</v>
      </c>
      <c r="F101" s="5">
        <v>11.0309829554365</v>
      </c>
      <c r="G101" s="5">
        <v>10.970585077720299</v>
      </c>
      <c r="H101" s="5">
        <v>4.2347991513415999E-3</v>
      </c>
      <c r="I101" s="5">
        <v>21.320081621416499</v>
      </c>
      <c r="J101" s="5">
        <v>21.0959881844887</v>
      </c>
      <c r="K101" s="5">
        <v>1.219784742512E-3</v>
      </c>
      <c r="L101" s="5">
        <v>-0.16809668368972</v>
      </c>
      <c r="M101" s="5">
        <v>4.1612443944036596E-3</v>
      </c>
      <c r="N101" s="5">
        <v>0.723530590355842</v>
      </c>
      <c r="O101" s="5">
        <v>4.1916254096210203E-3</v>
      </c>
      <c r="P101" s="5">
        <v>0.99978596630064298</v>
      </c>
      <c r="Q101" s="5">
        <v>1.19551577233493E-3</v>
      </c>
      <c r="R101" s="5">
        <v>-3.4644145851350001</v>
      </c>
      <c r="S101" s="5">
        <v>0.128776746060772</v>
      </c>
      <c r="T101" s="5">
        <v>509.177151373877</v>
      </c>
      <c r="U101" s="5">
        <v>0.30365842460885101</v>
      </c>
      <c r="V101" s="15">
        <v>44050.644837962966</v>
      </c>
      <c r="W101" s="5">
        <v>2.5</v>
      </c>
      <c r="X101" s="5">
        <v>5.8915691256693397E-3</v>
      </c>
      <c r="Y101" s="5">
        <v>4.06738026320143E-3</v>
      </c>
      <c r="Z101" s="11">
        <f>((((N101/1000)+1)/(([2]SMOW!$Z$4/1000)+1))-1)*1000</f>
        <v>11.295607337623803</v>
      </c>
      <c r="AA101" s="11">
        <f>((((P101/1000)+1)/(([2]SMOW!$AA$4/1000)+1))-1)*1000</f>
        <v>21.773699665331936</v>
      </c>
      <c r="AB101" s="11">
        <f>Z101*[2]SMOW!$AN$6</f>
        <v>11.817111965565207</v>
      </c>
      <c r="AC101" s="11">
        <f>AA101*[2]SMOW!$AN$12</f>
        <v>22.750441939349518</v>
      </c>
      <c r="AD101" s="11">
        <f t="shared" si="8"/>
        <v>11.747835131939688</v>
      </c>
      <c r="AE101" s="11">
        <f t="shared" si="8"/>
        <v>22.495509936150288</v>
      </c>
      <c r="AF101" s="12">
        <f>(AD101-[2]SMOW!AN$14*AE101)</f>
        <v>-0.12979411434766419</v>
      </c>
      <c r="AG101" s="2">
        <f t="shared" si="6"/>
        <v>-129.79411434766419</v>
      </c>
      <c r="AK101" s="5">
        <v>15</v>
      </c>
      <c r="AL101" s="5">
        <v>0</v>
      </c>
      <c r="AM101" s="5">
        <v>0</v>
      </c>
      <c r="AN101" s="5">
        <v>0</v>
      </c>
    </row>
    <row r="102" spans="1:40" x14ac:dyDescent="0.3">
      <c r="A102" s="5">
        <v>2361</v>
      </c>
      <c r="B102" s="5" t="s">
        <v>159</v>
      </c>
      <c r="C102" s="14" t="s">
        <v>88</v>
      </c>
      <c r="D102" s="5" t="s">
        <v>135</v>
      </c>
      <c r="E102" s="5" t="s">
        <v>163</v>
      </c>
      <c r="F102" s="5">
        <v>12.3443825218462</v>
      </c>
      <c r="G102" s="5">
        <v>12.268811248357601</v>
      </c>
      <c r="H102" s="5">
        <v>5.9029281352000803E-3</v>
      </c>
      <c r="I102" s="5">
        <v>23.824763578438599</v>
      </c>
      <c r="J102" s="5">
        <v>23.5453818990404</v>
      </c>
      <c r="K102" s="5">
        <v>6.3747385058324701E-3</v>
      </c>
      <c r="L102" s="5">
        <v>-0.16315039433568099</v>
      </c>
      <c r="M102" s="5">
        <v>6.6833086628663796E-3</v>
      </c>
      <c r="N102" s="5">
        <v>2.02354005923605</v>
      </c>
      <c r="O102" s="5">
        <v>5.8427478325243599E-3</v>
      </c>
      <c r="P102" s="5">
        <v>3.4546344981266599</v>
      </c>
      <c r="Q102" s="5">
        <v>6.2479060137552696E-3</v>
      </c>
      <c r="R102" s="5">
        <v>-0.125391076368392</v>
      </c>
      <c r="S102" s="5">
        <v>0.14712200776156001</v>
      </c>
      <c r="T102" s="5">
        <v>507.621802861432</v>
      </c>
      <c r="U102" s="5">
        <v>0.10291932287342299</v>
      </c>
      <c r="V102" s="15">
        <v>44050.805150462962</v>
      </c>
      <c r="W102" s="5">
        <v>2.5</v>
      </c>
      <c r="X102" s="5">
        <v>1.06538835861445E-3</v>
      </c>
      <c r="Y102" s="5">
        <v>4.0806762365734302E-3</v>
      </c>
      <c r="Z102" s="11">
        <f>((((N102/1000)+1)/(([2]SMOW!$Z$4/1000)+1))-1)*1000</f>
        <v>12.609350669511299</v>
      </c>
      <c r="AA102" s="11">
        <f>((((P102/1000)+1)/(([2]SMOW!$AA$4/1000)+1))-1)*1000</f>
        <v>24.279494073729868</v>
      </c>
      <c r="AB102" s="11">
        <f>Z102*[2]SMOW!$AN$6</f>
        <v>13.191509249650958</v>
      </c>
      <c r="AC102" s="11">
        <f>AA102*[2]SMOW!$AN$12</f>
        <v>25.368643305053656</v>
      </c>
      <c r="AD102" s="11">
        <f t="shared" si="8"/>
        <v>13.105258977670967</v>
      </c>
      <c r="AE102" s="11">
        <f t="shared" si="8"/>
        <v>25.052199936022404</v>
      </c>
      <c r="AF102" s="12">
        <f>(AD102-[2]SMOW!AN$14*AE102)</f>
        <v>-0.12230258854886245</v>
      </c>
      <c r="AG102" s="2">
        <f t="shared" si="6"/>
        <v>-122.30258854886245</v>
      </c>
      <c r="AH102" s="2">
        <f>AVERAGE(AG102:AG103)</f>
        <v>-126.06998547610893</v>
      </c>
      <c r="AI102" s="2">
        <f>STDEV(AG102:AG103)</f>
        <v>5.327903829354697</v>
      </c>
      <c r="AK102" s="5">
        <v>15</v>
      </c>
      <c r="AL102" s="5">
        <v>0</v>
      </c>
      <c r="AM102" s="5">
        <v>0</v>
      </c>
      <c r="AN102" s="5">
        <v>0</v>
      </c>
    </row>
    <row r="103" spans="1:40" x14ac:dyDescent="0.3">
      <c r="A103" s="5">
        <v>2362</v>
      </c>
      <c r="B103" s="5" t="s">
        <v>52</v>
      </c>
      <c r="C103" s="14" t="s">
        <v>88</v>
      </c>
      <c r="D103" s="5" t="s">
        <v>135</v>
      </c>
      <c r="E103" s="5" t="s">
        <v>164</v>
      </c>
      <c r="F103" s="5">
        <v>10.8934893033809</v>
      </c>
      <c r="G103" s="5">
        <v>10.8345822901092</v>
      </c>
      <c r="H103" s="5">
        <v>4.4141291670601003E-3</v>
      </c>
      <c r="I103" s="5">
        <v>21.056678086261801</v>
      </c>
      <c r="J103" s="5">
        <v>20.838049921618602</v>
      </c>
      <c r="K103" s="5">
        <v>1.59434819721822E-3</v>
      </c>
      <c r="L103" s="5">
        <v>-0.167908068505395</v>
      </c>
      <c r="M103" s="5">
        <v>4.51981239530718E-3</v>
      </c>
      <c r="N103" s="5">
        <v>0.58743868492622797</v>
      </c>
      <c r="O103" s="5">
        <v>4.3691271573393798E-3</v>
      </c>
      <c r="P103" s="5">
        <v>0.74162313658906998</v>
      </c>
      <c r="Q103" s="5">
        <v>1.56262687172536E-3</v>
      </c>
      <c r="R103" s="5">
        <v>-5.3098016362316196</v>
      </c>
      <c r="S103" s="5">
        <v>0.154106668766892</v>
      </c>
      <c r="T103" s="5">
        <v>651.123479259634</v>
      </c>
      <c r="U103" s="5">
        <v>0.51952655249579605</v>
      </c>
      <c r="V103" s="15">
        <v>44054.429780092592</v>
      </c>
      <c r="W103" s="5">
        <v>2.5</v>
      </c>
      <c r="X103" s="5">
        <v>1.4981952245981801E-2</v>
      </c>
      <c r="Y103" s="5">
        <v>1.11399022129769E-2</v>
      </c>
      <c r="Z103" s="11">
        <f>((((N103/1000)+1)/(([2]SMOW!$Z$4/1000)+1))-1)*1000</f>
        <v>11.158077698369739</v>
      </c>
      <c r="AA103" s="11">
        <f>((((P103/1000)+1)/(([2]SMOW!$AA$4/1000)+1))-1)*1000</f>
        <v>21.510179139824672</v>
      </c>
      <c r="AB103" s="11">
        <f>Z103*[2]SMOW!$AN$6</f>
        <v>11.673232748001068</v>
      </c>
      <c r="AC103" s="11">
        <f>AA103*[2]SMOW!$AN$12</f>
        <v>22.475100196442803</v>
      </c>
      <c r="AD103" s="11">
        <f t="shared" si="8"/>
        <v>11.605626182752005</v>
      </c>
      <c r="AE103" s="11">
        <f t="shared" si="8"/>
        <v>22.226256752188181</v>
      </c>
      <c r="AF103" s="12">
        <f>(AD103-[2]SMOW!AN$14*AE103)</f>
        <v>-0.12983738240335541</v>
      </c>
      <c r="AG103" s="2">
        <f t="shared" si="6"/>
        <v>-129.83738240335541</v>
      </c>
      <c r="AK103" s="5">
        <v>15</v>
      </c>
      <c r="AL103" s="5">
        <v>0</v>
      </c>
      <c r="AM103" s="5">
        <v>0</v>
      </c>
      <c r="AN103" s="5">
        <v>0</v>
      </c>
    </row>
    <row r="104" spans="1:40" x14ac:dyDescent="0.3">
      <c r="A104" s="5">
        <v>2363</v>
      </c>
      <c r="B104" s="5" t="s">
        <v>52</v>
      </c>
      <c r="C104" s="14" t="s">
        <v>45</v>
      </c>
      <c r="D104" s="5" t="s">
        <v>53</v>
      </c>
      <c r="E104" s="5" t="s">
        <v>165</v>
      </c>
      <c r="F104" s="5">
        <v>5.4385237649251499E-3</v>
      </c>
      <c r="G104" s="5">
        <v>5.4381564082373003E-3</v>
      </c>
      <c r="H104" s="5">
        <v>4.2521299051517499E-3</v>
      </c>
      <c r="I104" s="5">
        <v>5.2604169229425499E-2</v>
      </c>
      <c r="J104" s="5">
        <v>5.2602742758169299E-2</v>
      </c>
      <c r="K104" s="5">
        <v>1.4836708500732901E-3</v>
      </c>
      <c r="L104" s="5">
        <v>-2.2336091768076102E-2</v>
      </c>
      <c r="M104" s="5">
        <v>4.1751672341426901E-3</v>
      </c>
      <c r="N104" s="5">
        <v>-10.1896085085965</v>
      </c>
      <c r="O104" s="5">
        <v>4.2087794765440899E-3</v>
      </c>
      <c r="P104" s="5">
        <v>-19.8445514366074</v>
      </c>
      <c r="Q104" s="5">
        <v>1.45415157313597E-3</v>
      </c>
      <c r="R104" s="5">
        <v>-33.627516666675199</v>
      </c>
      <c r="S104" s="5">
        <v>0.12288080080672301</v>
      </c>
      <c r="T104" s="5">
        <v>481.13908773801398</v>
      </c>
      <c r="U104" s="5">
        <v>0.148842620875202</v>
      </c>
      <c r="V104" s="15">
        <v>44054.503981481481</v>
      </c>
      <c r="W104" s="5">
        <v>2.5</v>
      </c>
      <c r="X104" s="5">
        <v>1.5330521370210501E-4</v>
      </c>
      <c r="Y104" s="5">
        <v>1.24214353539801E-3</v>
      </c>
      <c r="Z104" s="11">
        <f>((((N104/1000)+1)/(([2]SMOW!$Z$4/1000)+1))-1)*1000</f>
        <v>0.26717711122126175</v>
      </c>
      <c r="AA104" s="11">
        <f>((((P104/1000)+1)/(([2]SMOW!$AA$4/1000)+1))-1)*1000</f>
        <v>0.49677628948741059</v>
      </c>
      <c r="AB104" s="11">
        <f>Z104*[2]SMOW!$AN$6</f>
        <v>0.27951235764203669</v>
      </c>
      <c r="AC104" s="11">
        <f>AA104*[2]SMOW!$AN$12</f>
        <v>0.51906108307462628</v>
      </c>
      <c r="AD104" s="11">
        <f t="shared" si="8"/>
        <v>0.27947330134061465</v>
      </c>
      <c r="AE104" s="11">
        <f t="shared" si="8"/>
        <v>0.5189264174683218</v>
      </c>
      <c r="AF104" s="12">
        <f>(AD104-[2]SMOW!AN$14*AE104)</f>
        <v>5.4801529173407193E-3</v>
      </c>
      <c r="AG104" s="2">
        <f t="shared" si="6"/>
        <v>5.4801529173407193</v>
      </c>
      <c r="AH104" s="2">
        <f>AVERAGE(AG104:AG107)</f>
        <v>0.70396299377429439</v>
      </c>
      <c r="AI104" s="2">
        <f>STDEV(AG104:AG107)</f>
        <v>4.5285603557689882</v>
      </c>
      <c r="AK104" s="5">
        <v>15</v>
      </c>
      <c r="AL104" s="5">
        <v>2</v>
      </c>
      <c r="AM104" s="5">
        <v>0</v>
      </c>
      <c r="AN104" s="5">
        <v>0</v>
      </c>
    </row>
    <row r="105" spans="1:40" x14ac:dyDescent="0.3">
      <c r="A105" s="5">
        <v>2364</v>
      </c>
      <c r="B105" s="5" t="s">
        <v>52</v>
      </c>
      <c r="C105" s="14" t="s">
        <v>45</v>
      </c>
      <c r="D105" s="5" t="s">
        <v>53</v>
      </c>
      <c r="E105" s="5" t="s">
        <v>166</v>
      </c>
      <c r="F105" s="5">
        <v>-0.12911128505024799</v>
      </c>
      <c r="G105" s="5">
        <v>-0.12911998455250701</v>
      </c>
      <c r="H105" s="5">
        <v>4.3194848950372103E-3</v>
      </c>
      <c r="I105" s="5">
        <v>-0.19862236633701699</v>
      </c>
      <c r="J105" s="5">
        <v>-0.19864212141399301</v>
      </c>
      <c r="K105" s="5">
        <v>1.1773890351396E-3</v>
      </c>
      <c r="L105" s="5">
        <v>-2.42369444459185E-2</v>
      </c>
      <c r="M105" s="5">
        <v>4.3854316806678896E-3</v>
      </c>
      <c r="N105" s="5">
        <v>-10.322786583242801</v>
      </c>
      <c r="O105" s="5">
        <v>4.2754477828728099E-3</v>
      </c>
      <c r="P105" s="5">
        <v>-20.090779541641702</v>
      </c>
      <c r="Q105" s="5">
        <v>1.1539635745757501E-3</v>
      </c>
      <c r="R105" s="5">
        <v>-33.7894684755368</v>
      </c>
      <c r="S105" s="5">
        <v>0.12781041754300199</v>
      </c>
      <c r="T105" s="5">
        <v>401.58439279460703</v>
      </c>
      <c r="U105" s="5">
        <v>0.134195301117879</v>
      </c>
      <c r="V105" s="15">
        <v>44054.580231481479</v>
      </c>
      <c r="W105" s="5">
        <v>2.5</v>
      </c>
      <c r="X105" s="5">
        <v>9.9702660526548595E-2</v>
      </c>
      <c r="Y105" s="5">
        <v>8.5376778634183706E-2</v>
      </c>
      <c r="Z105" s="11">
        <f>((((N105/1000)+1)/(([2]SMOW!$Z$4/1000)+1))-1)*1000</f>
        <v>0.13259208572069525</v>
      </c>
      <c r="AA105" s="11">
        <f>((((P105/1000)+1)/(([2]SMOW!$AA$4/1000)+1))-1)*1000</f>
        <v>0.24543817196764905</v>
      </c>
      <c r="AB105" s="11">
        <f>Z105*[2]SMOW!$AN$6</f>
        <v>0.13871370311274353</v>
      </c>
      <c r="AC105" s="11">
        <f>AA105*[2]SMOW!$AN$12</f>
        <v>0.25644823649058807</v>
      </c>
      <c r="AD105" s="11">
        <f t="shared" si="8"/>
        <v>0.13870408325668074</v>
      </c>
      <c r="AE105" s="11">
        <f t="shared" si="8"/>
        <v>0.25641535926237685</v>
      </c>
      <c r="AF105" s="12">
        <f>(AD105-[2]SMOW!AN$14*AE105)</f>
        <v>3.3167735661457642E-3</v>
      </c>
      <c r="AG105" s="2">
        <f t="shared" si="6"/>
        <v>3.3167735661457645</v>
      </c>
      <c r="AK105" s="5">
        <v>15</v>
      </c>
      <c r="AL105" s="5">
        <v>0</v>
      </c>
      <c r="AM105" s="5">
        <v>0</v>
      </c>
      <c r="AN105" s="5">
        <v>0</v>
      </c>
    </row>
    <row r="106" spans="1:40" x14ac:dyDescent="0.3">
      <c r="A106" s="5">
        <v>2365</v>
      </c>
      <c r="B106" s="5" t="s">
        <v>52</v>
      </c>
      <c r="C106" s="14" t="s">
        <v>45</v>
      </c>
      <c r="D106" s="5" t="s">
        <v>53</v>
      </c>
      <c r="E106" s="5" t="s">
        <v>167</v>
      </c>
      <c r="F106" s="5">
        <v>-5.8317288912657098E-2</v>
      </c>
      <c r="G106" s="5">
        <v>-5.8319440443740399E-2</v>
      </c>
      <c r="H106" s="5">
        <v>4.8089802093978897E-3</v>
      </c>
      <c r="I106" s="5">
        <v>-5.0201881279235402E-2</v>
      </c>
      <c r="J106" s="5">
        <v>-5.0203171367346901E-2</v>
      </c>
      <c r="K106" s="5">
        <v>1.2388669741516601E-3</v>
      </c>
      <c r="L106" s="5">
        <v>-3.18121659617812E-2</v>
      </c>
      <c r="M106" s="5">
        <v>4.8492386456646499E-3</v>
      </c>
      <c r="N106" s="5">
        <v>-10.252714331300201</v>
      </c>
      <c r="O106" s="5">
        <v>4.7599526966228102E-3</v>
      </c>
      <c r="P106" s="5">
        <v>-19.945312046730599</v>
      </c>
      <c r="Q106" s="5">
        <v>1.2142183418127599E-3</v>
      </c>
      <c r="R106" s="5">
        <v>-28.187819261518602</v>
      </c>
      <c r="S106" s="5">
        <v>0.132216398489475</v>
      </c>
      <c r="T106" s="5">
        <v>458.77927076237302</v>
      </c>
      <c r="U106" s="5">
        <v>0.12020231696791001</v>
      </c>
      <c r="V106" s="15">
        <v>44054.667696759258</v>
      </c>
      <c r="W106" s="5">
        <v>2.5</v>
      </c>
      <c r="X106" s="5">
        <v>8.9687065154228998E-4</v>
      </c>
      <c r="Y106" s="31">
        <v>3.0466759811582599E-7</v>
      </c>
      <c r="Z106" s="11">
        <f>((((N106/1000)+1)/(([2]SMOW!$Z$4/1000)+1))-1)*1000</f>
        <v>0.20340461127821285</v>
      </c>
      <c r="AA106" s="11">
        <f>((((P106/1000)+1)/(([2]SMOW!$AA$4/1000)+1))-1)*1000</f>
        <v>0.39392457779929835</v>
      </c>
      <c r="AB106" s="11">
        <f>Z106*[2]SMOW!$AN$6</f>
        <v>0.21279555794939248</v>
      </c>
      <c r="AC106" s="11">
        <f>AA106*[2]SMOW!$AN$12</f>
        <v>0.41159556590995561</v>
      </c>
      <c r="AD106" s="11">
        <f t="shared" si="8"/>
        <v>0.2127729201860753</v>
      </c>
      <c r="AE106" s="11">
        <f t="shared" si="8"/>
        <v>0.41151088369067679</v>
      </c>
      <c r="AF106" s="12">
        <f>(AD106-[2]SMOW!AN$14*AE106)</f>
        <v>-4.5048264026020524E-3</v>
      </c>
      <c r="AG106" s="2">
        <f t="shared" si="6"/>
        <v>-4.5048264026020526</v>
      </c>
      <c r="AK106" s="5">
        <v>15</v>
      </c>
      <c r="AL106" s="5">
        <v>0</v>
      </c>
      <c r="AM106" s="5">
        <v>0</v>
      </c>
      <c r="AN106" s="5">
        <v>0</v>
      </c>
    </row>
    <row r="107" spans="1:40" x14ac:dyDescent="0.3">
      <c r="A107" s="5">
        <v>2366</v>
      </c>
      <c r="B107" s="5" t="s">
        <v>52</v>
      </c>
      <c r="C107" s="14" t="s">
        <v>45</v>
      </c>
      <c r="D107" s="5" t="s">
        <v>53</v>
      </c>
      <c r="E107" s="5" t="s">
        <v>168</v>
      </c>
      <c r="F107" s="5">
        <v>-8.20259285030739E-2</v>
      </c>
      <c r="G107" s="5">
        <v>-8.20295792213529E-2</v>
      </c>
      <c r="H107" s="5">
        <v>3.8321039186562001E-3</v>
      </c>
      <c r="I107" s="5">
        <v>-0.100650373719707</v>
      </c>
      <c r="J107" s="5">
        <v>-0.100655483070591</v>
      </c>
      <c r="K107" s="5">
        <v>1.49791607394494E-3</v>
      </c>
      <c r="L107" s="5">
        <v>-2.88834841600808E-2</v>
      </c>
      <c r="M107" s="5">
        <v>3.5007795032486002E-3</v>
      </c>
      <c r="N107" s="5">
        <v>-10.2761812615095</v>
      </c>
      <c r="O107" s="5">
        <v>3.7930356514482601E-3</v>
      </c>
      <c r="P107" s="5">
        <v>-19.994756810467202</v>
      </c>
      <c r="Q107" s="5">
        <v>1.46811337248316E-3</v>
      </c>
      <c r="R107" s="5">
        <v>-28.0500165600561</v>
      </c>
      <c r="S107" s="5">
        <v>0.145680123806357</v>
      </c>
      <c r="T107" s="5">
        <v>476.091331794898</v>
      </c>
      <c r="U107" s="5">
        <v>0.12939517134747699</v>
      </c>
      <c r="V107" s="15">
        <v>44054.743275462963</v>
      </c>
      <c r="W107" s="5">
        <v>2.5</v>
      </c>
      <c r="X107" s="5">
        <v>0.13771451927922099</v>
      </c>
      <c r="Y107" s="5">
        <v>0.125178004674009</v>
      </c>
      <c r="Z107" s="11">
        <f>((((N107/1000)+1)/(([2]SMOW!$Z$4/1000)+1))-1)*1000</f>
        <v>0.17968976625537536</v>
      </c>
      <c r="AA107" s="11">
        <f>((((P107/1000)+1)/(([2]SMOW!$AA$4/1000)+1))-1)*1000</f>
        <v>0.34345367872345989</v>
      </c>
      <c r="AB107" s="11">
        <f>Z107*[2]SMOW!$AN$6</f>
        <v>0.1879858270066869</v>
      </c>
      <c r="AC107" s="11">
        <f>AA107*[2]SMOW!$AN$12</f>
        <v>0.35886060232083938</v>
      </c>
      <c r="AD107" s="11">
        <f t="shared" si="8"/>
        <v>0.18796815988513138</v>
      </c>
      <c r="AE107" s="11">
        <f t="shared" si="8"/>
        <v>0.35879622725552768</v>
      </c>
      <c r="AF107" s="12">
        <f>(AD107-[2]SMOW!AN$14*AE107)</f>
        <v>-1.4762481057872534E-3</v>
      </c>
      <c r="AG107" s="2">
        <f t="shared" si="6"/>
        <v>-1.4762481057872534</v>
      </c>
      <c r="AH107" s="2"/>
      <c r="AI107" s="2"/>
      <c r="AK107" s="5">
        <v>15</v>
      </c>
      <c r="AL107" s="5">
        <v>0</v>
      </c>
      <c r="AM107" s="5">
        <v>0</v>
      </c>
      <c r="AN107" s="5">
        <v>0</v>
      </c>
    </row>
    <row r="108" spans="1:40" x14ac:dyDescent="0.3">
      <c r="A108" s="5">
        <v>2367</v>
      </c>
      <c r="B108" s="5" t="s">
        <v>93</v>
      </c>
      <c r="C108" s="14" t="s">
        <v>45</v>
      </c>
      <c r="D108" s="5" t="s">
        <v>58</v>
      </c>
      <c r="E108" s="5" t="s">
        <v>169</v>
      </c>
      <c r="F108" s="5">
        <v>-28.543560527095199</v>
      </c>
      <c r="G108" s="5">
        <v>-28.9588510995988</v>
      </c>
      <c r="H108" s="5">
        <v>8.7694416138580002E-3</v>
      </c>
      <c r="I108" s="5">
        <v>-53.347939542432599</v>
      </c>
      <c r="J108" s="5">
        <v>-54.8236681563573</v>
      </c>
      <c r="K108" s="5">
        <v>1.0889813188377199E-2</v>
      </c>
      <c r="L108" s="5">
        <v>-1.1954313042110001E-2</v>
      </c>
      <c r="M108" s="5">
        <v>6.4065273588928898E-3</v>
      </c>
      <c r="N108" s="5">
        <v>-38.450362740931297</v>
      </c>
      <c r="O108" s="5">
        <v>8.4731353078639805E-3</v>
      </c>
      <c r="P108" s="5">
        <v>-72.188036401525196</v>
      </c>
      <c r="Q108" s="5">
        <v>1.1716680576227699E-2</v>
      </c>
      <c r="R108" s="5">
        <v>-99.316754893743706</v>
      </c>
      <c r="S108" s="5">
        <v>0.135502363913693</v>
      </c>
      <c r="T108" s="5">
        <v>311.84769336014102</v>
      </c>
      <c r="U108" s="5">
        <v>0.37097294012419002</v>
      </c>
      <c r="V108" s="15">
        <v>44060.47252314815</v>
      </c>
      <c r="W108" s="5">
        <v>2.5</v>
      </c>
      <c r="X108" s="5">
        <v>0.31610150191768399</v>
      </c>
      <c r="Y108" s="5">
        <v>0.30201870996903801</v>
      </c>
      <c r="Z108" s="11">
        <f>((((N108/1000)+1)/(([2]SMOW!$Z$4/1000)+1))-1)*1000</f>
        <v>-28.292135967335263</v>
      </c>
      <c r="AA108" s="11">
        <f>((((P108/1000)+1)/(([2]SMOW!$AA$4/1000)+1))-1)*1000</f>
        <v>-52.933001654322574</v>
      </c>
      <c r="AB108" s="11">
        <f>Z108*[2]SMOW!$AN$6</f>
        <v>-29.598349914076138</v>
      </c>
      <c r="AC108" s="11">
        <f>AA108*[2]SMOW!$AN$12</f>
        <v>-55.307513161374324</v>
      </c>
      <c r="AD108" s="11">
        <f t="shared" si="8"/>
        <v>-30.04522093543671</v>
      </c>
      <c r="AE108" s="11">
        <f t="shared" si="8"/>
        <v>-56.895815198739278</v>
      </c>
      <c r="AF108" s="12">
        <f>(AD108-[2]SMOW!AN$14*AE108)</f>
        <v>-4.2305105023707767E-3</v>
      </c>
      <c r="AG108" s="2">
        <f>AF108*1000</f>
        <v>-4.2305105023707767</v>
      </c>
      <c r="AH108" s="2">
        <f>AVERAGE(AG108:AG111)</f>
        <v>-1.8342331739074069</v>
      </c>
      <c r="AI108" s="2">
        <f>STDEV(AG108:AG111)</f>
        <v>3.7563660210987724</v>
      </c>
      <c r="AK108" s="5">
        <v>15</v>
      </c>
      <c r="AL108" s="5">
        <v>2</v>
      </c>
      <c r="AM108" s="5">
        <v>0</v>
      </c>
      <c r="AN108" s="5">
        <v>0</v>
      </c>
    </row>
    <row r="109" spans="1:40" x14ac:dyDescent="0.3">
      <c r="A109" s="5">
        <v>2368</v>
      </c>
      <c r="B109" s="5" t="s">
        <v>93</v>
      </c>
      <c r="C109" s="14" t="s">
        <v>45</v>
      </c>
      <c r="D109" s="5" t="s">
        <v>58</v>
      </c>
      <c r="E109" s="5" t="s">
        <v>170</v>
      </c>
      <c r="F109" s="5">
        <v>-28.592403643541701</v>
      </c>
      <c r="G109" s="5">
        <v>-29.009129611838599</v>
      </c>
      <c r="H109" s="5">
        <v>5.0137867479167503E-3</v>
      </c>
      <c r="I109" s="5">
        <v>-53.451235255788397</v>
      </c>
      <c r="J109" s="5">
        <v>-54.932788642305297</v>
      </c>
      <c r="K109" s="5">
        <v>2.21460254891134E-3</v>
      </c>
      <c r="L109" s="5">
        <v>-4.61720870142122E-3</v>
      </c>
      <c r="M109" s="5">
        <v>4.7968959899297196E-3</v>
      </c>
      <c r="N109" s="5">
        <v>-38.495895915610902</v>
      </c>
      <c r="O109" s="5">
        <v>4.9626712342032203E-3</v>
      </c>
      <c r="P109" s="5">
        <v>-72.283872641172493</v>
      </c>
      <c r="Q109" s="5">
        <v>2.1705405752343301E-3</v>
      </c>
      <c r="R109" s="5">
        <v>-101.954199817871</v>
      </c>
      <c r="S109" s="5">
        <v>0.111209897757272</v>
      </c>
      <c r="T109" s="5">
        <v>326.58943411847503</v>
      </c>
      <c r="U109" s="5">
        <v>0.18508269911314801</v>
      </c>
      <c r="V109" s="15">
        <v>44060.549849537034</v>
      </c>
      <c r="W109" s="5">
        <v>2.5</v>
      </c>
      <c r="X109" s="5">
        <v>8.8551495478192702E-2</v>
      </c>
      <c r="Y109" s="5">
        <v>7.9053606823648898E-2</v>
      </c>
      <c r="Z109" s="11">
        <f>((((N109/1000)+1)/(([2]SMOW!$Z$4/1000)+1))-1)*1000</f>
        <v>-28.338150174190613</v>
      </c>
      <c r="AA109" s="11">
        <f>((((P109/1000)+1)/(([2]SMOW!$AA$4/1000)+1))-1)*1000</f>
        <v>-53.030826799261966</v>
      </c>
      <c r="AB109" s="11">
        <f>Z109*[2]SMOW!$AN$6</f>
        <v>-29.646488541611923</v>
      </c>
      <c r="AC109" s="11">
        <f>AA109*[2]SMOW!$AN$12</f>
        <v>-55.409726625983446</v>
      </c>
      <c r="AD109" s="11">
        <f t="shared" si="8"/>
        <v>-30.094829076122824</v>
      </c>
      <c r="AE109" s="11">
        <f t="shared" si="8"/>
        <v>-57.004018657598309</v>
      </c>
      <c r="AF109" s="12">
        <f>(AD109-[2]SMOW!AN$14*AE109)</f>
        <v>3.2927750890827667E-3</v>
      </c>
      <c r="AG109" s="2">
        <f t="shared" ref="AG109:AG157" si="9">AF109*1000</f>
        <v>3.2927750890827667</v>
      </c>
      <c r="AH109" s="2"/>
      <c r="AI109" s="2"/>
      <c r="AK109" s="5">
        <v>15</v>
      </c>
      <c r="AL109" s="5">
        <v>0</v>
      </c>
      <c r="AM109" s="5">
        <v>0</v>
      </c>
      <c r="AN109" s="5">
        <v>0</v>
      </c>
    </row>
    <row r="110" spans="1:40" x14ac:dyDescent="0.3">
      <c r="A110" s="5">
        <v>2369</v>
      </c>
      <c r="B110" s="5" t="s">
        <v>93</v>
      </c>
      <c r="C110" s="14" t="s">
        <v>45</v>
      </c>
      <c r="D110" s="5" t="s">
        <v>58</v>
      </c>
      <c r="E110" s="5" t="s">
        <v>171</v>
      </c>
      <c r="F110" s="5">
        <v>-28.4724577289306</v>
      </c>
      <c r="G110" s="5">
        <v>-28.885660641819101</v>
      </c>
      <c r="H110" s="5">
        <v>3.9881638290228099E-3</v>
      </c>
      <c r="I110" s="5">
        <v>-53.215629051151502</v>
      </c>
      <c r="J110" s="5">
        <v>-54.683908747162299</v>
      </c>
      <c r="K110" s="5">
        <v>1.2222110833332799E-3</v>
      </c>
      <c r="L110" s="5">
        <v>-1.2556823317369001E-2</v>
      </c>
      <c r="M110" s="5">
        <v>4.0635051459084496E-3</v>
      </c>
      <c r="N110" s="5">
        <v>-38.377172848590099</v>
      </c>
      <c r="O110" s="5">
        <v>3.9475045323392596E-3</v>
      </c>
      <c r="P110" s="5">
        <v>-72.052954083261298</v>
      </c>
      <c r="Q110" s="5">
        <v>1.1978938384119701E-3</v>
      </c>
      <c r="R110" s="5">
        <v>-100.213222084327</v>
      </c>
      <c r="S110" s="5">
        <v>0.134131906123796</v>
      </c>
      <c r="T110" s="5">
        <v>487.062795467623</v>
      </c>
      <c r="U110" s="5">
        <v>0.118962933183504</v>
      </c>
      <c r="V110" s="15">
        <v>44060.632743055554</v>
      </c>
      <c r="W110" s="5">
        <v>2.5</v>
      </c>
      <c r="X110" s="5">
        <v>1.33607147563114E-2</v>
      </c>
      <c r="Y110" s="5">
        <v>9.2151370749818402E-3</v>
      </c>
      <c r="Z110" s="11">
        <f>((((N110/1000)+1)/(([2]SMOW!$Z$4/1000)+1))-1)*1000</f>
        <v>-28.218172865275946</v>
      </c>
      <c r="AA110" s="11">
        <f>((((P110/1000)+1)/(([2]SMOW!$AA$4/1000)+1))-1)*1000</f>
        <v>-52.795115950422414</v>
      </c>
      <c r="AB110" s="11">
        <f>Z110*[2]SMOW!$AN$6</f>
        <v>-29.520972024403555</v>
      </c>
      <c r="AC110" s="11">
        <f>AA110*[2]SMOW!$AN$12</f>
        <v>-55.163442068768887</v>
      </c>
      <c r="AD110" s="11">
        <f t="shared" si="8"/>
        <v>-29.96548611135578</v>
      </c>
      <c r="AE110" s="11">
        <f t="shared" si="8"/>
        <v>-56.74332101688654</v>
      </c>
      <c r="AF110" s="12">
        <f>(AD110-[2]SMOW!AN$14*AE110)</f>
        <v>-5.0126144396855921E-3</v>
      </c>
      <c r="AG110" s="2">
        <f t="shared" si="9"/>
        <v>-5.0126144396855921</v>
      </c>
      <c r="AH110" s="2"/>
      <c r="AI110" s="2"/>
      <c r="AK110" s="5">
        <v>15</v>
      </c>
      <c r="AL110" s="5">
        <v>0</v>
      </c>
      <c r="AM110" s="5">
        <v>0</v>
      </c>
      <c r="AN110" s="5">
        <v>0</v>
      </c>
    </row>
    <row r="111" spans="1:40" x14ac:dyDescent="0.3">
      <c r="A111" s="5">
        <v>2370</v>
      </c>
      <c r="B111" s="5" t="s">
        <v>93</v>
      </c>
      <c r="C111" s="14" t="s">
        <v>45</v>
      </c>
      <c r="D111" s="5" t="s">
        <v>58</v>
      </c>
      <c r="E111" s="5" t="s">
        <v>172</v>
      </c>
      <c r="F111" s="5">
        <v>-28.768108094028801</v>
      </c>
      <c r="G111" s="5">
        <v>-29.190022143616901</v>
      </c>
      <c r="H111" s="5">
        <v>5.1920233125255502E-3</v>
      </c>
      <c r="I111" s="5">
        <v>-53.767487556432499</v>
      </c>
      <c r="J111" s="5">
        <v>-55.2669553441213</v>
      </c>
      <c r="K111" s="5">
        <v>1.3172233526990401E-3</v>
      </c>
      <c r="L111" s="5">
        <v>-9.0697219208792004E-3</v>
      </c>
      <c r="M111" s="5">
        <v>5.2029517765565299E-3</v>
      </c>
      <c r="N111" s="5">
        <v>-38.6698090607035</v>
      </c>
      <c r="O111" s="5">
        <v>5.1390906785375601E-3</v>
      </c>
      <c r="P111" s="5">
        <v>-72.593832751575505</v>
      </c>
      <c r="Q111" s="5">
        <v>1.2910157333126599E-3</v>
      </c>
      <c r="R111" s="5">
        <v>-102.136566584779</v>
      </c>
      <c r="S111" s="5">
        <v>0.15728580127546399</v>
      </c>
      <c r="T111" s="5">
        <v>405.61815011822603</v>
      </c>
      <c r="U111" s="5">
        <v>0.115013429429972</v>
      </c>
      <c r="V111" s="15">
        <v>44060.715150462966</v>
      </c>
      <c r="W111" s="5">
        <v>2.5</v>
      </c>
      <c r="X111" s="5">
        <v>0.103834668378704</v>
      </c>
      <c r="Y111" s="5">
        <v>8.9946491364830003E-2</v>
      </c>
      <c r="Z111" s="11">
        <f>((((N111/1000)+1)/(([2]SMOW!$Z$4/1000)+1))-1)*1000</f>
        <v>-28.513900613062248</v>
      </c>
      <c r="AA111" s="11">
        <f>((((P111/1000)+1)/(([2]SMOW!$AA$4/1000)+1))-1)*1000</f>
        <v>-53.347219562972057</v>
      </c>
      <c r="AB111" s="11">
        <f>Z111*[2]SMOW!$AN$6</f>
        <v>-29.830353167219585</v>
      </c>
      <c r="AC111" s="11">
        <f>AA111*[2]SMOW!$AN$12</f>
        <v>-55.740312392823867</v>
      </c>
      <c r="AD111" s="11">
        <f t="shared" si="8"/>
        <v>-30.284329134776947</v>
      </c>
      <c r="AE111" s="11">
        <f t="shared" si="8"/>
        <v>-57.354057863511912</v>
      </c>
      <c r="AF111" s="12">
        <f>(AD111-[2]SMOW!AN$14*AE111)</f>
        <v>-1.3865828426560256E-3</v>
      </c>
      <c r="AG111" s="2">
        <f t="shared" si="9"/>
        <v>-1.3865828426560256</v>
      </c>
      <c r="AK111" s="5">
        <v>15</v>
      </c>
      <c r="AL111" s="5">
        <v>0</v>
      </c>
      <c r="AM111" s="5">
        <v>0</v>
      </c>
      <c r="AN111" s="5">
        <v>0</v>
      </c>
    </row>
    <row r="112" spans="1:40" x14ac:dyDescent="0.3">
      <c r="A112" s="5">
        <v>2372</v>
      </c>
      <c r="B112" s="5" t="s">
        <v>52</v>
      </c>
      <c r="C112" s="14" t="s">
        <v>43</v>
      </c>
      <c r="D112" s="5" t="s">
        <v>63</v>
      </c>
      <c r="E112" s="5" t="s">
        <v>173</v>
      </c>
      <c r="F112" s="5">
        <v>8.0516922398682507</v>
      </c>
      <c r="G112" s="5">
        <v>8.0194498612981899</v>
      </c>
      <c r="H112" s="5">
        <v>4.8800571892974104E-3</v>
      </c>
      <c r="I112" s="5">
        <v>15.6573102205037</v>
      </c>
      <c r="J112" s="5">
        <v>15.5359991364964</v>
      </c>
      <c r="K112" s="5">
        <v>1.33380609210328E-3</v>
      </c>
      <c r="L112" s="5">
        <v>-0.18355768277191301</v>
      </c>
      <c r="M112" s="5">
        <v>4.9470870163349197E-3</v>
      </c>
      <c r="N112" s="5">
        <v>-2.2253862814329599</v>
      </c>
      <c r="O112" s="5">
        <v>4.83030504730935E-3</v>
      </c>
      <c r="P112" s="5">
        <v>-4.5503183176480198</v>
      </c>
      <c r="Q112" s="5">
        <v>1.30726854072725E-3</v>
      </c>
      <c r="R112" s="5">
        <v>-8.5548866926262299</v>
      </c>
      <c r="S112" s="5">
        <v>0.12808852025703699</v>
      </c>
      <c r="T112" s="5">
        <v>358.50579836422497</v>
      </c>
      <c r="U112" s="5">
        <v>0.181695014030472</v>
      </c>
      <c r="V112" s="15">
        <v>44061.516585648147</v>
      </c>
      <c r="W112" s="5">
        <v>2.5</v>
      </c>
      <c r="X112" s="31">
        <v>7.8434363086186999E-5</v>
      </c>
      <c r="Y112" s="5">
        <v>1.13484692215904E-3</v>
      </c>
      <c r="Z112" s="11">
        <f>((((N112/1000)+1)/(([2]SMOW!$Z$4/1000)+1))-1)*1000</f>
        <v>8.3155368309528743</v>
      </c>
      <c r="AA112" s="11">
        <f>((((P112/1000)+1)/(([2]SMOW!$AA$4/1000)+1))-1)*1000</f>
        <v>16.108413151544767</v>
      </c>
      <c r="AB112" s="11">
        <f>Z112*[2]SMOW!$AN$6</f>
        <v>8.6994551818249555</v>
      </c>
      <c r="AC112" s="11">
        <f>AA112*[2]SMOW!$AN$12</f>
        <v>16.831017409630768</v>
      </c>
      <c r="AD112" s="11">
        <f t="shared" si="8"/>
        <v>8.6618329593682102</v>
      </c>
      <c r="AE112" s="11">
        <f t="shared" si="8"/>
        <v>16.690945354700851</v>
      </c>
      <c r="AF112" s="12">
        <f>(AD112-[2]SMOW!AN$14*AE112)</f>
        <v>-0.15098618791383878</v>
      </c>
      <c r="AG112" s="2">
        <f t="shared" si="9"/>
        <v>-150.98618791383876</v>
      </c>
      <c r="AJ112" s="5" t="s">
        <v>174</v>
      </c>
      <c r="AK112" s="5">
        <v>15</v>
      </c>
      <c r="AL112" s="5">
        <v>0</v>
      </c>
      <c r="AM112" s="5">
        <v>0</v>
      </c>
      <c r="AN112" s="5">
        <v>1</v>
      </c>
    </row>
    <row r="113" spans="1:40" x14ac:dyDescent="0.3">
      <c r="A113" s="5">
        <v>2374</v>
      </c>
      <c r="B113" s="5" t="s">
        <v>52</v>
      </c>
      <c r="C113" s="14" t="s">
        <v>43</v>
      </c>
      <c r="D113" s="5" t="s">
        <v>63</v>
      </c>
      <c r="E113" s="5" t="s">
        <v>175</v>
      </c>
      <c r="F113" s="5">
        <v>10.3375789287982</v>
      </c>
      <c r="G113" s="5">
        <v>10.284511204163101</v>
      </c>
      <c r="H113" s="5">
        <v>4.3865333657681698E-3</v>
      </c>
      <c r="I113" s="5">
        <v>19.994813187349699</v>
      </c>
      <c r="J113" s="5">
        <v>19.797542136944301</v>
      </c>
      <c r="K113" s="5">
        <v>1.3832909509242299E-3</v>
      </c>
      <c r="L113" s="5">
        <v>-0.16859104414348799</v>
      </c>
      <c r="M113" s="5">
        <v>4.3004966941473802E-3</v>
      </c>
      <c r="N113" s="5">
        <v>3.7195811935328303E-2</v>
      </c>
      <c r="O113" s="5">
        <v>4.34181269500884E-3</v>
      </c>
      <c r="P113" s="5">
        <v>-0.29911478256428597</v>
      </c>
      <c r="Q113" s="5">
        <v>1.35576884340148E-3</v>
      </c>
      <c r="R113" s="5">
        <v>-2.2223039883796001</v>
      </c>
      <c r="S113" s="5">
        <v>0.132077219093857</v>
      </c>
      <c r="T113" s="5">
        <v>331.64288308595201</v>
      </c>
      <c r="U113" s="5">
        <v>7.7669940064938395E-2</v>
      </c>
      <c r="V113" s="15">
        <v>44061.689398148148</v>
      </c>
      <c r="W113" s="5">
        <v>2.5</v>
      </c>
      <c r="X113" s="5">
        <v>1.22405888983875E-2</v>
      </c>
      <c r="Y113" s="5">
        <v>2.2910163091573399E-2</v>
      </c>
      <c r="Z113" s="11">
        <f>((((N113/1000)+1)/(([2]SMOW!$Z$4/1000)+1))-1)*1000</f>
        <v>10.602021821382257</v>
      </c>
      <c r="AA113" s="11">
        <f>((((P113/1000)+1)/(([2]SMOW!$AA$4/1000)+1))-1)*1000</f>
        <v>20.447842614938594</v>
      </c>
      <c r="AB113" s="11">
        <f>Z113*[2]SMOW!$AN$6</f>
        <v>11.091504438839257</v>
      </c>
      <c r="AC113" s="11">
        <f>AA113*[2]SMOW!$AN$12</f>
        <v>21.365108518365588</v>
      </c>
      <c r="AD113" s="11">
        <f t="shared" si="8"/>
        <v>11.030444784238217</v>
      </c>
      <c r="AE113" s="11">
        <f t="shared" si="8"/>
        <v>21.140074199878764</v>
      </c>
      <c r="AF113" s="12">
        <f>(AD113-[2]SMOW!AN$14*AE113)</f>
        <v>-0.13151439329777226</v>
      </c>
      <c r="AG113" s="2">
        <f t="shared" si="9"/>
        <v>-131.51439329777224</v>
      </c>
      <c r="AJ113" s="5" t="s">
        <v>176</v>
      </c>
      <c r="AK113" s="5">
        <v>15</v>
      </c>
      <c r="AL113" s="5">
        <v>0</v>
      </c>
      <c r="AM113" s="5">
        <v>0</v>
      </c>
      <c r="AN113" s="5">
        <v>1</v>
      </c>
    </row>
    <row r="114" spans="1:40" x14ac:dyDescent="0.3">
      <c r="A114" s="5">
        <v>2375</v>
      </c>
      <c r="B114" s="5" t="s">
        <v>52</v>
      </c>
      <c r="C114" s="14" t="s">
        <v>43</v>
      </c>
      <c r="D114" s="5" t="s">
        <v>63</v>
      </c>
      <c r="E114" s="5" t="s">
        <v>177</v>
      </c>
      <c r="F114" s="5">
        <v>11.1822934559128</v>
      </c>
      <c r="G114" s="5">
        <v>11.1202335748654</v>
      </c>
      <c r="H114" s="5">
        <v>3.6565021535035899E-3</v>
      </c>
      <c r="I114" s="5">
        <v>21.575005706478098</v>
      </c>
      <c r="J114" s="5">
        <v>21.345559581418701</v>
      </c>
      <c r="K114" s="5">
        <v>1.1314514313306E-3</v>
      </c>
      <c r="L114" s="5">
        <v>-0.15022188412363799</v>
      </c>
      <c r="M114" s="5">
        <v>3.6964630345857901E-3</v>
      </c>
      <c r="N114" s="5">
        <v>0.87329848155279799</v>
      </c>
      <c r="O114" s="5">
        <v>3.6192241448127502E-3</v>
      </c>
      <c r="P114" s="5">
        <v>1.2496380539823</v>
      </c>
      <c r="Q114" s="5">
        <v>1.10893995033957E-3</v>
      </c>
      <c r="R114" s="5">
        <v>-0.19861892598233299</v>
      </c>
      <c r="S114" s="5">
        <v>0.129393397211268</v>
      </c>
      <c r="T114" s="5">
        <v>411.61501044239998</v>
      </c>
      <c r="U114" s="5">
        <v>8.5845461824069796E-2</v>
      </c>
      <c r="V114" s="15">
        <v>44061.785185185188</v>
      </c>
      <c r="W114" s="5">
        <v>2.5</v>
      </c>
      <c r="X114" s="5">
        <v>4.8296957125904497E-2</v>
      </c>
      <c r="Y114" s="5">
        <v>3.7679568907693702E-2</v>
      </c>
      <c r="Z114" s="11">
        <f>((((N114/1000)+1)/(([2]SMOW!$Z$4/1000)+1))-1)*1000</f>
        <v>11.446957441681338</v>
      </c>
      <c r="AA114" s="11">
        <f>((((P114/1000)+1)/(([2]SMOW!$AA$4/1000)+1))-1)*1000</f>
        <v>22.028736974609053</v>
      </c>
      <c r="AB114" s="11">
        <f>Z114*[2]SMOW!$AN$6</f>
        <v>11.975449722198316</v>
      </c>
      <c r="AC114" s="11">
        <f>AA114*[2]SMOW!$AN$12</f>
        <v>23.016919919034123</v>
      </c>
      <c r="AD114" s="11">
        <f t="shared" si="8"/>
        <v>11.904311403227108</v>
      </c>
      <c r="AE114" s="11">
        <f t="shared" si="8"/>
        <v>22.756026343010603</v>
      </c>
      <c r="AF114" s="12">
        <f>(AD114-[2]SMOW!AN$14*AE114)</f>
        <v>-0.11087050588248992</v>
      </c>
      <c r="AG114" s="2">
        <f t="shared" si="9"/>
        <v>-110.87050588248992</v>
      </c>
      <c r="AH114" s="2"/>
      <c r="AI114" s="2"/>
      <c r="AK114" s="5">
        <v>15</v>
      </c>
      <c r="AL114" s="5">
        <v>0</v>
      </c>
      <c r="AM114" s="5">
        <v>0</v>
      </c>
      <c r="AN114" s="5">
        <v>0</v>
      </c>
    </row>
    <row r="115" spans="1:40" x14ac:dyDescent="0.3">
      <c r="A115" s="5">
        <v>2376</v>
      </c>
      <c r="B115" s="5" t="s">
        <v>93</v>
      </c>
      <c r="C115" s="14" t="s">
        <v>88</v>
      </c>
      <c r="D115" s="5" t="s">
        <v>135</v>
      </c>
      <c r="E115" s="5" t="s">
        <v>178</v>
      </c>
      <c r="F115" s="5">
        <v>11.3342931052974</v>
      </c>
      <c r="G115" s="5">
        <v>11.2705407630393</v>
      </c>
      <c r="H115" s="5">
        <v>5.17806395480636E-3</v>
      </c>
      <c r="I115" s="5">
        <v>21.900519367085298</v>
      </c>
      <c r="J115" s="5">
        <v>21.664147849223301</v>
      </c>
      <c r="K115" s="5">
        <v>1.1188464800614599E-3</v>
      </c>
      <c r="L115" s="5">
        <v>-0.16812930135057599</v>
      </c>
      <c r="M115" s="5">
        <v>5.1408703179617304E-3</v>
      </c>
      <c r="N115" s="5">
        <v>1.0237484957907499</v>
      </c>
      <c r="O115" s="5">
        <v>5.12527363634968E-3</v>
      </c>
      <c r="P115" s="5">
        <v>1.56867525932108</v>
      </c>
      <c r="Q115" s="5">
        <v>1.0965857885545001E-3</v>
      </c>
      <c r="R115" s="5">
        <v>-0.35628180634715001</v>
      </c>
      <c r="S115" s="5">
        <v>0.12601949026968401</v>
      </c>
      <c r="T115" s="5">
        <v>484.96715702941901</v>
      </c>
      <c r="U115" s="5">
        <v>0.37197917990106499</v>
      </c>
      <c r="V115" s="15">
        <v>44062.490127314813</v>
      </c>
      <c r="W115" s="5">
        <v>2.5</v>
      </c>
      <c r="X115" s="5">
        <v>1.06883916158699E-2</v>
      </c>
      <c r="Y115" s="5">
        <v>1.46661680909343E-2</v>
      </c>
      <c r="Z115" s="11">
        <f>((((N115/1000)+1)/(([2]SMOW!$Z$4/1000)+1))-1)*1000</f>
        <v>11.598996875022971</v>
      </c>
      <c r="AA115" s="11">
        <f>((((P115/1000)+1)/(([2]SMOW!$AA$4/1000)+1))-1)*1000</f>
        <v>22.354395211703569</v>
      </c>
      <c r="AB115" s="11">
        <f>Z115*[2]SMOW!$AN$6</f>
        <v>12.134508633620879</v>
      </c>
      <c r="AC115" s="11">
        <f>AA115*[2]SMOW!$AN$12</f>
        <v>23.357186797376624</v>
      </c>
      <c r="AD115" s="11">
        <f t="shared" ref="AD115:AE130" si="10">LN((AB115/1000)+1)*1000</f>
        <v>12.061475702620465</v>
      </c>
      <c r="AE115" s="11">
        <f t="shared" si="10"/>
        <v>23.088582233315773</v>
      </c>
      <c r="AF115" s="12">
        <f>(AD115-[2]SMOW!AN$14*AE115)</f>
        <v>-0.12929571657026351</v>
      </c>
      <c r="AG115" s="2">
        <f t="shared" si="9"/>
        <v>-129.29571657026349</v>
      </c>
      <c r="AH115" s="2"/>
      <c r="AI115" s="2"/>
      <c r="AK115" s="5">
        <v>15</v>
      </c>
      <c r="AL115" s="5">
        <v>0</v>
      </c>
      <c r="AM115" s="5">
        <v>0</v>
      </c>
      <c r="AN115" s="5">
        <v>0</v>
      </c>
    </row>
    <row r="116" spans="1:40" x14ac:dyDescent="0.3">
      <c r="A116" s="5">
        <v>2377</v>
      </c>
      <c r="B116" s="5" t="s">
        <v>93</v>
      </c>
      <c r="C116" s="14" t="s">
        <v>88</v>
      </c>
      <c r="D116" s="5" t="s">
        <v>135</v>
      </c>
      <c r="E116" s="5" t="s">
        <v>179</v>
      </c>
      <c r="F116" s="5">
        <v>12.2485457518359</v>
      </c>
      <c r="G116" s="5">
        <v>12.174138838129799</v>
      </c>
      <c r="H116" s="5">
        <v>4.8179368209314496E-3</v>
      </c>
      <c r="I116" s="5">
        <v>23.6544272307471</v>
      </c>
      <c r="J116" s="5">
        <v>23.378996225437</v>
      </c>
      <c r="K116" s="5">
        <v>1.21431395597711E-3</v>
      </c>
      <c r="L116" s="5">
        <v>-0.169971168900903</v>
      </c>
      <c r="M116" s="5">
        <v>4.6229470697765696E-3</v>
      </c>
      <c r="N116" s="5">
        <v>1.92868034428977</v>
      </c>
      <c r="O116" s="5">
        <v>4.7688179955779801E-3</v>
      </c>
      <c r="P116" s="5">
        <v>3.2876871809733301</v>
      </c>
      <c r="Q116" s="5">
        <v>1.19015383316408E-3</v>
      </c>
      <c r="R116" s="5">
        <v>2.2177430146470098</v>
      </c>
      <c r="S116" s="5">
        <v>0.13066836028509601</v>
      </c>
      <c r="T116" s="5">
        <v>464.64373063959903</v>
      </c>
      <c r="U116" s="5">
        <v>0.108121807489965</v>
      </c>
      <c r="V116" s="15">
        <v>44062.600208333337</v>
      </c>
      <c r="W116" s="5">
        <v>2.5</v>
      </c>
      <c r="X116" s="5">
        <v>6.3023612673722496E-3</v>
      </c>
      <c r="Y116" s="5">
        <v>1.10665634251938E-2</v>
      </c>
      <c r="Z116" s="11">
        <f>((((N116/1000)+1)/(([2]SMOW!$Z$4/1000)+1))-1)*1000</f>
        <v>12.513488815456553</v>
      </c>
      <c r="AA116" s="11">
        <f>((((P116/1000)+1)/(([2]SMOW!$AA$4/1000)+1))-1)*1000</f>
        <v>24.109082071361421</v>
      </c>
      <c r="AB116" s="11">
        <f>Z116*[2]SMOW!$AN$6</f>
        <v>13.091221568897538</v>
      </c>
      <c r="AC116" s="11">
        <f>AA116*[2]SMOW!$AN$12</f>
        <v>25.190586822910454</v>
      </c>
      <c r="AD116" s="11">
        <f t="shared" si="10"/>
        <v>13.006272119312058</v>
      </c>
      <c r="AE116" s="11">
        <f t="shared" si="10"/>
        <v>24.878533669791604</v>
      </c>
      <c r="AF116" s="12">
        <f>(AD116-[2]SMOW!AN$14*AE116)</f>
        <v>-0.12959365833791026</v>
      </c>
      <c r="AG116" s="2">
        <f t="shared" si="9"/>
        <v>-129.59365833791026</v>
      </c>
      <c r="AH116" s="2"/>
      <c r="AI116" s="2"/>
      <c r="AK116" s="5">
        <v>15</v>
      </c>
      <c r="AL116" s="5">
        <v>0</v>
      </c>
      <c r="AM116" s="5">
        <v>0</v>
      </c>
      <c r="AN116" s="5">
        <v>0</v>
      </c>
    </row>
    <row r="117" spans="1:40" x14ac:dyDescent="0.3">
      <c r="A117" s="5">
        <v>2378</v>
      </c>
      <c r="B117" s="5" t="s">
        <v>159</v>
      </c>
      <c r="C117" s="14" t="s">
        <v>88</v>
      </c>
      <c r="D117" s="5" t="s">
        <v>135</v>
      </c>
      <c r="E117" s="5" t="s">
        <v>180</v>
      </c>
      <c r="F117" s="5">
        <v>12.433105043061801</v>
      </c>
      <c r="G117" s="5">
        <v>12.356448469870401</v>
      </c>
      <c r="H117" s="5">
        <v>3.7422281743030301E-3</v>
      </c>
      <c r="I117" s="5">
        <v>24.010000957291499</v>
      </c>
      <c r="J117" s="5">
        <v>23.726293102231502</v>
      </c>
      <c r="K117" s="5">
        <v>1.2427353456073301E-3</v>
      </c>
      <c r="L117" s="5">
        <v>-0.171034288107862</v>
      </c>
      <c r="M117" s="5">
        <v>3.6881657181915498E-3</v>
      </c>
      <c r="N117" s="5">
        <v>2.11135805509437</v>
      </c>
      <c r="O117" s="5">
        <v>3.7040761895517399E-3</v>
      </c>
      <c r="P117" s="5">
        <v>3.6361863739013698</v>
      </c>
      <c r="Q117" s="5">
        <v>1.2180097477259601E-3</v>
      </c>
      <c r="R117" s="5">
        <v>2.7603572516243702</v>
      </c>
      <c r="S117" s="5">
        <v>0.15289042915506201</v>
      </c>
      <c r="T117" s="5">
        <v>602.940278811496</v>
      </c>
      <c r="U117" s="5">
        <v>0.10747186489676799</v>
      </c>
      <c r="V117" s="15">
        <v>44062.709074074075</v>
      </c>
      <c r="W117" s="5">
        <v>2.5</v>
      </c>
      <c r="X117" s="31">
        <v>2.6186720100510799E-5</v>
      </c>
      <c r="Y117" s="5">
        <v>6.2443888994784702E-4</v>
      </c>
      <c r="Z117" s="11">
        <f>((((N117/1000)+1)/(([2]SMOW!$Z$4/1000)+1))-1)*1000</f>
        <v>12.698096412707915</v>
      </c>
      <c r="AA117" s="11">
        <f>((((P117/1000)+1)/(([2]SMOW!$AA$4/1000)+1))-1)*1000</f>
        <v>24.464813725534327</v>
      </c>
      <c r="AB117" s="11">
        <f>Z117*[2]SMOW!$AN$6</f>
        <v>13.284352277252369</v>
      </c>
      <c r="AC117" s="11">
        <f>AA117*[2]SMOW!$AN$12</f>
        <v>25.56227617605861</v>
      </c>
      <c r="AD117" s="11">
        <f t="shared" si="10"/>
        <v>13.196889013270075</v>
      </c>
      <c r="AE117" s="11">
        <f t="shared" si="10"/>
        <v>25.24102430815595</v>
      </c>
      <c r="AF117" s="12">
        <f>(AD117-[2]SMOW!AN$14*AE117)</f>
        <v>-0.1303718214362668</v>
      </c>
      <c r="AG117" s="2">
        <f t="shared" si="9"/>
        <v>-130.3718214362668</v>
      </c>
      <c r="AH117" s="2">
        <f>AVERAGE(AG117:AG118)</f>
        <v>-128.00572481475569</v>
      </c>
      <c r="AI117" s="2">
        <f>STDEV(AG117:AG118)</f>
        <v>3.3461659320261639</v>
      </c>
      <c r="AK117" s="5">
        <v>15</v>
      </c>
      <c r="AL117" s="5">
        <v>0</v>
      </c>
      <c r="AM117" s="5">
        <v>0</v>
      </c>
      <c r="AN117" s="5">
        <v>0</v>
      </c>
    </row>
    <row r="118" spans="1:40" x14ac:dyDescent="0.3">
      <c r="A118" s="5">
        <v>2379</v>
      </c>
      <c r="B118" s="5" t="s">
        <v>159</v>
      </c>
      <c r="C118" s="14" t="s">
        <v>88</v>
      </c>
      <c r="D118" s="5" t="s">
        <v>135</v>
      </c>
      <c r="E118" s="5" t="s">
        <v>181</v>
      </c>
      <c r="F118" s="5">
        <v>12.405779702666701</v>
      </c>
      <c r="G118" s="5">
        <v>12.329458385413099</v>
      </c>
      <c r="H118" s="5">
        <v>3.2364476778414301E-3</v>
      </c>
      <c r="I118" s="5">
        <v>23.9487733358044</v>
      </c>
      <c r="J118" s="5">
        <v>23.666499276873001</v>
      </c>
      <c r="K118" s="5">
        <v>1.6370974470032E-3</v>
      </c>
      <c r="L118" s="5">
        <v>-0.16645323277579199</v>
      </c>
      <c r="M118" s="5">
        <v>3.33602347938914E-3</v>
      </c>
      <c r="N118" s="5">
        <v>2.0843112963147399</v>
      </c>
      <c r="O118" s="5">
        <v>3.20345212099532E-3</v>
      </c>
      <c r="P118" s="5">
        <v>3.57617694384441</v>
      </c>
      <c r="Q118" s="5">
        <v>1.60452557777414E-3</v>
      </c>
      <c r="R118" s="5">
        <v>2.7494850364023402</v>
      </c>
      <c r="S118" s="5">
        <v>0.12608919339031899</v>
      </c>
      <c r="T118" s="5">
        <v>656.23313502306098</v>
      </c>
      <c r="U118" s="5">
        <v>0.128006960420009</v>
      </c>
      <c r="V118" s="15">
        <v>44062.835856481484</v>
      </c>
      <c r="W118" s="5">
        <v>2.5</v>
      </c>
      <c r="X118" s="5">
        <v>3.0661775050247201E-2</v>
      </c>
      <c r="Y118" s="5">
        <v>2.5899822822070099E-2</v>
      </c>
      <c r="Z118" s="11">
        <f>((((N118/1000)+1)/(([2]SMOW!$Z$4/1000)+1))-1)*1000</f>
        <v>12.670763920255679</v>
      </c>
      <c r="AA118" s="11">
        <f>((((P118/1000)+1)/(([2]SMOW!$AA$4/1000)+1))-1)*1000</f>
        <v>24.403558909875223</v>
      </c>
      <c r="AB118" s="11">
        <f>Z118*[2]SMOW!$AN$6</f>
        <v>13.255757876442223</v>
      </c>
      <c r="AC118" s="11">
        <f>AA118*[2]SMOW!$AN$12</f>
        <v>25.498273542212381</v>
      </c>
      <c r="AD118" s="11">
        <f t="shared" si="10"/>
        <v>13.168669092362837</v>
      </c>
      <c r="AE118" s="11">
        <f t="shared" si="10"/>
        <v>25.178615001053185</v>
      </c>
      <c r="AF118" s="12">
        <f>(AD118-[2]SMOW!AN$14*AE118)</f>
        <v>-0.12563962819324459</v>
      </c>
      <c r="AG118" s="2">
        <f t="shared" si="9"/>
        <v>-125.63962819324459</v>
      </c>
      <c r="AK118" s="5">
        <v>15</v>
      </c>
      <c r="AL118" s="5">
        <v>0</v>
      </c>
      <c r="AM118" s="5">
        <v>0</v>
      </c>
      <c r="AN118" s="5">
        <v>0</v>
      </c>
    </row>
    <row r="119" spans="1:40" x14ac:dyDescent="0.3">
      <c r="A119" s="5">
        <v>2380</v>
      </c>
      <c r="B119" s="5" t="s">
        <v>52</v>
      </c>
      <c r="C119" s="14" t="s">
        <v>88</v>
      </c>
      <c r="D119" s="5" t="s">
        <v>135</v>
      </c>
      <c r="E119" s="5" t="s">
        <v>182</v>
      </c>
      <c r="F119" s="5">
        <v>12.7375571357108</v>
      </c>
      <c r="G119" s="5">
        <v>12.657116403803199</v>
      </c>
      <c r="H119" s="5">
        <v>4.6229894150756996E-3</v>
      </c>
      <c r="I119" s="5">
        <v>24.600691341215398</v>
      </c>
      <c r="J119" s="5">
        <v>24.302967235257899</v>
      </c>
      <c r="K119" s="5">
        <v>1.27145433503428E-3</v>
      </c>
      <c r="L119" s="5">
        <v>-0.17485029641295699</v>
      </c>
      <c r="M119" s="5">
        <v>4.5949674204581997E-3</v>
      </c>
      <c r="N119" s="5">
        <v>2.4127062612202401</v>
      </c>
      <c r="O119" s="5">
        <v>4.5758580768825302E-3</v>
      </c>
      <c r="P119" s="5">
        <v>4.2151243175687396</v>
      </c>
      <c r="Q119" s="5">
        <v>1.24615734100988E-3</v>
      </c>
      <c r="R119" s="5">
        <v>2.9411516635409201</v>
      </c>
      <c r="S119" s="5">
        <v>0.143634189312528</v>
      </c>
      <c r="T119" s="5">
        <v>524.251203810589</v>
      </c>
      <c r="U119" s="5">
        <v>0.210179892147866</v>
      </c>
      <c r="V119" s="15">
        <v>44063.422847222224</v>
      </c>
      <c r="W119" s="5">
        <v>2.5</v>
      </c>
      <c r="X119" s="5">
        <v>6.6278138808573903E-2</v>
      </c>
      <c r="Y119" s="5">
        <v>7.6530546374811895E-2</v>
      </c>
      <c r="Z119" s="11">
        <f>((((N119/1000)+1)/(([2]SMOW!$Z$4/1000)+1))-1)*1000</f>
        <v>13.002628191784105</v>
      </c>
      <c r="AA119" s="11">
        <f>((((P119/1000)+1)/(([2]SMOW!$AA$4/1000)+1))-1)*1000</f>
        <v>25.055766463857321</v>
      </c>
      <c r="AB119" s="11">
        <f>Z119*[2]SMOW!$AN$6</f>
        <v>13.602943922911781</v>
      </c>
      <c r="AC119" s="11">
        <f>AA119*[2]SMOW!$AN$12</f>
        <v>26.179738351470313</v>
      </c>
      <c r="AD119" s="11">
        <f t="shared" si="10"/>
        <v>13.511254443336576</v>
      </c>
      <c r="AE119" s="11">
        <f t="shared" si="10"/>
        <v>25.842914984157719</v>
      </c>
      <c r="AF119" s="12">
        <f>(AD119-[2]SMOW!AN$14*AE119)</f>
        <v>-0.1338046682987013</v>
      </c>
      <c r="AG119" s="2">
        <f t="shared" si="9"/>
        <v>-133.8046682987013</v>
      </c>
      <c r="AH119" s="2">
        <f>AVERAGE(AG119:AG120)</f>
        <v>-129.55378404841866</v>
      </c>
      <c r="AI119" s="2">
        <f>STDEV(AG119:AG120)</f>
        <v>6.0116581588278937</v>
      </c>
      <c r="AK119" s="5">
        <v>15</v>
      </c>
      <c r="AL119" s="5">
        <v>0</v>
      </c>
      <c r="AM119" s="5">
        <v>0</v>
      </c>
      <c r="AN119" s="5">
        <v>0</v>
      </c>
    </row>
    <row r="120" spans="1:40" x14ac:dyDescent="0.3">
      <c r="A120" s="5">
        <v>2381</v>
      </c>
      <c r="B120" s="5" t="s">
        <v>52</v>
      </c>
      <c r="C120" s="14" t="s">
        <v>88</v>
      </c>
      <c r="D120" s="5" t="s">
        <v>135</v>
      </c>
      <c r="E120" s="5" t="s">
        <v>183</v>
      </c>
      <c r="F120" s="5">
        <v>13.184807705382701</v>
      </c>
      <c r="G120" s="5">
        <v>13.098644167688899</v>
      </c>
      <c r="H120" s="5">
        <v>5.1115940383669499E-3</v>
      </c>
      <c r="I120" s="5">
        <v>25.4435423536714</v>
      </c>
      <c r="J120" s="5">
        <v>25.1252432082604</v>
      </c>
      <c r="K120" s="5">
        <v>1.30246209995752E-3</v>
      </c>
      <c r="L120" s="5">
        <v>-0.167484246272573</v>
      </c>
      <c r="M120" s="5">
        <v>5.0900362631674401E-3</v>
      </c>
      <c r="N120" s="5">
        <v>2.8553971150972002</v>
      </c>
      <c r="O120" s="5">
        <v>5.0594813801469601E-3</v>
      </c>
      <c r="P120" s="5">
        <v>5.0412058744206698</v>
      </c>
      <c r="Q120" s="5">
        <v>1.2765481720677699E-3</v>
      </c>
      <c r="R120" s="5">
        <v>6.9463610608832598</v>
      </c>
      <c r="S120" s="5">
        <v>0.153065330844325</v>
      </c>
      <c r="T120" s="5">
        <v>402.854697647134</v>
      </c>
      <c r="U120" s="5">
        <v>9.3630055809496904E-2</v>
      </c>
      <c r="V120" s="15">
        <v>44063.52547453704</v>
      </c>
      <c r="W120" s="5">
        <v>2.5</v>
      </c>
      <c r="X120" s="5">
        <v>2.40421020410919E-2</v>
      </c>
      <c r="Y120" s="5">
        <v>1.4734616914714199E-2</v>
      </c>
      <c r="Z120" s="11">
        <f>((((N120/1000)+1)/(([2]SMOW!$Z$4/1000)+1))-1)*1000</f>
        <v>13.449995823551886</v>
      </c>
      <c r="AA120" s="11">
        <f>((((P120/1000)+1)/(([2]SMOW!$AA$4/1000)+1))-1)*1000</f>
        <v>25.898991827542297</v>
      </c>
      <c r="AB120" s="11">
        <f>Z120*[2]SMOW!$AN$6</f>
        <v>14.070965981076005</v>
      </c>
      <c r="AC120" s="11">
        <f>AA120*[2]SMOW!$AN$12</f>
        <v>27.060789802218771</v>
      </c>
      <c r="AD120" s="11">
        <f t="shared" si="10"/>
        <v>13.972888894704568</v>
      </c>
      <c r="AE120" s="11">
        <f t="shared" si="10"/>
        <v>26.701120822921787</v>
      </c>
      <c r="AF120" s="12">
        <f>(AD120-[2]SMOW!AN$14*AE120)</f>
        <v>-0.12530289979813602</v>
      </c>
      <c r="AG120" s="2">
        <f t="shared" si="9"/>
        <v>-125.30289979813602</v>
      </c>
      <c r="AH120" s="2"/>
      <c r="AI120" s="2"/>
      <c r="AK120" s="5">
        <v>15</v>
      </c>
      <c r="AL120" s="5">
        <v>0</v>
      </c>
      <c r="AM120" s="5">
        <v>0</v>
      </c>
      <c r="AN120" s="5">
        <v>0</v>
      </c>
    </row>
    <row r="121" spans="1:40" x14ac:dyDescent="0.3">
      <c r="A121" s="5">
        <v>2382</v>
      </c>
      <c r="B121" s="5" t="s">
        <v>93</v>
      </c>
      <c r="C121" s="14" t="s">
        <v>88</v>
      </c>
      <c r="D121" s="5" t="s">
        <v>135</v>
      </c>
      <c r="E121" s="5" t="s">
        <v>184</v>
      </c>
      <c r="F121" s="5">
        <v>12.748775804934001</v>
      </c>
      <c r="G121" s="5">
        <v>12.6681938793961</v>
      </c>
      <c r="H121" s="5">
        <v>4.7967651989924403E-3</v>
      </c>
      <c r="I121" s="5">
        <v>24.635768328117699</v>
      </c>
      <c r="J121" s="5">
        <v>24.337201436474501</v>
      </c>
      <c r="K121" s="5">
        <v>1.2767632933392799E-3</v>
      </c>
      <c r="L121" s="5">
        <v>-0.18184847906243501</v>
      </c>
      <c r="M121" s="5">
        <v>4.8365180822803402E-3</v>
      </c>
      <c r="N121" s="5">
        <v>2.42381055620511</v>
      </c>
      <c r="O121" s="5">
        <v>4.74786221814522E-3</v>
      </c>
      <c r="P121" s="5">
        <v>4.2495034089166897</v>
      </c>
      <c r="Q121" s="5">
        <v>1.2513606717050501E-3</v>
      </c>
      <c r="R121" s="5">
        <v>5.1363632235714203</v>
      </c>
      <c r="S121" s="5">
        <v>0.136239372928013</v>
      </c>
      <c r="T121" s="5">
        <v>364.09840362977502</v>
      </c>
      <c r="U121" s="5">
        <v>0.31456648812415799</v>
      </c>
      <c r="V121" s="15">
        <v>44064.485914351855</v>
      </c>
      <c r="W121" s="5">
        <v>2.5</v>
      </c>
      <c r="X121" s="5">
        <v>2.55291055174304E-2</v>
      </c>
      <c r="Y121" s="5">
        <v>2.0750285988538501E-2</v>
      </c>
      <c r="Z121" s="11">
        <f>((((N121/1000)+1)/(([2]SMOW!$Z$4/1000)+1))-1)*1000</f>
        <v>13.013849797349986</v>
      </c>
      <c r="AA121" s="11">
        <f>((((P121/1000)+1)/(([2]SMOW!$AA$4/1000)+1))-1)*1000</f>
        <v>25.090859030159727</v>
      </c>
      <c r="AB121" s="11">
        <f>Z121*[2]SMOW!$AN$6</f>
        <v>13.614683616532657</v>
      </c>
      <c r="AC121" s="11">
        <f>AA121*[2]SMOW!$AN$12</f>
        <v>26.216405128565469</v>
      </c>
      <c r="AD121" s="11">
        <f t="shared" si="10"/>
        <v>13.522836518651681</v>
      </c>
      <c r="AE121" s="11">
        <f t="shared" si="10"/>
        <v>25.878645685772412</v>
      </c>
      <c r="AF121" s="12">
        <f>(AD121-[2]SMOW!AN$14*AE121)</f>
        <v>-0.14108840343615192</v>
      </c>
      <c r="AG121" s="2">
        <f t="shared" si="9"/>
        <v>-141.08840343615191</v>
      </c>
      <c r="AH121" s="2">
        <f>AVERAGE(AG121:AG122)</f>
        <v>-137.1094598597482</v>
      </c>
      <c r="AI121" s="2">
        <f>STDEV(AG121:AG122)</f>
        <v>5.6270759696674313</v>
      </c>
      <c r="AK121" s="5">
        <v>15</v>
      </c>
      <c r="AL121" s="5">
        <v>0</v>
      </c>
      <c r="AM121" s="5">
        <v>0</v>
      </c>
      <c r="AN121" s="5">
        <v>0</v>
      </c>
    </row>
    <row r="122" spans="1:40" x14ac:dyDescent="0.3">
      <c r="A122" s="5">
        <v>2383</v>
      </c>
      <c r="B122" s="5" t="s">
        <v>93</v>
      </c>
      <c r="C122" s="14" t="s">
        <v>88</v>
      </c>
      <c r="D122" s="5" t="s">
        <v>135</v>
      </c>
      <c r="E122" s="5" t="s">
        <v>185</v>
      </c>
      <c r="F122" s="5">
        <v>13.0358074390182</v>
      </c>
      <c r="G122" s="5">
        <v>12.951572159405</v>
      </c>
      <c r="H122" s="5">
        <v>4.5797043491460597E-3</v>
      </c>
      <c r="I122" s="5">
        <v>25.172005453203901</v>
      </c>
      <c r="J122" s="5">
        <v>24.860408677712599</v>
      </c>
      <c r="K122" s="5">
        <v>1.3204375064358499E-3</v>
      </c>
      <c r="L122" s="5">
        <v>-0.17472362242725101</v>
      </c>
      <c r="M122" s="5">
        <v>4.4911814193085396E-3</v>
      </c>
      <c r="N122" s="5">
        <v>2.7079159051946902</v>
      </c>
      <c r="O122" s="5">
        <v>4.5330143018374198E-3</v>
      </c>
      <c r="P122" s="5">
        <v>4.7750715017190002</v>
      </c>
      <c r="Q122" s="5">
        <v>1.2941659378956499E-3</v>
      </c>
      <c r="R122" s="5">
        <v>6.5686814486773599</v>
      </c>
      <c r="S122" s="5">
        <v>0.15654396546673299</v>
      </c>
      <c r="T122" s="5">
        <v>555.74805098309901</v>
      </c>
      <c r="U122" s="5">
        <v>0.13916259032568801</v>
      </c>
      <c r="V122" s="15">
        <v>44064.584421296298</v>
      </c>
      <c r="W122" s="5">
        <v>2.5</v>
      </c>
      <c r="X122" s="5">
        <v>1.7004029491497199E-3</v>
      </c>
      <c r="Y122" s="5">
        <v>3.9541276210692199E-4</v>
      </c>
      <c r="Z122" s="11">
        <f>((((N122/1000)+1)/(([2]SMOW!$Z$4/1000)+1))-1)*1000</f>
        <v>13.300956558280008</v>
      </c>
      <c r="AA122" s="11">
        <f>((((P122/1000)+1)/(([2]SMOW!$AA$4/1000)+1))-1)*1000</f>
        <v>25.62733432429809</v>
      </c>
      <c r="AB122" s="11">
        <f>Z122*[2]SMOW!$AN$6</f>
        <v>13.915045751880623</v>
      </c>
      <c r="AC122" s="11">
        <f>AA122*[2]SMOW!$AN$12</f>
        <v>26.776946066430209</v>
      </c>
      <c r="AD122" s="11">
        <f t="shared" si="10"/>
        <v>13.819120349359027</v>
      </c>
      <c r="AE122" s="11">
        <f t="shared" si="10"/>
        <v>26.424717548565095</v>
      </c>
      <c r="AF122" s="12">
        <f>(AD122-[2]SMOW!AN$14*AE122)</f>
        <v>-0.13313051628334449</v>
      </c>
      <c r="AG122" s="2">
        <f t="shared" si="9"/>
        <v>-133.13051628334449</v>
      </c>
      <c r="AH122" s="2"/>
      <c r="AI122" s="2"/>
      <c r="AK122" s="5">
        <v>15</v>
      </c>
      <c r="AL122" s="5">
        <v>0</v>
      </c>
      <c r="AM122" s="5">
        <v>0</v>
      </c>
      <c r="AN122" s="5">
        <v>0</v>
      </c>
    </row>
    <row r="123" spans="1:40" x14ac:dyDescent="0.3">
      <c r="A123" s="5">
        <v>2384</v>
      </c>
      <c r="B123" s="5" t="s">
        <v>93</v>
      </c>
      <c r="C123" s="14" t="s">
        <v>88</v>
      </c>
      <c r="D123" s="5" t="s">
        <v>135</v>
      </c>
      <c r="E123" s="5" t="s">
        <v>186</v>
      </c>
      <c r="F123" s="5">
        <v>13.3733557726908</v>
      </c>
      <c r="G123" s="5">
        <v>13.2847214321053</v>
      </c>
      <c r="H123" s="5">
        <v>4.3920108551818802E-3</v>
      </c>
      <c r="I123" s="5">
        <v>25.819602549797001</v>
      </c>
      <c r="J123" s="5">
        <v>25.491905286402101</v>
      </c>
      <c r="K123" s="5">
        <v>1.23186186954512E-3</v>
      </c>
      <c r="L123" s="5">
        <v>-0.175004559115017</v>
      </c>
      <c r="M123" s="5">
        <v>4.3305372787416597E-3</v>
      </c>
      <c r="N123" s="5">
        <v>3.0420229364454299</v>
      </c>
      <c r="O123" s="5">
        <v>4.3472343414632198E-3</v>
      </c>
      <c r="P123" s="5">
        <v>5.4097839358982904</v>
      </c>
      <c r="Q123" s="5">
        <v>1.20735261153228E-3</v>
      </c>
      <c r="R123" s="5">
        <v>7.3540455357622703</v>
      </c>
      <c r="S123" s="5">
        <v>0.150590793459562</v>
      </c>
      <c r="T123" s="5">
        <v>605.69887941417903</v>
      </c>
      <c r="U123" s="5">
        <v>0.104342151839363</v>
      </c>
      <c r="V123" s="15">
        <v>44064.703020833331</v>
      </c>
      <c r="W123" s="5">
        <v>2.5</v>
      </c>
      <c r="X123" s="5">
        <v>1.01528819267038E-2</v>
      </c>
      <c r="Y123" s="5">
        <v>7.8589641127024198E-3</v>
      </c>
      <c r="Z123" s="11">
        <f>((((N123/1000)+1)/(([2]SMOW!$Z$4/1000)+1))-1)*1000</f>
        <v>13.638593240896224</v>
      </c>
      <c r="AA123" s="11">
        <f>((((P123/1000)+1)/(([2]SMOW!$AA$4/1000)+1))-1)*1000</f>
        <v>26.27521905033614</v>
      </c>
      <c r="AB123" s="11">
        <f>Z123*[2]SMOW!$AN$6</f>
        <v>14.268270714726858</v>
      </c>
      <c r="AC123" s="11">
        <f>AA123*[2]SMOW!$AN$12</f>
        <v>27.453894130823166</v>
      </c>
      <c r="AD123" s="11">
        <f t="shared" si="10"/>
        <v>14.167436957182014</v>
      </c>
      <c r="AE123" s="11">
        <f t="shared" si="10"/>
        <v>27.083794489336192</v>
      </c>
      <c r="AF123" s="12">
        <f>(AD123-[2]SMOW!AN$14*AE123)</f>
        <v>-0.13280653318749636</v>
      </c>
      <c r="AG123" s="2">
        <f t="shared" si="9"/>
        <v>-132.80653318749637</v>
      </c>
      <c r="AH123" s="2">
        <f>AVERAGE(AG123:AG124)</f>
        <v>-139.50860889653961</v>
      </c>
      <c r="AI123" s="2">
        <f>STDEV(AG123:AG124)</f>
        <v>9.4781663637802307</v>
      </c>
      <c r="AK123" s="5">
        <v>15</v>
      </c>
      <c r="AL123" s="5">
        <v>0</v>
      </c>
      <c r="AM123" s="5">
        <v>0</v>
      </c>
      <c r="AN123" s="5">
        <v>0</v>
      </c>
    </row>
    <row r="124" spans="1:40" x14ac:dyDescent="0.3">
      <c r="A124" s="5">
        <v>2385</v>
      </c>
      <c r="B124" s="5" t="s">
        <v>93</v>
      </c>
      <c r="C124" s="14" t="s">
        <v>88</v>
      </c>
      <c r="D124" s="5" t="s">
        <v>135</v>
      </c>
      <c r="E124" s="5" t="s">
        <v>187</v>
      </c>
      <c r="F124" s="5">
        <v>11.879341594128601</v>
      </c>
      <c r="G124" s="5">
        <v>11.809335858492799</v>
      </c>
      <c r="H124" s="5">
        <v>3.4357223405087401E-3</v>
      </c>
      <c r="I124" s="5">
        <v>22.977032257228899</v>
      </c>
      <c r="J124" s="5">
        <v>22.717035318129099</v>
      </c>
      <c r="K124" s="5">
        <v>1.42553747226382E-3</v>
      </c>
      <c r="L124" s="5">
        <v>-0.18525878947937899</v>
      </c>
      <c r="M124" s="5">
        <v>3.4595952587364301E-3</v>
      </c>
      <c r="N124" s="5">
        <v>1.5632402198639701</v>
      </c>
      <c r="O124" s="5">
        <v>3.4006951801508899E-3</v>
      </c>
      <c r="P124" s="5">
        <v>2.6237697316758499</v>
      </c>
      <c r="Q124" s="5">
        <v>1.39717482335071E-3</v>
      </c>
      <c r="R124" s="5">
        <v>2.5819141210022298</v>
      </c>
      <c r="S124" s="5">
        <v>0.131745471577048</v>
      </c>
      <c r="T124" s="5">
        <v>707.23853592620299</v>
      </c>
      <c r="U124" s="5">
        <v>0.46648207753478199</v>
      </c>
      <c r="V124" s="15">
        <v>44065.648634259262</v>
      </c>
      <c r="W124" s="5">
        <v>2.5</v>
      </c>
      <c r="X124" s="5">
        <v>3.4381975005879903E-2</v>
      </c>
      <c r="Y124" s="5">
        <v>3.1627852458257701E-2</v>
      </c>
      <c r="Z124" s="11">
        <f>((((N124/1000)+1)/(([2]SMOW!$Z$4/1000)+1))-1)*1000</f>
        <v>12.144188023299973</v>
      </c>
      <c r="AA124" s="11">
        <f>((((P124/1000)+1)/(([2]SMOW!$AA$4/1000)+1))-1)*1000</f>
        <v>23.431386233708107</v>
      </c>
      <c r="AB124" s="11">
        <f>Z124*[2]SMOW!$AN$6</f>
        <v>12.70487060259312</v>
      </c>
      <c r="AC124" s="11">
        <f>AA124*[2]SMOW!$AN$12</f>
        <v>24.482490355886117</v>
      </c>
      <c r="AD124" s="11">
        <f t="shared" si="10"/>
        <v>12.624840866204545</v>
      </c>
      <c r="AE124" s="11">
        <f t="shared" si="10"/>
        <v>24.187597634110091</v>
      </c>
      <c r="AF124" s="12">
        <f>(AD124-[2]SMOW!AN$14*AE124)</f>
        <v>-0.14621068460558284</v>
      </c>
      <c r="AG124" s="2">
        <f t="shared" si="9"/>
        <v>-146.21068460558286</v>
      </c>
      <c r="AH124" s="2"/>
      <c r="AI124" s="2"/>
      <c r="AK124" s="5">
        <v>15</v>
      </c>
      <c r="AL124" s="5">
        <v>0</v>
      </c>
      <c r="AM124" s="5">
        <v>0</v>
      </c>
      <c r="AN124" s="5">
        <v>0</v>
      </c>
    </row>
    <row r="125" spans="1:40" x14ac:dyDescent="0.3">
      <c r="A125" s="5">
        <v>2386</v>
      </c>
      <c r="B125" s="5" t="s">
        <v>93</v>
      </c>
      <c r="C125" s="14" t="s">
        <v>88</v>
      </c>
      <c r="D125" s="5" t="s">
        <v>135</v>
      </c>
      <c r="E125" s="5" t="s">
        <v>188</v>
      </c>
      <c r="F125" s="5">
        <v>13.2602670276619</v>
      </c>
      <c r="G125" s="5">
        <v>13.173118617993399</v>
      </c>
      <c r="H125" s="5">
        <v>5.7384768563057296E-3</v>
      </c>
      <c r="I125" s="5">
        <v>25.587785255836099</v>
      </c>
      <c r="J125" s="5">
        <v>25.2658971639889</v>
      </c>
      <c r="K125" s="5">
        <v>2.2921610354247599E-3</v>
      </c>
      <c r="L125" s="5">
        <v>-0.167275084592693</v>
      </c>
      <c r="M125" s="5">
        <v>5.36636041036618E-3</v>
      </c>
      <c r="N125" s="5">
        <v>2.93008713022062</v>
      </c>
      <c r="O125" s="5">
        <v>5.6799731330384098E-3</v>
      </c>
      <c r="P125" s="5">
        <v>5.1825789040832504</v>
      </c>
      <c r="Q125" s="5">
        <v>2.2465559496464798E-3</v>
      </c>
      <c r="R125" s="5">
        <v>6.56136822437362</v>
      </c>
      <c r="S125" s="5">
        <v>0.13292446260415899</v>
      </c>
      <c r="T125" s="5">
        <v>480.19707102403601</v>
      </c>
      <c r="U125" s="5">
        <v>0.116673735106432</v>
      </c>
      <c r="V125" s="15">
        <v>44065.771238425928</v>
      </c>
      <c r="W125" s="5">
        <v>2.5</v>
      </c>
      <c r="X125" s="5">
        <v>7.0248529656595504E-3</v>
      </c>
      <c r="Y125" s="5">
        <v>3.5106666050451298E-3</v>
      </c>
      <c r="Z125" s="11">
        <f>((((N125/1000)+1)/(([2]SMOW!$Z$4/1000)+1))-1)*1000</f>
        <v>13.52547489634004</v>
      </c>
      <c r="AA125" s="11">
        <f>((((P125/1000)+1)/(([2]SMOW!$AA$4/1000)+1))-1)*1000</f>
        <v>26.04329879501277</v>
      </c>
      <c r="AB125" s="11">
        <f>Z125*[2]SMOW!$AN$6</f>
        <v>14.149929832025723</v>
      </c>
      <c r="AC125" s="11">
        <f>AA125*[2]SMOW!$AN$12</f>
        <v>27.211570208642208</v>
      </c>
      <c r="AD125" s="11">
        <f t="shared" si="10"/>
        <v>14.050754033706584</v>
      </c>
      <c r="AE125" s="11">
        <f t="shared" si="10"/>
        <v>26.847917722524063</v>
      </c>
      <c r="AF125" s="12">
        <f>(AD125-[2]SMOW!AN$14*AE125)</f>
        <v>-0.12494652378612159</v>
      </c>
      <c r="AG125" s="2">
        <f t="shared" si="9"/>
        <v>-124.94652378612159</v>
      </c>
      <c r="AH125" s="2"/>
      <c r="AI125" s="2"/>
      <c r="AK125" s="5">
        <v>15</v>
      </c>
      <c r="AL125" s="5">
        <v>0</v>
      </c>
      <c r="AM125" s="5">
        <v>0</v>
      </c>
      <c r="AN125" s="5">
        <v>0</v>
      </c>
    </row>
    <row r="126" spans="1:40" s="24" customFormat="1" x14ac:dyDescent="0.3">
      <c r="A126" s="24">
        <v>2388</v>
      </c>
      <c r="B126" s="24" t="s">
        <v>93</v>
      </c>
      <c r="C126" s="25" t="s">
        <v>88</v>
      </c>
      <c r="D126" s="24" t="s">
        <v>101</v>
      </c>
      <c r="E126" s="24" t="s">
        <v>189</v>
      </c>
      <c r="F126" s="24">
        <v>12.480089256046901</v>
      </c>
      <c r="G126" s="24">
        <v>12.402853491020799</v>
      </c>
      <c r="H126" s="24">
        <v>8.6348239839152702E-3</v>
      </c>
      <c r="I126" s="24">
        <v>24.049185892116402</v>
      </c>
      <c r="J126" s="24">
        <v>23.7645585353808</v>
      </c>
      <c r="K126" s="24">
        <v>1.2014454629243399E-3</v>
      </c>
      <c r="L126" s="24">
        <v>-0.148888490087137</v>
      </c>
      <c r="M126" s="24">
        <v>7.3600505161207199E-3</v>
      </c>
      <c r="N126" s="24">
        <v>2.1634281845424801</v>
      </c>
      <c r="O126" s="24">
        <v>1.00181638622982E-2</v>
      </c>
      <c r="P126" s="24">
        <v>3.67426066967881</v>
      </c>
      <c r="Q126" s="24">
        <v>1.1945049144544001E-3</v>
      </c>
      <c r="R126" s="24">
        <v>6.1271698657620002</v>
      </c>
      <c r="S126" s="24">
        <v>0.225506626470758</v>
      </c>
      <c r="T126" s="24">
        <v>501.32508525147801</v>
      </c>
      <c r="U126" s="24">
        <v>1.74449183176772</v>
      </c>
      <c r="V126" s="27">
        <v>44067.686701388891</v>
      </c>
      <c r="W126" s="24">
        <v>2.5</v>
      </c>
      <c r="X126" s="24">
        <v>0.62607092698231703</v>
      </c>
      <c r="Y126" s="24">
        <v>0.63245763752761897</v>
      </c>
      <c r="Z126" s="28">
        <f>((((N126/1000)+1)/(([2]SMOW!$Z$4/1000)+1))-1)*1000</f>
        <v>12.750716633552761</v>
      </c>
      <c r="AA126" s="28">
        <f>((((P126/1000)+1)/(([2]SMOW!$AA$4/1000)+1))-1)*1000</f>
        <v>24.503678183453339</v>
      </c>
      <c r="AB126" s="28">
        <f>Z126*[2]SMOW!$AN$6</f>
        <v>13.339401910511587</v>
      </c>
      <c r="AC126" s="28">
        <f>AA126*[2]SMOW!$AN$12</f>
        <v>25.602884047342815</v>
      </c>
      <c r="AD126" s="28">
        <f t="shared" si="10"/>
        <v>13.251215459566763</v>
      </c>
      <c r="AE126" s="28">
        <f t="shared" si="10"/>
        <v>25.280619238956277</v>
      </c>
      <c r="AF126" s="26">
        <f>(AD126-[2]SMOW!AN$14*AE126)</f>
        <v>-9.6951498602150465E-2</v>
      </c>
      <c r="AG126" s="3">
        <f t="shared" si="9"/>
        <v>-96.951498602150465</v>
      </c>
      <c r="AH126" s="3">
        <f>AVERAGE(AG126:AG127)</f>
        <v>-122.72356394662154</v>
      </c>
      <c r="AI126" s="3">
        <f>STDEV(AG126:AG127)</f>
        <v>36.447204340516585</v>
      </c>
      <c r="AJ126" s="24" t="s">
        <v>190</v>
      </c>
      <c r="AK126" s="24">
        <v>15</v>
      </c>
      <c r="AL126" s="24">
        <v>0</v>
      </c>
      <c r="AM126" s="24">
        <v>0</v>
      </c>
      <c r="AN126" s="24">
        <v>1</v>
      </c>
    </row>
    <row r="127" spans="1:40" x14ac:dyDescent="0.3">
      <c r="A127" s="5">
        <v>2389</v>
      </c>
      <c r="B127" s="5" t="s">
        <v>93</v>
      </c>
      <c r="C127" s="14" t="s">
        <v>88</v>
      </c>
      <c r="D127" s="5" t="s">
        <v>101</v>
      </c>
      <c r="E127" s="5" t="s">
        <v>191</v>
      </c>
      <c r="F127" s="5">
        <v>13.9526932277148</v>
      </c>
      <c r="G127" s="5">
        <v>13.856250150578299</v>
      </c>
      <c r="H127" s="5">
        <v>4.0331022367508804E-3</v>
      </c>
      <c r="I127" s="5">
        <v>26.961824355273102</v>
      </c>
      <c r="J127" s="5">
        <v>26.604758229931399</v>
      </c>
      <c r="K127" s="5">
        <v>1.1601511430730199E-3</v>
      </c>
      <c r="L127" s="5">
        <v>-0.19106219482543499</v>
      </c>
      <c r="M127" s="5">
        <v>3.9690365190803599E-3</v>
      </c>
      <c r="N127" s="5">
        <v>3.61545405098961</v>
      </c>
      <c r="O127" s="5">
        <v>3.99198479337479E-3</v>
      </c>
      <c r="P127" s="5">
        <v>6.5292799718446304</v>
      </c>
      <c r="Q127" s="5">
        <v>1.1370686494900301E-3</v>
      </c>
      <c r="R127" s="5">
        <v>7.4416484085116696</v>
      </c>
      <c r="S127" s="5">
        <v>0.12344663829354301</v>
      </c>
      <c r="T127" s="5">
        <v>360.81151218961497</v>
      </c>
      <c r="U127" s="5">
        <v>0.72382428371864205</v>
      </c>
      <c r="V127" s="15">
        <v>44067.791863425926</v>
      </c>
      <c r="W127" s="5">
        <v>2.5</v>
      </c>
      <c r="X127" s="5">
        <v>4.2404086442217298E-2</v>
      </c>
      <c r="Y127" s="5">
        <v>3.4078171092425502E-2</v>
      </c>
      <c r="Z127" s="11">
        <f>((((N127/1000)+1)/(([2]SMOW!$Z$4/1000)+1))-1)*1000</f>
        <v>14.218082330062831</v>
      </c>
      <c r="AA127" s="11">
        <f>((((P127/1000)+1)/(([2]SMOW!$AA$4/1000)+1))-1)*1000</f>
        <v>27.41794817220633</v>
      </c>
      <c r="AB127" s="11">
        <f>Z127*[2]SMOW!$AN$6</f>
        <v>14.874514119337428</v>
      </c>
      <c r="AC127" s="11">
        <f>AA127*[2]SMOW!$AN$12</f>
        <v>28.64788472218348</v>
      </c>
      <c r="AD127" s="11">
        <f t="shared" si="10"/>
        <v>14.764973441238173</v>
      </c>
      <c r="AE127" s="11">
        <f t="shared" si="10"/>
        <v>28.245206572972091</v>
      </c>
      <c r="AF127" s="12">
        <f>(AD127-[2]SMOW!AN$14*AE127)</f>
        <v>-0.14849562929109261</v>
      </c>
      <c r="AG127" s="2">
        <f t="shared" si="9"/>
        <v>-148.4956292910926</v>
      </c>
      <c r="AK127" s="5">
        <v>15</v>
      </c>
      <c r="AL127" s="5">
        <v>0</v>
      </c>
      <c r="AM127" s="5">
        <v>0</v>
      </c>
      <c r="AN127" s="5">
        <v>0</v>
      </c>
    </row>
    <row r="128" spans="1:40" x14ac:dyDescent="0.3">
      <c r="A128" s="5">
        <v>2390</v>
      </c>
      <c r="B128" s="5" t="s">
        <v>52</v>
      </c>
      <c r="C128" s="14" t="s">
        <v>88</v>
      </c>
      <c r="D128" s="5" t="s">
        <v>101</v>
      </c>
      <c r="E128" s="5" t="s">
        <v>192</v>
      </c>
      <c r="F128" s="5">
        <v>13.4059589144364</v>
      </c>
      <c r="G128" s="5">
        <v>13.316893912841101</v>
      </c>
      <c r="H128" s="5">
        <v>3.63120265082374E-3</v>
      </c>
      <c r="I128" s="5">
        <v>25.8976557125258</v>
      </c>
      <c r="J128" s="5">
        <v>25.567990968935501</v>
      </c>
      <c r="K128" s="5">
        <v>1.4071145576501E-3</v>
      </c>
      <c r="L128" s="5">
        <v>-0.18300531875690201</v>
      </c>
      <c r="M128" s="5">
        <v>3.66565447621332E-3</v>
      </c>
      <c r="N128" s="5">
        <v>3.0742936894352302</v>
      </c>
      <c r="O128" s="5">
        <v>3.5941825703474399E-3</v>
      </c>
      <c r="P128" s="5">
        <v>5.4862841443945696</v>
      </c>
      <c r="Q128" s="5">
        <v>1.3791184530542199E-3</v>
      </c>
      <c r="R128" s="5">
        <v>6.40545573534349</v>
      </c>
      <c r="S128" s="5">
        <v>0.12294869062656399</v>
      </c>
      <c r="T128" s="5">
        <v>476.75043008382897</v>
      </c>
      <c r="U128" s="5">
        <v>0.65468544385052296</v>
      </c>
      <c r="V128" s="15">
        <v>44068.425636574073</v>
      </c>
      <c r="W128" s="5">
        <v>2.5</v>
      </c>
      <c r="X128" s="5">
        <v>1.30587036234275E-2</v>
      </c>
      <c r="Y128" s="5">
        <v>9.8929229812373502E-3</v>
      </c>
      <c r="Z128" s="11">
        <f>((((N128/1000)+1)/(([2]SMOW!$Z$4/1000)+1))-1)*1000</f>
        <v>13.671204916095636</v>
      </c>
      <c r="AA128" s="11">
        <f>((((P128/1000)+1)/(([2]SMOW!$AA$4/1000)+1))-1)*1000</f>
        <v>26.353306880280147</v>
      </c>
      <c r="AB128" s="11">
        <f>Z128*[2]SMOW!$AN$6</f>
        <v>14.302388031812809</v>
      </c>
      <c r="AC128" s="11">
        <f>AA128*[2]SMOW!$AN$12</f>
        <v>27.535484887957541</v>
      </c>
      <c r="AD128" s="11">
        <f t="shared" si="10"/>
        <v>14.201073761443208</v>
      </c>
      <c r="AE128" s="11">
        <f t="shared" si="10"/>
        <v>27.163201962689044</v>
      </c>
      <c r="AF128" s="12">
        <f>(AD128-[2]SMOW!AN$14*AE128)</f>
        <v>-0.14109687485660771</v>
      </c>
      <c r="AG128" s="2">
        <f t="shared" si="9"/>
        <v>-141.09687485660771</v>
      </c>
      <c r="AH128" s="2">
        <f>AVERAGE(AG128:AG129)</f>
        <v>-140.39047072887456</v>
      </c>
      <c r="AI128" s="2">
        <f>STDEV(AG128:AG129)</f>
        <v>0.9990062979565586</v>
      </c>
      <c r="AK128" s="5">
        <v>15</v>
      </c>
      <c r="AL128" s="5">
        <v>0</v>
      </c>
      <c r="AM128" s="5">
        <v>0</v>
      </c>
      <c r="AN128" s="5">
        <v>0</v>
      </c>
    </row>
    <row r="129" spans="1:40" x14ac:dyDescent="0.3">
      <c r="A129" s="5">
        <v>2391</v>
      </c>
      <c r="B129" s="5" t="s">
        <v>52</v>
      </c>
      <c r="C129" s="14" t="s">
        <v>88</v>
      </c>
      <c r="D129" s="5" t="s">
        <v>101</v>
      </c>
      <c r="E129" s="5" t="s">
        <v>193</v>
      </c>
      <c r="F129" s="5">
        <v>14.411174646152199</v>
      </c>
      <c r="G129" s="5">
        <v>14.308320387163601</v>
      </c>
      <c r="H129" s="5">
        <v>3.7642715590919802E-3</v>
      </c>
      <c r="I129" s="5">
        <v>27.82663702052</v>
      </c>
      <c r="J129" s="5">
        <v>27.446511754844899</v>
      </c>
      <c r="K129" s="5">
        <v>1.1870236420609499E-3</v>
      </c>
      <c r="L129" s="5">
        <v>-0.18343781939447801</v>
      </c>
      <c r="M129" s="5">
        <v>3.6916153681591001E-3</v>
      </c>
      <c r="N129" s="5">
        <v>4.0692612552234699</v>
      </c>
      <c r="O129" s="5">
        <v>3.7258948422143499E-3</v>
      </c>
      <c r="P129" s="5">
        <v>7.3768862300500002</v>
      </c>
      <c r="Q129" s="5">
        <v>1.1634064903081099E-3</v>
      </c>
      <c r="R129" s="5">
        <v>8.9375750688148798</v>
      </c>
      <c r="S129" s="5">
        <v>0.13730734034035499</v>
      </c>
      <c r="T129" s="5">
        <v>439.31487074910302</v>
      </c>
      <c r="U129" s="5">
        <v>0.35830991646291899</v>
      </c>
      <c r="V129" s="15">
        <v>44068.515324074076</v>
      </c>
      <c r="W129" s="5">
        <v>2.5</v>
      </c>
      <c r="X129" s="5">
        <v>2.6861827570896901E-2</v>
      </c>
      <c r="Y129" s="5">
        <v>3.2855737641151302E-2</v>
      </c>
      <c r="Z129" s="11">
        <f>((((N129/1000)+1)/(([2]SMOW!$Z$4/1000)+1))-1)*1000</f>
        <v>14.676683750126429</v>
      </c>
      <c r="AA129" s="11">
        <f>((((P129/1000)+1)/(([2]SMOW!$AA$4/1000)+1))-1)*1000</f>
        <v>28.283144942923055</v>
      </c>
      <c r="AB129" s="11">
        <f>Z129*[2]SMOW!$AN$6</f>
        <v>15.354288616314479</v>
      </c>
      <c r="AC129" s="11">
        <f>AA129*[2]SMOW!$AN$12</f>
        <v>29.551893191155052</v>
      </c>
      <c r="AD129" s="11">
        <f t="shared" si="10"/>
        <v>15.237604412941106</v>
      </c>
      <c r="AE129" s="11">
        <f t="shared" si="10"/>
        <v>29.123652423375468</v>
      </c>
      <c r="AF129" s="12">
        <f>(AD129-[2]SMOW!AN$14*AE129)</f>
        <v>-0.13968406660114141</v>
      </c>
      <c r="AG129" s="2">
        <f t="shared" si="9"/>
        <v>-139.68406660114141</v>
      </c>
      <c r="AK129" s="5">
        <v>15</v>
      </c>
      <c r="AL129" s="5">
        <v>0</v>
      </c>
      <c r="AM129" s="5">
        <v>0</v>
      </c>
      <c r="AN129" s="5">
        <v>0</v>
      </c>
    </row>
    <row r="130" spans="1:40" x14ac:dyDescent="0.3">
      <c r="A130" s="5">
        <v>2392</v>
      </c>
      <c r="B130" s="5" t="s">
        <v>52</v>
      </c>
      <c r="C130" s="14" t="s">
        <v>88</v>
      </c>
      <c r="D130" s="5" t="s">
        <v>135</v>
      </c>
      <c r="E130" s="5" t="s">
        <v>194</v>
      </c>
      <c r="F130" s="5">
        <v>13.7274670761247</v>
      </c>
      <c r="G130" s="5">
        <v>13.634098552890899</v>
      </c>
      <c r="H130" s="5">
        <v>4.2889016547507999E-3</v>
      </c>
      <c r="I130" s="5">
        <v>26.475774013582701</v>
      </c>
      <c r="J130" s="5">
        <v>26.1313565946853</v>
      </c>
      <c r="K130" s="5">
        <v>1.3229241927739299E-3</v>
      </c>
      <c r="L130" s="5">
        <v>-0.16325772910287101</v>
      </c>
      <c r="M130" s="5">
        <v>4.0487451471990198E-3</v>
      </c>
      <c r="N130" s="5">
        <v>3.3925240781201</v>
      </c>
      <c r="O130" s="5">
        <v>4.2451763384659998E-3</v>
      </c>
      <c r="P130" s="5">
        <v>6.0529001407259804</v>
      </c>
      <c r="Q130" s="5">
        <v>1.29660314885236E-3</v>
      </c>
      <c r="R130" s="5">
        <v>7.3920561696471498</v>
      </c>
      <c r="S130" s="5">
        <v>0.14725783202433501</v>
      </c>
      <c r="T130" s="5">
        <v>411.55117486248901</v>
      </c>
      <c r="U130" s="5">
        <v>0.12859315536565799</v>
      </c>
      <c r="V130" s="15">
        <v>44068.645266203705</v>
      </c>
      <c r="W130" s="5">
        <v>2.5</v>
      </c>
      <c r="X130" s="5">
        <v>5.5574734800429302E-3</v>
      </c>
      <c r="Y130" s="5">
        <v>3.09731410377902E-3</v>
      </c>
      <c r="Z130" s="11">
        <f>((((N130/1000)+1)/(([2]SMOW!$Z$4/1000)+1))-1)*1000</f>
        <v>13.992797228418397</v>
      </c>
      <c r="AA130" s="11">
        <f>((((P130/1000)+1)/(([2]SMOW!$AA$4/1000)+1))-1)*1000</f>
        <v>26.931681951861243</v>
      </c>
      <c r="AB130" s="11">
        <f>Z130*[2]SMOW!$AN$6</f>
        <v>14.6388278750539</v>
      </c>
      <c r="AC130" s="11">
        <f>AA130*[2]SMOW!$AN$12</f>
        <v>28.13980517745448</v>
      </c>
      <c r="AD130" s="11">
        <f t="shared" si="10"/>
        <v>14.532714563736763</v>
      </c>
      <c r="AE130" s="11">
        <f t="shared" si="10"/>
        <v>27.751155040518196</v>
      </c>
      <c r="AF130" s="12">
        <f>(AD130-[2]SMOW!AN$14*AE130)</f>
        <v>-0.11989529765684637</v>
      </c>
      <c r="AG130" s="2">
        <f t="shared" si="9"/>
        <v>-119.89529765684637</v>
      </c>
      <c r="AK130" s="5">
        <v>15</v>
      </c>
      <c r="AL130" s="5">
        <v>0</v>
      </c>
      <c r="AM130" s="5">
        <v>0</v>
      </c>
      <c r="AN130" s="5">
        <v>0</v>
      </c>
    </row>
    <row r="131" spans="1:40" x14ac:dyDescent="0.3">
      <c r="A131" s="5">
        <v>2393</v>
      </c>
      <c r="B131" s="5" t="s">
        <v>52</v>
      </c>
      <c r="C131" s="14" t="s">
        <v>88</v>
      </c>
      <c r="D131" s="5" t="s">
        <v>101</v>
      </c>
      <c r="E131" s="5" t="s">
        <v>207</v>
      </c>
      <c r="F131" s="5">
        <v>14.1316371821848</v>
      </c>
      <c r="G131" s="5">
        <v>14.0327161486702</v>
      </c>
      <c r="H131" s="5">
        <v>3.9828271018458802E-3</v>
      </c>
      <c r="I131" s="5">
        <v>27.276460600967901</v>
      </c>
      <c r="J131" s="5">
        <v>26.911087099517101</v>
      </c>
      <c r="K131" s="5">
        <v>1.21181254734862E-3</v>
      </c>
      <c r="L131" s="5">
        <v>-0.176337839874804</v>
      </c>
      <c r="M131" s="5">
        <v>4.0158383964464302E-3</v>
      </c>
      <c r="N131" s="5">
        <v>3.7925736733492799</v>
      </c>
      <c r="O131" s="5">
        <v>3.9422222130518899E-3</v>
      </c>
      <c r="P131" s="5">
        <v>6.8376561805036404</v>
      </c>
      <c r="Q131" s="5">
        <v>1.18770219283613E-3</v>
      </c>
      <c r="R131" s="5">
        <v>8.2740158695401096</v>
      </c>
      <c r="S131" s="5">
        <v>0.119248428180144</v>
      </c>
      <c r="T131" s="5">
        <v>452.04282808254902</v>
      </c>
      <c r="U131" s="5">
        <v>0.23842039655482</v>
      </c>
      <c r="V131" s="15">
        <v>44068.744189814817</v>
      </c>
      <c r="W131" s="5">
        <v>2.5</v>
      </c>
      <c r="X131" s="5">
        <v>1.7663998953822899E-2</v>
      </c>
      <c r="Y131" s="5">
        <v>1.2844687928590099E-2</v>
      </c>
      <c r="Z131" s="11">
        <f>((((N131/1000)+1)/(([3]SMOW!$Z$4/1000)+1))-1)*1000</f>
        <v>14.39707312081584</v>
      </c>
      <c r="AA131" s="11">
        <f>((((P131/1000)+1)/(([3]SMOW!$AA$4/1000)+1))-1)*1000</f>
        <v>27.732724163198384</v>
      </c>
      <c r="AB131" s="11">
        <f>Z131*[3]SMOW!$AN$6</f>
        <v>15.061768699982077</v>
      </c>
      <c r="AC131" s="11">
        <f>AA131*[3]SMOW!$AN$12</f>
        <v>28.976781189804377</v>
      </c>
      <c r="AD131" s="11">
        <f t="shared" ref="AD131:AE146" si="11">LN((AB131/1000)+1)*1000</f>
        <v>14.949466504159137</v>
      </c>
      <c r="AE131" s="11">
        <f t="shared" si="11"/>
        <v>28.564892155936469</v>
      </c>
      <c r="AF131" s="12">
        <f>(AD131-[3]SMOW!AN$14*AE131)</f>
        <v>-0.13279655417531977</v>
      </c>
      <c r="AG131" s="2">
        <f t="shared" si="9"/>
        <v>-132.79655417531978</v>
      </c>
      <c r="AH131" s="2">
        <f>AVERAGE(AG131,AG127)</f>
        <v>-140.64609173320619</v>
      </c>
      <c r="AI131" s="2">
        <f>STDEV(AG131,AG127)</f>
        <v>11.10092247271994</v>
      </c>
      <c r="AK131" s="5">
        <v>15</v>
      </c>
      <c r="AL131" s="5">
        <v>0</v>
      </c>
      <c r="AM131" s="5">
        <v>0</v>
      </c>
      <c r="AN131" s="5">
        <v>0</v>
      </c>
    </row>
    <row r="132" spans="1:40" x14ac:dyDescent="0.3">
      <c r="A132" s="5">
        <v>2394</v>
      </c>
      <c r="B132" s="5" t="s">
        <v>93</v>
      </c>
      <c r="C132" s="14" t="s">
        <v>88</v>
      </c>
      <c r="D132" s="5" t="s">
        <v>135</v>
      </c>
      <c r="E132" s="5" t="s">
        <v>208</v>
      </c>
      <c r="F132" s="5">
        <v>13.6503015796808</v>
      </c>
      <c r="G132" s="5">
        <v>13.5579751063148</v>
      </c>
      <c r="H132" s="5">
        <v>4.2590364489712802E-3</v>
      </c>
      <c r="I132" s="5">
        <v>26.3606112667098</v>
      </c>
      <c r="J132" s="5">
        <v>26.019157941055301</v>
      </c>
      <c r="K132" s="5">
        <v>1.1591012989116E-3</v>
      </c>
      <c r="L132" s="5">
        <v>-0.18014028656236</v>
      </c>
      <c r="M132" s="5">
        <v>4.1605277399946001E-3</v>
      </c>
      <c r="N132" s="5">
        <v>3.3161452832631801</v>
      </c>
      <c r="O132" s="5">
        <v>4.2156156082078303E-3</v>
      </c>
      <c r="P132" s="5">
        <v>5.9400286844161698</v>
      </c>
      <c r="Q132" s="5">
        <v>1.1360396931399299E-3</v>
      </c>
      <c r="R132" s="5">
        <v>6.79609462382001</v>
      </c>
      <c r="S132" s="5">
        <v>0.144902186789274</v>
      </c>
      <c r="T132" s="5">
        <v>753.79469419669499</v>
      </c>
      <c r="U132" s="5">
        <v>0.76644661061477104</v>
      </c>
      <c r="V132" s="15">
        <v>44069.514270833337</v>
      </c>
      <c r="W132" s="5">
        <v>2.5</v>
      </c>
      <c r="X132" s="5">
        <v>4.0036202437706198E-2</v>
      </c>
      <c r="Y132" s="5">
        <v>4.2841155047642999E-2</v>
      </c>
      <c r="Z132" s="11">
        <f>((((N132/1000)+1)/(([3]SMOW!$Z$4/1000)+1))-1)*1000</f>
        <v>13.915611534896177</v>
      </c>
      <c r="AA132" s="11">
        <f>((((P132/1000)+1)/(([3]SMOW!$AA$4/1000)+1))-1)*1000</f>
        <v>26.816468055597788</v>
      </c>
      <c r="AB132" s="11">
        <f>Z132*[3]SMOW!$AN$6</f>
        <v>14.558078610739996</v>
      </c>
      <c r="AC132" s="11">
        <f>AA132*[3]SMOW!$AN$12</f>
        <v>28.019422922815348</v>
      </c>
      <c r="AD132" s="11">
        <f t="shared" si="11"/>
        <v>14.453127152482057</v>
      </c>
      <c r="AE132" s="11">
        <f t="shared" si="11"/>
        <v>27.634060748275349</v>
      </c>
      <c r="AF132" s="12">
        <f>(AD132-[3]SMOW!AN$14*AE132)</f>
        <v>-0.1376569226073272</v>
      </c>
      <c r="AG132" s="2">
        <f t="shared" si="9"/>
        <v>-137.6569226073272</v>
      </c>
      <c r="AH132" s="2">
        <f>AVERAGE(AG132:AG134)</f>
        <v>-139.63438030067007</v>
      </c>
      <c r="AI132" s="2">
        <f>STDEV(AG132:AG134)</f>
        <v>1.7496508476472241</v>
      </c>
      <c r="AJ132" s="5" t="s">
        <v>209</v>
      </c>
      <c r="AK132" s="5">
        <v>15</v>
      </c>
      <c r="AL132" s="5">
        <v>0</v>
      </c>
      <c r="AM132" s="5">
        <v>0</v>
      </c>
      <c r="AN132" s="24">
        <v>1</v>
      </c>
    </row>
    <row r="133" spans="1:40" x14ac:dyDescent="0.3">
      <c r="A133" s="5">
        <v>2395</v>
      </c>
      <c r="B133" s="5" t="s">
        <v>93</v>
      </c>
      <c r="C133" s="14" t="s">
        <v>88</v>
      </c>
      <c r="D133" s="5" t="s">
        <v>135</v>
      </c>
      <c r="E133" s="5" t="s">
        <v>210</v>
      </c>
      <c r="F133" s="5">
        <v>14.888496020501201</v>
      </c>
      <c r="G133" s="5">
        <v>14.7787499219622</v>
      </c>
      <c r="H133" s="5">
        <v>4.5949683294694904E-3</v>
      </c>
      <c r="I133" s="5">
        <v>28.7469019057196</v>
      </c>
      <c r="J133" s="5">
        <v>28.3414614599223</v>
      </c>
      <c r="K133" s="5">
        <v>1.3056853974500199E-3</v>
      </c>
      <c r="L133" s="5">
        <v>-0.185541728876747</v>
      </c>
      <c r="M133" s="5">
        <v>4.4653505903114897E-3</v>
      </c>
      <c r="N133" s="5">
        <v>4.5417163421767803</v>
      </c>
      <c r="O133" s="5">
        <v>4.5481226660084202E-3</v>
      </c>
      <c r="P133" s="5">
        <v>8.2788414247962798</v>
      </c>
      <c r="Q133" s="5">
        <v>1.2797073384766999E-3</v>
      </c>
      <c r="R133" s="5">
        <v>10.1982245711541</v>
      </c>
      <c r="S133" s="5">
        <v>0.113538558876144</v>
      </c>
      <c r="T133" s="5">
        <v>387.76607095465198</v>
      </c>
      <c r="U133" s="5">
        <v>0.18180566013673299</v>
      </c>
      <c r="V133" s="15">
        <v>44069.611087962963</v>
      </c>
      <c r="W133" s="5">
        <v>2.5</v>
      </c>
      <c r="X133" s="5">
        <v>1.3406332979667699E-2</v>
      </c>
      <c r="Y133" s="5">
        <v>1.85515674270668E-2</v>
      </c>
      <c r="Z133" s="11">
        <f>((((N133/1000)+1)/(([3]SMOW!$Z$4/1000)+1))-1)*1000</f>
        <v>15.154130057218218</v>
      </c>
      <c r="AA133" s="11">
        <f>((((P133/1000)+1)/(([3]SMOW!$AA$4/1000)+1))-1)*1000</f>
        <v>29.203818562626658</v>
      </c>
      <c r="AB133" s="11">
        <f>Z133*[3]SMOW!$AN$6</f>
        <v>15.85377804612642</v>
      </c>
      <c r="AC133" s="11">
        <f>AA133*[3]SMOW!$AN$12</f>
        <v>30.513867134586789</v>
      </c>
      <c r="AD133" s="11">
        <f t="shared" si="11"/>
        <v>15.729419552983257</v>
      </c>
      <c r="AE133" s="11">
        <f t="shared" si="11"/>
        <v>30.057577962917843</v>
      </c>
      <c r="AF133" s="12">
        <f>(AD133-[3]SMOW!AN$14*AE133)</f>
        <v>-0.14098161143736476</v>
      </c>
      <c r="AG133" s="2">
        <f t="shared" si="9"/>
        <v>-140.98161143736476</v>
      </c>
      <c r="AH133" s="2"/>
      <c r="AI133" s="2"/>
      <c r="AK133" s="5">
        <v>15</v>
      </c>
      <c r="AL133" s="5">
        <v>0</v>
      </c>
      <c r="AM133" s="5">
        <v>0</v>
      </c>
      <c r="AN133" s="5">
        <v>0</v>
      </c>
    </row>
    <row r="134" spans="1:40" x14ac:dyDescent="0.3">
      <c r="A134" s="5">
        <v>2396</v>
      </c>
      <c r="B134" s="5" t="s">
        <v>93</v>
      </c>
      <c r="C134" s="14" t="s">
        <v>88</v>
      </c>
      <c r="D134" s="5" t="s">
        <v>135</v>
      </c>
      <c r="E134" s="5" t="s">
        <v>211</v>
      </c>
      <c r="F134" s="5">
        <v>15.3371070664091</v>
      </c>
      <c r="G134" s="5">
        <v>15.2206820783992</v>
      </c>
      <c r="H134" s="5">
        <v>4.9451843467262797E-3</v>
      </c>
      <c r="I134" s="5">
        <v>29.608567058616298</v>
      </c>
      <c r="J134" s="5">
        <v>29.178698007308</v>
      </c>
      <c r="K134" s="5">
        <v>1.0900424360048E-3</v>
      </c>
      <c r="L134" s="5">
        <v>-0.185670469459393</v>
      </c>
      <c r="M134" s="5">
        <v>4.8305336084791799E-3</v>
      </c>
      <c r="N134" s="5">
        <v>4.9857538022459398</v>
      </c>
      <c r="O134" s="5">
        <v>4.8947682339160799E-3</v>
      </c>
      <c r="P134" s="5">
        <v>9.1233627939000996</v>
      </c>
      <c r="Q134" s="5">
        <v>1.06835483289757E-3</v>
      </c>
      <c r="R134" s="5">
        <v>11.2123743978786</v>
      </c>
      <c r="S134" s="5">
        <v>0.11566862047658</v>
      </c>
      <c r="T134" s="5">
        <v>409.72686745358902</v>
      </c>
      <c r="U134" s="5">
        <v>0.106746174696586</v>
      </c>
      <c r="V134" s="15">
        <v>44069.709618055553</v>
      </c>
      <c r="W134" s="5">
        <v>2.5</v>
      </c>
      <c r="X134" s="5">
        <v>2.3122939236762501E-3</v>
      </c>
      <c r="Y134" s="5">
        <v>4.8392621041692396E-3</v>
      </c>
      <c r="Z134" s="11">
        <f>((((N134/1000)+1)/(([3]SMOW!$Z$4/1000)+1))-1)*1000</f>
        <v>15.602858521309049</v>
      </c>
      <c r="AA134" s="11">
        <f>((((P134/1000)+1)/(([3]SMOW!$AA$4/1000)+1))-1)*1000</f>
        <v>30.065866423029107</v>
      </c>
      <c r="AB134" s="11">
        <f>Z134*[3]SMOW!$AN$6</f>
        <v>16.323223764608073</v>
      </c>
      <c r="AC134" s="11">
        <f>AA134*[3]SMOW!$AN$12</f>
        <v>31.414585436872024</v>
      </c>
      <c r="AD134" s="11">
        <f t="shared" si="11"/>
        <v>16.191432189100791</v>
      </c>
      <c r="AE134" s="11">
        <f t="shared" si="11"/>
        <v>30.931243931738845</v>
      </c>
      <c r="AF134" s="12">
        <f>(AD134-[3]SMOW!AN$14*AE134)</f>
        <v>-0.14026460685731834</v>
      </c>
      <c r="AG134" s="2">
        <f t="shared" si="9"/>
        <v>-140.26460685731834</v>
      </c>
      <c r="AH134" s="2"/>
      <c r="AI134" s="2"/>
      <c r="AK134" s="5">
        <v>15</v>
      </c>
      <c r="AL134" s="5">
        <v>0</v>
      </c>
      <c r="AM134" s="5">
        <v>0</v>
      </c>
      <c r="AN134" s="5">
        <v>0</v>
      </c>
    </row>
    <row r="135" spans="1:40" x14ac:dyDescent="0.3">
      <c r="A135" s="5">
        <v>2397</v>
      </c>
      <c r="B135" s="5" t="s">
        <v>93</v>
      </c>
      <c r="C135" s="14" t="s">
        <v>88</v>
      </c>
      <c r="D135" s="5" t="s">
        <v>101</v>
      </c>
      <c r="E135" s="5" t="s">
        <v>212</v>
      </c>
      <c r="F135" s="5">
        <v>14.8396073551498</v>
      </c>
      <c r="G135" s="5">
        <v>14.7305773563291</v>
      </c>
      <c r="H135" s="5">
        <v>4.2399942502282396E-3</v>
      </c>
      <c r="I135" s="5">
        <v>28.632940227941901</v>
      </c>
      <c r="J135" s="5">
        <v>28.230678149324199</v>
      </c>
      <c r="K135" s="5">
        <v>1.2464343201373899E-3</v>
      </c>
      <c r="L135" s="5">
        <v>-0.175220706514051</v>
      </c>
      <c r="M135" s="5">
        <v>4.2121937844384798E-3</v>
      </c>
      <c r="N135" s="5">
        <v>4.4933260963573201</v>
      </c>
      <c r="O135" s="5">
        <v>4.1967675445210599E-3</v>
      </c>
      <c r="P135" s="5">
        <v>8.1671471409800596</v>
      </c>
      <c r="Q135" s="5">
        <v>1.2216351270573E-3</v>
      </c>
      <c r="R135" s="5">
        <v>9.9902055018676297</v>
      </c>
      <c r="S135" s="5">
        <v>0.13628396550433999</v>
      </c>
      <c r="T135" s="5">
        <v>495.49541169820401</v>
      </c>
      <c r="U135" s="5">
        <v>0.16570985001031699</v>
      </c>
      <c r="V135" s="15">
        <v>44069.801122685189</v>
      </c>
      <c r="W135" s="5">
        <v>2.5</v>
      </c>
      <c r="X135" s="5">
        <v>1.11185884969725E-2</v>
      </c>
      <c r="Y135" s="5">
        <v>8.3222709692460199E-3</v>
      </c>
      <c r="Z135" s="11">
        <f>((((N135/1000)+1)/(([3]SMOW!$Z$4/1000)+1))-1)*1000</f>
        <v>15.105228595886144</v>
      </c>
      <c r="AA135" s="11">
        <f>((((P135/1000)+1)/(([3]SMOW!$AA$4/1000)+1))-1)*1000</f>
        <v>29.089806268911556</v>
      </c>
      <c r="AB135" s="11">
        <f>Z135*[3]SMOW!$AN$6</f>
        <v>15.8026188630415</v>
      </c>
      <c r="AC135" s="11">
        <f>AA135*[3]SMOW!$AN$12</f>
        <v>30.394740384957398</v>
      </c>
      <c r="AD135" s="11">
        <f t="shared" si="11"/>
        <v>15.679057510293754</v>
      </c>
      <c r="AE135" s="11">
        <f t="shared" si="11"/>
        <v>29.94197191485976</v>
      </c>
      <c r="AF135" s="12">
        <f>(AD135-[3]SMOW!AN$14*AE135)</f>
        <v>-0.13030366075219924</v>
      </c>
      <c r="AG135" s="2">
        <f t="shared" si="9"/>
        <v>-130.30366075219922</v>
      </c>
      <c r="AH135" s="2">
        <f>AVERAGE(AG135:AG136)</f>
        <v>-130.34146814292401</v>
      </c>
      <c r="AI135" s="2">
        <f>STDEV(AG135:AG136)</f>
        <v>5.346772472094212E-2</v>
      </c>
      <c r="AK135" s="5">
        <v>15</v>
      </c>
      <c r="AL135" s="5">
        <v>0</v>
      </c>
      <c r="AM135" s="5">
        <v>0</v>
      </c>
      <c r="AN135" s="5">
        <v>0</v>
      </c>
    </row>
    <row r="136" spans="1:40" x14ac:dyDescent="0.3">
      <c r="A136" s="5">
        <v>2398</v>
      </c>
      <c r="B136" s="5" t="s">
        <v>52</v>
      </c>
      <c r="C136" s="14" t="s">
        <v>88</v>
      </c>
      <c r="D136" s="5" t="s">
        <v>101</v>
      </c>
      <c r="E136" s="5" t="s">
        <v>213</v>
      </c>
      <c r="F136" s="5">
        <v>13.842276540948999</v>
      </c>
      <c r="G136" s="5">
        <v>13.7473469268248</v>
      </c>
      <c r="H136" s="5">
        <v>4.1457096310232996E-3</v>
      </c>
      <c r="I136" s="5">
        <v>26.715891401161102</v>
      </c>
      <c r="J136" s="5">
        <v>26.365253265706801</v>
      </c>
      <c r="K136" s="5">
        <v>1.9762705165075798E-3</v>
      </c>
      <c r="L136" s="5">
        <v>-0.173506797468337</v>
      </c>
      <c r="M136" s="5">
        <v>4.2169221405440899E-3</v>
      </c>
      <c r="N136" s="5">
        <v>3.5061630614164301</v>
      </c>
      <c r="O136" s="5">
        <v>4.1034441562173597E-3</v>
      </c>
      <c r="P136" s="5">
        <v>6.28824012659127</v>
      </c>
      <c r="Q136" s="5">
        <v>1.93695042292324E-3</v>
      </c>
      <c r="R136" s="5">
        <v>7.20890763292378</v>
      </c>
      <c r="S136" s="5">
        <v>0.155027859699885</v>
      </c>
      <c r="T136" s="5">
        <v>398.97803789282398</v>
      </c>
      <c r="U136" s="5">
        <v>0.27300430823545002</v>
      </c>
      <c r="V136" s="15">
        <v>44070.421840277777</v>
      </c>
      <c r="W136" s="5">
        <v>2.5</v>
      </c>
      <c r="X136" s="5">
        <v>3.8808921717525501E-2</v>
      </c>
      <c r="Y136" s="5">
        <v>4.62479657918132E-2</v>
      </c>
      <c r="Z136" s="11">
        <f>((((N136/1000)+1)/(([3]SMOW!$Z$4/1000)+1))-1)*1000</f>
        <v>14.107636743146523</v>
      </c>
      <c r="AA136" s="11">
        <f>((((P136/1000)+1)/(([3]SMOW!$AA$4/1000)+1))-1)*1000</f>
        <v>27.171905987278812</v>
      </c>
      <c r="AB136" s="11">
        <f>Z136*[3]SMOW!$AN$6</f>
        <v>14.758969392287176</v>
      </c>
      <c r="AC136" s="11">
        <f>AA136*[3]SMOW!$AN$12</f>
        <v>28.390805377429928</v>
      </c>
      <c r="AD136" s="11">
        <f t="shared" si="11"/>
        <v>14.651115714595694</v>
      </c>
      <c r="AE136" s="11">
        <f t="shared" si="11"/>
        <v>27.995255663123753</v>
      </c>
      <c r="AF136" s="12">
        <f>(AD136-[3]SMOW!AN$14*AE136)</f>
        <v>-0.13037927553364881</v>
      </c>
      <c r="AG136" s="2">
        <f t="shared" si="9"/>
        <v>-130.37927553364881</v>
      </c>
      <c r="AK136" s="5">
        <v>15</v>
      </c>
      <c r="AL136" s="5">
        <v>0</v>
      </c>
      <c r="AM136" s="5">
        <v>0</v>
      </c>
      <c r="AN136" s="5">
        <v>0</v>
      </c>
    </row>
    <row r="137" spans="1:40" x14ac:dyDescent="0.3">
      <c r="A137" s="5">
        <v>2399</v>
      </c>
      <c r="B137" s="5" t="s">
        <v>52</v>
      </c>
      <c r="C137" s="14" t="s">
        <v>88</v>
      </c>
      <c r="D137" s="5" t="s">
        <v>101</v>
      </c>
      <c r="E137" s="5" t="s">
        <v>214</v>
      </c>
      <c r="F137" s="5">
        <v>14.722529656193499</v>
      </c>
      <c r="G137" s="5">
        <v>14.6152050327428</v>
      </c>
      <c r="H137" s="5">
        <v>3.9254172301593998E-3</v>
      </c>
      <c r="I137" s="5">
        <v>28.3934806760345</v>
      </c>
      <c r="J137" s="5">
        <v>27.9978570666762</v>
      </c>
      <c r="K137" s="5">
        <v>1.3707952780020001E-3</v>
      </c>
      <c r="L137" s="5">
        <v>-0.16766349846220499</v>
      </c>
      <c r="M137" s="5">
        <v>4.0365056149113798E-3</v>
      </c>
      <c r="N137" s="5">
        <v>4.3774420035568804</v>
      </c>
      <c r="O137" s="5">
        <v>3.8853976345260702E-3</v>
      </c>
      <c r="P137" s="5">
        <v>7.9324519024154201</v>
      </c>
      <c r="Q137" s="5">
        <v>1.3435217857512599E-3</v>
      </c>
      <c r="R137" s="5">
        <v>9.3438490160760104</v>
      </c>
      <c r="S137" s="5">
        <v>0.14147622240930899</v>
      </c>
      <c r="T137" s="5">
        <v>495.72256211026399</v>
      </c>
      <c r="U137" s="5">
        <v>0.113358488082778</v>
      </c>
      <c r="V137" s="15">
        <v>44070.513240740744</v>
      </c>
      <c r="W137" s="5">
        <v>2.5</v>
      </c>
      <c r="X137" s="31">
        <v>3.4211173736460997E-5</v>
      </c>
      <c r="Y137" s="5">
        <v>4.4679308826870399E-4</v>
      </c>
      <c r="Z137" s="11">
        <f>((((N137/1000)+1)/(([3]SMOW!$Z$4/1000)+1))-1)*1000</f>
        <v>14.988120253345061</v>
      </c>
      <c r="AA137" s="11">
        <f>((((P137/1000)+1)/(([3]SMOW!$AA$4/1000)+1))-1)*1000</f>
        <v>28.850240361341761</v>
      </c>
      <c r="AB137" s="11">
        <f>Z137*[3]SMOW!$AN$6</f>
        <v>15.680103768939365</v>
      </c>
      <c r="AC137" s="11">
        <f>AA137*[3]SMOW!$AN$12</f>
        <v>30.144427835662341</v>
      </c>
      <c r="AD137" s="11">
        <f t="shared" si="11"/>
        <v>15.558441082808693</v>
      </c>
      <c r="AE137" s="11">
        <f t="shared" si="11"/>
        <v>29.699013611143133</v>
      </c>
      <c r="AF137" s="12">
        <f>(AD137-[3]SMOW!AN$14*AE137)</f>
        <v>-0.12263810387488228</v>
      </c>
      <c r="AG137" s="2">
        <f t="shared" si="9"/>
        <v>-122.63810387488228</v>
      </c>
      <c r="AH137" s="2">
        <f>AVERAGE(AG137:AG138)</f>
        <v>-124.3634487666574</v>
      </c>
      <c r="AI137" s="2">
        <f>STDEV(AG137:AG138)</f>
        <v>2.4400061457195088</v>
      </c>
      <c r="AK137" s="5">
        <v>15</v>
      </c>
      <c r="AL137" s="5">
        <v>0</v>
      </c>
      <c r="AM137" s="5">
        <v>0</v>
      </c>
      <c r="AN137" s="5">
        <v>0</v>
      </c>
    </row>
    <row r="138" spans="1:40" x14ac:dyDescent="0.3">
      <c r="A138" s="5">
        <v>2400</v>
      </c>
      <c r="B138" s="5" t="s">
        <v>52</v>
      </c>
      <c r="C138" s="14" t="s">
        <v>88</v>
      </c>
      <c r="D138" s="5" t="s">
        <v>101</v>
      </c>
      <c r="E138" s="5" t="s">
        <v>215</v>
      </c>
      <c r="F138" s="5">
        <v>14.7073093010218</v>
      </c>
      <c r="G138" s="5">
        <v>14.600205472927</v>
      </c>
      <c r="H138" s="5">
        <v>3.3686249846269101E-3</v>
      </c>
      <c r="I138" s="5">
        <v>28.370652945621899</v>
      </c>
      <c r="J138" s="5">
        <v>27.975659347579899</v>
      </c>
      <c r="K138" s="5">
        <v>1.47865240715708E-3</v>
      </c>
      <c r="L138" s="5">
        <v>-0.170942662595156</v>
      </c>
      <c r="M138" s="5">
        <v>3.3282943815881E-3</v>
      </c>
      <c r="N138" s="5">
        <v>4.3623768197781203</v>
      </c>
      <c r="O138" s="5">
        <v>3.3342818812506099E-3</v>
      </c>
      <c r="P138" s="5">
        <v>7.9100783550150702</v>
      </c>
      <c r="Q138" s="5">
        <v>1.44923297771134E-3</v>
      </c>
      <c r="R138" s="5">
        <v>11.0871904511176</v>
      </c>
      <c r="S138" s="5">
        <v>0.12576502887178601</v>
      </c>
      <c r="T138" s="5">
        <v>618.85461929535404</v>
      </c>
      <c r="U138" s="5">
        <v>0.14724413746088699</v>
      </c>
      <c r="V138" s="15">
        <v>44070.641898148147</v>
      </c>
      <c r="W138" s="5">
        <v>2.5</v>
      </c>
      <c r="X138" s="5">
        <v>3.6334791565801202E-3</v>
      </c>
      <c r="Y138" s="5">
        <v>4.7604735982843E-3</v>
      </c>
      <c r="Z138" s="11">
        <f>((((N138/1000)+1)/(([3]SMOW!$Z$4/1000)+1))-1)*1000</f>
        <v>14.97289591444062</v>
      </c>
      <c r="AA138" s="11">
        <f>((((P138/1000)+1)/(([3]SMOW!$AA$4/1000)+1))-1)*1000</f>
        <v>28.827402492021204</v>
      </c>
      <c r="AB138" s="11">
        <f>Z138*[3]SMOW!$AN$6</f>
        <v>15.664176540587841</v>
      </c>
      <c r="AC138" s="11">
        <f>AA138*[3]SMOW!$AN$12</f>
        <v>30.120565486682526</v>
      </c>
      <c r="AD138" s="11">
        <f t="shared" si="11"/>
        <v>15.542759616593196</v>
      </c>
      <c r="AE138" s="11">
        <f t="shared" si="11"/>
        <v>29.675849261840206</v>
      </c>
      <c r="AF138" s="12">
        <f>(AD138-[3]SMOW!AN$14*AE138)</f>
        <v>-0.12608879365843251</v>
      </c>
      <c r="AG138" s="2">
        <f t="shared" si="9"/>
        <v>-126.08879365843251</v>
      </c>
      <c r="AK138" s="5">
        <v>15</v>
      </c>
      <c r="AL138" s="5">
        <v>0</v>
      </c>
      <c r="AM138" s="5">
        <v>0</v>
      </c>
      <c r="AN138" s="5">
        <v>0</v>
      </c>
    </row>
    <row r="139" spans="1:40" x14ac:dyDescent="0.3">
      <c r="A139" s="5">
        <v>2401</v>
      </c>
      <c r="B139" s="5" t="s">
        <v>52</v>
      </c>
      <c r="C139" s="14" t="s">
        <v>88</v>
      </c>
      <c r="D139" s="5" t="s">
        <v>135</v>
      </c>
      <c r="E139" s="5" t="s">
        <v>216</v>
      </c>
      <c r="F139" s="5">
        <v>13.0015566986261</v>
      </c>
      <c r="G139" s="5">
        <v>12.917761723282799</v>
      </c>
      <c r="H139" s="5">
        <v>3.7225832137508501E-3</v>
      </c>
      <c r="I139" s="5">
        <v>25.0936443385581</v>
      </c>
      <c r="J139" s="5">
        <v>24.783968719831002</v>
      </c>
      <c r="K139" s="5">
        <v>1.22264856592662E-3</v>
      </c>
      <c r="L139" s="5">
        <v>-0.16817376078798699</v>
      </c>
      <c r="M139" s="5">
        <v>3.8251867898464998E-3</v>
      </c>
      <c r="N139" s="5">
        <v>2.6740143508127101</v>
      </c>
      <c r="O139" s="5">
        <v>3.6846315092047802E-3</v>
      </c>
      <c r="P139" s="5">
        <v>4.6982694683505901</v>
      </c>
      <c r="Q139" s="5">
        <v>1.1983226168077101E-3</v>
      </c>
      <c r="R139" s="5">
        <v>6.2698160850468296</v>
      </c>
      <c r="S139" s="5">
        <v>0.12861620138343</v>
      </c>
      <c r="T139" s="5">
        <v>384.66561339697699</v>
      </c>
      <c r="U139" s="5">
        <v>7.8603127919044599E-2</v>
      </c>
      <c r="V139" s="15">
        <v>44070.790891203702</v>
      </c>
      <c r="W139" s="5">
        <v>2.5</v>
      </c>
      <c r="X139" s="5">
        <v>1.2207362430484901E-2</v>
      </c>
      <c r="Y139" s="5">
        <v>1.6399875902478701E-2</v>
      </c>
      <c r="Z139" s="11">
        <f>((((N139/1000)+1)/(([3]SMOW!$Z$4/1000)+1))-1)*1000</f>
        <v>13.266696853196258</v>
      </c>
      <c r="AA139" s="11">
        <f>((((P139/1000)+1)/(([3]SMOW!$AA$4/1000)+1))-1)*1000</f>
        <v>25.548938405660859</v>
      </c>
      <c r="AB139" s="11">
        <f>Z139*[3]SMOW!$AN$6</f>
        <v>13.879204317349394</v>
      </c>
      <c r="AC139" s="11">
        <f>AA139*[3]SMOW!$AN$12</f>
        <v>26.695033400110205</v>
      </c>
      <c r="AD139" s="11">
        <f t="shared" si="11"/>
        <v>13.783770180540195</v>
      </c>
      <c r="AE139" s="11">
        <f t="shared" si="11"/>
        <v>26.344937870846003</v>
      </c>
      <c r="AF139" s="12">
        <f>(AD139-[3]SMOW!AN$14*AE139)</f>
        <v>-0.12635701526649612</v>
      </c>
      <c r="AG139" s="2">
        <f t="shared" si="9"/>
        <v>-126.35701526649612</v>
      </c>
      <c r="AH139" s="2">
        <f>AVERAGE(AG139:AG140)</f>
        <v>-130.63290326140464</v>
      </c>
      <c r="AI139" s="2">
        <f>STDEV(AG139:AG140)</f>
        <v>6.0470187935879425</v>
      </c>
      <c r="AK139" s="5">
        <v>15</v>
      </c>
      <c r="AL139" s="5">
        <v>0</v>
      </c>
      <c r="AM139" s="5">
        <v>0</v>
      </c>
      <c r="AN139" s="5">
        <v>0</v>
      </c>
    </row>
    <row r="140" spans="1:40" x14ac:dyDescent="0.3">
      <c r="A140" s="5">
        <v>2402</v>
      </c>
      <c r="B140" s="5" t="s">
        <v>93</v>
      </c>
      <c r="C140" s="14" t="s">
        <v>88</v>
      </c>
      <c r="D140" s="5" t="s">
        <v>135</v>
      </c>
      <c r="E140" s="5" t="s">
        <v>217</v>
      </c>
      <c r="F140" s="5">
        <v>12.7371364862794</v>
      </c>
      <c r="G140" s="5">
        <v>12.656701186422399</v>
      </c>
      <c r="H140" s="5">
        <v>3.73236697403609E-3</v>
      </c>
      <c r="I140" s="5">
        <v>24.6019367546326</v>
      </c>
      <c r="J140" s="5">
        <v>24.3041827399943</v>
      </c>
      <c r="K140" s="5">
        <v>1.3836064466894501E-3</v>
      </c>
      <c r="L140" s="5">
        <v>-0.175907300294598</v>
      </c>
      <c r="M140" s="5">
        <v>3.5020816643005701E-3</v>
      </c>
      <c r="N140" s="5">
        <v>2.4122899003062299</v>
      </c>
      <c r="O140" s="5">
        <v>3.6943155241409499E-3</v>
      </c>
      <c r="P140" s="5">
        <v>4.2163449521048904</v>
      </c>
      <c r="Q140" s="5">
        <v>1.3560780620348E-3</v>
      </c>
      <c r="R140" s="5">
        <v>5.3868988373178803</v>
      </c>
      <c r="S140" s="5">
        <v>0.156150564040137</v>
      </c>
      <c r="T140" s="5">
        <v>529.92977222116394</v>
      </c>
      <c r="U140" s="5">
        <v>0.38916837258021703</v>
      </c>
      <c r="V140" s="15">
        <v>44071.483020833337</v>
      </c>
      <c r="W140" s="5">
        <v>2.5</v>
      </c>
      <c r="X140" s="5">
        <v>9.7133017780660094E-2</v>
      </c>
      <c r="Y140" s="5">
        <v>9.2792966088031906E-2</v>
      </c>
      <c r="Z140" s="11">
        <f>((((N140/1000)+1)/(([3]SMOW!$Z$4/1000)+1))-1)*1000</f>
        <v>13.00220743225311</v>
      </c>
      <c r="AA140" s="11">
        <f>((((P140/1000)+1)/(([3]SMOW!$AA$4/1000)+1))-1)*1000</f>
        <v>25.057012430423462</v>
      </c>
      <c r="AB140" s="11">
        <f>Z140*[3]SMOW!$AN$6</f>
        <v>13.602503737418454</v>
      </c>
      <c r="AC140" s="11">
        <f>AA140*[3]SMOW!$AN$12</f>
        <v>26.181040210614924</v>
      </c>
      <c r="AD140" s="11">
        <f t="shared" si="11"/>
        <v>13.510820165208846</v>
      </c>
      <c r="AE140" s="11">
        <f t="shared" si="11"/>
        <v>25.844183629668862</v>
      </c>
      <c r="AF140" s="12">
        <f>(AD140-[3]SMOW!AN$14*AE140)</f>
        <v>-0.13490879125631317</v>
      </c>
      <c r="AG140" s="2">
        <f t="shared" si="9"/>
        <v>-134.90879125631318</v>
      </c>
      <c r="AH140" s="2"/>
      <c r="AI140" s="2"/>
      <c r="AK140" s="5">
        <v>15</v>
      </c>
      <c r="AL140" s="5">
        <v>0</v>
      </c>
      <c r="AM140" s="5">
        <v>0</v>
      </c>
      <c r="AN140" s="5">
        <v>0</v>
      </c>
    </row>
    <row r="141" spans="1:40" x14ac:dyDescent="0.3">
      <c r="A141" s="5">
        <v>2403</v>
      </c>
      <c r="B141" s="5" t="s">
        <v>93</v>
      </c>
      <c r="C141" s="14" t="s">
        <v>88</v>
      </c>
      <c r="D141" s="5" t="s">
        <v>135</v>
      </c>
      <c r="E141" s="5" t="s">
        <v>218</v>
      </c>
      <c r="F141" s="5">
        <v>15.200385887586799</v>
      </c>
      <c r="G141" s="5">
        <v>15.0860172284751</v>
      </c>
      <c r="H141" s="5">
        <v>3.97802626574078E-3</v>
      </c>
      <c r="I141" s="5">
        <v>29.344900696382101</v>
      </c>
      <c r="J141" s="5">
        <v>28.922581121608101</v>
      </c>
      <c r="K141" s="5">
        <v>1.3357783903434901E-3</v>
      </c>
      <c r="L141" s="5">
        <v>-0.18510560373391499</v>
      </c>
      <c r="M141" s="5">
        <v>4.0055886486537098E-3</v>
      </c>
      <c r="N141" s="5">
        <v>4.8504264946914999</v>
      </c>
      <c r="O141" s="5">
        <v>3.9374703214265097E-3</v>
      </c>
      <c r="P141" s="5">
        <v>8.8649423663453</v>
      </c>
      <c r="Q141" s="5">
        <v>1.3092015979056201E-3</v>
      </c>
      <c r="R141" s="5">
        <v>11.880401680698499</v>
      </c>
      <c r="S141" s="5">
        <v>0.15202756603254999</v>
      </c>
      <c r="T141" s="5">
        <v>469.29526457224</v>
      </c>
      <c r="U141" s="5">
        <v>0.16501887562711801</v>
      </c>
      <c r="V141" s="15">
        <v>44071.574826388889</v>
      </c>
      <c r="W141" s="5">
        <v>2.5</v>
      </c>
      <c r="X141" s="5">
        <v>3.0210985058400398E-2</v>
      </c>
      <c r="Y141" s="5">
        <v>2.7015696080786099E-2</v>
      </c>
      <c r="Z141" s="11">
        <f>((((N141/1000)+1)/(([3]SMOW!$Z$4/1000)+1))-1)*1000</f>
        <v>15.466101557473078</v>
      </c>
      <c r="AA141" s="11">
        <f>((((P141/1000)+1)/(([3]SMOW!$AA$4/1000)+1))-1)*1000</f>
        <v>29.802082953708453</v>
      </c>
      <c r="AB141" s="11">
        <f>Z141*[3]SMOW!$AN$6</f>
        <v>16.180152895958315</v>
      </c>
      <c r="AC141" s="11">
        <f>AA141*[3]SMOW!$AN$12</f>
        <v>31.138968954805136</v>
      </c>
      <c r="AD141" s="11">
        <f t="shared" si="11"/>
        <v>16.050649280172991</v>
      </c>
      <c r="AE141" s="11">
        <f t="shared" si="11"/>
        <v>30.663986402235743</v>
      </c>
      <c r="AF141" s="12">
        <f>(AD141-[3]SMOW!AN$14*AE141)</f>
        <v>-0.13993554020748178</v>
      </c>
      <c r="AG141" s="2">
        <f t="shared" si="9"/>
        <v>-139.93554020748178</v>
      </c>
      <c r="AH141" s="2">
        <f>AVERAGE(AG141:AG142)</f>
        <v>-139.89661293816624</v>
      </c>
      <c r="AI141" s="2">
        <f>STDEV(AG141:AG142)</f>
        <v>5.5051472212181395E-2</v>
      </c>
      <c r="AK141" s="5">
        <v>15</v>
      </c>
      <c r="AL141" s="5">
        <v>0</v>
      </c>
      <c r="AM141" s="5">
        <v>0</v>
      </c>
      <c r="AN141" s="5">
        <v>0</v>
      </c>
    </row>
    <row r="142" spans="1:40" x14ac:dyDescent="0.3">
      <c r="A142" s="5">
        <v>2404</v>
      </c>
      <c r="B142" s="5" t="s">
        <v>93</v>
      </c>
      <c r="C142" s="14" t="s">
        <v>88</v>
      </c>
      <c r="D142" s="5" t="s">
        <v>135</v>
      </c>
      <c r="E142" s="5" t="s">
        <v>219</v>
      </c>
      <c r="F142" s="5">
        <v>15.585212952007</v>
      </c>
      <c r="G142" s="5">
        <v>15.465010426444</v>
      </c>
      <c r="H142" s="5">
        <v>4.6146413919517203E-3</v>
      </c>
      <c r="I142" s="5">
        <v>30.085246600801501</v>
      </c>
      <c r="J142" s="5">
        <v>29.6415624710537</v>
      </c>
      <c r="K142" s="5">
        <v>1.39696476645348E-3</v>
      </c>
      <c r="L142" s="5">
        <v>-0.185734558272382</v>
      </c>
      <c r="M142" s="5">
        <v>4.5662297134739897E-3</v>
      </c>
      <c r="N142" s="5">
        <v>5.2313302504276002</v>
      </c>
      <c r="O142" s="5">
        <v>4.5675951617832698E-3</v>
      </c>
      <c r="P142" s="5">
        <v>9.5905582679619101</v>
      </c>
      <c r="Q142" s="5">
        <v>1.36917060320974E-3</v>
      </c>
      <c r="R142" s="5">
        <v>13.455217191052901</v>
      </c>
      <c r="S142" s="5">
        <v>0.126628471358191</v>
      </c>
      <c r="T142" s="5">
        <v>788.28381788946103</v>
      </c>
      <c r="U142" s="5">
        <v>0.14334182415864599</v>
      </c>
      <c r="V142" s="15">
        <v>44071.669340277775</v>
      </c>
      <c r="W142" s="5">
        <v>2.5</v>
      </c>
      <c r="X142" s="5">
        <v>6.5122319025570696E-2</v>
      </c>
      <c r="Y142" s="5">
        <v>6.5284920578793898E-2</v>
      </c>
      <c r="Z142" s="11">
        <f>((((N142/1000)+1)/(([3]SMOW!$Z$4/1000)+1))-1)*1000</f>
        <v>15.851029345437695</v>
      </c>
      <c r="AA142" s="11">
        <f>((((P142/1000)+1)/(([3]SMOW!$AA$4/1000)+1))-1)*1000</f>
        <v>30.542757681840229</v>
      </c>
      <c r="AB142" s="11">
        <f>Z142*[3]SMOW!$AN$6</f>
        <v>16.582852337703617</v>
      </c>
      <c r="AC142" s="11">
        <f>AA142*[3]SMOW!$AN$12</f>
        <v>31.912869470441212</v>
      </c>
      <c r="AD142" s="11">
        <f t="shared" si="11"/>
        <v>16.446858229250108</v>
      </c>
      <c r="AE142" s="11">
        <f t="shared" si="11"/>
        <v>31.414234687346511</v>
      </c>
      <c r="AF142" s="12">
        <f>(AD142-[3]SMOW!AN$14*AE142)</f>
        <v>-0.13985768566885071</v>
      </c>
      <c r="AG142" s="2">
        <f t="shared" si="9"/>
        <v>-139.85768566885071</v>
      </c>
      <c r="AH142" s="2"/>
      <c r="AI142" s="2"/>
      <c r="AJ142" s="5" t="s">
        <v>220</v>
      </c>
      <c r="AK142" s="5">
        <v>15</v>
      </c>
      <c r="AL142" s="5">
        <v>0</v>
      </c>
      <c r="AM142" s="5">
        <v>0</v>
      </c>
      <c r="AN142" s="24">
        <v>1</v>
      </c>
    </row>
    <row r="143" spans="1:40" x14ac:dyDescent="0.3">
      <c r="A143" s="5">
        <v>2405</v>
      </c>
      <c r="B143" s="5" t="s">
        <v>93</v>
      </c>
      <c r="C143" s="14" t="s">
        <v>43</v>
      </c>
      <c r="D143" s="5" t="s">
        <v>63</v>
      </c>
      <c r="E143" s="5" t="s">
        <v>221</v>
      </c>
      <c r="F143" s="5">
        <v>9.4031295612891608</v>
      </c>
      <c r="G143" s="5">
        <v>9.3591949066253708</v>
      </c>
      <c r="H143" s="5">
        <v>4.7397960182353803E-3</v>
      </c>
      <c r="I143" s="5">
        <v>18.179012337363101</v>
      </c>
      <c r="J143" s="5">
        <v>18.015749710740302</v>
      </c>
      <c r="K143" s="5">
        <v>1.59829562008804E-3</v>
      </c>
      <c r="L143" s="5">
        <v>-0.153120940645526</v>
      </c>
      <c r="M143" s="5">
        <v>4.5566776728044297E-3</v>
      </c>
      <c r="N143" s="5">
        <v>-0.88772685213382396</v>
      </c>
      <c r="O143" s="5">
        <v>4.6914738377045496E-3</v>
      </c>
      <c r="P143" s="5">
        <v>-2.07878826093983</v>
      </c>
      <c r="Q143" s="5">
        <v>1.56649575623781E-3</v>
      </c>
      <c r="R143" s="5">
        <v>-4.0488431717199704</v>
      </c>
      <c r="S143" s="5">
        <v>0.113261306847149</v>
      </c>
      <c r="T143" s="5">
        <v>466.12733118606599</v>
      </c>
      <c r="U143" s="5">
        <v>0.521936538643476</v>
      </c>
      <c r="V143" s="15">
        <v>44074.517407407409</v>
      </c>
      <c r="W143" s="5">
        <v>2.5</v>
      </c>
      <c r="X143" s="5">
        <v>3.9412535927012002E-3</v>
      </c>
      <c r="Y143" s="5">
        <v>2.4668301838868E-3</v>
      </c>
      <c r="Z143" s="11">
        <f>((((N143/1000)+1)/(([3]SMOW!$Z$4/1000)+1))-1)*1000</f>
        <v>9.6673278737458013</v>
      </c>
      <c r="AA143" s="11">
        <f>((((P143/1000)+1)/(([3]SMOW!$AA$4/1000)+1))-1)*1000</f>
        <v>18.631235279262803</v>
      </c>
      <c r="AB143" s="11">
        <f>Z143*[3]SMOW!$AN$6</f>
        <v>10.113656793944079</v>
      </c>
      <c r="AC143" s="11">
        <f>AA143*[3]SMOW!$AN$12</f>
        <v>19.467010337894592</v>
      </c>
      <c r="AD143" s="11">
        <f t="shared" si="11"/>
        <v>10.062856001128782</v>
      </c>
      <c r="AE143" s="11">
        <f t="shared" si="11"/>
        <v>19.279951840742001</v>
      </c>
      <c r="AF143" s="12">
        <f>(AD143-[3]SMOW!AN$14*AE143)</f>
        <v>-0.11695857078299454</v>
      </c>
      <c r="AG143" s="2">
        <f t="shared" si="9"/>
        <v>-116.95857078299454</v>
      </c>
      <c r="AH143" s="2"/>
      <c r="AI143" s="2"/>
      <c r="AJ143" s="5" t="s">
        <v>222</v>
      </c>
      <c r="AK143" s="5">
        <v>15</v>
      </c>
      <c r="AL143" s="5">
        <v>0</v>
      </c>
      <c r="AM143" s="5">
        <v>0</v>
      </c>
      <c r="AN143" s="5">
        <v>1</v>
      </c>
    </row>
    <row r="144" spans="1:40" x14ac:dyDescent="0.3">
      <c r="A144" s="5">
        <v>2406</v>
      </c>
      <c r="B144" s="5" t="s">
        <v>93</v>
      </c>
      <c r="C144" s="14" t="s">
        <v>43</v>
      </c>
      <c r="D144" s="5" t="s">
        <v>63</v>
      </c>
      <c r="E144" s="5" t="s">
        <v>223</v>
      </c>
      <c r="F144" s="5">
        <v>11.0992278924296</v>
      </c>
      <c r="G144" s="5">
        <v>11.038082901773301</v>
      </c>
      <c r="H144" s="5">
        <v>5.5231866586355803E-3</v>
      </c>
      <c r="I144" s="5">
        <v>21.413664366934501</v>
      </c>
      <c r="J144" s="5">
        <v>21.187612597737999</v>
      </c>
      <c r="K144" s="5">
        <v>5.7605496530743101E-3</v>
      </c>
      <c r="L144" s="5">
        <v>-0.14897654983237199</v>
      </c>
      <c r="M144" s="5">
        <v>3.83903995040234E-3</v>
      </c>
      <c r="N144" s="5">
        <v>0.79107977079051495</v>
      </c>
      <c r="O144" s="5">
        <v>5.4668778171199101E-3</v>
      </c>
      <c r="P144" s="5">
        <v>1.0915067793144</v>
      </c>
      <c r="Q144" s="5">
        <v>5.6459371293495E-3</v>
      </c>
      <c r="R144" s="5">
        <v>0.425238528859812</v>
      </c>
      <c r="S144" s="5">
        <v>0.145935775859697</v>
      </c>
      <c r="T144" s="5">
        <v>337.210392768124</v>
      </c>
      <c r="U144" s="5">
        <v>0.13991844551108101</v>
      </c>
      <c r="V144" s="15">
        <v>44074.635428240741</v>
      </c>
      <c r="W144" s="5">
        <v>2.5</v>
      </c>
      <c r="X144" s="5">
        <v>1.9889338776713302E-3</v>
      </c>
      <c r="Y144" s="5">
        <v>2.47588047169861E-3</v>
      </c>
      <c r="Z144" s="11">
        <f>((((N144/1000)+1)/(([3]SMOW!$Z$4/1000)+1))-1)*1000</f>
        <v>11.363870136853249</v>
      </c>
      <c r="AA144" s="11">
        <f>((((P144/1000)+1)/(([3]SMOW!$AA$4/1000)+1))-1)*1000</f>
        <v>21.867323975510054</v>
      </c>
      <c r="AB144" s="11">
        <f>Z144*[3]SMOW!$AN$6</f>
        <v>11.888526376270718</v>
      </c>
      <c r="AC144" s="11">
        <f>AA144*[3]SMOW!$AN$12</f>
        <v>22.84826612474555</v>
      </c>
      <c r="AD144" s="11">
        <f t="shared" si="11"/>
        <v>11.818412996014446</v>
      </c>
      <c r="AE144" s="11">
        <f t="shared" si="11"/>
        <v>22.591153509921508</v>
      </c>
      <c r="AF144" s="12">
        <f>(AD144-[3]SMOW!AN$14*AE144)</f>
        <v>-0.10971605722411049</v>
      </c>
      <c r="AG144" s="2">
        <f t="shared" si="9"/>
        <v>-109.71605722411049</v>
      </c>
      <c r="AH144" s="2">
        <f>AVERAGE(AG144:AG145)</f>
        <v>-102.94490207800422</v>
      </c>
      <c r="AI144" s="2">
        <f>STDEV(AG144:AG145)</f>
        <v>9.5758594405558579</v>
      </c>
      <c r="AK144" s="5">
        <v>15</v>
      </c>
      <c r="AL144" s="5">
        <v>0</v>
      </c>
      <c r="AM144" s="5">
        <v>0</v>
      </c>
      <c r="AN144" s="5">
        <v>0</v>
      </c>
    </row>
    <row r="145" spans="1:40" x14ac:dyDescent="0.3">
      <c r="A145" s="5">
        <v>2407</v>
      </c>
      <c r="B145" s="5" t="s">
        <v>93</v>
      </c>
      <c r="C145" s="14" t="s">
        <v>43</v>
      </c>
      <c r="D145" s="5" t="s">
        <v>63</v>
      </c>
      <c r="E145" s="5" t="s">
        <v>224</v>
      </c>
      <c r="F145" s="5">
        <v>11.188926434494901</v>
      </c>
      <c r="G145" s="5">
        <v>11.126793092729599</v>
      </c>
      <c r="H145" s="5">
        <v>4.2379117846875697E-3</v>
      </c>
      <c r="I145" s="5">
        <v>21.560478090909701</v>
      </c>
      <c r="J145" s="5">
        <v>21.331338631498198</v>
      </c>
      <c r="K145" s="5">
        <v>1.9497427554573501E-3</v>
      </c>
      <c r="L145" s="5">
        <v>-0.13615370470147001</v>
      </c>
      <c r="M145" s="5">
        <v>4.1631674297145701E-3</v>
      </c>
      <c r="N145" s="5">
        <v>0.87986383697410397</v>
      </c>
      <c r="O145" s="5">
        <v>4.1947063096967E-3</v>
      </c>
      <c r="P145" s="5">
        <v>1.2353994814365099</v>
      </c>
      <c r="Q145" s="5">
        <v>1.9109504610996099E-3</v>
      </c>
      <c r="R145" s="5">
        <v>0.79609383358609498</v>
      </c>
      <c r="S145" s="5">
        <v>0.13778799745475401</v>
      </c>
      <c r="T145" s="5">
        <v>343.439152138579</v>
      </c>
      <c r="U145" s="5">
        <v>0.136822437997175</v>
      </c>
      <c r="V145" s="15">
        <v>44074.730983796297</v>
      </c>
      <c r="W145" s="5">
        <v>2.5</v>
      </c>
      <c r="X145" s="5">
        <v>5.2361548473094099E-2</v>
      </c>
      <c r="Y145" s="5">
        <v>4.56988260109931E-2</v>
      </c>
      <c r="Z145" s="11">
        <f>((((N145/1000)+1)/(([3]SMOW!$Z$4/1000)+1))-1)*1000</f>
        <v>11.453592156360326</v>
      </c>
      <c r="AA145" s="11">
        <f>((((P145/1000)+1)/(([3]SMOW!$AA$4/1000)+1))-1)*1000</f>
        <v>22.014202906617932</v>
      </c>
      <c r="AB145" s="11">
        <f>Z145*[3]SMOW!$AN$6</f>
        <v>11.982390753687612</v>
      </c>
      <c r="AC145" s="11">
        <f>AA145*[3]SMOW!$AN$12</f>
        <v>23.001733870036624</v>
      </c>
      <c r="AD145" s="11">
        <f t="shared" si="11"/>
        <v>11.91117027286418</v>
      </c>
      <c r="AE145" s="11">
        <f t="shared" si="11"/>
        <v>22.741181855674387</v>
      </c>
      <c r="AF145" s="12">
        <f>(AD145-[3]SMOW!AN$14*AE145)</f>
        <v>-9.6173746931897952E-2</v>
      </c>
      <c r="AG145" s="2">
        <f t="shared" si="9"/>
        <v>-96.173746931897952</v>
      </c>
      <c r="AK145" s="5">
        <v>15</v>
      </c>
      <c r="AL145" s="5">
        <v>0</v>
      </c>
      <c r="AM145" s="5">
        <v>0</v>
      </c>
      <c r="AN145" s="5">
        <v>0</v>
      </c>
    </row>
    <row r="146" spans="1:40" x14ac:dyDescent="0.3">
      <c r="A146" s="5">
        <v>2408</v>
      </c>
      <c r="B146" s="5" t="s">
        <v>52</v>
      </c>
      <c r="C146" s="14" t="s">
        <v>43</v>
      </c>
      <c r="D146" s="5" t="s">
        <v>83</v>
      </c>
      <c r="E146" s="5" t="s">
        <v>225</v>
      </c>
      <c r="F146" s="5">
        <v>15.9663254910372</v>
      </c>
      <c r="G146" s="5">
        <v>15.840204130337</v>
      </c>
      <c r="H146" s="5">
        <v>3.8148638624871398E-3</v>
      </c>
      <c r="I146" s="5">
        <v>30.869302144553</v>
      </c>
      <c r="J146" s="5">
        <v>30.402428920955</v>
      </c>
      <c r="K146" s="5">
        <v>1.32262378250388E-3</v>
      </c>
      <c r="L146" s="5">
        <v>-0.21227833992723599</v>
      </c>
      <c r="M146" s="5">
        <v>3.76722219769563E-3</v>
      </c>
      <c r="N146" s="5">
        <v>5.6085573503288604</v>
      </c>
      <c r="O146" s="5">
        <v>3.7759713575048299E-3</v>
      </c>
      <c r="P146" s="5">
        <v>10.3590141571626</v>
      </c>
      <c r="Q146" s="5">
        <v>1.2963087155764201E-3</v>
      </c>
      <c r="R146" s="5">
        <v>13.0974773203012</v>
      </c>
      <c r="S146" s="5">
        <v>0.151592667991026</v>
      </c>
      <c r="T146" s="5">
        <v>414.38493169958701</v>
      </c>
      <c r="U146" s="5">
        <v>0.18398174981298601</v>
      </c>
      <c r="V146" s="15">
        <v>44075.419444444444</v>
      </c>
      <c r="W146" s="5">
        <v>2.5</v>
      </c>
      <c r="X146" s="5">
        <v>5.9295188876977697E-2</v>
      </c>
      <c r="Y146" s="5">
        <v>5.3429409256741299E-2</v>
      </c>
      <c r="Z146" s="11">
        <f>((((N146/1000)+1)/(([3]SMOW!$Z$4/1000)+1))-1)*1000</f>
        <v>16.232241635783183</v>
      </c>
      <c r="AA146" s="11">
        <f>((((P146/1000)+1)/(([3]SMOW!$AA$4/1000)+1))-1)*1000</f>
        <v>31.327161462886277</v>
      </c>
      <c r="AB146" s="11">
        <f>Z146*[3]SMOW!$AN$6</f>
        <v>16.981664741765979</v>
      </c>
      <c r="AC146" s="11">
        <f>AA146*[3]SMOW!$AN$12</f>
        <v>32.73246067230334</v>
      </c>
      <c r="AD146" s="11">
        <f t="shared" si="11"/>
        <v>16.839088134744365</v>
      </c>
      <c r="AE146" s="11">
        <f t="shared" si="11"/>
        <v>32.208164020338771</v>
      </c>
      <c r="AF146" s="12">
        <f>(AD146-[3]SMOW!AN$14*AE146)</f>
        <v>-0.16682246799450695</v>
      </c>
      <c r="AG146" s="2">
        <f t="shared" si="9"/>
        <v>-166.82246799450695</v>
      </c>
      <c r="AH146" s="2"/>
      <c r="AI146" s="2"/>
      <c r="AJ146" s="5" t="s">
        <v>222</v>
      </c>
      <c r="AK146" s="5">
        <v>15</v>
      </c>
      <c r="AL146" s="5">
        <v>0</v>
      </c>
      <c r="AM146" s="5">
        <v>0</v>
      </c>
      <c r="AN146" s="5">
        <v>1</v>
      </c>
    </row>
    <row r="147" spans="1:40" x14ac:dyDescent="0.3">
      <c r="A147" s="5">
        <v>2409</v>
      </c>
      <c r="B147" s="5" t="s">
        <v>52</v>
      </c>
      <c r="C147" s="14" t="s">
        <v>43</v>
      </c>
      <c r="D147" s="5" t="s">
        <v>83</v>
      </c>
      <c r="E147" s="5" t="s">
        <v>226</v>
      </c>
      <c r="F147" s="5">
        <v>17.2992979836229</v>
      </c>
      <c r="G147" s="5">
        <v>17.151368444038798</v>
      </c>
      <c r="H147" s="5">
        <v>3.9585507074725596E-3</v>
      </c>
      <c r="I147" s="5">
        <v>33.3830981958316</v>
      </c>
      <c r="J147" s="5">
        <v>32.837981176552901</v>
      </c>
      <c r="K147" s="5">
        <v>1.3062483682377999E-3</v>
      </c>
      <c r="L147" s="5">
        <v>-0.187085617181111</v>
      </c>
      <c r="M147" s="5">
        <v>3.7402000940448899E-3</v>
      </c>
      <c r="N147" s="5">
        <v>6.9279401995674004</v>
      </c>
      <c r="O147" s="5">
        <v>3.9181933163146502E-3</v>
      </c>
      <c r="P147" s="5">
        <v>12.822795448232499</v>
      </c>
      <c r="Q147" s="5">
        <v>1.28025910833697E-3</v>
      </c>
      <c r="R147" s="5">
        <v>17.002578097151201</v>
      </c>
      <c r="S147" s="5">
        <v>0.12157456913164</v>
      </c>
      <c r="T147" s="5">
        <v>350.02895746791199</v>
      </c>
      <c r="U147" s="5">
        <v>0.101265273889959</v>
      </c>
      <c r="V147" s="15">
        <v>44075.512789351851</v>
      </c>
      <c r="W147" s="5">
        <v>2.5</v>
      </c>
      <c r="X147" s="5">
        <v>6.9996907044845803E-3</v>
      </c>
      <c r="Y147" s="5">
        <v>1.01618504351964E-2</v>
      </c>
      <c r="Z147" s="11">
        <f>((((N147/1000)+1)/(([4]SMOW!$Z$4/1000)+1))-1)*1000</f>
        <v>17.565563016808781</v>
      </c>
      <c r="AA147" s="11">
        <f>((((P147/1000)+1)/(([4]SMOW!$AA$4/1000)+1))-1)*1000</f>
        <v>33.842074013554324</v>
      </c>
      <c r="AB147" s="11">
        <f>Z147*[4]SMOW!$AN$6</f>
        <v>18.637504511752958</v>
      </c>
      <c r="AC147" s="11">
        <f>AA147*[4]SMOW!$AN$12</f>
        <v>35.860280956672234</v>
      </c>
      <c r="AD147" s="11">
        <f t="shared" ref="AD147:AE162" si="12">LN((AB147/1000)+1)*1000</f>
        <v>18.465954456506015</v>
      </c>
      <c r="AE147" s="11">
        <f t="shared" si="12"/>
        <v>35.232270800896089</v>
      </c>
      <c r="AF147" s="12">
        <f>(AD147-[4]SMOW!AN$14*AE147)</f>
        <v>-0.13668452636711947</v>
      </c>
      <c r="AG147" s="2">
        <f t="shared" si="9"/>
        <v>-136.68452636711947</v>
      </c>
      <c r="AH147" s="2">
        <f>AVERAGE(AG147:AG148)</f>
        <v>-135.66750780928771</v>
      </c>
      <c r="AI147" s="2">
        <f>STDEV(AG147:AG148)</f>
        <v>1.4382814376708029</v>
      </c>
      <c r="AK147" s="5">
        <v>15</v>
      </c>
      <c r="AL147" s="5">
        <v>0</v>
      </c>
      <c r="AM147" s="5">
        <v>0</v>
      </c>
      <c r="AN147" s="5">
        <v>0</v>
      </c>
    </row>
    <row r="148" spans="1:40" x14ac:dyDescent="0.3">
      <c r="A148" s="5">
        <v>2410</v>
      </c>
      <c r="B148" s="5" t="s">
        <v>52</v>
      </c>
      <c r="C148" s="14" t="s">
        <v>43</v>
      </c>
      <c r="D148" s="5" t="s">
        <v>83</v>
      </c>
      <c r="E148" s="5" t="s">
        <v>227</v>
      </c>
      <c r="F148" s="5">
        <v>17.242494570099101</v>
      </c>
      <c r="G148" s="5">
        <v>17.095529314237901</v>
      </c>
      <c r="H148" s="5">
        <v>4.6158831091093798E-3</v>
      </c>
      <c r="I148" s="5">
        <v>33.269812655093503</v>
      </c>
      <c r="J148" s="5">
        <v>32.728349267273401</v>
      </c>
      <c r="K148" s="5">
        <v>1.5192552921059401E-3</v>
      </c>
      <c r="L148" s="5">
        <v>-0.185039098882469</v>
      </c>
      <c r="M148" s="5">
        <v>4.4350507687895002E-3</v>
      </c>
      <c r="N148" s="5">
        <v>6.8717158963665002</v>
      </c>
      <c r="O148" s="5">
        <v>4.5688242196463497E-3</v>
      </c>
      <c r="P148" s="5">
        <v>12.7117638489597</v>
      </c>
      <c r="Q148" s="5">
        <v>1.4890280232354601E-3</v>
      </c>
      <c r="R148" s="5">
        <v>16.866710963905099</v>
      </c>
      <c r="S148" s="5">
        <v>0.112431392024153</v>
      </c>
      <c r="T148" s="5">
        <v>423.80065688020602</v>
      </c>
      <c r="U148" s="5">
        <v>8.1475821869323103E-2</v>
      </c>
      <c r="V148" s="15">
        <v>44075.654097222221</v>
      </c>
      <c r="W148" s="5">
        <v>2.5</v>
      </c>
      <c r="X148" s="5">
        <v>2.6698338821514601E-2</v>
      </c>
      <c r="Y148" s="5">
        <v>3.30035198911467E-2</v>
      </c>
      <c r="Z148" s="11">
        <f>((((N148/1000)+1)/(([4]SMOW!$Z$4/1000)+1))-1)*1000</f>
        <v>17.508744735720505</v>
      </c>
      <c r="AA148" s="11">
        <f>((((P148/1000)+1)/(([4]SMOW!$AA$4/1000)+1))-1)*1000</f>
        <v>33.728738157184466</v>
      </c>
      <c r="AB148" s="11">
        <f>Z148*[4]SMOW!$AN$6</f>
        <v>18.577218885319038</v>
      </c>
      <c r="AC148" s="11">
        <f>AA148*[4]SMOW!$AN$12</f>
        <v>35.740186199765191</v>
      </c>
      <c r="AD148" s="11">
        <f t="shared" si="12"/>
        <v>18.406770094878116</v>
      </c>
      <c r="AE148" s="11">
        <f t="shared" si="12"/>
        <v>35.11632686388176</v>
      </c>
      <c r="AF148" s="12">
        <f>(AD148-[4]SMOW!AN$14*AE148)</f>
        <v>-0.13465048925145595</v>
      </c>
      <c r="AG148" s="2">
        <f t="shared" si="9"/>
        <v>-134.65048925145595</v>
      </c>
      <c r="AK148" s="5">
        <v>15</v>
      </c>
      <c r="AL148" s="5">
        <v>0</v>
      </c>
      <c r="AM148" s="5">
        <v>0</v>
      </c>
      <c r="AN148" s="5">
        <v>0</v>
      </c>
    </row>
    <row r="149" spans="1:40" x14ac:dyDescent="0.3">
      <c r="A149" s="5">
        <v>2411</v>
      </c>
      <c r="B149" s="5" t="s">
        <v>52</v>
      </c>
      <c r="C149" s="14" t="s">
        <v>43</v>
      </c>
      <c r="D149" s="5" t="s">
        <v>228</v>
      </c>
      <c r="E149" s="5" t="s">
        <v>229</v>
      </c>
      <c r="F149" s="5">
        <v>17.6245778092728</v>
      </c>
      <c r="G149" s="5">
        <v>17.4710657707036</v>
      </c>
      <c r="H149" s="5">
        <v>3.7352383241746299E-3</v>
      </c>
      <c r="I149" s="5">
        <v>34.011581252582999</v>
      </c>
      <c r="J149" s="5">
        <v>33.445976430542999</v>
      </c>
      <c r="K149" s="5">
        <v>1.29680091996409E-3</v>
      </c>
      <c r="L149" s="5">
        <v>-0.188409784623153</v>
      </c>
      <c r="M149" s="5">
        <v>3.6099093176652501E-3</v>
      </c>
      <c r="N149" s="5">
        <v>7.2499038001315199</v>
      </c>
      <c r="O149" s="5">
        <v>3.6971576008848401E-3</v>
      </c>
      <c r="P149" s="5">
        <v>13.43877413759</v>
      </c>
      <c r="Q149" s="5">
        <v>1.2709996275252499E-3</v>
      </c>
      <c r="R149" s="5">
        <v>17.458301135781699</v>
      </c>
      <c r="S149" s="5">
        <v>0.14239454752200001</v>
      </c>
      <c r="T149" s="5">
        <v>455.35739317641799</v>
      </c>
      <c r="U149" s="5">
        <v>0.113827426226098</v>
      </c>
      <c r="V149" s="15">
        <v>44075.751238425924</v>
      </c>
      <c r="W149" s="5">
        <v>2.5</v>
      </c>
      <c r="X149" s="5">
        <v>4.0873294345809101E-3</v>
      </c>
      <c r="Y149" s="5">
        <v>2.5673320469970801E-3</v>
      </c>
      <c r="Z149" s="11">
        <f>((((N149/1000)+1)/(([4]SMOW!$Z$4/1000)+1))-1)*1000</f>
        <v>17.890927980277695</v>
      </c>
      <c r="AA149" s="11">
        <f>((((P149/1000)+1)/(([4]SMOW!$AA$4/1000)+1))-1)*1000</f>
        <v>34.470836210273916</v>
      </c>
      <c r="AB149" s="11">
        <f>Z149*[4]SMOW!$AN$6</f>
        <v>18.982724927905601</v>
      </c>
      <c r="AC149" s="11">
        <f>AA149*[4]SMOW!$AN$12</f>
        <v>36.526540034655113</v>
      </c>
      <c r="AD149" s="11">
        <f t="shared" si="12"/>
        <v>18.80480113113931</v>
      </c>
      <c r="AE149" s="11">
        <f t="shared" si="12"/>
        <v>35.875258002116205</v>
      </c>
      <c r="AF149" s="12">
        <f>(AD149-[4]SMOW!AN$14*AE149)</f>
        <v>-0.13733509397804511</v>
      </c>
      <c r="AG149" s="2">
        <f t="shared" si="9"/>
        <v>-137.33509397804511</v>
      </c>
      <c r="AH149" s="2"/>
      <c r="AI149" s="2"/>
      <c r="AK149" s="5">
        <v>15</v>
      </c>
      <c r="AL149" s="5">
        <v>0</v>
      </c>
      <c r="AM149" s="5">
        <v>0</v>
      </c>
      <c r="AN149" s="5">
        <v>0</v>
      </c>
    </row>
    <row r="150" spans="1:40" x14ac:dyDescent="0.3">
      <c r="A150" s="5">
        <v>2412</v>
      </c>
      <c r="B150" s="5" t="s">
        <v>93</v>
      </c>
      <c r="C150" s="14" t="s">
        <v>88</v>
      </c>
      <c r="D150" s="5" t="s">
        <v>135</v>
      </c>
      <c r="E150" s="5" t="s">
        <v>230</v>
      </c>
      <c r="F150" s="5">
        <v>14.949409317159301</v>
      </c>
      <c r="G150" s="5">
        <v>14.8387678235376</v>
      </c>
      <c r="H150" s="5">
        <v>4.5432214209008004E-3</v>
      </c>
      <c r="I150" s="5">
        <v>28.886777321569401</v>
      </c>
      <c r="J150" s="5">
        <v>28.477418958258099</v>
      </c>
      <c r="K150" s="5">
        <v>2.1131216571654999E-3</v>
      </c>
      <c r="L150" s="5">
        <v>-0.19730938642267001</v>
      </c>
      <c r="M150" s="5">
        <v>4.6278129309342501E-3</v>
      </c>
      <c r="N150" s="5">
        <v>4.60200862828792</v>
      </c>
      <c r="O150" s="5">
        <v>4.4969033167368997E-3</v>
      </c>
      <c r="P150" s="5">
        <v>8.4159338641275792</v>
      </c>
      <c r="Q150" s="5">
        <v>2.0710787583694801E-3</v>
      </c>
      <c r="R150" s="5">
        <v>9.7969278902613492</v>
      </c>
      <c r="S150" s="5">
        <v>0.128986376477251</v>
      </c>
      <c r="T150" s="5">
        <v>461.78114047697102</v>
      </c>
      <c r="U150" s="5">
        <v>0.34331452532664603</v>
      </c>
      <c r="V150" s="15">
        <v>44076.505532407406</v>
      </c>
      <c r="W150" s="5">
        <v>2.5</v>
      </c>
      <c r="X150" s="5">
        <v>1.0478114271399201E-3</v>
      </c>
      <c r="Y150" s="5">
        <v>1.78023356218644E-3</v>
      </c>
      <c r="Z150" s="11">
        <f>((((N150/1000)+1)/(([4]SMOW!$Z$4/1000)+1))-1)*1000</f>
        <v>15.215059297149613</v>
      </c>
      <c r="AA150" s="11">
        <f>((((P150/1000)+1)/(([4]SMOW!$AA$4/1000)+1))-1)*1000</f>
        <v>29.343756103968445</v>
      </c>
      <c r="AB150" s="11">
        <f>Z150*[4]SMOW!$AN$6</f>
        <v>16.143560899577263</v>
      </c>
      <c r="AC150" s="11">
        <f>AA150*[4]SMOW!$AN$12</f>
        <v>31.093701225017124</v>
      </c>
      <c r="AD150" s="11">
        <f t="shared" si="12"/>
        <v>16.014639272380688</v>
      </c>
      <c r="AE150" s="11">
        <f t="shared" si="12"/>
        <v>30.620084731536974</v>
      </c>
      <c r="AF150" s="12">
        <f>(AD150-[4]SMOW!AN$14*AE150)</f>
        <v>-0.15276546587083573</v>
      </c>
      <c r="AG150" s="2">
        <f t="shared" si="9"/>
        <v>-152.76546587083573</v>
      </c>
      <c r="AH150" s="2"/>
      <c r="AI150" s="2"/>
      <c r="AK150" s="5">
        <v>15</v>
      </c>
      <c r="AL150" s="5">
        <v>0</v>
      </c>
      <c r="AM150" s="5">
        <v>0</v>
      </c>
      <c r="AN150" s="5">
        <v>0</v>
      </c>
    </row>
    <row r="151" spans="1:40" x14ac:dyDescent="0.3">
      <c r="A151" s="5">
        <v>2414</v>
      </c>
      <c r="B151" s="5" t="s">
        <v>93</v>
      </c>
      <c r="C151" s="14" t="s">
        <v>88</v>
      </c>
      <c r="D151" s="5" t="s">
        <v>135</v>
      </c>
      <c r="E151" s="5" t="s">
        <v>231</v>
      </c>
      <c r="F151" s="5">
        <v>14.847040276156401</v>
      </c>
      <c r="G151" s="5">
        <v>14.737901612302499</v>
      </c>
      <c r="H151" s="5">
        <v>3.9127245938226302E-3</v>
      </c>
      <c r="I151" s="5">
        <v>28.644377450333302</v>
      </c>
      <c r="J151" s="5">
        <v>28.241796912871401</v>
      </c>
      <c r="K151" s="5">
        <v>1.8058516538546499E-3</v>
      </c>
      <c r="L151" s="5">
        <v>-0.17376715769357401</v>
      </c>
      <c r="M151" s="5">
        <v>4.24901330383825E-3</v>
      </c>
      <c r="N151" s="5">
        <v>4.5006832387967899</v>
      </c>
      <c r="O151" s="5">
        <v>3.8728343995074401E-3</v>
      </c>
      <c r="P151" s="5">
        <v>8.17835680714823</v>
      </c>
      <c r="Q151" s="5">
        <v>1.7699222325329399E-3</v>
      </c>
      <c r="R151" s="5">
        <v>10.1457986689836</v>
      </c>
      <c r="S151" s="5">
        <v>0.14707070854287799</v>
      </c>
      <c r="T151" s="5">
        <v>747.50139482842496</v>
      </c>
      <c r="U151" s="5">
        <v>0.187695439094832</v>
      </c>
      <c r="V151" s="15">
        <v>44076.781168981484</v>
      </c>
      <c r="W151" s="5">
        <v>2.5</v>
      </c>
      <c r="X151" s="5">
        <v>0.179581352755353</v>
      </c>
      <c r="Y151" s="5">
        <v>0.17319489017182799</v>
      </c>
      <c r="Z151" s="11">
        <f>((((N151/1000)+1)/(([4]SMOW!$Z$4/1000)+1))-1)*1000</f>
        <v>15.112663462364395</v>
      </c>
      <c r="AA151" s="11">
        <f>((((P151/1000)+1)/(([4]SMOW!$AA$4/1000)+1))-1)*1000</f>
        <v>29.101248571131055</v>
      </c>
      <c r="AB151" s="11">
        <f>Z151*[4]SMOW!$AN$6</f>
        <v>16.034916341417187</v>
      </c>
      <c r="AC151" s="11">
        <f>AA151*[4]SMOW!$AN$12</f>
        <v>30.836731505662009</v>
      </c>
      <c r="AD151" s="11">
        <f t="shared" si="12"/>
        <v>15.907715043549208</v>
      </c>
      <c r="AE151" s="11">
        <f t="shared" si="12"/>
        <v>30.370833140303255</v>
      </c>
      <c r="AF151" s="12">
        <f>(AD151-[4]SMOW!AN$14*AE151)</f>
        <v>-0.12808485453090945</v>
      </c>
      <c r="AG151" s="2">
        <f t="shared" si="9"/>
        <v>-128.08485453090947</v>
      </c>
      <c r="AJ151" s="5" t="s">
        <v>220</v>
      </c>
      <c r="AK151" s="5">
        <v>15</v>
      </c>
      <c r="AL151" s="5">
        <v>0</v>
      </c>
      <c r="AM151" s="5">
        <v>0</v>
      </c>
      <c r="AN151" s="5">
        <v>1</v>
      </c>
    </row>
    <row r="152" spans="1:40" x14ac:dyDescent="0.3">
      <c r="A152" s="5">
        <v>2415</v>
      </c>
      <c r="B152" s="5" t="s">
        <v>52</v>
      </c>
      <c r="C152" s="14" t="s">
        <v>43</v>
      </c>
      <c r="D152" s="5" t="s">
        <v>63</v>
      </c>
      <c r="E152" s="5" t="s">
        <v>232</v>
      </c>
      <c r="F152" s="5">
        <v>11.0730891276426</v>
      </c>
      <c r="G152" s="5">
        <v>11.0122309665612</v>
      </c>
      <c r="H152" s="5">
        <v>4.3048462244225302E-3</v>
      </c>
      <c r="I152" s="5">
        <v>21.379534422820701</v>
      </c>
      <c r="J152" s="5">
        <v>21.154198216248702</v>
      </c>
      <c r="K152" s="5">
        <v>1.1458566993447401E-3</v>
      </c>
      <c r="L152" s="5">
        <v>-0.15718569161809601</v>
      </c>
      <c r="M152" s="5">
        <v>4.2480386908367801E-3</v>
      </c>
      <c r="N152" s="5">
        <v>0.76520749049057102</v>
      </c>
      <c r="O152" s="5">
        <v>4.2609583533827402E-3</v>
      </c>
      <c r="P152" s="5">
        <v>1.0580558882884501</v>
      </c>
      <c r="Q152" s="5">
        <v>1.1230586095693699E-3</v>
      </c>
      <c r="R152" s="5">
        <v>-0.44049816219619597</v>
      </c>
      <c r="S152" s="5">
        <v>0.11790447046185799</v>
      </c>
      <c r="T152" s="5">
        <v>506.28464676246699</v>
      </c>
      <c r="U152" s="5">
        <v>0.238824491156712</v>
      </c>
      <c r="V152" s="15">
        <v>44077.557152777779</v>
      </c>
      <c r="W152" s="5">
        <v>2.5</v>
      </c>
      <c r="X152" s="5">
        <v>7.0585467806538703E-3</v>
      </c>
      <c r="Y152" s="5">
        <v>9.6685687494538694E-3</v>
      </c>
      <c r="Z152" s="11">
        <f>((((N152/1000)+1)/(([4]SMOW!$Z$4/1000)+1))-1)*1000</f>
        <v>11.337724530579907</v>
      </c>
      <c r="AA152" s="11">
        <f>((((P152/1000)+1)/(([4]SMOW!$AA$4/1000)+1))-1)*1000</f>
        <v>21.833178872624039</v>
      </c>
      <c r="AB152" s="11">
        <f>Z152*[4]SMOW!$AN$6</f>
        <v>12.029611114058348</v>
      </c>
      <c r="AC152" s="11">
        <f>AA152*[4]SMOW!$AN$12</f>
        <v>23.135222984146779</v>
      </c>
      <c r="AD152" s="11">
        <f t="shared" si="12"/>
        <v>11.957830431337291</v>
      </c>
      <c r="AE152" s="11">
        <f t="shared" si="12"/>
        <v>22.871661014317688</v>
      </c>
      <c r="AF152" s="12">
        <f>(AD152-[4]SMOW!AN$14*AE152)</f>
        <v>-0.11840658422244843</v>
      </c>
      <c r="AG152" s="2">
        <f t="shared" si="9"/>
        <v>-118.40658422244843</v>
      </c>
      <c r="AJ152" s="5" t="s">
        <v>233</v>
      </c>
      <c r="AK152" s="5">
        <v>15</v>
      </c>
      <c r="AL152" s="5">
        <v>0</v>
      </c>
      <c r="AM152" s="5">
        <v>0</v>
      </c>
      <c r="AN152" s="5">
        <v>1</v>
      </c>
    </row>
    <row r="153" spans="1:40" x14ac:dyDescent="0.3">
      <c r="A153" s="5">
        <v>2416</v>
      </c>
      <c r="B153" s="5" t="s">
        <v>52</v>
      </c>
      <c r="C153" s="14" t="s">
        <v>43</v>
      </c>
      <c r="D153" s="5" t="s">
        <v>86</v>
      </c>
      <c r="E153" s="5" t="s">
        <v>234</v>
      </c>
      <c r="F153" s="5">
        <v>16.036429215581499</v>
      </c>
      <c r="G153" s="5">
        <v>15.909203656210501</v>
      </c>
      <c r="H153" s="5">
        <v>4.5113041942754697E-3</v>
      </c>
      <c r="I153" s="5">
        <v>30.966086796953601</v>
      </c>
      <c r="J153" s="5">
        <v>30.4963109372822</v>
      </c>
      <c r="K153" s="5">
        <v>1.68563232466116E-3</v>
      </c>
      <c r="L153" s="5">
        <v>-0.19284851867452599</v>
      </c>
      <c r="M153" s="5">
        <v>4.7771480151481902E-3</v>
      </c>
      <c r="N153" s="5">
        <v>5.6779463679912103</v>
      </c>
      <c r="O153" s="5">
        <v>4.4653114859691898E-3</v>
      </c>
      <c r="P153" s="5">
        <v>10.453873171570701</v>
      </c>
      <c r="Q153" s="5">
        <v>1.6520948002169799E-3</v>
      </c>
      <c r="R153" s="5">
        <v>14.8324539463883</v>
      </c>
      <c r="S153" s="5">
        <v>0.159560150102174</v>
      </c>
      <c r="T153" s="5">
        <v>514.54927975184796</v>
      </c>
      <c r="U153" s="5">
        <v>0.107934378358451</v>
      </c>
      <c r="V153" s="15">
        <v>44077.693472222221</v>
      </c>
      <c r="W153" s="5">
        <v>2.5</v>
      </c>
      <c r="X153" s="5">
        <v>1.8366107298227099E-2</v>
      </c>
      <c r="Y153" s="5">
        <v>2.2730608440761298E-2</v>
      </c>
      <c r="Z153" s="11">
        <f>((((N153/1000)+1)/(([4]SMOW!$Z$4/1000)+1))-1)*1000</f>
        <v>16.302363709077561</v>
      </c>
      <c r="AA153" s="11">
        <f>((((P153/1000)+1)/(([4]SMOW!$AA$4/1000)+1))-1)*1000</f>
        <v>31.423989102069783</v>
      </c>
      <c r="AB153" s="11">
        <f>Z153*[4]SMOW!$AN$6</f>
        <v>17.297218249675549</v>
      </c>
      <c r="AC153" s="11">
        <f>AA153*[4]SMOW!$AN$12</f>
        <v>33.29799106072214</v>
      </c>
      <c r="AD153" s="11">
        <f t="shared" si="12"/>
        <v>17.14932436939127</v>
      </c>
      <c r="AE153" s="11">
        <f t="shared" si="12"/>
        <v>32.755620038781089</v>
      </c>
      <c r="AF153" s="12">
        <f>(AD153-[4]SMOW!AN$14*AE153)</f>
        <v>-0.14564301108514499</v>
      </c>
      <c r="AG153" s="2">
        <f t="shared" si="9"/>
        <v>-145.64301108514499</v>
      </c>
      <c r="AJ153" s="5" t="s">
        <v>233</v>
      </c>
      <c r="AK153" s="5">
        <v>15</v>
      </c>
      <c r="AL153" s="5">
        <v>0</v>
      </c>
      <c r="AM153" s="5">
        <v>0</v>
      </c>
      <c r="AN153" s="5">
        <v>1</v>
      </c>
    </row>
    <row r="154" spans="1:40" x14ac:dyDescent="0.3">
      <c r="A154" s="5">
        <v>2417</v>
      </c>
      <c r="B154" s="5" t="s">
        <v>52</v>
      </c>
      <c r="C154" s="14" t="s">
        <v>88</v>
      </c>
      <c r="D154" s="5" t="s">
        <v>101</v>
      </c>
      <c r="E154" s="5" t="s">
        <v>235</v>
      </c>
      <c r="F154" s="5">
        <v>16.310231830164199</v>
      </c>
      <c r="G154" s="5">
        <v>16.178648462701499</v>
      </c>
      <c r="H154" s="5">
        <v>4.4534247910865497E-3</v>
      </c>
      <c r="I154" s="5">
        <v>31.472941379826501</v>
      </c>
      <c r="J154" s="5">
        <v>30.987820848481601</v>
      </c>
      <c r="K154" s="5">
        <v>1.3615025553548601E-3</v>
      </c>
      <c r="L154" s="5">
        <v>-0.18292094529675701</v>
      </c>
      <c r="M154" s="5">
        <v>4.4510746723537102E-3</v>
      </c>
      <c r="N154" s="5">
        <v>5.9489575672217896</v>
      </c>
      <c r="O154" s="5">
        <v>4.4080221628131598E-3</v>
      </c>
      <c r="P154" s="5">
        <v>10.9506433204219</v>
      </c>
      <c r="Q154" s="5">
        <v>1.33441395212507E-3</v>
      </c>
      <c r="R154" s="5">
        <v>15.737295575027201</v>
      </c>
      <c r="S154" s="5">
        <v>0.15395007953095</v>
      </c>
      <c r="T154" s="5">
        <v>432.05414569778799</v>
      </c>
      <c r="U154" s="5">
        <v>6.9604628097479193E-2</v>
      </c>
      <c r="V154" s="15">
        <v>44077.792986111112</v>
      </c>
      <c r="W154" s="5">
        <v>2.5</v>
      </c>
      <c r="X154" s="5">
        <v>2.20300521784478E-2</v>
      </c>
      <c r="Y154" s="5">
        <v>2.9083199453818501E-2</v>
      </c>
      <c r="Z154" s="11">
        <f>((((N154/1000)+1)/(([4]SMOW!$Z$4/1000)+1))-1)*1000</f>
        <v>16.576237987979916</v>
      </c>
      <c r="AA154" s="11">
        <f>((((P154/1000)+1)/(([4]SMOW!$AA$4/1000)+1))-1)*1000</f>
        <v>31.931068803775275</v>
      </c>
      <c r="AB154" s="11">
        <f>Z154*[4]SMOW!$AN$6</f>
        <v>17.587805753407213</v>
      </c>
      <c r="AC154" s="11">
        <f>AA154*[4]SMOW!$AN$12</f>
        <v>33.835310982760653</v>
      </c>
      <c r="AD154" s="11">
        <f t="shared" si="12"/>
        <v>17.434930192107679</v>
      </c>
      <c r="AE154" s="11">
        <f t="shared" si="12"/>
        <v>33.275489689769749</v>
      </c>
      <c r="AF154" s="12">
        <f>(AD154-[4]SMOW!AN$14*AE154)</f>
        <v>-0.1345283640907482</v>
      </c>
      <c r="AG154" s="2">
        <f t="shared" si="9"/>
        <v>-134.5283640907482</v>
      </c>
      <c r="AH154" s="2">
        <f>AVERAGE(AG154:AG155)</f>
        <v>-143.23263019512387</v>
      </c>
      <c r="AI154" s="2">
        <f>STDEV(AG154:AG155)</f>
        <v>12.309691175312528</v>
      </c>
      <c r="AK154" s="5">
        <v>15</v>
      </c>
      <c r="AL154" s="5">
        <v>0</v>
      </c>
      <c r="AM154" s="5">
        <v>0</v>
      </c>
      <c r="AN154" s="5">
        <v>0</v>
      </c>
    </row>
    <row r="155" spans="1:40" x14ac:dyDescent="0.3">
      <c r="A155" s="5">
        <v>2419</v>
      </c>
      <c r="B155" s="5" t="s">
        <v>93</v>
      </c>
      <c r="C155" s="14" t="s">
        <v>88</v>
      </c>
      <c r="D155" s="5" t="s">
        <v>101</v>
      </c>
      <c r="E155" s="5" t="s">
        <v>236</v>
      </c>
      <c r="F155" s="5">
        <v>15.6138920503035</v>
      </c>
      <c r="G155" s="5">
        <v>15.4932491239597</v>
      </c>
      <c r="H155" s="5">
        <v>3.9437367861870501E-3</v>
      </c>
      <c r="I155" s="5">
        <v>30.1640922514107</v>
      </c>
      <c r="J155" s="5">
        <v>29.718102396148499</v>
      </c>
      <c r="K155" s="5">
        <v>1.09162789268232E-3</v>
      </c>
      <c r="L155" s="5">
        <v>-0.19790894120670299</v>
      </c>
      <c r="M155" s="5">
        <v>3.8442162735571098E-3</v>
      </c>
      <c r="N155" s="5">
        <v>5.2597169655583302</v>
      </c>
      <c r="O155" s="5">
        <v>3.90353042283475E-3</v>
      </c>
      <c r="P155" s="5">
        <v>9.66783519691338</v>
      </c>
      <c r="Q155" s="5">
        <v>1.06990874515777E-3</v>
      </c>
      <c r="R155" s="5">
        <v>13.039504667668499</v>
      </c>
      <c r="S155" s="5">
        <v>0.141737451180494</v>
      </c>
      <c r="T155" s="5">
        <v>452.48052866705001</v>
      </c>
      <c r="U155" s="5">
        <v>0.26318628746183598</v>
      </c>
      <c r="V155" s="15">
        <v>44078.608784722222</v>
      </c>
      <c r="W155" s="5">
        <v>2.5</v>
      </c>
      <c r="X155" s="5">
        <v>1.5864981828919E-2</v>
      </c>
      <c r="Y155" s="5">
        <v>1.81541704675551E-2</v>
      </c>
      <c r="Z155" s="11">
        <f>((((N155/1000)+1)/(([4]SMOW!$Z$4/1000)+1))-1)*1000</f>
        <v>15.879715950120277</v>
      </c>
      <c r="AA155" s="11">
        <f>((((P155/1000)+1)/(([4]SMOW!$AA$4/1000)+1))-1)*1000</f>
        <v>30.621638351647107</v>
      </c>
      <c r="AB155" s="11">
        <f>Z155*[4]SMOW!$AN$6</f>
        <v>16.848778338759459</v>
      </c>
      <c r="AC155" s="11">
        <f>AA155*[4]SMOW!$AN$12</f>
        <v>32.447791296829713</v>
      </c>
      <c r="AD155" s="11">
        <f t="shared" si="12"/>
        <v>16.708412144867456</v>
      </c>
      <c r="AE155" s="11">
        <f t="shared" si="12"/>
        <v>31.932479244634383</v>
      </c>
      <c r="AF155" s="12">
        <f>(AD155-[4]SMOW!AN$14*AE155)</f>
        <v>-0.15193689629949958</v>
      </c>
      <c r="AG155" s="2">
        <f t="shared" si="9"/>
        <v>-151.93689629949958</v>
      </c>
      <c r="AH155" s="2"/>
      <c r="AI155" s="2"/>
      <c r="AJ155" s="14"/>
      <c r="AK155" s="5">
        <v>15</v>
      </c>
      <c r="AL155" s="5">
        <v>0</v>
      </c>
      <c r="AM155" s="5">
        <v>0</v>
      </c>
      <c r="AN155" s="5">
        <v>0</v>
      </c>
    </row>
    <row r="156" spans="1:40" x14ac:dyDescent="0.3">
      <c r="A156" s="5">
        <v>2420</v>
      </c>
      <c r="B156" s="5" t="s">
        <v>93</v>
      </c>
      <c r="C156" s="14" t="s">
        <v>88</v>
      </c>
      <c r="D156" s="5" t="s">
        <v>135</v>
      </c>
      <c r="E156" s="5" t="s">
        <v>237</v>
      </c>
      <c r="F156" s="5">
        <v>15.012246155913999</v>
      </c>
      <c r="G156" s="5">
        <v>14.9006771219311</v>
      </c>
      <c r="H156" s="5">
        <v>5.0215645445221696E-3</v>
      </c>
      <c r="I156" s="5">
        <v>28.984399588246902</v>
      </c>
      <c r="J156" s="5">
        <v>28.572295955278399</v>
      </c>
      <c r="K156" s="5">
        <v>1.31208314957195E-3</v>
      </c>
      <c r="L156" s="5">
        <v>-0.18549514245592</v>
      </c>
      <c r="M156" s="5">
        <v>4.8661162008720501E-3</v>
      </c>
      <c r="N156" s="5">
        <v>4.6642048460002297</v>
      </c>
      <c r="O156" s="5">
        <v>4.9703697362383104E-3</v>
      </c>
      <c r="P156" s="5">
        <v>8.5116138275476896</v>
      </c>
      <c r="Q156" s="5">
        <v>1.2859778002257999E-3</v>
      </c>
      <c r="R156" s="5">
        <v>12.270358873782</v>
      </c>
      <c r="S156" s="5">
        <v>0.155994260837585</v>
      </c>
      <c r="T156" s="5">
        <v>559.52525887274396</v>
      </c>
      <c r="U156" s="5">
        <v>0.110693167037174</v>
      </c>
      <c r="V156" s="15">
        <v>44078.69809027778</v>
      </c>
      <c r="W156" s="5">
        <v>2.5</v>
      </c>
      <c r="X156" s="5">
        <v>3.5699052777398298E-3</v>
      </c>
      <c r="Y156" s="5">
        <v>4.8201185285174798E-3</v>
      </c>
      <c r="Z156" s="11">
        <f>((((N156/1000)+1)/(([4]SMOW!$Z$4/1000)+1))-1)*1000</f>
        <v>15.277912582640329</v>
      </c>
      <c r="AA156" s="11">
        <f>((((P156/1000)+1)/(([4]SMOW!$AA$4/1000)+1))-1)*1000</f>
        <v>29.441421729454298</v>
      </c>
      <c r="AB156" s="11">
        <f>Z156*[4]SMOW!$AN$6</f>
        <v>16.210249817592061</v>
      </c>
      <c r="AC156" s="11">
        <f>AA156*[4]SMOW!$AN$12</f>
        <v>31.197191240680144</v>
      </c>
      <c r="AD156" s="11">
        <f t="shared" si="12"/>
        <v>16.080266544253355</v>
      </c>
      <c r="AE156" s="11">
        <f t="shared" si="12"/>
        <v>30.720448861668039</v>
      </c>
      <c r="AF156" s="12">
        <f>(AD156-[4]SMOW!AN$14*AE156)</f>
        <v>-0.1401304547073714</v>
      </c>
      <c r="AG156" s="2">
        <f t="shared" si="9"/>
        <v>-140.1304547073714</v>
      </c>
      <c r="AH156" s="2">
        <f>AVERAGE(AG156:AG157)</f>
        <v>-138.81676412399992</v>
      </c>
      <c r="AI156" s="2">
        <f>STDEV(AG156:AG157)</f>
        <v>1.8578390397657931</v>
      </c>
      <c r="AK156" s="5">
        <v>15</v>
      </c>
      <c r="AL156" s="5">
        <v>0</v>
      </c>
      <c r="AM156" s="5">
        <v>0</v>
      </c>
      <c r="AN156" s="5">
        <v>0</v>
      </c>
    </row>
    <row r="157" spans="1:40" x14ac:dyDescent="0.3">
      <c r="A157" s="5">
        <v>2421</v>
      </c>
      <c r="B157" s="5" t="s">
        <v>93</v>
      </c>
      <c r="C157" s="14" t="s">
        <v>88</v>
      </c>
      <c r="D157" s="5" t="s">
        <v>135</v>
      </c>
      <c r="E157" s="5" t="s">
        <v>238</v>
      </c>
      <c r="F157" s="5">
        <v>15.228145728047201</v>
      </c>
      <c r="G157" s="5">
        <v>15.113360913265501</v>
      </c>
      <c r="H157" s="5">
        <v>4.8792569831891596E-3</v>
      </c>
      <c r="I157" s="5">
        <v>29.3949983228101</v>
      </c>
      <c r="J157" s="5">
        <v>28.9712493579562</v>
      </c>
      <c r="K157" s="5">
        <v>1.4767051891986099E-3</v>
      </c>
      <c r="L157" s="5">
        <v>-0.18345874773531701</v>
      </c>
      <c r="M157" s="5">
        <v>4.7760023854763797E-3</v>
      </c>
      <c r="N157" s="5">
        <v>4.8779033238119798</v>
      </c>
      <c r="O157" s="5">
        <v>4.8295129992973898E-3</v>
      </c>
      <c r="P157" s="5">
        <v>8.9140432449379201</v>
      </c>
      <c r="Q157" s="5">
        <v>1.44732450180953E-3</v>
      </c>
      <c r="R157" s="5">
        <v>12.541327354171299</v>
      </c>
      <c r="S157" s="5">
        <v>0.13689716395069901</v>
      </c>
      <c r="T157" s="5">
        <v>495.25676056575702</v>
      </c>
      <c r="U157" s="5">
        <v>0.12764160148921899</v>
      </c>
      <c r="V157" s="15">
        <v>44078.787152777775</v>
      </c>
      <c r="W157" s="5">
        <v>2.5</v>
      </c>
      <c r="X157" s="5">
        <v>1.3402652914056301E-3</v>
      </c>
      <c r="Y157" s="5">
        <v>1.0468411809785999E-3</v>
      </c>
      <c r="Z157" s="11">
        <f>((((N157/1000)+1)/(([4]SMOW!$Z$4/1000)+1))-1)*1000</f>
        <v>15.493868663715382</v>
      </c>
      <c r="AA157" s="11">
        <f>((((P157/1000)+1)/(([4]SMOW!$AA$4/1000)+1))-1)*1000</f>
        <v>29.852202830934704</v>
      </c>
      <c r="AB157" s="11">
        <f>Z157*[4]SMOW!$AN$6</f>
        <v>16.43938465554319</v>
      </c>
      <c r="AC157" s="11">
        <f>AA157*[4]SMOW!$AN$12</f>
        <v>31.632469696275944</v>
      </c>
      <c r="AD157" s="11">
        <f t="shared" si="12"/>
        <v>16.305720882311224</v>
      </c>
      <c r="AE157" s="11">
        <f t="shared" si="12"/>
        <v>31.142469613355779</v>
      </c>
      <c r="AF157" s="12">
        <f>(AD157-[4]SMOW!AN$14*AE157)</f>
        <v>-0.13750307354062841</v>
      </c>
      <c r="AG157" s="2">
        <f t="shared" si="9"/>
        <v>-137.50307354062841</v>
      </c>
      <c r="AH157" s="2"/>
      <c r="AI157" s="2"/>
      <c r="AJ157" s="14"/>
      <c r="AK157" s="5">
        <v>15</v>
      </c>
      <c r="AL157" s="5">
        <v>0</v>
      </c>
      <c r="AM157" s="5">
        <v>0</v>
      </c>
      <c r="AN157" s="5">
        <v>0</v>
      </c>
    </row>
    <row r="158" spans="1:40" x14ac:dyDescent="0.3">
      <c r="A158" s="5">
        <v>2422</v>
      </c>
      <c r="B158" s="5" t="s">
        <v>93</v>
      </c>
      <c r="C158" s="14" t="s">
        <v>88</v>
      </c>
      <c r="D158" s="5" t="s">
        <v>101</v>
      </c>
      <c r="E158" s="5" t="s">
        <v>239</v>
      </c>
      <c r="F158" s="5">
        <v>13.696130535718</v>
      </c>
      <c r="G158" s="5">
        <v>13.6031858447594</v>
      </c>
      <c r="H158" s="5">
        <v>4.5048597154533996E-3</v>
      </c>
      <c r="I158" s="5">
        <v>26.506663017959202</v>
      </c>
      <c r="J158" s="5">
        <v>26.1614484219776</v>
      </c>
      <c r="K158" s="5">
        <v>1.4720213989387399E-3</v>
      </c>
      <c r="L158" s="5">
        <v>-0.21005892204475399</v>
      </c>
      <c r="M158" s="5">
        <v>4.6137626171968496E-3</v>
      </c>
      <c r="N158" s="5">
        <v>3.36150701347916</v>
      </c>
      <c r="O158" s="5">
        <v>4.4589327085545099E-3</v>
      </c>
      <c r="P158" s="5">
        <v>6.0831745741049197</v>
      </c>
      <c r="Q158" s="5">
        <v>1.44273390075166E-3</v>
      </c>
      <c r="R158" s="5">
        <v>7.32766535411153</v>
      </c>
      <c r="S158" s="5">
        <v>0.17122258282194899</v>
      </c>
      <c r="T158" s="5">
        <v>367.675449673591</v>
      </c>
      <c r="U158" s="5">
        <v>0.31423091097942302</v>
      </c>
      <c r="V158" s="15">
        <v>44081.506944444445</v>
      </c>
      <c r="W158" s="5">
        <v>2.5</v>
      </c>
      <c r="X158" s="5">
        <v>3.7134369318782201E-3</v>
      </c>
      <c r="Y158" s="5">
        <v>6.0942718232526796E-3</v>
      </c>
      <c r="Z158" s="11">
        <f>((((N158/1000)+1)/(([4]SMOW!$Z$4/1000)+1))-1)*1000</f>
        <v>13.961452486074499</v>
      </c>
      <c r="AA158" s="11">
        <f>((((P158/1000)+1)/(([4]SMOW!$AA$4/1000)+1))-1)*1000</f>
        <v>26.962584675550794</v>
      </c>
      <c r="AB158" s="11">
        <f>Z158*[4]SMOW!$AN$6</f>
        <v>14.813452517909157</v>
      </c>
      <c r="AC158" s="11">
        <f>AA158*[4]SMOW!$AN$12</f>
        <v>28.570526185719665</v>
      </c>
      <c r="AD158" s="11">
        <f t="shared" si="12"/>
        <v>14.704804979434797</v>
      </c>
      <c r="AE158" s="11">
        <f t="shared" si="12"/>
        <v>28.169999646872245</v>
      </c>
      <c r="AF158" s="12">
        <f>(AD158-[4]SMOW!AN$14*AE158)</f>
        <v>-0.16895483411374812</v>
      </c>
      <c r="AG158" s="2">
        <f>AF158*1000</f>
        <v>-168.95483411374812</v>
      </c>
      <c r="AH158" s="2">
        <f>AVERAGE(AG158:AG159)</f>
        <v>-161.65365126197884</v>
      </c>
      <c r="AI158" s="2">
        <f>STDEV(AG158:AG159)</f>
        <v>10.325431810337991</v>
      </c>
      <c r="AK158" s="5">
        <v>15</v>
      </c>
      <c r="AL158" s="5">
        <v>0</v>
      </c>
      <c r="AM158" s="5">
        <v>0</v>
      </c>
      <c r="AN158" s="5">
        <v>0</v>
      </c>
    </row>
    <row r="159" spans="1:40" x14ac:dyDescent="0.3">
      <c r="A159" s="5">
        <v>2423</v>
      </c>
      <c r="B159" s="5" t="s">
        <v>93</v>
      </c>
      <c r="C159" s="14" t="s">
        <v>88</v>
      </c>
      <c r="D159" s="5" t="s">
        <v>101</v>
      </c>
      <c r="E159" s="5" t="s">
        <v>240</v>
      </c>
      <c r="F159" s="5">
        <v>14.9911113946263</v>
      </c>
      <c r="G159" s="5">
        <v>14.8798547452737</v>
      </c>
      <c r="H159" s="5">
        <v>4.9482477488161803E-3</v>
      </c>
      <c r="I159" s="5">
        <v>28.9699362174198</v>
      </c>
      <c r="J159" s="5">
        <v>28.558239893574498</v>
      </c>
      <c r="K159" s="5">
        <v>1.2233349040159901E-3</v>
      </c>
      <c r="L159" s="5">
        <v>-0.19889591853357799</v>
      </c>
      <c r="M159" s="5">
        <v>4.8576013635599101E-3</v>
      </c>
      <c r="N159" s="5">
        <v>4.6432855534260904</v>
      </c>
      <c r="O159" s="5">
        <v>4.89780040464607E-3</v>
      </c>
      <c r="P159" s="5">
        <v>8.4974382215228896</v>
      </c>
      <c r="Q159" s="5">
        <v>1.19899529943673E-3</v>
      </c>
      <c r="R159" s="5">
        <v>11.261578510343201</v>
      </c>
      <c r="S159" s="5">
        <v>0.14351734958588599</v>
      </c>
      <c r="T159" s="5">
        <v>304.84687003932498</v>
      </c>
      <c r="U159" s="5">
        <v>9.0063776901120302E-2</v>
      </c>
      <c r="V159" s="15">
        <v>44081.600462962961</v>
      </c>
      <c r="W159" s="5">
        <v>2.5</v>
      </c>
      <c r="X159" s="5">
        <v>1.0265674838421999E-2</v>
      </c>
      <c r="Y159" s="5">
        <v>6.4123572022723703E-3</v>
      </c>
      <c r="Z159" s="11">
        <f>((((N159/1000)+1)/(([4]SMOW!$Z$4/1000)+1))-1)*1000</f>
        <v>15.256772289600429</v>
      </c>
      <c r="AA159" s="11">
        <f>((((P159/1000)+1)/(([4]SMOW!$AA$4/1000)+1))-1)*1000</f>
        <v>29.426951934738987</v>
      </c>
      <c r="AB159" s="11">
        <f>Z159*[4]SMOW!$AN$6</f>
        <v>16.187819434544625</v>
      </c>
      <c r="AC159" s="11">
        <f>AA159*[4]SMOW!$AN$12</f>
        <v>31.181858524852252</v>
      </c>
      <c r="AD159" s="11">
        <f t="shared" si="12"/>
        <v>16.058193719655019</v>
      </c>
      <c r="AE159" s="11">
        <f t="shared" si="12"/>
        <v>30.705579901638693</v>
      </c>
      <c r="AF159" s="12">
        <f>(AD159-[4]SMOW!AN$14*AE159)</f>
        <v>-0.15435246841020955</v>
      </c>
      <c r="AG159" s="2">
        <f>AF159*1000</f>
        <v>-154.35246841020955</v>
      </c>
      <c r="AH159" s="2"/>
      <c r="AI159" s="2"/>
      <c r="AK159" s="5">
        <v>15</v>
      </c>
      <c r="AL159" s="5">
        <v>0</v>
      </c>
      <c r="AM159" s="5">
        <v>0</v>
      </c>
      <c r="AN159" s="5">
        <v>0</v>
      </c>
    </row>
    <row r="160" spans="1:40" x14ac:dyDescent="0.3">
      <c r="A160" s="5">
        <v>2424</v>
      </c>
      <c r="B160" s="5" t="s">
        <v>93</v>
      </c>
      <c r="C160" s="14" t="s">
        <v>88</v>
      </c>
      <c r="D160" s="5" t="s">
        <v>101</v>
      </c>
      <c r="E160" s="5" t="s">
        <v>241</v>
      </c>
      <c r="F160" s="5">
        <v>15.998363775737801</v>
      </c>
      <c r="G160" s="5">
        <v>15.8717383981928</v>
      </c>
      <c r="H160" s="5">
        <v>3.9840576349669497E-3</v>
      </c>
      <c r="I160" s="5">
        <v>30.908585753578301</v>
      </c>
      <c r="J160" s="5">
        <v>30.440535459429402</v>
      </c>
      <c r="K160" s="5">
        <v>1.3191627605661099E-3</v>
      </c>
      <c r="L160" s="5">
        <v>-0.20086432438593099</v>
      </c>
      <c r="M160" s="5">
        <v>3.95518816070095E-3</v>
      </c>
      <c r="N160" s="5">
        <v>5.6402690049864797</v>
      </c>
      <c r="O160" s="5">
        <v>3.9434402008968802E-3</v>
      </c>
      <c r="P160" s="5">
        <v>10.3975161752213</v>
      </c>
      <c r="Q160" s="5">
        <v>1.2929165545074799E-3</v>
      </c>
      <c r="R160" s="5">
        <v>14.023558646104201</v>
      </c>
      <c r="S160" s="5">
        <v>0.135546093509264</v>
      </c>
      <c r="T160" s="5">
        <v>375.46858039653199</v>
      </c>
      <c r="U160" s="5">
        <v>7.2814895751972905E-2</v>
      </c>
      <c r="V160" s="15">
        <v>44081.690509259257</v>
      </c>
      <c r="W160" s="5">
        <v>2.5</v>
      </c>
      <c r="X160" s="5">
        <v>1.6011479469617999E-2</v>
      </c>
      <c r="Y160" s="5">
        <v>1.27824268681978E-2</v>
      </c>
      <c r="Z160" s="11">
        <f>((((N160/1000)+1)/(([4]SMOW!$Z$4/1000)+1))-1)*1000</f>
        <v>16.264288306093277</v>
      </c>
      <c r="AA160" s="11">
        <f>((((P160/1000)+1)/(([4]SMOW!$AA$4/1000)+1))-1)*1000</f>
        <v>31.366462519677675</v>
      </c>
      <c r="AB160" s="11">
        <f>Z160*[4]SMOW!$AN$6</f>
        <v>17.256819288695628</v>
      </c>
      <c r="AC160" s="11">
        <f>AA160*[4]SMOW!$AN$12</f>
        <v>33.237033821333327</v>
      </c>
      <c r="AD160" s="11">
        <f t="shared" si="12"/>
        <v>17.109611527913696</v>
      </c>
      <c r="AE160" s="11">
        <f t="shared" si="12"/>
        <v>32.696625404117228</v>
      </c>
      <c r="AF160" s="12">
        <f>(AD160-[4]SMOW!AN$14*AE160)</f>
        <v>-0.15420668546020266</v>
      </c>
      <c r="AG160" s="2">
        <f>AF160*1000</f>
        <v>-154.20668546020266</v>
      </c>
      <c r="AH160" s="2">
        <f>AVERAGE(AG160:AG161)</f>
        <v>-144.66656455864603</v>
      </c>
      <c r="AI160" s="2">
        <f>STDEV(AG160:AG161)</f>
        <v>13.49176836566045</v>
      </c>
      <c r="AK160" s="5">
        <v>15</v>
      </c>
      <c r="AL160" s="5">
        <v>0</v>
      </c>
      <c r="AM160" s="5">
        <v>0</v>
      </c>
      <c r="AN160" s="5">
        <v>0</v>
      </c>
    </row>
    <row r="161" spans="1:40" x14ac:dyDescent="0.3">
      <c r="A161" s="5">
        <v>2425</v>
      </c>
      <c r="B161" s="5" t="s">
        <v>93</v>
      </c>
      <c r="C161" s="14" t="s">
        <v>88</v>
      </c>
      <c r="D161" s="5" t="s">
        <v>101</v>
      </c>
      <c r="E161" s="5" t="s">
        <v>242</v>
      </c>
      <c r="F161" s="5">
        <v>16.441546489975401</v>
      </c>
      <c r="G161" s="5">
        <v>16.307847403933199</v>
      </c>
      <c r="H161" s="5">
        <v>4.28228466044715E-3</v>
      </c>
      <c r="I161" s="5">
        <v>31.7270198753261</v>
      </c>
      <c r="J161" s="5">
        <v>31.2341164166229</v>
      </c>
      <c r="K161" s="5">
        <v>1.22823997777223E-3</v>
      </c>
      <c r="L161" s="5">
        <v>-0.18376606404368501</v>
      </c>
      <c r="M161" s="5">
        <v>4.4105345763827599E-3</v>
      </c>
      <c r="N161" s="5">
        <v>6.0789334751810502</v>
      </c>
      <c r="O161" s="5">
        <v>4.2386268043617002E-3</v>
      </c>
      <c r="P161" s="5">
        <v>11.199666642483701</v>
      </c>
      <c r="Q161" s="5">
        <v>1.20380278131133E-3</v>
      </c>
      <c r="R161" s="5">
        <v>15.3537778482282</v>
      </c>
      <c r="S161" s="5">
        <v>0.131061055163461</v>
      </c>
      <c r="T161" s="5">
        <v>352.90923089786202</v>
      </c>
      <c r="U161" s="5">
        <v>0.119724773696503</v>
      </c>
      <c r="V161" s="15">
        <v>44081.78230324074</v>
      </c>
      <c r="W161" s="5">
        <v>2.5</v>
      </c>
      <c r="X161" s="5">
        <v>4.45029082455995E-2</v>
      </c>
      <c r="Y161" s="5">
        <v>3.5769705786395302E-2</v>
      </c>
      <c r="Z161" s="11">
        <f>((((N161/1000)+1)/(([4]SMOW!$Z$4/1000)+1))-1)*1000</f>
        <v>16.707587017717795</v>
      </c>
      <c r="AA161" s="11">
        <f>((((P161/1000)+1)/(([4]SMOW!$AA$4/1000)+1))-1)*1000</f>
        <v>32.185260147922669</v>
      </c>
      <c r="AB161" s="11">
        <f>Z161*[4]SMOW!$AN$6</f>
        <v>17.727170380206339</v>
      </c>
      <c r="AC161" s="11">
        <f>AA161*[4]SMOW!$AN$12</f>
        <v>34.104661289548254</v>
      </c>
      <c r="AD161" s="11">
        <f t="shared" si="12"/>
        <v>17.571876688007652</v>
      </c>
      <c r="AE161" s="11">
        <f t="shared" si="12"/>
        <v>33.535990779668069</v>
      </c>
      <c r="AF161" s="12">
        <f>(AD161-[4]SMOW!AN$14*AE161)</f>
        <v>-0.13512644365708937</v>
      </c>
      <c r="AG161" s="2">
        <f t="shared" ref="AG161:AG177" si="13">AF161*1000</f>
        <v>-135.12644365708937</v>
      </c>
      <c r="AK161" s="5">
        <v>15</v>
      </c>
      <c r="AL161" s="5">
        <v>0</v>
      </c>
      <c r="AM161" s="5">
        <v>0</v>
      </c>
      <c r="AN161" s="5">
        <v>0</v>
      </c>
    </row>
    <row r="162" spans="1:40" x14ac:dyDescent="0.3">
      <c r="A162" s="5">
        <v>2428</v>
      </c>
      <c r="B162" s="5" t="s">
        <v>52</v>
      </c>
      <c r="C162" s="14" t="s">
        <v>88</v>
      </c>
      <c r="D162" s="5" t="s">
        <v>101</v>
      </c>
      <c r="E162" s="5" t="s">
        <v>243</v>
      </c>
      <c r="F162" s="5">
        <v>15.199104276187301</v>
      </c>
      <c r="G162" s="5">
        <v>15.084754737445699</v>
      </c>
      <c r="H162" s="5">
        <v>4.4074802923512396E-3</v>
      </c>
      <c r="I162" s="5">
        <v>29.349469813979798</v>
      </c>
      <c r="J162" s="5">
        <v>28.927019976778698</v>
      </c>
      <c r="K162" s="5">
        <v>1.22276483026291E-3</v>
      </c>
      <c r="L162" s="5">
        <v>-0.188711810293437</v>
      </c>
      <c r="M162" s="5">
        <v>4.2524427723198898E-3</v>
      </c>
      <c r="N162" s="5">
        <v>4.8491579493093999</v>
      </c>
      <c r="O162" s="5">
        <v>4.3625460678513202E-3</v>
      </c>
      <c r="P162" s="5">
        <v>8.8694205762812608</v>
      </c>
      <c r="Q162" s="5">
        <v>1.19843656793439E-3</v>
      </c>
      <c r="R162" s="5">
        <v>11.153788809974399</v>
      </c>
      <c r="S162" s="5">
        <v>0.12581389307722199</v>
      </c>
      <c r="T162" s="5">
        <v>422.371989333405</v>
      </c>
      <c r="U162" s="5">
        <v>0.13612810798691599</v>
      </c>
      <c r="V162" s="15">
        <v>44082.651678240742</v>
      </c>
      <c r="W162" s="5">
        <v>2.5</v>
      </c>
      <c r="X162" s="5">
        <v>4.0584432488365199E-2</v>
      </c>
      <c r="Y162" s="5">
        <v>3.5448141522358201E-2</v>
      </c>
      <c r="Z162" s="11">
        <f>((((N162/1000)+1)/(([4]SMOW!$Z$4/1000)+1))-1)*1000</f>
        <v>15.464819610628178</v>
      </c>
      <c r="AA162" s="11">
        <f>((((P162/1000)+1)/(([4]SMOW!$AA$4/1000)+1))-1)*1000</f>
        <v>29.806654100673626</v>
      </c>
      <c r="AB162" s="11">
        <f>Z162*[4]SMOW!$AN$6</f>
        <v>16.4085628790105</v>
      </c>
      <c r="AC162" s="11">
        <f>AA162*[4]SMOW!$AN$12</f>
        <v>31.584204620567885</v>
      </c>
      <c r="AD162" s="11">
        <f t="shared" si="12"/>
        <v>16.275397142089982</v>
      </c>
      <c r="AE162" s="11">
        <f t="shared" si="12"/>
        <v>31.095683372901529</v>
      </c>
      <c r="AF162" s="12">
        <f>(AD162-[4]SMOW!AN$14*AE162)</f>
        <v>-0.14312367880202714</v>
      </c>
      <c r="AG162" s="2">
        <f t="shared" si="13"/>
        <v>-143.12367880202714</v>
      </c>
      <c r="AJ162" s="5" t="s">
        <v>244</v>
      </c>
      <c r="AK162" s="5">
        <v>15</v>
      </c>
      <c r="AL162" s="5">
        <v>0</v>
      </c>
      <c r="AM162" s="5">
        <v>0</v>
      </c>
      <c r="AN162" s="5">
        <v>0</v>
      </c>
    </row>
    <row r="163" spans="1:40" x14ac:dyDescent="0.3">
      <c r="A163" s="5">
        <v>2430</v>
      </c>
      <c r="B163" s="5" t="s">
        <v>52</v>
      </c>
      <c r="C163" s="14" t="s">
        <v>88</v>
      </c>
      <c r="D163" s="5" t="s">
        <v>101</v>
      </c>
      <c r="E163" s="5" t="s">
        <v>245</v>
      </c>
      <c r="F163" s="5">
        <v>15.201071864537299</v>
      </c>
      <c r="G163" s="5">
        <v>15.086692605884901</v>
      </c>
      <c r="H163" s="5">
        <v>5.7600323708865099E-3</v>
      </c>
      <c r="I163" s="5">
        <v>29.3580466255235</v>
      </c>
      <c r="J163" s="5">
        <v>28.935352202908799</v>
      </c>
      <c r="K163" s="5">
        <v>1.2912771374319299E-3</v>
      </c>
      <c r="L163" s="5">
        <v>-0.19117335725096299</v>
      </c>
      <c r="M163" s="5">
        <v>5.6932753264222601E-3</v>
      </c>
      <c r="N163" s="5">
        <v>4.8511054781127401</v>
      </c>
      <c r="O163" s="5">
        <v>5.7013088893278097E-3</v>
      </c>
      <c r="P163" s="5">
        <v>8.8778267426477395</v>
      </c>
      <c r="Q163" s="5">
        <v>1.2655857467713399E-3</v>
      </c>
      <c r="R163" s="5">
        <v>11.1799118300701</v>
      </c>
      <c r="S163" s="5">
        <v>0.113604825760885</v>
      </c>
      <c r="T163" s="5">
        <v>507.04450084783701</v>
      </c>
      <c r="U163" s="5">
        <v>0.104737340090717</v>
      </c>
      <c r="V163" s="15">
        <v>44082.777604166666</v>
      </c>
      <c r="W163" s="5">
        <v>2.5</v>
      </c>
      <c r="X163" s="5">
        <v>1.54999322614546E-2</v>
      </c>
      <c r="Y163" s="5">
        <v>1.09069454169915E-2</v>
      </c>
      <c r="Z163" s="11">
        <f>((((N163/1000)+1)/(([4]SMOW!$Z$4/1000)+1))-1)*1000</f>
        <v>15.466787713969365</v>
      </c>
      <c r="AA163" s="11">
        <f>((((P163/1000)+1)/(([4]SMOW!$AA$4/1000)+1))-1)*1000</f>
        <v>29.815234721597641</v>
      </c>
      <c r="AB163" s="11">
        <f>Z163*[4]SMOW!$AN$6</f>
        <v>16.410651086195543</v>
      </c>
      <c r="AC163" s="11">
        <f>AA163*[4]SMOW!$AN$12</f>
        <v>31.593296955659245</v>
      </c>
      <c r="AD163" s="11">
        <f t="shared" ref="AD163:AE177" si="14">LN((AB163/1000)+1)*1000</f>
        <v>16.277451635839945</v>
      </c>
      <c r="AE163" s="11">
        <f t="shared" si="14"/>
        <v>31.10449728744295</v>
      </c>
      <c r="AF163" s="12">
        <f>(AD163-[4]SMOW!AN$14*AE163)</f>
        <v>-0.14572293192993158</v>
      </c>
      <c r="AG163" s="2">
        <f t="shared" si="13"/>
        <v>-145.72293192993158</v>
      </c>
      <c r="AH163" s="2"/>
      <c r="AI163" s="2"/>
      <c r="AK163" s="5">
        <v>15</v>
      </c>
      <c r="AL163" s="5">
        <v>0</v>
      </c>
      <c r="AM163" s="5">
        <v>0</v>
      </c>
      <c r="AN163" s="5">
        <v>0</v>
      </c>
    </row>
    <row r="164" spans="1:40" x14ac:dyDescent="0.3">
      <c r="A164" s="5">
        <v>2431</v>
      </c>
      <c r="B164" s="5" t="s">
        <v>93</v>
      </c>
      <c r="C164" s="14" t="s">
        <v>88</v>
      </c>
      <c r="D164" s="5" t="s">
        <v>101</v>
      </c>
      <c r="E164" s="5" t="s">
        <v>246</v>
      </c>
      <c r="F164" s="5">
        <v>14.5897213449229</v>
      </c>
      <c r="G164" s="5">
        <v>14.4843150918588</v>
      </c>
      <c r="H164" s="5">
        <v>3.71253746965514E-3</v>
      </c>
      <c r="I164" s="5">
        <v>28.197048049744598</v>
      </c>
      <c r="J164" s="5">
        <v>27.806829612119699</v>
      </c>
      <c r="K164" s="5">
        <v>1.37046726664701E-3</v>
      </c>
      <c r="L164" s="5">
        <v>-0.19769094334040099</v>
      </c>
      <c r="M164" s="5">
        <v>3.4999389488234701E-3</v>
      </c>
      <c r="N164" s="5">
        <v>4.2459876719023502</v>
      </c>
      <c r="O164" s="5">
        <v>3.6746881813880402E-3</v>
      </c>
      <c r="P164" s="5">
        <v>7.7399275210669902</v>
      </c>
      <c r="Q164" s="5">
        <v>1.34320030054416E-3</v>
      </c>
      <c r="R164" s="5">
        <v>9.3115877218759397</v>
      </c>
      <c r="S164" s="5">
        <v>0.13746295196998801</v>
      </c>
      <c r="T164" s="5">
        <v>361.65224217372901</v>
      </c>
      <c r="U164" s="5">
        <v>0.16387988863202299</v>
      </c>
      <c r="V164" s="15">
        <v>44083.525312500002</v>
      </c>
      <c r="W164" s="5">
        <v>2.5</v>
      </c>
      <c r="X164" s="5">
        <v>2.8863634790682501E-2</v>
      </c>
      <c r="Y164" s="5">
        <v>3.4717421913746903E-2</v>
      </c>
      <c r="Z164" s="11">
        <f>((((N164/1000)+1)/(([4]SMOW!$Z$4/1000)+1))-1)*1000</f>
        <v>14.855277181203608</v>
      </c>
      <c r="AA164" s="11">
        <f>((((P164/1000)+1)/(([4]SMOW!$AA$4/1000)+1))-1)*1000</f>
        <v>28.65372048974546</v>
      </c>
      <c r="AB164" s="11">
        <f>Z164*[4]SMOW!$AN$6</f>
        <v>15.761823018316347</v>
      </c>
      <c r="AC164" s="11">
        <f>AA164*[4]SMOW!$AN$12</f>
        <v>30.362514626162831</v>
      </c>
      <c r="AD164" s="11">
        <f t="shared" si="14"/>
        <v>15.638895511107576</v>
      </c>
      <c r="AE164" s="11">
        <f t="shared" si="14"/>
        <v>29.910696267309476</v>
      </c>
      <c r="AF164" s="12">
        <f>(AD164-[4]SMOW!AN$14*AE164)</f>
        <v>-0.15395211803182818</v>
      </c>
      <c r="AG164" s="2">
        <f t="shared" si="13"/>
        <v>-153.95211803182818</v>
      </c>
      <c r="AH164" s="2"/>
      <c r="AI164" s="2"/>
      <c r="AK164" s="5">
        <v>15</v>
      </c>
      <c r="AL164" s="5">
        <v>0</v>
      </c>
      <c r="AM164" s="5">
        <v>0</v>
      </c>
      <c r="AN164" s="5">
        <v>0</v>
      </c>
    </row>
    <row r="165" spans="1:40" x14ac:dyDescent="0.3">
      <c r="A165" s="5">
        <v>2433</v>
      </c>
      <c r="B165" s="5" t="s">
        <v>93</v>
      </c>
      <c r="C165" s="14" t="s">
        <v>88</v>
      </c>
      <c r="D165" s="5" t="s">
        <v>101</v>
      </c>
      <c r="E165" s="5" t="s">
        <v>247</v>
      </c>
      <c r="F165" s="5">
        <v>14.4365866562598</v>
      </c>
      <c r="G165" s="5">
        <v>14.3333708027202</v>
      </c>
      <c r="H165" s="5">
        <v>5.3136640813561797E-3</v>
      </c>
      <c r="I165" s="5">
        <v>27.919915653655501</v>
      </c>
      <c r="J165" s="5">
        <v>27.5372609102265</v>
      </c>
      <c r="K165" s="5">
        <v>1.2206863744670001E-3</v>
      </c>
      <c r="L165" s="5">
        <v>-0.20630295787943601</v>
      </c>
      <c r="M165" s="5">
        <v>5.3193797153861296E-3</v>
      </c>
      <c r="N165" s="5">
        <v>4.0944141901017703</v>
      </c>
      <c r="O165" s="5">
        <v>5.2594913207534696E-3</v>
      </c>
      <c r="P165" s="5">
        <v>7.4683089813344301</v>
      </c>
      <c r="Q165" s="5">
        <v>1.1963994653226701E-3</v>
      </c>
      <c r="R165" s="5">
        <v>9.2138963679554493</v>
      </c>
      <c r="S165" s="5">
        <v>0.15958098826800099</v>
      </c>
      <c r="T165" s="5">
        <v>553.73731436400999</v>
      </c>
      <c r="U165" s="5">
        <v>0.10760795752635</v>
      </c>
      <c r="V165" s="15">
        <v>44083.707002314812</v>
      </c>
      <c r="W165" s="5">
        <v>2.5</v>
      </c>
      <c r="X165" s="5">
        <v>2.52431862610734E-2</v>
      </c>
      <c r="Y165" s="5">
        <v>1.7922695889871099E-2</v>
      </c>
      <c r="Z165" s="11">
        <f>((((N165/1000)+1)/(([4]SMOW!$Z$4/1000)+1))-1)*1000</f>
        <v>14.702102411501494</v>
      </c>
      <c r="AA165" s="11">
        <f>((((P165/1000)+1)/(([4]SMOW!$AA$4/1000)+1))-1)*1000</f>
        <v>28.376465005647276</v>
      </c>
      <c r="AB165" s="11">
        <f>Z165*[4]SMOW!$AN$6</f>
        <v>15.599300732029363</v>
      </c>
      <c r="AC165" s="11">
        <f>AA165*[4]SMOW!$AN$12</f>
        <v>30.068724725681054</v>
      </c>
      <c r="AD165" s="11">
        <f t="shared" si="14"/>
        <v>15.478882321199126</v>
      </c>
      <c r="AE165" s="11">
        <f t="shared" si="14"/>
        <v>29.625523050303492</v>
      </c>
      <c r="AF165" s="12">
        <f>(AD165-[4]SMOW!AN$14*AE165)</f>
        <v>-0.16339384936111756</v>
      </c>
      <c r="AG165" s="2">
        <f t="shared" si="13"/>
        <v>-163.39384936111756</v>
      </c>
      <c r="AH165" s="2"/>
      <c r="AI165" s="2"/>
      <c r="AK165" s="5">
        <v>15</v>
      </c>
      <c r="AL165" s="5">
        <v>0</v>
      </c>
      <c r="AM165" s="5">
        <v>0</v>
      </c>
      <c r="AN165" s="5">
        <v>0</v>
      </c>
    </row>
    <row r="166" spans="1:40" x14ac:dyDescent="0.3">
      <c r="A166" s="5">
        <v>2434</v>
      </c>
      <c r="B166" s="5" t="s">
        <v>93</v>
      </c>
      <c r="C166" s="14" t="s">
        <v>88</v>
      </c>
      <c r="D166" s="5" t="s">
        <v>135</v>
      </c>
      <c r="E166" s="5" t="s">
        <v>248</v>
      </c>
      <c r="F166" s="5">
        <v>15.0399622554665</v>
      </c>
      <c r="G166" s="5">
        <v>14.927982723817101</v>
      </c>
      <c r="H166" s="5">
        <v>5.9727522173783701E-3</v>
      </c>
      <c r="I166" s="5">
        <v>29.0236979840111</v>
      </c>
      <c r="J166" s="5">
        <v>28.610486667395801</v>
      </c>
      <c r="K166" s="5">
        <v>1.2790232725771399E-3</v>
      </c>
      <c r="L166" s="5">
        <v>-0.182431906446889</v>
      </c>
      <c r="M166" s="5">
        <v>4.6159335180651299E-3</v>
      </c>
      <c r="N166" s="5">
        <v>4.6916383801509198</v>
      </c>
      <c r="O166" s="5">
        <v>5.9118600587741901E-3</v>
      </c>
      <c r="P166" s="5">
        <v>8.5501303381467295</v>
      </c>
      <c r="Q166" s="5">
        <v>1.2535756861478599E-3</v>
      </c>
      <c r="R166" s="5">
        <v>10.7670335061717</v>
      </c>
      <c r="S166" s="5">
        <v>0.156300879334825</v>
      </c>
      <c r="T166" s="5">
        <v>317.60844448510602</v>
      </c>
      <c r="U166" s="5">
        <v>9.0427832215317694E-2</v>
      </c>
      <c r="V166" s="15">
        <v>44083.797106481485</v>
      </c>
      <c r="W166" s="5">
        <v>2.5</v>
      </c>
      <c r="X166" s="5">
        <v>7.41934111148795E-4</v>
      </c>
      <c r="Y166" s="5">
        <v>2.4724078543916601E-3</v>
      </c>
      <c r="Z166" s="11">
        <f>((((N166/1000)+1)/(([4]SMOW!$Z$4/1000)+1))-1)*1000</f>
        <v>15.30563593652623</v>
      </c>
      <c r="AA166" s="11">
        <f>((((P166/1000)+1)/(([4]SMOW!$AA$4/1000)+1))-1)*1000</f>
        <v>29.480737579552052</v>
      </c>
      <c r="AB166" s="11">
        <f>Z166*[4]SMOW!$AN$6</f>
        <v>16.239664993902377</v>
      </c>
      <c r="AC166" s="11">
        <f>AA166*[4]SMOW!$AN$12</f>
        <v>31.23885173199611</v>
      </c>
      <c r="AD166" s="11">
        <f t="shared" si="14"/>
        <v>16.109212080473426</v>
      </c>
      <c r="AE166" s="11">
        <f t="shared" si="14"/>
        <v>30.760848166619731</v>
      </c>
      <c r="AF166" s="12">
        <f>(AD166-[4]SMOW!AN$14*AE166)</f>
        <v>-0.13251575150179207</v>
      </c>
      <c r="AG166" s="2">
        <f t="shared" si="13"/>
        <v>-132.51575150179207</v>
      </c>
      <c r="AH166" s="2">
        <f>AVERAGE(AG166:AG167)</f>
        <v>-137.56451377700074</v>
      </c>
      <c r="AI166" s="2">
        <f>STDEV(AG166:AG167)</f>
        <v>7.1400280827977509</v>
      </c>
      <c r="AK166" s="5">
        <v>15</v>
      </c>
      <c r="AL166" s="5">
        <v>0</v>
      </c>
      <c r="AM166" s="5">
        <v>0</v>
      </c>
      <c r="AN166" s="5">
        <v>0</v>
      </c>
    </row>
    <row r="167" spans="1:40" x14ac:dyDescent="0.3">
      <c r="A167" s="5">
        <v>2435</v>
      </c>
      <c r="B167" s="5" t="s">
        <v>52</v>
      </c>
      <c r="C167" s="14" t="s">
        <v>88</v>
      </c>
      <c r="D167" s="5" t="s">
        <v>135</v>
      </c>
      <c r="E167" s="5" t="s">
        <v>249</v>
      </c>
      <c r="F167" s="5">
        <v>14.3783407254371</v>
      </c>
      <c r="G167" s="5">
        <v>14.275951872085299</v>
      </c>
      <c r="H167" s="5">
        <v>6.46571283208349E-3</v>
      </c>
      <c r="I167" s="5">
        <v>27.769669712486799</v>
      </c>
      <c r="J167" s="5">
        <v>27.391085182047</v>
      </c>
      <c r="K167" s="5">
        <v>1.58809890719769E-3</v>
      </c>
      <c r="L167" s="5">
        <v>-0.18654110403551999</v>
      </c>
      <c r="M167" s="5">
        <v>6.1707632347107301E-3</v>
      </c>
      <c r="N167" s="5">
        <v>4.0367620760537397</v>
      </c>
      <c r="O167" s="5">
        <v>6.3997949441609E-3</v>
      </c>
      <c r="P167" s="5">
        <v>7.3210523497861502</v>
      </c>
      <c r="Q167" s="5">
        <v>1.5565019182567699E-3</v>
      </c>
      <c r="R167" s="5">
        <v>8.3828964873032294</v>
      </c>
      <c r="S167" s="5">
        <v>0.12575202589624601</v>
      </c>
      <c r="T167" s="5">
        <v>366.353139061528</v>
      </c>
      <c r="U167" s="5">
        <v>0.171137568509417</v>
      </c>
      <c r="V167" s="15">
        <v>44084.424583333333</v>
      </c>
      <c r="W167" s="5">
        <v>2.5</v>
      </c>
      <c r="X167" s="5">
        <v>4.0678256480225397E-2</v>
      </c>
      <c r="Y167" s="5">
        <v>5.0353098523649303E-2</v>
      </c>
      <c r="Z167" s="11">
        <f>((((N167/1000)+1)/(([4]SMOW!$Z$4/1000)+1))-1)*1000</f>
        <v>14.643841235553845</v>
      </c>
      <c r="AA167" s="11">
        <f>((((P167/1000)+1)/(([4]SMOW!$AA$4/1000)+1))-1)*1000</f>
        <v>28.226152332930798</v>
      </c>
      <c r="AB167" s="11">
        <f>Z167*[4]SMOW!$AN$6</f>
        <v>15.537484157829875</v>
      </c>
      <c r="AC167" s="11">
        <f>AA167*[4]SMOW!$AN$12</f>
        <v>29.909448001896266</v>
      </c>
      <c r="AD167" s="11">
        <f t="shared" si="14"/>
        <v>15.418013378567185</v>
      </c>
      <c r="AE167" s="11">
        <f t="shared" si="14"/>
        <v>29.470883815567035</v>
      </c>
      <c r="AF167" s="12">
        <f>(AD167-[4]SMOW!AN$14*AE167)</f>
        <v>-0.14261327605220941</v>
      </c>
      <c r="AG167" s="2">
        <f t="shared" si="13"/>
        <v>-142.61327605220941</v>
      </c>
      <c r="AK167" s="5">
        <v>15</v>
      </c>
      <c r="AL167" s="5">
        <v>0</v>
      </c>
      <c r="AM167" s="5">
        <v>0</v>
      </c>
      <c r="AN167" s="5">
        <v>0</v>
      </c>
    </row>
    <row r="168" spans="1:40" x14ac:dyDescent="0.3">
      <c r="A168" s="5">
        <v>2437</v>
      </c>
      <c r="B168" s="5" t="s">
        <v>93</v>
      </c>
      <c r="C168" s="14" t="s">
        <v>45</v>
      </c>
      <c r="D168" s="5" t="s">
        <v>58</v>
      </c>
      <c r="E168" s="5" t="s">
        <v>250</v>
      </c>
      <c r="F168" s="5">
        <v>-28.143893524301902</v>
      </c>
      <c r="G168" s="5">
        <v>-28.5475250280859</v>
      </c>
      <c r="H168" s="5">
        <v>6.75600660033866E-3</v>
      </c>
      <c r="I168" s="5">
        <v>-52.578833850441697</v>
      </c>
      <c r="J168" s="5">
        <v>-54.011547582823702</v>
      </c>
      <c r="K168" s="5">
        <v>2.5640151757835702E-3</v>
      </c>
      <c r="L168" s="5">
        <v>-2.9427904355011102E-2</v>
      </c>
      <c r="M168" s="5">
        <v>6.9898515714600503E-3</v>
      </c>
      <c r="N168" s="5">
        <v>-38.051958353263302</v>
      </c>
      <c r="O168" s="5">
        <v>6.6871291698893196E-3</v>
      </c>
      <c r="P168" s="5">
        <v>-71.428828629267599</v>
      </c>
      <c r="Q168" s="5">
        <v>2.5130012504011902E-3</v>
      </c>
      <c r="R168" s="5">
        <v>-100.564930853478</v>
      </c>
      <c r="S168" s="5">
        <v>0.15641122789372799</v>
      </c>
      <c r="T168" s="5">
        <v>400.55738768669801</v>
      </c>
      <c r="U168" s="5">
        <v>0.159647141045659</v>
      </c>
      <c r="V168" s="15">
        <v>44085.486516203702</v>
      </c>
      <c r="W168" s="5">
        <v>2.5</v>
      </c>
      <c r="X168" s="5">
        <v>0.150776884399173</v>
      </c>
      <c r="Y168" s="5">
        <v>0.13645620130885899</v>
      </c>
      <c r="Z168" s="11">
        <f>((((N168/1000)+1)/(([4]SMOW!$Z$4/1000)+1))-1)*1000</f>
        <v>-27.889522663184117</v>
      </c>
      <c r="AA168" s="11">
        <f>((((P168/1000)+1)/(([4]SMOW!$AA$4/1000)+1))-1)*1000</f>
        <v>-52.158037917916289</v>
      </c>
      <c r="AB168" s="11">
        <f>Z168*[4]SMOW!$AN$6</f>
        <v>-29.591485565725023</v>
      </c>
      <c r="AC168" s="11">
        <f>AA168*[4]SMOW!$AN$12</f>
        <v>-55.268536234987081</v>
      </c>
      <c r="AD168" s="11">
        <f t="shared" si="14"/>
        <v>-30.038147241701289</v>
      </c>
      <c r="AE168" s="11">
        <f t="shared" si="14"/>
        <v>-56.854557199040173</v>
      </c>
      <c r="AF168" s="12">
        <f>(AD168-[4]SMOW!AN$14*AE168)</f>
        <v>-1.8941040608076776E-2</v>
      </c>
      <c r="AG168" s="2">
        <f t="shared" si="13"/>
        <v>-18.941040608076776</v>
      </c>
      <c r="AH168" s="2"/>
      <c r="AI168" s="2"/>
      <c r="AJ168" s="5" t="s">
        <v>251</v>
      </c>
      <c r="AK168" s="5">
        <v>15</v>
      </c>
      <c r="AL168" s="5">
        <v>3</v>
      </c>
      <c r="AM168" s="5">
        <v>0</v>
      </c>
      <c r="AN168" s="5">
        <v>1</v>
      </c>
    </row>
    <row r="169" spans="1:40" x14ac:dyDescent="0.3">
      <c r="A169" s="5">
        <v>2438</v>
      </c>
      <c r="B169" s="5" t="s">
        <v>93</v>
      </c>
      <c r="C169" s="14" t="s">
        <v>45</v>
      </c>
      <c r="D169" s="5" t="s">
        <v>58</v>
      </c>
      <c r="E169" s="5" t="s">
        <v>252</v>
      </c>
      <c r="F169" s="5">
        <v>-28.263068545066901</v>
      </c>
      <c r="G169" s="5">
        <v>-28.670158310922499</v>
      </c>
      <c r="H169" s="5">
        <v>5.0172302576999301E-3</v>
      </c>
      <c r="I169" s="5">
        <v>-52.802459130169701</v>
      </c>
      <c r="J169" s="5">
        <v>-54.247611099077602</v>
      </c>
      <c r="K169" s="5">
        <v>1.25303724482977E-3</v>
      </c>
      <c r="L169" s="5">
        <v>-2.7419650609480501E-2</v>
      </c>
      <c r="M169" s="5">
        <v>5.1195759085351598E-3</v>
      </c>
      <c r="N169" s="5">
        <v>-38.169918385694203</v>
      </c>
      <c r="O169" s="5">
        <v>4.9660796374345496E-3</v>
      </c>
      <c r="P169" s="5">
        <v>-71.648004636057706</v>
      </c>
      <c r="Q169" s="5">
        <v>1.22810667924087E-3</v>
      </c>
      <c r="R169" s="5">
        <v>-101.07858134711201</v>
      </c>
      <c r="S169" s="5">
        <v>0.133312362412395</v>
      </c>
      <c r="T169" s="5">
        <v>282.86203966807801</v>
      </c>
      <c r="U169" s="5">
        <v>9.5648060326309195E-2</v>
      </c>
      <c r="V169" s="15">
        <v>44085.562256944446</v>
      </c>
      <c r="W169" s="5">
        <v>2.5</v>
      </c>
      <c r="X169" s="5">
        <v>0.62127975076759001</v>
      </c>
      <c r="Y169" s="5">
        <v>0.809241149546294</v>
      </c>
      <c r="Z169" s="11">
        <f>((((N169/1000)+1)/(([4]SMOW!$Z$4/1000)+1))-1)*1000</f>
        <v>-28.008728876481094</v>
      </c>
      <c r="AA169" s="11">
        <f>((((P169/1000)+1)/(([4]SMOW!$AA$4/1000)+1))-1)*1000</f>
        <v>-52.38176252053406</v>
      </c>
      <c r="AB169" s="11">
        <f>Z169*[4]SMOW!$AN$6</f>
        <v>-29.717966358627898</v>
      </c>
      <c r="AC169" s="11">
        <f>AA169*[4]SMOW!$AN$12</f>
        <v>-55.505602884731417</v>
      </c>
      <c r="AD169" s="11">
        <f t="shared" si="14"/>
        <v>-30.168493414827537</v>
      </c>
      <c r="AE169" s="11">
        <f t="shared" si="14"/>
        <v>-57.105524175405989</v>
      </c>
      <c r="AF169" s="12">
        <f>(AD169-[4]SMOW!AN$14*AE169)</f>
        <v>-1.6776650213174094E-2</v>
      </c>
      <c r="AG169" s="2">
        <f t="shared" si="13"/>
        <v>-16.776650213174094</v>
      </c>
      <c r="AH169" s="2"/>
      <c r="AI169" s="2"/>
      <c r="AK169" s="5">
        <v>15</v>
      </c>
      <c r="AL169" s="5">
        <v>0</v>
      </c>
      <c r="AM169" s="5">
        <v>0</v>
      </c>
      <c r="AN169" s="5">
        <v>1</v>
      </c>
    </row>
    <row r="170" spans="1:40" x14ac:dyDescent="0.3">
      <c r="A170" s="5">
        <v>2439</v>
      </c>
      <c r="B170" s="5" t="s">
        <v>93</v>
      </c>
      <c r="C170" s="14" t="s">
        <v>45</v>
      </c>
      <c r="D170" s="5" t="s">
        <v>58</v>
      </c>
      <c r="E170" s="5" t="s">
        <v>253</v>
      </c>
      <c r="F170" s="5">
        <v>-28.362635812779398</v>
      </c>
      <c r="G170" s="5">
        <v>-28.7726267866</v>
      </c>
      <c r="H170" s="5">
        <v>5.1156714097801304E-3</v>
      </c>
      <c r="I170" s="5">
        <v>-53.011208258993001</v>
      </c>
      <c r="J170" s="5">
        <v>-54.468021472636899</v>
      </c>
      <c r="K170" s="5">
        <v>1.71263525106691E-3</v>
      </c>
      <c r="L170" s="5">
        <v>-1.3511449047674699E-2</v>
      </c>
      <c r="M170" s="5">
        <v>5.4270489246122404E-3</v>
      </c>
      <c r="N170" s="5">
        <v>-38.268470565950103</v>
      </c>
      <c r="O170" s="5">
        <v>5.06351718279864E-3</v>
      </c>
      <c r="P170" s="5">
        <v>-71.852600469462899</v>
      </c>
      <c r="Q170" s="5">
        <v>1.67856047345492E-3</v>
      </c>
      <c r="R170" s="5">
        <v>-101.831519935739</v>
      </c>
      <c r="S170" s="5">
        <v>0.128530466132113</v>
      </c>
      <c r="T170" s="5">
        <v>339.515631594426</v>
      </c>
      <c r="U170" s="5">
        <v>0.114339152277355</v>
      </c>
      <c r="V170" s="15">
        <v>44085.639097222222</v>
      </c>
      <c r="W170" s="5">
        <v>2.5</v>
      </c>
      <c r="X170" s="31">
        <v>2.2465584706482101E-5</v>
      </c>
      <c r="Y170" s="5">
        <v>4.95057850715116E-4</v>
      </c>
      <c r="Z170" s="11">
        <f>((((N170/1000)+1)/(([4]SMOW!$Z$4/1000)+1))-1)*1000</f>
        <v>-28.108322204647873</v>
      </c>
      <c r="AA170" s="11">
        <f>((((P170/1000)+1)/(([4]SMOW!$AA$4/1000)+1))-1)*1000</f>
        <v>-52.590604365023275</v>
      </c>
      <c r="AB170" s="11">
        <f>Z170*[4]SMOW!$AN$6</f>
        <v>-29.82363738672262</v>
      </c>
      <c r="AC170" s="11">
        <f>AA170*[4]SMOW!$AN$12</f>
        <v>-55.726899227736084</v>
      </c>
      <c r="AD170" s="11">
        <f t="shared" si="14"/>
        <v>-30.277406884349165</v>
      </c>
      <c r="AE170" s="11">
        <f t="shared" si="14"/>
        <v>-57.339853010760088</v>
      </c>
      <c r="AF170" s="12">
        <f>(AD170-[4]SMOW!AN$14*AE170)</f>
        <v>-1.9644946678383235E-3</v>
      </c>
      <c r="AG170" s="2">
        <f t="shared" si="13"/>
        <v>-1.9644946678383235</v>
      </c>
      <c r="AH170" s="2"/>
      <c r="AI170" s="2"/>
      <c r="AK170" s="5">
        <v>15</v>
      </c>
      <c r="AL170" s="5">
        <v>0</v>
      </c>
      <c r="AM170" s="5">
        <v>0</v>
      </c>
      <c r="AN170" s="5">
        <v>1</v>
      </c>
    </row>
    <row r="171" spans="1:40" x14ac:dyDescent="0.3">
      <c r="A171" s="5">
        <v>2440</v>
      </c>
      <c r="B171" s="5" t="s">
        <v>93</v>
      </c>
      <c r="C171" s="14" t="s">
        <v>45</v>
      </c>
      <c r="D171" s="5" t="s">
        <v>58</v>
      </c>
      <c r="E171" s="5" t="s">
        <v>254</v>
      </c>
      <c r="F171" s="5">
        <v>-25.435931714437199</v>
      </c>
      <c r="G171" s="5">
        <v>-25.765018524429099</v>
      </c>
      <c r="H171" s="5">
        <v>7.3401778810793603E-3</v>
      </c>
      <c r="I171" s="5">
        <v>-47.540465423376403</v>
      </c>
      <c r="J171" s="5">
        <v>-48.707657739583198</v>
      </c>
      <c r="K171" s="5">
        <v>8.2743703098878095E-3</v>
      </c>
      <c r="L171" s="5">
        <v>-4.7375237929108999E-2</v>
      </c>
      <c r="M171" s="5">
        <v>5.2805997107258501E-3</v>
      </c>
      <c r="N171" s="5">
        <v>-35.371604191267103</v>
      </c>
      <c r="O171" s="5">
        <v>7.2653448293369801E-3</v>
      </c>
      <c r="P171" s="5">
        <v>-66.4907041295466</v>
      </c>
      <c r="Q171" s="5">
        <v>8.1097425363982692E-3</v>
      </c>
      <c r="R171" s="5">
        <v>-92.700997975482906</v>
      </c>
      <c r="S171" s="5">
        <v>0.17224835008448899</v>
      </c>
      <c r="T171" s="5">
        <v>487.99050604822497</v>
      </c>
      <c r="U171" s="5">
        <v>0.42094594442525402</v>
      </c>
      <c r="V171" s="15">
        <v>44088.440810185188</v>
      </c>
      <c r="W171" s="5">
        <v>2.5</v>
      </c>
      <c r="X171" s="5">
        <v>0.28133116449130102</v>
      </c>
      <c r="Y171" s="5">
        <v>0.29239174739436702</v>
      </c>
      <c r="Z171" s="11">
        <f>((((N171/1000)+1)/(([4]SMOW!$Z$4/1000)+1))-1)*1000</f>
        <v>-25.180852079075056</v>
      </c>
      <c r="AA171" s="11">
        <f>((((P171/1000)+1)/(([4]SMOW!$AA$4/1000)+1))-1)*1000</f>
        <v>-47.117431705780866</v>
      </c>
      <c r="AB171" s="11">
        <f>Z171*[4]SMOW!$AN$6</f>
        <v>-26.717517894784031</v>
      </c>
      <c r="AC171" s="11">
        <f>AA171*[4]SMOW!$AN$12</f>
        <v>-49.927328279271151</v>
      </c>
      <c r="AD171" s="11">
        <f t="shared" si="14"/>
        <v>-27.080918165155527</v>
      </c>
      <c r="AE171" s="11">
        <f t="shared" si="14"/>
        <v>-51.216800765126642</v>
      </c>
      <c r="AF171" s="12">
        <f>(AD171-[4]SMOW!AN$14*AE171)</f>
        <v>-3.8447361168657324E-2</v>
      </c>
      <c r="AG171" s="2">
        <f t="shared" si="13"/>
        <v>-38.447361168657324</v>
      </c>
      <c r="AH171" s="2"/>
      <c r="AI171" s="2"/>
      <c r="AJ171" s="5" t="s">
        <v>255</v>
      </c>
      <c r="AK171" s="5">
        <v>15</v>
      </c>
      <c r="AL171" s="5">
        <v>0</v>
      </c>
      <c r="AM171" s="5">
        <v>0</v>
      </c>
      <c r="AN171" s="5">
        <v>1</v>
      </c>
    </row>
    <row r="172" spans="1:40" x14ac:dyDescent="0.3">
      <c r="A172" s="5">
        <v>2441</v>
      </c>
      <c r="B172" s="5" t="s">
        <v>93</v>
      </c>
      <c r="C172" s="14" t="s">
        <v>45</v>
      </c>
      <c r="D172" s="5" t="s">
        <v>58</v>
      </c>
      <c r="E172" s="5" t="s">
        <v>256</v>
      </c>
      <c r="F172" s="5">
        <v>-28.287029189599199</v>
      </c>
      <c r="G172" s="5">
        <v>-28.6948159936018</v>
      </c>
      <c r="H172" s="5">
        <v>4.0744433897482498E-3</v>
      </c>
      <c r="I172" s="5">
        <v>-52.885043104460102</v>
      </c>
      <c r="J172" s="5">
        <v>-54.334802638305</v>
      </c>
      <c r="K172" s="5">
        <v>1.82237577508265E-3</v>
      </c>
      <c r="L172" s="5">
        <v>-6.0402005767818097E-3</v>
      </c>
      <c r="M172" s="5">
        <v>4.3616052702031101E-3</v>
      </c>
      <c r="N172" s="5">
        <v>-38.1936347516571</v>
      </c>
      <c r="O172" s="5">
        <v>4.0329044736697097E-3</v>
      </c>
      <c r="P172" s="5">
        <v>-71.728945510594997</v>
      </c>
      <c r="Q172" s="5">
        <v>1.78611758804574E-3</v>
      </c>
      <c r="R172" s="5">
        <v>-101.084464096102</v>
      </c>
      <c r="S172" s="5">
        <v>0.13429450380464</v>
      </c>
      <c r="T172" s="5">
        <v>275.74553003304698</v>
      </c>
      <c r="U172" s="5">
        <v>0.132709471082498</v>
      </c>
      <c r="V172" s="15">
        <v>44088.516192129631</v>
      </c>
      <c r="W172" s="5">
        <v>2.5</v>
      </c>
      <c r="X172" s="5">
        <v>3.7465639708283503E-2</v>
      </c>
      <c r="Y172" s="5">
        <v>3.2588567040504002E-2</v>
      </c>
      <c r="Z172" s="11">
        <f>((((N172/1000)+1)/(([4]SMOW!$Z$4/1000)+1))-1)*1000</f>
        <v>-28.032695792404638</v>
      </c>
      <c r="AA172" s="11">
        <f>((((P172/1000)+1)/(([4]SMOW!$AA$4/1000)+1))-1)*1000</f>
        <v>-52.464383174393838</v>
      </c>
      <c r="AB172" s="11">
        <f>Z172*[4]SMOW!$AN$6</f>
        <v>-29.743395859705114</v>
      </c>
      <c r="AC172" s="11">
        <f>AA172*[4]SMOW!$AN$12</f>
        <v>-55.593150706388236</v>
      </c>
      <c r="AD172" s="11">
        <f t="shared" si="14"/>
        <v>-30.194702118517899</v>
      </c>
      <c r="AE172" s="11">
        <f t="shared" si="14"/>
        <v>-57.198221262547001</v>
      </c>
      <c r="AF172" s="12">
        <f>(AD172-[4]SMOW!AN$14*AE172)</f>
        <v>5.9587081069203407E-3</v>
      </c>
      <c r="AG172" s="2">
        <f t="shared" si="13"/>
        <v>5.9587081069203407</v>
      </c>
      <c r="AH172" s="2"/>
      <c r="AI172" s="2"/>
      <c r="AK172" s="5">
        <v>15</v>
      </c>
      <c r="AL172" s="5">
        <v>0</v>
      </c>
      <c r="AM172" s="5">
        <v>0</v>
      </c>
      <c r="AN172" s="5">
        <v>1</v>
      </c>
    </row>
    <row r="173" spans="1:40" x14ac:dyDescent="0.3">
      <c r="A173" s="5">
        <v>2442</v>
      </c>
      <c r="B173" s="5" t="s">
        <v>93</v>
      </c>
      <c r="C173" s="14" t="s">
        <v>45</v>
      </c>
      <c r="D173" s="5" t="s">
        <v>58</v>
      </c>
      <c r="E173" s="5" t="s">
        <v>257</v>
      </c>
      <c r="F173" s="5">
        <v>-28.594268827880502</v>
      </c>
      <c r="G173" s="5">
        <v>-29.011049931694298</v>
      </c>
      <c r="H173" s="5">
        <v>6.0377732909083597E-3</v>
      </c>
      <c r="I173" s="5">
        <v>-53.4986451227564</v>
      </c>
      <c r="J173" s="5">
        <v>-54.982877559580501</v>
      </c>
      <c r="K173" s="5">
        <v>5.61437838833351E-3</v>
      </c>
      <c r="L173" s="5">
        <v>1.9909419764232099E-2</v>
      </c>
      <c r="M173" s="5">
        <v>7.8102836665182099E-3</v>
      </c>
      <c r="N173" s="5">
        <v>-38.497742084411101</v>
      </c>
      <c r="O173" s="5">
        <v>5.97621824300481E-3</v>
      </c>
      <c r="P173" s="5">
        <v>-72.330339236260301</v>
      </c>
      <c r="Q173" s="5">
        <v>5.5026741040209203E-3</v>
      </c>
      <c r="R173" s="5">
        <v>-101.983424844567</v>
      </c>
      <c r="S173" s="5">
        <v>0.118870282340929</v>
      </c>
      <c r="T173" s="5">
        <v>316.76255260566899</v>
      </c>
      <c r="U173" s="5">
        <v>0.147384797978311</v>
      </c>
      <c r="V173" s="15">
        <v>44088.594942129632</v>
      </c>
      <c r="W173" s="5">
        <v>2.5</v>
      </c>
      <c r="X173" s="5">
        <v>1.0124237939667701E-3</v>
      </c>
      <c r="Y173" s="31">
        <v>4.1267533098510197E-5</v>
      </c>
      <c r="Z173" s="11">
        <f>((((N173/1000)+1)/(([4]SMOW!$Z$4/1000)+1))-1)*1000</f>
        <v>-28.340015846717527</v>
      </c>
      <c r="AA173" s="11">
        <f>((((P173/1000)+1)/(([4]SMOW!$AA$4/1000)+1))-1)*1000</f>
        <v>-53.078257723263469</v>
      </c>
      <c r="AB173" s="11">
        <f>Z173*[4]SMOW!$AN$6</f>
        <v>-30.069470173026453</v>
      </c>
      <c r="AC173" s="11">
        <f>AA173*[4]SMOW!$AN$12</f>
        <v>-56.243634296306475</v>
      </c>
      <c r="AD173" s="11">
        <f t="shared" si="14"/>
        <v>-30.530828784531387</v>
      </c>
      <c r="AE173" s="11">
        <f t="shared" si="14"/>
        <v>-57.887233325154384</v>
      </c>
      <c r="AF173" s="12">
        <f>(AD173-[4]SMOW!AN$14*AE173)</f>
        <v>3.363041115012777E-2</v>
      </c>
      <c r="AG173" s="2">
        <f t="shared" si="13"/>
        <v>33.63041115012777</v>
      </c>
      <c r="AH173" s="2"/>
      <c r="AI173" s="2"/>
      <c r="AJ173" s="5" t="s">
        <v>258</v>
      </c>
      <c r="AK173" s="5">
        <v>15</v>
      </c>
      <c r="AL173" s="5">
        <v>0</v>
      </c>
      <c r="AM173" s="5">
        <v>0</v>
      </c>
      <c r="AN173" s="5">
        <v>1</v>
      </c>
    </row>
    <row r="174" spans="1:40" x14ac:dyDescent="0.3">
      <c r="A174" s="5">
        <v>2443</v>
      </c>
      <c r="B174" s="5" t="s">
        <v>93</v>
      </c>
      <c r="C174" s="14" t="s">
        <v>45</v>
      </c>
      <c r="D174" s="5" t="s">
        <v>58</v>
      </c>
      <c r="E174" s="5" t="s">
        <v>259</v>
      </c>
      <c r="F174" s="5">
        <v>-28.8708242341282</v>
      </c>
      <c r="G174" s="5">
        <v>-29.2957863677955</v>
      </c>
      <c r="H174" s="5">
        <v>5.2653234694517801E-3</v>
      </c>
      <c r="I174" s="5">
        <v>-53.997301639587199</v>
      </c>
      <c r="J174" s="5">
        <v>-55.509857653176702</v>
      </c>
      <c r="K174" s="5">
        <v>2.2293649422259901E-3</v>
      </c>
      <c r="L174" s="5">
        <v>1.34184730818238E-2</v>
      </c>
      <c r="M174" s="5">
        <v>5.56728247843165E-3</v>
      </c>
      <c r="N174" s="5">
        <v>-38.7714780106188</v>
      </c>
      <c r="O174" s="5">
        <v>5.2116435409811897E-3</v>
      </c>
      <c r="P174" s="5">
        <v>-72.8190744286849</v>
      </c>
      <c r="Q174" s="5">
        <v>2.1850092543609801E-3</v>
      </c>
      <c r="R174" s="5">
        <v>-102.78252060701899</v>
      </c>
      <c r="S174" s="5">
        <v>0.13637650552963701</v>
      </c>
      <c r="T174" s="5">
        <v>242.92911641969999</v>
      </c>
      <c r="U174" s="5">
        <v>9.1023482322675098E-2</v>
      </c>
      <c r="V174" s="15">
        <v>44088.674907407411</v>
      </c>
      <c r="W174" s="5">
        <v>2.5</v>
      </c>
      <c r="X174" s="5">
        <v>5.5982952852878104E-3</v>
      </c>
      <c r="Y174" s="5">
        <v>1.7641959680347399E-2</v>
      </c>
      <c r="Z174" s="11">
        <f>((((N174/1000)+1)/(([4]SMOW!$Z$4/1000)+1))-1)*1000</f>
        <v>-28.616643637792816</v>
      </c>
      <c r="AA174" s="11">
        <f>((((P174/1000)+1)/(([4]SMOW!$AA$4/1000)+1))-1)*1000</f>
        <v>-53.577135717766012</v>
      </c>
      <c r="AB174" s="11">
        <f>Z174*[4]SMOW!$AN$6</f>
        <v>-30.362979222483531</v>
      </c>
      <c r="AC174" s="11">
        <f>AA174*[4]SMOW!$AN$12</f>
        <v>-56.772263393884749</v>
      </c>
      <c r="AD174" s="11">
        <f t="shared" si="14"/>
        <v>-30.833482901018428</v>
      </c>
      <c r="AE174" s="11">
        <f t="shared" si="14"/>
        <v>-58.447523272229503</v>
      </c>
      <c r="AF174" s="12">
        <f>(AD174-[4]SMOW!AN$14*AE174)</f>
        <v>2.680938671874955E-2</v>
      </c>
      <c r="AG174" s="2">
        <f t="shared" si="13"/>
        <v>26.80938671874955</v>
      </c>
      <c r="AH174" s="2"/>
      <c r="AI174" s="2"/>
      <c r="AJ174" s="5" t="s">
        <v>258</v>
      </c>
      <c r="AK174" s="5">
        <v>15</v>
      </c>
      <c r="AL174" s="5">
        <v>0</v>
      </c>
      <c r="AM174" s="5">
        <v>0</v>
      </c>
      <c r="AN174" s="5">
        <v>1</v>
      </c>
    </row>
    <row r="175" spans="1:40" x14ac:dyDescent="0.3">
      <c r="A175" s="5">
        <v>2444</v>
      </c>
      <c r="B175" s="5" t="s">
        <v>260</v>
      </c>
      <c r="C175" s="14" t="s">
        <v>45</v>
      </c>
      <c r="D175" s="5" t="s">
        <v>58</v>
      </c>
      <c r="E175" s="5" t="s">
        <v>261</v>
      </c>
      <c r="F175" s="5">
        <v>-26.8222268747231</v>
      </c>
      <c r="G175" s="5">
        <v>-27.188507780936899</v>
      </c>
      <c r="H175" s="5">
        <v>4.87106681871403E-3</v>
      </c>
      <c r="I175" s="5">
        <v>-50.140069606406698</v>
      </c>
      <c r="J175" s="5">
        <v>-51.440747495863803</v>
      </c>
      <c r="K175" s="5">
        <v>5.0297962319062499E-3</v>
      </c>
      <c r="L175" s="5">
        <v>-2.77931031208614E-2</v>
      </c>
      <c r="M175" s="5">
        <v>5.0357268557973903E-3</v>
      </c>
      <c r="N175" s="5">
        <v>-36.743766084057299</v>
      </c>
      <c r="O175" s="5">
        <v>4.8214063334796496E-3</v>
      </c>
      <c r="P175" s="5">
        <v>-69.0385863044269</v>
      </c>
      <c r="Q175" s="5">
        <v>4.9297228578911402E-3</v>
      </c>
      <c r="R175" s="5">
        <v>-97.301434204701707</v>
      </c>
      <c r="S175" s="5">
        <v>0.14263844041919299</v>
      </c>
      <c r="T175" s="5">
        <v>754.45669885361895</v>
      </c>
      <c r="U175" s="5">
        <v>0.25807547590775898</v>
      </c>
      <c r="V175" s="15">
        <v>44089.40388888889</v>
      </c>
      <c r="W175" s="5">
        <v>2.5</v>
      </c>
      <c r="X175" s="31">
        <v>1.29554358562731E-7</v>
      </c>
      <c r="Y175" s="31">
        <v>4.5374957078069198E-5</v>
      </c>
      <c r="Z175" s="11">
        <f>((((N175/1000)+1)/(([4]SMOW!$Z$4/1000)+1))-1)*1000</f>
        <v>-26.567510084324788</v>
      </c>
      <c r="AA175" s="11">
        <f>((((P175/1000)+1)/(([4]SMOW!$AA$4/1000)+1))-1)*1000</f>
        <v>-49.718190499775773</v>
      </c>
      <c r="AB175" s="11">
        <f>Z175*[4]SMOW!$AN$6</f>
        <v>-28.188796942564615</v>
      </c>
      <c r="AC175" s="11">
        <f>AA175*[4]SMOW!$AN$12</f>
        <v>-52.683186002879928</v>
      </c>
      <c r="AD175" s="11">
        <f t="shared" si="14"/>
        <v>-28.593728925480939</v>
      </c>
      <c r="AE175" s="11">
        <f t="shared" si="14"/>
        <v>-54.12169686819523</v>
      </c>
      <c r="AF175" s="12">
        <f>(AD175-[4]SMOW!AN$14*AE175)</f>
        <v>-1.7472979073854589E-2</v>
      </c>
      <c r="AG175" s="2">
        <f t="shared" si="13"/>
        <v>-17.472979073854589</v>
      </c>
      <c r="AJ175" s="5" t="s">
        <v>262</v>
      </c>
      <c r="AK175" s="5">
        <v>15</v>
      </c>
      <c r="AL175" s="5">
        <v>0</v>
      </c>
      <c r="AM175" s="5">
        <v>0</v>
      </c>
      <c r="AN175" s="5">
        <v>1</v>
      </c>
    </row>
    <row r="176" spans="1:40" x14ac:dyDescent="0.3">
      <c r="A176" s="5">
        <v>2445</v>
      </c>
      <c r="B176" s="5" t="s">
        <v>260</v>
      </c>
      <c r="C176" s="14" t="s">
        <v>45</v>
      </c>
      <c r="D176" s="5" t="s">
        <v>58</v>
      </c>
      <c r="E176" s="5" t="s">
        <v>263</v>
      </c>
      <c r="F176" s="5">
        <v>-28.204058677545401</v>
      </c>
      <c r="G176" s="5">
        <v>-28.6094340106389</v>
      </c>
      <c r="H176" s="5">
        <v>5.2408162301930796E-3</v>
      </c>
      <c r="I176" s="5">
        <v>-52.735273616122598</v>
      </c>
      <c r="J176" s="5">
        <v>-54.176682809184499</v>
      </c>
      <c r="K176" s="5">
        <v>1.7692250135396301E-3</v>
      </c>
      <c r="L176" s="5">
        <v>-4.1454873894531102E-3</v>
      </c>
      <c r="M176" s="5">
        <v>5.6360778922497799E-3</v>
      </c>
      <c r="N176" s="5">
        <v>-38.1115101232756</v>
      </c>
      <c r="O176" s="5">
        <v>5.1873861528188396E-3</v>
      </c>
      <c r="P176" s="5">
        <v>-71.582155852320497</v>
      </c>
      <c r="Q176" s="5">
        <v>1.7340243198458499E-3</v>
      </c>
      <c r="R176" s="5">
        <v>-101.20213812490699</v>
      </c>
      <c r="S176" s="5">
        <v>0.12684574148730099</v>
      </c>
      <c r="T176" s="5">
        <v>624.707430379519</v>
      </c>
      <c r="U176" s="5">
        <v>0.151789545745495</v>
      </c>
      <c r="V176" s="15">
        <v>44089.492268518516</v>
      </c>
      <c r="W176" s="5">
        <v>2.5</v>
      </c>
      <c r="X176" s="5">
        <v>0.36211056288271998</v>
      </c>
      <c r="Y176" s="5">
        <v>0.70974368826089596</v>
      </c>
      <c r="Z176" s="11">
        <f>((((N176/1000)+1)/(([4]SMOW!$Z$4/1000)+1))-1)*1000</f>
        <v>-27.949703563884263</v>
      </c>
      <c r="AA176" s="11">
        <f>((((P176/1000)+1)/(([4]SMOW!$AA$4/1000)+1))-1)*1000</f>
        <v>-52.314547166124491</v>
      </c>
      <c r="AB176" s="11">
        <f>Z176*[4]SMOW!$AN$6</f>
        <v>-29.65533901620919</v>
      </c>
      <c r="AC176" s="11">
        <f>AA176*[4]SMOW!$AN$12</f>
        <v>-55.43437907342588</v>
      </c>
      <c r="AD176" s="11">
        <f t="shared" si="14"/>
        <v>-30.103949994277997</v>
      </c>
      <c r="AE176" s="11">
        <f t="shared" si="14"/>
        <v>-57.030117559778063</v>
      </c>
      <c r="AF176" s="12">
        <f>(AD176-[4]SMOW!AN$14*AE176)</f>
        <v>7.9520772848233889E-3</v>
      </c>
      <c r="AG176" s="2">
        <f t="shared" si="13"/>
        <v>7.9520772848233889</v>
      </c>
      <c r="AK176" s="5">
        <v>15</v>
      </c>
      <c r="AL176" s="5">
        <v>0</v>
      </c>
      <c r="AM176" s="5">
        <v>0</v>
      </c>
      <c r="AN176" s="5">
        <v>1</v>
      </c>
    </row>
    <row r="177" spans="1:40" x14ac:dyDescent="0.3">
      <c r="A177" s="5">
        <v>2446</v>
      </c>
      <c r="B177" s="5" t="s">
        <v>260</v>
      </c>
      <c r="C177" s="14" t="s">
        <v>45</v>
      </c>
      <c r="D177" s="5" t="s">
        <v>58</v>
      </c>
      <c r="E177" s="5" t="s">
        <v>264</v>
      </c>
      <c r="F177" s="5">
        <v>-28.739440422386</v>
      </c>
      <c r="G177" s="5">
        <v>-29.1605056027764</v>
      </c>
      <c r="H177" s="5">
        <v>4.3734728640063697E-3</v>
      </c>
      <c r="I177" s="5">
        <v>-53.750259912807103</v>
      </c>
      <c r="J177" s="5">
        <v>-55.2487489468501</v>
      </c>
      <c r="K177" s="5">
        <v>1.3493953523977501E-3</v>
      </c>
      <c r="L177" s="5">
        <v>1.08338411604386E-2</v>
      </c>
      <c r="M177" s="5">
        <v>4.4840561694153899E-3</v>
      </c>
      <c r="N177" s="5">
        <v>-38.641433655731902</v>
      </c>
      <c r="O177" s="5">
        <v>4.3288853449520099E-3</v>
      </c>
      <c r="P177" s="5">
        <v>-72.576947871025297</v>
      </c>
      <c r="Q177" s="5">
        <v>1.3225476354004099E-3</v>
      </c>
      <c r="R177" s="5">
        <v>-102.718090382044</v>
      </c>
      <c r="S177" s="5">
        <v>0.14849342283898401</v>
      </c>
      <c r="T177" s="5">
        <v>405.12202813716999</v>
      </c>
      <c r="U177" s="5">
        <v>8.8684474080128001E-2</v>
      </c>
      <c r="V177" s="15">
        <v>44089.573865740742</v>
      </c>
      <c r="W177" s="5">
        <v>2.5</v>
      </c>
      <c r="X177" s="5">
        <v>2.8891590517604902E-4</v>
      </c>
      <c r="Y177" s="31">
        <v>2.3409372724820699E-5</v>
      </c>
      <c r="Z177" s="11">
        <f>((((N177/1000)+1)/(([4]SMOW!$Z$4/1000)+1))-1)*1000</f>
        <v>-28.485225438024344</v>
      </c>
      <c r="AA177" s="11">
        <f>((((P177/1000)+1)/(([4]SMOW!$AA$4/1000)+1))-1)*1000</f>
        <v>-53.329984267710294</v>
      </c>
      <c r="AB177" s="11">
        <f>Z177*[4]SMOW!$AN$6</f>
        <v>-30.223541204540833</v>
      </c>
      <c r="AC177" s="11">
        <f>AA177*[4]SMOW!$AN$12</f>
        <v>-56.51037281252448</v>
      </c>
      <c r="AD177" s="11">
        <f t="shared" si="14"/>
        <v>-30.689688893550095</v>
      </c>
      <c r="AE177" s="11">
        <f t="shared" si="14"/>
        <v>-58.169908205905323</v>
      </c>
      <c r="AF177" s="12">
        <f>(AD177-[4]SMOW!AN$14*AE177)</f>
        <v>2.4022639167917248E-2</v>
      </c>
      <c r="AG177" s="2">
        <f t="shared" si="13"/>
        <v>24.022639167917248</v>
      </c>
      <c r="AJ177" s="5" t="s">
        <v>265</v>
      </c>
      <c r="AK177" s="5">
        <v>15</v>
      </c>
      <c r="AL177" s="5">
        <v>0</v>
      </c>
      <c r="AM177" s="5">
        <v>0</v>
      </c>
      <c r="AN177" s="5">
        <v>1</v>
      </c>
    </row>
  </sheetData>
  <dataValidations count="2">
    <dataValidation type="list" allowBlank="1" showInputMessage="1" showErrorMessage="1" sqref="I31 E48 E137 G101 E101 G116 E115:E116 C3:C177" xr:uid="{BBAAF9CD-B9BE-43E2-BB7A-0E4774022853}">
      <formula1>Type</formula1>
    </dataValidation>
    <dataValidation type="list" allowBlank="1" showInputMessage="1" showErrorMessage="1" sqref="H34 N19 N13:N14 L12:L14 P14 J31 L3:L9 J3:J10 D1:D34 F48 H49:H51 F137 H58 H84 H72:H73 H77:H78 H101 F100:F101 H116 F115:F116 D46:D177" xr:uid="{684685AB-9604-4CEB-996D-58C387E72CBA}">
      <formula1>INDIRECT(C1)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 Huth</dc:creator>
  <cp:lastModifiedBy>Tyler Huth</cp:lastModifiedBy>
  <dcterms:created xsi:type="dcterms:W3CDTF">2020-08-26T17:25:03Z</dcterms:created>
  <dcterms:modified xsi:type="dcterms:W3CDTF">2020-10-05T13:22:08Z</dcterms:modified>
</cp:coreProperties>
</file>