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-isopaleo\Documents\Reactor Spreadsheets For Updates\"/>
    </mc:Choice>
  </mc:AlternateContent>
  <bookViews>
    <workbookView xWindow="0" yWindow="0" windowWidth="28800" windowHeight="12225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5" i="10" l="1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5" i="10"/>
  <c r="AN4" i="10"/>
  <c r="AN3" i="10"/>
  <c r="AN2" i="10"/>
  <c r="AG13" i="8" l="1"/>
  <c r="AG37" i="7"/>
  <c r="AG36" i="7"/>
  <c r="Z69" i="10" l="1"/>
  <c r="AA69" i="10"/>
  <c r="AC69" i="10" s="1"/>
  <c r="AE69" i="10" s="1"/>
  <c r="AB69" i="10"/>
  <c r="AD69" i="10" s="1"/>
  <c r="Z70" i="10"/>
  <c r="AB70" i="10" s="1"/>
  <c r="AD70" i="10" s="1"/>
  <c r="AA70" i="10"/>
  <c r="AC70" i="10" s="1"/>
  <c r="AE70" i="10" s="1"/>
  <c r="Z71" i="10"/>
  <c r="AB71" i="10" s="1"/>
  <c r="AD71" i="10" s="1"/>
  <c r="AA71" i="10"/>
  <c r="AC71" i="10" s="1"/>
  <c r="AE71" i="10" s="1"/>
  <c r="Z72" i="10"/>
  <c r="AA72" i="10"/>
  <c r="AC72" i="10" s="1"/>
  <c r="AE72" i="10" s="1"/>
  <c r="AB72" i="10"/>
  <c r="AD72" i="10" s="1"/>
  <c r="Z73" i="10"/>
  <c r="AA73" i="10"/>
  <c r="AC73" i="10" s="1"/>
  <c r="AE73" i="10" s="1"/>
  <c r="AB73" i="10"/>
  <c r="AD73" i="10" s="1"/>
  <c r="Z74" i="10"/>
  <c r="AB74" i="10" s="1"/>
  <c r="AD74" i="10" s="1"/>
  <c r="AA74" i="10"/>
  <c r="AC74" i="10" s="1"/>
  <c r="AE74" i="10" s="1"/>
  <c r="Z75" i="10"/>
  <c r="AB75" i="10" s="1"/>
  <c r="AD75" i="10" s="1"/>
  <c r="AA75" i="10"/>
  <c r="AC75" i="10" s="1"/>
  <c r="AE75" i="10" s="1"/>
  <c r="Z76" i="10"/>
  <c r="AA76" i="10"/>
  <c r="AC76" i="10" s="1"/>
  <c r="AE76" i="10" s="1"/>
  <c r="AB76" i="10"/>
  <c r="AD76" i="10" s="1"/>
  <c r="Z77" i="10"/>
  <c r="AA77" i="10"/>
  <c r="AC77" i="10" s="1"/>
  <c r="AE77" i="10" s="1"/>
  <c r="AB77" i="10"/>
  <c r="AD77" i="10" s="1"/>
  <c r="Z78" i="10"/>
  <c r="AB78" i="10" s="1"/>
  <c r="AD78" i="10" s="1"/>
  <c r="AA78" i="10"/>
  <c r="AC78" i="10" s="1"/>
  <c r="AE78" i="10" s="1"/>
  <c r="Z79" i="10"/>
  <c r="AB79" i="10" s="1"/>
  <c r="AD79" i="10" s="1"/>
  <c r="AA79" i="10"/>
  <c r="AC79" i="10" s="1"/>
  <c r="AE79" i="10" s="1"/>
  <c r="Z80" i="10"/>
  <c r="AA80" i="10"/>
  <c r="AC80" i="10" s="1"/>
  <c r="AE80" i="10" s="1"/>
  <c r="AB80" i="10"/>
  <c r="AD80" i="10" s="1"/>
  <c r="Z81" i="10"/>
  <c r="AA81" i="10"/>
  <c r="AC81" i="10" s="1"/>
  <c r="AE81" i="10" s="1"/>
  <c r="AB81" i="10"/>
  <c r="AD81" i="10" s="1"/>
  <c r="Z82" i="10"/>
  <c r="AB82" i="10" s="1"/>
  <c r="AD82" i="10" s="1"/>
  <c r="AA82" i="10"/>
  <c r="AC82" i="10" s="1"/>
  <c r="AE82" i="10" s="1"/>
  <c r="Z83" i="10"/>
  <c r="AB83" i="10" s="1"/>
  <c r="AD83" i="10" s="1"/>
  <c r="AA83" i="10"/>
  <c r="AC83" i="10" s="1"/>
  <c r="AE83" i="10" s="1"/>
  <c r="Z84" i="10"/>
  <c r="AB84" i="10" s="1"/>
  <c r="AD84" i="10" s="1"/>
  <c r="AA84" i="10"/>
  <c r="AC84" i="10"/>
  <c r="AE84" i="10" s="1"/>
  <c r="Z85" i="10"/>
  <c r="AB85" i="10" s="1"/>
  <c r="AD85" i="10" s="1"/>
  <c r="AA85" i="10"/>
  <c r="AC85" i="10"/>
  <c r="AE85" i="10" s="1"/>
  <c r="Z68" i="10"/>
  <c r="AB68" i="10" s="1"/>
  <c r="AD68" i="10" s="1"/>
  <c r="AA68" i="10"/>
  <c r="AC68" i="10" s="1"/>
  <c r="AE68" i="10" s="1"/>
  <c r="Z3" i="10"/>
  <c r="AB3" i="10" s="1"/>
  <c r="AD3" i="10" s="1"/>
  <c r="AA3" i="10"/>
  <c r="AC3" i="10" s="1"/>
  <c r="AE3" i="10" s="1"/>
  <c r="Z4" i="10"/>
  <c r="AB4" i="10" s="1"/>
  <c r="AD4" i="10" s="1"/>
  <c r="AA4" i="10"/>
  <c r="AC4" i="10" s="1"/>
  <c r="AE4" i="10" s="1"/>
  <c r="Z5" i="10"/>
  <c r="AB5" i="10" s="1"/>
  <c r="AD5" i="10" s="1"/>
  <c r="AA5" i="10"/>
  <c r="AC5" i="10" s="1"/>
  <c r="AE5" i="10" s="1"/>
  <c r="Z6" i="10"/>
  <c r="AB6" i="10" s="1"/>
  <c r="AD6" i="10" s="1"/>
  <c r="AA6" i="10"/>
  <c r="AC6" i="10" s="1"/>
  <c r="AE6" i="10" s="1"/>
  <c r="Z7" i="10"/>
  <c r="AB7" i="10" s="1"/>
  <c r="AD7" i="10" s="1"/>
  <c r="AA7" i="10"/>
  <c r="AC7" i="10" s="1"/>
  <c r="AE7" i="10" s="1"/>
  <c r="Z8" i="10"/>
  <c r="AB8" i="10" s="1"/>
  <c r="AD8" i="10" s="1"/>
  <c r="AA8" i="10"/>
  <c r="AC8" i="10" s="1"/>
  <c r="AE8" i="10" s="1"/>
  <c r="Z9" i="10"/>
  <c r="AB9" i="10" s="1"/>
  <c r="AD9" i="10" s="1"/>
  <c r="AA9" i="10"/>
  <c r="AC9" i="10" s="1"/>
  <c r="AE9" i="10" s="1"/>
  <c r="Z10" i="10"/>
  <c r="AB10" i="10" s="1"/>
  <c r="AD10" i="10" s="1"/>
  <c r="AA10" i="10"/>
  <c r="AC10" i="10" s="1"/>
  <c r="AE10" i="10" s="1"/>
  <c r="Z11" i="10"/>
  <c r="AB11" i="10" s="1"/>
  <c r="AD11" i="10" s="1"/>
  <c r="AA11" i="10"/>
  <c r="AC11" i="10" s="1"/>
  <c r="AE11" i="10" s="1"/>
  <c r="Z12" i="10"/>
  <c r="AB12" i="10" s="1"/>
  <c r="AD12" i="10" s="1"/>
  <c r="AA12" i="10"/>
  <c r="AC12" i="10" s="1"/>
  <c r="AE12" i="10" s="1"/>
  <c r="Z13" i="10"/>
  <c r="AB13" i="10" s="1"/>
  <c r="AD13" i="10" s="1"/>
  <c r="AA13" i="10"/>
  <c r="AC13" i="10" s="1"/>
  <c r="AE13" i="10" s="1"/>
  <c r="Z14" i="10"/>
  <c r="AB14" i="10" s="1"/>
  <c r="AD14" i="10" s="1"/>
  <c r="AA14" i="10"/>
  <c r="AC14" i="10" s="1"/>
  <c r="AE14" i="10" s="1"/>
  <c r="Z15" i="10"/>
  <c r="AB15" i="10" s="1"/>
  <c r="AD15" i="10" s="1"/>
  <c r="AA15" i="10"/>
  <c r="AC15" i="10" s="1"/>
  <c r="AE15" i="10" s="1"/>
  <c r="Z16" i="10"/>
  <c r="AB16" i="10" s="1"/>
  <c r="AD16" i="10" s="1"/>
  <c r="AA16" i="10"/>
  <c r="AC16" i="10" s="1"/>
  <c r="AE16" i="10" s="1"/>
  <c r="Z17" i="10"/>
  <c r="AB17" i="10" s="1"/>
  <c r="AD17" i="10" s="1"/>
  <c r="AA17" i="10"/>
  <c r="AC17" i="10" s="1"/>
  <c r="AE17" i="10" s="1"/>
  <c r="Z18" i="10"/>
  <c r="AB18" i="10" s="1"/>
  <c r="AD18" i="10" s="1"/>
  <c r="AA18" i="10"/>
  <c r="AC18" i="10" s="1"/>
  <c r="AE18" i="10" s="1"/>
  <c r="Z19" i="10"/>
  <c r="AB19" i="10" s="1"/>
  <c r="AD19" i="10" s="1"/>
  <c r="AA19" i="10"/>
  <c r="AC19" i="10" s="1"/>
  <c r="AE19" i="10" s="1"/>
  <c r="Z20" i="10"/>
  <c r="AB20" i="10" s="1"/>
  <c r="AD20" i="10" s="1"/>
  <c r="AA20" i="10"/>
  <c r="AC20" i="10" s="1"/>
  <c r="AE20" i="10" s="1"/>
  <c r="Z21" i="10"/>
  <c r="AB21" i="10" s="1"/>
  <c r="AD21" i="10" s="1"/>
  <c r="AA21" i="10"/>
  <c r="AC21" i="10" s="1"/>
  <c r="AE21" i="10" s="1"/>
  <c r="Z22" i="10"/>
  <c r="AB22" i="10" s="1"/>
  <c r="AD22" i="10" s="1"/>
  <c r="AA22" i="10"/>
  <c r="AC22" i="10" s="1"/>
  <c r="AE22" i="10" s="1"/>
  <c r="Z23" i="10"/>
  <c r="AB23" i="10" s="1"/>
  <c r="AD23" i="10" s="1"/>
  <c r="AA23" i="10"/>
  <c r="AC23" i="10" s="1"/>
  <c r="AE23" i="10" s="1"/>
  <c r="Z24" i="10"/>
  <c r="AB24" i="10" s="1"/>
  <c r="AD24" i="10" s="1"/>
  <c r="AA24" i="10"/>
  <c r="AC24" i="10" s="1"/>
  <c r="AE24" i="10" s="1"/>
  <c r="Z25" i="10"/>
  <c r="AB25" i="10" s="1"/>
  <c r="AD25" i="10" s="1"/>
  <c r="AA25" i="10"/>
  <c r="AC25" i="10" s="1"/>
  <c r="AE25" i="10" s="1"/>
  <c r="Z26" i="10"/>
  <c r="AB26" i="10" s="1"/>
  <c r="AA26" i="10"/>
  <c r="AC26" i="10" s="1"/>
  <c r="AE26" i="10" s="1"/>
  <c r="AD26" i="10"/>
  <c r="Z27" i="10"/>
  <c r="AB27" i="10" s="1"/>
  <c r="AA27" i="10"/>
  <c r="AC27" i="10" s="1"/>
  <c r="AE27" i="10" s="1"/>
  <c r="AD27" i="10"/>
  <c r="Z28" i="10"/>
  <c r="AB28" i="10" s="1"/>
  <c r="AD28" i="10" s="1"/>
  <c r="AA28" i="10"/>
  <c r="AC28" i="10" s="1"/>
  <c r="AE28" i="10" s="1"/>
  <c r="Z29" i="10"/>
  <c r="AB29" i="10" s="1"/>
  <c r="AD29" i="10" s="1"/>
  <c r="AA29" i="10"/>
  <c r="AC29" i="10" s="1"/>
  <c r="AE29" i="10" s="1"/>
  <c r="Z30" i="10"/>
  <c r="AB30" i="10" s="1"/>
  <c r="AD30" i="10" s="1"/>
  <c r="AA30" i="10"/>
  <c r="AC30" i="10" s="1"/>
  <c r="AE30" i="10" s="1"/>
  <c r="Z31" i="10"/>
  <c r="AB31" i="10" s="1"/>
  <c r="AD31" i="10" s="1"/>
  <c r="AA31" i="10"/>
  <c r="AC31" i="10" s="1"/>
  <c r="AE31" i="10" s="1"/>
  <c r="Z32" i="10"/>
  <c r="AB32" i="10" s="1"/>
  <c r="AD32" i="10" s="1"/>
  <c r="AA32" i="10"/>
  <c r="AC32" i="10" s="1"/>
  <c r="AE32" i="10" s="1"/>
  <c r="Z33" i="10"/>
  <c r="AB33" i="10" s="1"/>
  <c r="AD33" i="10" s="1"/>
  <c r="AA33" i="10"/>
  <c r="AC33" i="10" s="1"/>
  <c r="AE33" i="10" s="1"/>
  <c r="Z34" i="10"/>
  <c r="AB34" i="10" s="1"/>
  <c r="AA34" i="10"/>
  <c r="AC34" i="10" s="1"/>
  <c r="AE34" i="10" s="1"/>
  <c r="AD34" i="10"/>
  <c r="Z35" i="10"/>
  <c r="AB35" i="10" s="1"/>
  <c r="AA35" i="10"/>
  <c r="AC35" i="10" s="1"/>
  <c r="AE35" i="10" s="1"/>
  <c r="AD35" i="10"/>
  <c r="Z36" i="10"/>
  <c r="AB36" i="10" s="1"/>
  <c r="AD36" i="10" s="1"/>
  <c r="AA36" i="10"/>
  <c r="AC36" i="10" s="1"/>
  <c r="AE36" i="10" s="1"/>
  <c r="Z37" i="10"/>
  <c r="AB37" i="10" s="1"/>
  <c r="AD37" i="10" s="1"/>
  <c r="AA37" i="10"/>
  <c r="AC37" i="10" s="1"/>
  <c r="AE37" i="10" s="1"/>
  <c r="Z38" i="10"/>
  <c r="AB38" i="10" s="1"/>
  <c r="AD38" i="10" s="1"/>
  <c r="AA38" i="10"/>
  <c r="AC38" i="10" s="1"/>
  <c r="AE38" i="10" s="1"/>
  <c r="Z39" i="10"/>
  <c r="AB39" i="10" s="1"/>
  <c r="AD39" i="10" s="1"/>
  <c r="AA39" i="10"/>
  <c r="AC39" i="10" s="1"/>
  <c r="AE39" i="10" s="1"/>
  <c r="Z40" i="10"/>
  <c r="AB40" i="10" s="1"/>
  <c r="AD40" i="10" s="1"/>
  <c r="AA40" i="10"/>
  <c r="AC40" i="10" s="1"/>
  <c r="AE40" i="10" s="1"/>
  <c r="Z41" i="10"/>
  <c r="AB41" i="10" s="1"/>
  <c r="AD41" i="10" s="1"/>
  <c r="AA41" i="10"/>
  <c r="AC41" i="10" s="1"/>
  <c r="AE41" i="10" s="1"/>
  <c r="Z42" i="10"/>
  <c r="AB42" i="10" s="1"/>
  <c r="AA42" i="10"/>
  <c r="AC42" i="10" s="1"/>
  <c r="AE42" i="10" s="1"/>
  <c r="AD42" i="10"/>
  <c r="Z43" i="10"/>
  <c r="AB43" i="10" s="1"/>
  <c r="AA43" i="10"/>
  <c r="AC43" i="10" s="1"/>
  <c r="AE43" i="10" s="1"/>
  <c r="AD43" i="10"/>
  <c r="Z44" i="10"/>
  <c r="AB44" i="10" s="1"/>
  <c r="AD44" i="10" s="1"/>
  <c r="AA44" i="10"/>
  <c r="AC44" i="10" s="1"/>
  <c r="AE44" i="10" s="1"/>
  <c r="Z45" i="10"/>
  <c r="AB45" i="10" s="1"/>
  <c r="AD45" i="10" s="1"/>
  <c r="AA45" i="10"/>
  <c r="AC45" i="10" s="1"/>
  <c r="AE45" i="10" s="1"/>
  <c r="Z46" i="10"/>
  <c r="AB46" i="10" s="1"/>
  <c r="AD46" i="10" s="1"/>
  <c r="AA46" i="10"/>
  <c r="AC46" i="10"/>
  <c r="AE46" i="10" s="1"/>
  <c r="Z47" i="10"/>
  <c r="AB47" i="10" s="1"/>
  <c r="AD47" i="10" s="1"/>
  <c r="AA47" i="10"/>
  <c r="AC47" i="10" s="1"/>
  <c r="AE47" i="10" s="1"/>
  <c r="Z48" i="10"/>
  <c r="AB48" i="10" s="1"/>
  <c r="AD48" i="10" s="1"/>
  <c r="AA48" i="10"/>
  <c r="AC48" i="10"/>
  <c r="AE48" i="10" s="1"/>
  <c r="Z49" i="10"/>
  <c r="AB49" i="10" s="1"/>
  <c r="AD49" i="10" s="1"/>
  <c r="AA49" i="10"/>
  <c r="AC49" i="10" s="1"/>
  <c r="AE49" i="10" s="1"/>
  <c r="Z50" i="10"/>
  <c r="AB50" i="10" s="1"/>
  <c r="AD50" i="10" s="1"/>
  <c r="AA50" i="10"/>
  <c r="AC50" i="10" s="1"/>
  <c r="AE50" i="10" s="1"/>
  <c r="Z51" i="10"/>
  <c r="AB51" i="10" s="1"/>
  <c r="AD51" i="10" s="1"/>
  <c r="AA51" i="10"/>
  <c r="AC51" i="10"/>
  <c r="AE51" i="10" s="1"/>
  <c r="Z52" i="10"/>
  <c r="AB52" i="10" s="1"/>
  <c r="AD52" i="10" s="1"/>
  <c r="AA52" i="10"/>
  <c r="AC52" i="10"/>
  <c r="AE52" i="10" s="1"/>
  <c r="Z53" i="10"/>
  <c r="AB53" i="10" s="1"/>
  <c r="AD53" i="10" s="1"/>
  <c r="AA53" i="10"/>
  <c r="AC53" i="10" s="1"/>
  <c r="AE53" i="10" s="1"/>
  <c r="Z54" i="10"/>
  <c r="AB54" i="10" s="1"/>
  <c r="AD54" i="10" s="1"/>
  <c r="AA54" i="10"/>
  <c r="AC54" i="10"/>
  <c r="AE54" i="10" s="1"/>
  <c r="Z55" i="10"/>
  <c r="AB55" i="10" s="1"/>
  <c r="AD55" i="10" s="1"/>
  <c r="AA55" i="10"/>
  <c r="AC55" i="10"/>
  <c r="AE55" i="10" s="1"/>
  <c r="Z56" i="10"/>
  <c r="AB56" i="10" s="1"/>
  <c r="AD56" i="10" s="1"/>
  <c r="AA56" i="10"/>
  <c r="AC56" i="10"/>
  <c r="AE56" i="10" s="1"/>
  <c r="Z57" i="10"/>
  <c r="AB57" i="10" s="1"/>
  <c r="AD57" i="10" s="1"/>
  <c r="AA57" i="10"/>
  <c r="AC57" i="10" s="1"/>
  <c r="AE57" i="10" s="1"/>
  <c r="Z58" i="10"/>
  <c r="AB58" i="10" s="1"/>
  <c r="AD58" i="10" s="1"/>
  <c r="AA58" i="10"/>
  <c r="AC58" i="10"/>
  <c r="AE58" i="10" s="1"/>
  <c r="Z59" i="10"/>
  <c r="AB59" i="10" s="1"/>
  <c r="AD59" i="10" s="1"/>
  <c r="AA59" i="10"/>
  <c r="AC59" i="10"/>
  <c r="AE59" i="10" s="1"/>
  <c r="Z60" i="10"/>
  <c r="AB60" i="10" s="1"/>
  <c r="AD60" i="10" s="1"/>
  <c r="AA60" i="10"/>
  <c r="AC60" i="10" s="1"/>
  <c r="AE60" i="10" s="1"/>
  <c r="Z61" i="10"/>
  <c r="AB61" i="10" s="1"/>
  <c r="AD61" i="10" s="1"/>
  <c r="AA61" i="10"/>
  <c r="AC61" i="10" s="1"/>
  <c r="AE61" i="10" s="1"/>
  <c r="Z62" i="10"/>
  <c r="AB62" i="10" s="1"/>
  <c r="AD62" i="10" s="1"/>
  <c r="AA62" i="10"/>
  <c r="AC62" i="10"/>
  <c r="AE62" i="10" s="1"/>
  <c r="Z63" i="10"/>
  <c r="AB63" i="10" s="1"/>
  <c r="AD63" i="10" s="1"/>
  <c r="AA63" i="10"/>
  <c r="AC63" i="10" s="1"/>
  <c r="AE63" i="10" s="1"/>
  <c r="Z64" i="10"/>
  <c r="AB64" i="10" s="1"/>
  <c r="AD64" i="10" s="1"/>
  <c r="AA64" i="10"/>
  <c r="AC64" i="10"/>
  <c r="AE64" i="10" s="1"/>
  <c r="Z65" i="10"/>
  <c r="AB65" i="10" s="1"/>
  <c r="AD65" i="10" s="1"/>
  <c r="AA65" i="10"/>
  <c r="AC65" i="10" s="1"/>
  <c r="AE65" i="10" s="1"/>
  <c r="Z66" i="10"/>
  <c r="AB66" i="10" s="1"/>
  <c r="AD66" i="10" s="1"/>
  <c r="AA66" i="10"/>
  <c r="AC66" i="10" s="1"/>
  <c r="AE66" i="10" s="1"/>
  <c r="AA2" i="10"/>
  <c r="AC2" i="10" s="1"/>
  <c r="AE2" i="10" s="1"/>
  <c r="Z2" i="10"/>
  <c r="AB2" i="10" s="1"/>
  <c r="AD2" i="10" s="1"/>
  <c r="AF2" i="10" s="1"/>
  <c r="AG2" i="10" s="1"/>
  <c r="AF64" i="10" l="1"/>
  <c r="AG64" i="10" s="1"/>
  <c r="AF85" i="10"/>
  <c r="AG85" i="10" s="1"/>
  <c r="AF15" i="10"/>
  <c r="AG15" i="10" s="1"/>
  <c r="AF63" i="10"/>
  <c r="AG63" i="10" s="1"/>
  <c r="AF59" i="10"/>
  <c r="AG59" i="10" s="1"/>
  <c r="AF55" i="10"/>
  <c r="AG55" i="10" s="1"/>
  <c r="AF51" i="10"/>
  <c r="AG51" i="10" s="1"/>
  <c r="AF47" i="10"/>
  <c r="AG47" i="10" s="1"/>
  <c r="AF8" i="10"/>
  <c r="AG8" i="10" s="1"/>
  <c r="AF6" i="10"/>
  <c r="AG6" i="10" s="1"/>
  <c r="AF4" i="10"/>
  <c r="AG4" i="10" s="1"/>
  <c r="AF84" i="10"/>
  <c r="AG84" i="10" s="1"/>
  <c r="AF65" i="10"/>
  <c r="AG65" i="10" s="1"/>
  <c r="AF19" i="10"/>
  <c r="AG19" i="10" s="1"/>
  <c r="AF17" i="10"/>
  <c r="AG17" i="10" s="1"/>
  <c r="AF13" i="10"/>
  <c r="AG13" i="10" s="1"/>
  <c r="AF11" i="10"/>
  <c r="AG11" i="10" s="1"/>
  <c r="AF9" i="10"/>
  <c r="AG9" i="10" s="1"/>
  <c r="AF7" i="10"/>
  <c r="AG7" i="10" s="1"/>
  <c r="AF5" i="10"/>
  <c r="AG5" i="10" s="1"/>
  <c r="AF3" i="10"/>
  <c r="AG3" i="10" s="1"/>
  <c r="AF66" i="10"/>
  <c r="AG66" i="10" s="1"/>
  <c r="AF62" i="10"/>
  <c r="AG62" i="10" s="1"/>
  <c r="AF58" i="10"/>
  <c r="AG58" i="10" s="1"/>
  <c r="AF54" i="10"/>
  <c r="AG54" i="10" s="1"/>
  <c r="AF50" i="10"/>
  <c r="AG50" i="10" s="1"/>
  <c r="AF46" i="10"/>
  <c r="AG46" i="10" s="1"/>
  <c r="AF81" i="10"/>
  <c r="AG81" i="10" s="1"/>
  <c r="AF80" i="10"/>
  <c r="AG80" i="10" s="1"/>
  <c r="AF78" i="10"/>
  <c r="AG78" i="10" s="1"/>
  <c r="AF76" i="10"/>
  <c r="AG76" i="10" s="1"/>
  <c r="AF74" i="10"/>
  <c r="AG74" i="10" s="1"/>
  <c r="AF72" i="10"/>
  <c r="AG72" i="10" s="1"/>
  <c r="AF69" i="10"/>
  <c r="AG69" i="10" s="1"/>
  <c r="AF82" i="10"/>
  <c r="AG82" i="10" s="1"/>
  <c r="AF79" i="10"/>
  <c r="AG79" i="10" s="1"/>
  <c r="AF77" i="10"/>
  <c r="AG77" i="10" s="1"/>
  <c r="AF75" i="10"/>
  <c r="AG75" i="10" s="1"/>
  <c r="AF73" i="10"/>
  <c r="AG73" i="10" s="1"/>
  <c r="AF71" i="10"/>
  <c r="AG71" i="10" s="1"/>
  <c r="AF70" i="10"/>
  <c r="AG70" i="10" s="1"/>
  <c r="AF83" i="10"/>
  <c r="AG83" i="10" s="1"/>
  <c r="AF68" i="10"/>
  <c r="AG68" i="10" s="1"/>
  <c r="AF45" i="10"/>
  <c r="AG45" i="10" s="1"/>
  <c r="AF56" i="10"/>
  <c r="AG56" i="10" s="1"/>
  <c r="AF52" i="10"/>
  <c r="AG52" i="10" s="1"/>
  <c r="AF48" i="10"/>
  <c r="AG48" i="10" s="1"/>
  <c r="AF60" i="10"/>
  <c r="AG60" i="10" s="1"/>
  <c r="AF61" i="10"/>
  <c r="AG61" i="10" s="1"/>
  <c r="AF57" i="10"/>
  <c r="AG57" i="10" s="1"/>
  <c r="AF53" i="10"/>
  <c r="AG53" i="10" s="1"/>
  <c r="AF49" i="10"/>
  <c r="AG49" i="10" s="1"/>
  <c r="AF43" i="10"/>
  <c r="AG43" i="10" s="1"/>
  <c r="AF42" i="10"/>
  <c r="AG42" i="10" s="1"/>
  <c r="AF41" i="10"/>
  <c r="AG41" i="10" s="1"/>
  <c r="AF37" i="10"/>
  <c r="AG37" i="10" s="1"/>
  <c r="AF36" i="10"/>
  <c r="AG36" i="10" s="1"/>
  <c r="AF35" i="10"/>
  <c r="AG35" i="10" s="1"/>
  <c r="AF34" i="10"/>
  <c r="AG34" i="10" s="1"/>
  <c r="AF33" i="10"/>
  <c r="AG33" i="10" s="1"/>
  <c r="AF32" i="10"/>
  <c r="AG32" i="10" s="1"/>
  <c r="AF31" i="10"/>
  <c r="AG31" i="10" s="1"/>
  <c r="AF30" i="10"/>
  <c r="AG30" i="10" s="1"/>
  <c r="AF29" i="10"/>
  <c r="AG29" i="10" s="1"/>
  <c r="AF28" i="10"/>
  <c r="AG28" i="10" s="1"/>
  <c r="AF27" i="10"/>
  <c r="AG27" i="10" s="1"/>
  <c r="AF26" i="10"/>
  <c r="AG26" i="10" s="1"/>
  <c r="AF25" i="10"/>
  <c r="AG25" i="10" s="1"/>
  <c r="AF24" i="10"/>
  <c r="AG24" i="10" s="1"/>
  <c r="AF23" i="10"/>
  <c r="AG23" i="10" s="1"/>
  <c r="AF22" i="10"/>
  <c r="AG22" i="10" s="1"/>
  <c r="AF21" i="10"/>
  <c r="AG21" i="10" s="1"/>
  <c r="AF40" i="10"/>
  <c r="AG40" i="10" s="1"/>
  <c r="AF20" i="10"/>
  <c r="AG20" i="10" s="1"/>
  <c r="AF18" i="10"/>
  <c r="AG18" i="10" s="1"/>
  <c r="AF16" i="10"/>
  <c r="AG16" i="10" s="1"/>
  <c r="AF14" i="10"/>
  <c r="AG14" i="10" s="1"/>
  <c r="AF12" i="10"/>
  <c r="AG12" i="10" s="1"/>
  <c r="AF10" i="10"/>
  <c r="AG10" i="10" s="1"/>
  <c r="AF38" i="10"/>
  <c r="AG38" i="10" s="1"/>
  <c r="AF44" i="10"/>
  <c r="AG44" i="10" s="1"/>
  <c r="AF39" i="10"/>
  <c r="AG39" i="10" s="1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2" i="10"/>
  <c r="AA4" i="7" l="1"/>
  <c r="Z4" i="7"/>
  <c r="Z25" i="7" s="1"/>
  <c r="Z3" i="8"/>
  <c r="AA3" i="8"/>
  <c r="AA26" i="7"/>
  <c r="Z26" i="7"/>
  <c r="AA25" i="7"/>
  <c r="AA24" i="7"/>
  <c r="Z24" i="7"/>
  <c r="AA23" i="7"/>
  <c r="Z23" i="7"/>
  <c r="AA18" i="9"/>
  <c r="Z18" i="9"/>
  <c r="AA17" i="9"/>
  <c r="Z17" i="9"/>
  <c r="AA16" i="9"/>
  <c r="Z16" i="9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Z6" i="8"/>
  <c r="AA6" i="8"/>
  <c r="Z7" i="8"/>
  <c r="AA7" i="8"/>
  <c r="Z10" i="8"/>
  <c r="AA10" i="8"/>
  <c r="Z4" i="8"/>
  <c r="AA16" i="7"/>
  <c r="AB4" i="7"/>
  <c r="AN4" i="7" s="1"/>
  <c r="Z16" i="7" l="1"/>
  <c r="AA21" i="7" l="1"/>
  <c r="AA8" i="8"/>
  <c r="AA11" i="8"/>
  <c r="AA6" i="9"/>
  <c r="AA4" i="9"/>
  <c r="AA2" i="9"/>
  <c r="AA3" i="9"/>
  <c r="AA20" i="7"/>
  <c r="AA5" i="9"/>
  <c r="AA22" i="7"/>
  <c r="AA12" i="8"/>
  <c r="AA9" i="8"/>
  <c r="Z5" i="9"/>
  <c r="Z3" i="9"/>
  <c r="Z8" i="8"/>
  <c r="Z12" i="8"/>
  <c r="Z22" i="7"/>
  <c r="Z11" i="8"/>
  <c r="Z6" i="9"/>
  <c r="Z2" i="9"/>
  <c r="Z21" i="7"/>
  <c r="Z9" i="8"/>
  <c r="Z4" i="9"/>
  <c r="Z20" i="7"/>
  <c r="Z18" i="7"/>
  <c r="Z17" i="7"/>
  <c r="Z36" i="7" s="1"/>
  <c r="Z19" i="7"/>
  <c r="AA18" i="7"/>
  <c r="AA17" i="7"/>
  <c r="AA19" i="7"/>
  <c r="Z5" i="8"/>
  <c r="AA5" i="8"/>
  <c r="AA4" i="8"/>
  <c r="AA13" i="8" l="1"/>
  <c r="AA36" i="7"/>
  <c r="AM3" i="7"/>
  <c r="Z13" i="8"/>
  <c r="AM4" i="7" s="1"/>
  <c r="AM11" i="7"/>
  <c r="AN6" i="7" l="1"/>
  <c r="AB3" i="8" s="1"/>
  <c r="AN11" i="7"/>
  <c r="AD3" i="8" l="1"/>
  <c r="AB10" i="9"/>
  <c r="AD10" i="9" s="1"/>
  <c r="AB15" i="9"/>
  <c r="AD15" i="9" s="1"/>
  <c r="AB8" i="9"/>
  <c r="AD8" i="9" s="1"/>
  <c r="AB17" i="9"/>
  <c r="AD17" i="9" s="1"/>
  <c r="AB24" i="7"/>
  <c r="AD24" i="7" s="1"/>
  <c r="AB18" i="9"/>
  <c r="AD18" i="9" s="1"/>
  <c r="AB12" i="9"/>
  <c r="AD12" i="9" s="1"/>
  <c r="AB26" i="7"/>
  <c r="AD26" i="7" s="1"/>
  <c r="AB11" i="9"/>
  <c r="AD11" i="9" s="1"/>
  <c r="AB23" i="7"/>
  <c r="AD23" i="7" s="1"/>
  <c r="AB14" i="9"/>
  <c r="AD14" i="9" s="1"/>
  <c r="AB7" i="9"/>
  <c r="AD7" i="9" s="1"/>
  <c r="AB13" i="9"/>
  <c r="AD13" i="9" s="1"/>
  <c r="AB25" i="7"/>
  <c r="AD25" i="7" s="1"/>
  <c r="AB16" i="9"/>
  <c r="AD16" i="9" s="1"/>
  <c r="AB9" i="9"/>
  <c r="AD9" i="9" s="1"/>
  <c r="AB7" i="8"/>
  <c r="AD7" i="8" s="1"/>
  <c r="AB6" i="8"/>
  <c r="AD6" i="8" s="1"/>
  <c r="AB16" i="7"/>
  <c r="AB10" i="8"/>
  <c r="AD10" i="8" s="1"/>
  <c r="AB20" i="7"/>
  <c r="AD20" i="7" s="1"/>
  <c r="AB21" i="7"/>
  <c r="AD21" i="7" s="1"/>
  <c r="AB22" i="7"/>
  <c r="AD22" i="7" s="1"/>
  <c r="AB6" i="9"/>
  <c r="AD6" i="9" s="1"/>
  <c r="AB5" i="9"/>
  <c r="AD5" i="9" s="1"/>
  <c r="AB2" i="9"/>
  <c r="AD2" i="9" s="1"/>
  <c r="AB3" i="9"/>
  <c r="AD3" i="9" s="1"/>
  <c r="AB4" i="9"/>
  <c r="AD4" i="9" s="1"/>
  <c r="AB8" i="8"/>
  <c r="AD8" i="8" s="1"/>
  <c r="AB9" i="8"/>
  <c r="AD9" i="8" s="1"/>
  <c r="AB11" i="8"/>
  <c r="AD11" i="8" s="1"/>
  <c r="AB12" i="8"/>
  <c r="AD12" i="8" s="1"/>
  <c r="AB17" i="7"/>
  <c r="AB18" i="7"/>
  <c r="AD18" i="7" s="1"/>
  <c r="AB19" i="7"/>
  <c r="AD19" i="7" s="1"/>
  <c r="AB4" i="8"/>
  <c r="AD4" i="8" s="1"/>
  <c r="AB5" i="8"/>
  <c r="AD5" i="8" s="1"/>
  <c r="AM10" i="7"/>
  <c r="AD16" i="7" l="1"/>
  <c r="AD36" i="7" s="1"/>
  <c r="AB36" i="7"/>
  <c r="AB13" i="8"/>
  <c r="AD17" i="7"/>
  <c r="AD13" i="8"/>
  <c r="AN12" i="7" l="1"/>
  <c r="AC3" i="8" s="1"/>
  <c r="AE3" i="8" s="1"/>
  <c r="AF3" i="8" s="1"/>
  <c r="AG3" i="8" s="1"/>
  <c r="AC17" i="9" l="1"/>
  <c r="AE17" i="9" s="1"/>
  <c r="AF17" i="9" s="1"/>
  <c r="AG17" i="9" s="1"/>
  <c r="AC18" i="9"/>
  <c r="AE18" i="9" s="1"/>
  <c r="AF18" i="9" s="1"/>
  <c r="AG18" i="9" s="1"/>
  <c r="AC16" i="9"/>
  <c r="AE16" i="9" s="1"/>
  <c r="AF16" i="9" s="1"/>
  <c r="AG16" i="9" s="1"/>
  <c r="AC7" i="9"/>
  <c r="AE7" i="9" s="1"/>
  <c r="AF7" i="9" s="1"/>
  <c r="AG7" i="9" s="1"/>
  <c r="AC10" i="9"/>
  <c r="AE10" i="9" s="1"/>
  <c r="AF10" i="9" s="1"/>
  <c r="AG10" i="9" s="1"/>
  <c r="AC12" i="9"/>
  <c r="AE12" i="9" s="1"/>
  <c r="AF12" i="9" s="1"/>
  <c r="AG12" i="9" s="1"/>
  <c r="AC9" i="9"/>
  <c r="AE9" i="9" s="1"/>
  <c r="AF9" i="9" s="1"/>
  <c r="AG9" i="9" s="1"/>
  <c r="AC11" i="9"/>
  <c r="AE11" i="9" s="1"/>
  <c r="AF11" i="9" s="1"/>
  <c r="AG11" i="9" s="1"/>
  <c r="AC23" i="7"/>
  <c r="AE23" i="7" s="1"/>
  <c r="AF23" i="7" s="1"/>
  <c r="AG23" i="7" s="1"/>
  <c r="AC14" i="9"/>
  <c r="AE14" i="9" s="1"/>
  <c r="AF14" i="9" s="1"/>
  <c r="AG14" i="9" s="1"/>
  <c r="AC13" i="9"/>
  <c r="AE13" i="9" s="1"/>
  <c r="AF13" i="9" s="1"/>
  <c r="AG13" i="9" s="1"/>
  <c r="AC25" i="7"/>
  <c r="AE25" i="7" s="1"/>
  <c r="AF25" i="7" s="1"/>
  <c r="AG25" i="7" s="1"/>
  <c r="AC24" i="7"/>
  <c r="AE24" i="7" s="1"/>
  <c r="AF24" i="7" s="1"/>
  <c r="AG24" i="7" s="1"/>
  <c r="AC15" i="9"/>
  <c r="AE15" i="9" s="1"/>
  <c r="AF15" i="9" s="1"/>
  <c r="AG15" i="9" s="1"/>
  <c r="AC8" i="9"/>
  <c r="AE8" i="9" s="1"/>
  <c r="AF8" i="9" s="1"/>
  <c r="AG8" i="9" s="1"/>
  <c r="AC26" i="7"/>
  <c r="AE26" i="7" s="1"/>
  <c r="AF26" i="7" s="1"/>
  <c r="AG26" i="7" s="1"/>
  <c r="AC7" i="8"/>
  <c r="AE7" i="8" s="1"/>
  <c r="AF7" i="8" s="1"/>
  <c r="AG7" i="8" s="1"/>
  <c r="AC6" i="8"/>
  <c r="AE6" i="8" s="1"/>
  <c r="AF6" i="8" s="1"/>
  <c r="AG6" i="8" s="1"/>
  <c r="AC16" i="7"/>
  <c r="AC10" i="8"/>
  <c r="AE10" i="8" s="1"/>
  <c r="AF10" i="8" s="1"/>
  <c r="AG10" i="8" s="1"/>
  <c r="AC21" i="7"/>
  <c r="AE21" i="7" s="1"/>
  <c r="AF21" i="7" s="1"/>
  <c r="AG21" i="7" s="1"/>
  <c r="AC20" i="7"/>
  <c r="AE20" i="7" s="1"/>
  <c r="AF20" i="7" s="1"/>
  <c r="AG20" i="7" s="1"/>
  <c r="AC22" i="7"/>
  <c r="AE22" i="7" s="1"/>
  <c r="AF22" i="7" s="1"/>
  <c r="AG22" i="7" s="1"/>
  <c r="AC3" i="9"/>
  <c r="AE3" i="9" s="1"/>
  <c r="AF3" i="9" s="1"/>
  <c r="AG3" i="9" s="1"/>
  <c r="AC4" i="9"/>
  <c r="AE4" i="9" s="1"/>
  <c r="AF4" i="9" s="1"/>
  <c r="AG4" i="9" s="1"/>
  <c r="AC5" i="9"/>
  <c r="AE5" i="9" s="1"/>
  <c r="AF5" i="9" s="1"/>
  <c r="AG5" i="9" s="1"/>
  <c r="AC6" i="9"/>
  <c r="AE6" i="9" s="1"/>
  <c r="AF6" i="9" s="1"/>
  <c r="AG6" i="9" s="1"/>
  <c r="AC2" i="9"/>
  <c r="AE2" i="9" s="1"/>
  <c r="AF2" i="9" s="1"/>
  <c r="AG2" i="9" s="1"/>
  <c r="AC8" i="8"/>
  <c r="AE8" i="8" s="1"/>
  <c r="AF8" i="8" s="1"/>
  <c r="AG8" i="8" s="1"/>
  <c r="AC9" i="8"/>
  <c r="AE9" i="8" s="1"/>
  <c r="AF9" i="8" s="1"/>
  <c r="AG9" i="8" s="1"/>
  <c r="AC11" i="8"/>
  <c r="AE11" i="8" s="1"/>
  <c r="AF11" i="8" s="1"/>
  <c r="AG11" i="8" s="1"/>
  <c r="AC12" i="8"/>
  <c r="AE12" i="8" s="1"/>
  <c r="AF12" i="8" s="1"/>
  <c r="AG12" i="8" s="1"/>
  <c r="AC17" i="7"/>
  <c r="AC18" i="7"/>
  <c r="AE18" i="7" s="1"/>
  <c r="AF18" i="7" s="1"/>
  <c r="AG18" i="7" s="1"/>
  <c r="AC19" i="7"/>
  <c r="AE19" i="7" s="1"/>
  <c r="AF19" i="7" s="1"/>
  <c r="AG19" i="7" s="1"/>
  <c r="AC4" i="8"/>
  <c r="AE4" i="8" s="1"/>
  <c r="AF4" i="8" s="1"/>
  <c r="AG4" i="8" s="1"/>
  <c r="AC5" i="8"/>
  <c r="AE5" i="8" s="1"/>
  <c r="AF5" i="8" s="1"/>
  <c r="AG5" i="8" s="1"/>
  <c r="AE16" i="7" l="1"/>
  <c r="AC36" i="7"/>
  <c r="AH3" i="8"/>
  <c r="AI3" i="8"/>
  <c r="AH7" i="8"/>
  <c r="AI7" i="8"/>
  <c r="AH10" i="8"/>
  <c r="AI10" i="8"/>
  <c r="AE17" i="7"/>
  <c r="AF13" i="8"/>
  <c r="AC13" i="8"/>
  <c r="AF16" i="7" l="1"/>
  <c r="AG16" i="7" s="1"/>
  <c r="AE36" i="7"/>
  <c r="AF17" i="7"/>
  <c r="AE13" i="8"/>
  <c r="AF36" i="7" l="1"/>
  <c r="AG17" i="7"/>
</calcChain>
</file>

<file path=xl/sharedStrings.xml><?xml version="1.0" encoding="utf-8"?>
<sst xmlns="http://schemas.openxmlformats.org/spreadsheetml/2006/main" count="524" uniqueCount="184">
  <si>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</si>
  <si>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</si>
  <si>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</si>
  <si>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</si>
  <si>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</si>
  <si>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</si>
  <si>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</si>
  <si>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</si>
  <si>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</si>
  <si>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</si>
  <si>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</si>
  <si>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</si>
  <si>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</si>
  <si>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</si>
  <si>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</si>
  <si>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</si>
  <si>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</si>
  <si>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</si>
  <si>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</si>
  <si>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</si>
  <si>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</si>
  <si>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</si>
  <si>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</si>
  <si>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</si>
  <si>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</si>
  <si>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</si>
  <si>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</si>
  <si>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</si>
  <si>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</si>
  <si>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</si>
  <si>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</si>
  <si>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</si>
  <si>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</si>
  <si>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</si>
  <si>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</si>
  <si>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</si>
  <si>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</si>
  <si>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</si>
  <si>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</si>
  <si>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</si>
  <si>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</si>
  <si>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</si>
  <si>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</si>
  <si>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</si>
  <si>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</si>
  <si>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</si>
  <si>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</si>
  <si>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</si>
  <si>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</si>
  <si>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</si>
  <si>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</si>
  <si>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</si>
  <si>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</si>
  <si>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</si>
  <si>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</si>
  <si>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</si>
  <si>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</si>
  <si>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</si>
  <si>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</si>
  <si>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</si>
  <si>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</si>
  <si>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</si>
  <si>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</si>
  <si>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</si>
  <si>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</si>
  <si>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</si>
  <si>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</si>
  <si>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</si>
  <si>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</si>
  <si>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</si>
  <si>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</si>
  <si>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</si>
  <si>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</si>
  <si>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</si>
  <si>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</si>
  <si>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</si>
  <si>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</si>
  <si>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</si>
  <si>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</si>
  <si>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</si>
  <si>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</si>
  <si>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</si>
  <si>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</si>
  <si>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</si>
  <si>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</si>
  <si>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</si>
  <si>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Rejects</t>
  </si>
  <si>
    <t>corrected only using new VSMOW2-B1 and SLAP2-B1</t>
  </si>
  <si>
    <t>start pasting data here to avoid pasting over equations</t>
  </si>
  <si>
    <t>Data_472 IPL-17O-495 GISP-A-5</t>
  </si>
  <si>
    <t>Data_473 IPL-17O-496 GISP-A-6</t>
  </si>
  <si>
    <t>Data_474 IPL-17O-497 GISP-A-7</t>
  </si>
  <si>
    <t>Data_475 IPL-17O-498 SLAP2-A1-8</t>
  </si>
  <si>
    <t>Data_476 IPL-17O-499 SLAP2-A1-9</t>
  </si>
  <si>
    <t>Data_477 IPL-17O-500 SLAP2-A1-10</t>
  </si>
  <si>
    <t>Data_478 IPL-17O-501 SLAP2-A1-11</t>
  </si>
  <si>
    <t>smow</t>
  </si>
  <si>
    <t>Data_479 IPL-17O-502 SMOW2-A1-59</t>
  </si>
  <si>
    <t>Data_480 IPL-17O-503 SMOW2-A1-60</t>
  </si>
  <si>
    <t>Data_481 IPL-17O-504 SMOW2-A1-61</t>
  </si>
  <si>
    <t>Data_482 IPL-17O-505 SMOW2-A1-62</t>
  </si>
  <si>
    <t>Data_483 IPL-17O-506 FurnaceH2O-15</t>
  </si>
  <si>
    <t>Data_484 IPL-17O-507 FurnaceH2O-16</t>
  </si>
  <si>
    <t>Data_485 IPL-17O-508 102GCAZ-18</t>
  </si>
  <si>
    <t>Data_486 IPL-17O-509 102GCAZ-19</t>
  </si>
  <si>
    <t>Data_487 IPL-17O-510 102GCAZ-20</t>
  </si>
  <si>
    <t>Data_488 IPL-17O-511 PV0-g-1</t>
  </si>
  <si>
    <t>Data_489 IPL-17O-512 PV0-g-2</t>
  </si>
  <si>
    <t>Data_490 IPL-17O-513 PV0-m-1</t>
  </si>
  <si>
    <t>Data_491 IPL-17O-514 PV0-m-2</t>
  </si>
  <si>
    <t>Data_492 IPL-17O-515 PV3-m-1</t>
  </si>
  <si>
    <t>Data_493 IPL-17O-516 PV3-m-2</t>
  </si>
  <si>
    <t>Data_494 IPL-17O-517 PV5-m-1</t>
  </si>
  <si>
    <t>Data_496 IPL-17O-518 FW2-g-1</t>
  </si>
  <si>
    <t>Data_497 IPL-17O-519 FW2-g-2</t>
  </si>
  <si>
    <t>Data_498 IPL-17O-520 FW2-m-1</t>
  </si>
  <si>
    <t>Data_499 IPL-17O-521 FW2-m-2</t>
  </si>
  <si>
    <t>Data_500 IPL-17O-522 FW3-m-1</t>
  </si>
  <si>
    <t>Data_501 IPL-17O-525 NBS19-8</t>
  </si>
  <si>
    <t>Data_502 IPL-17O-526 GSF1-g-1</t>
  </si>
  <si>
    <t>Data_503 IPL-17O-527 GSF1-g-2</t>
  </si>
  <si>
    <t>Data_504 IPL-17O-528 GSF1-m-1</t>
  </si>
  <si>
    <t>Data_505 IPL-17O-529 GSF1-m-2</t>
  </si>
  <si>
    <t>Data_506 IPL-17O-530 GON06-OES-1</t>
  </si>
  <si>
    <t>Data_507 IPL-17O-531 GON06-OES-2</t>
  </si>
  <si>
    <t>Data_508 IPL-17O-532 PL2-1</t>
  </si>
  <si>
    <t>Data_509 IPL-17O-533 PL2-2</t>
  </si>
  <si>
    <t>Data_510 IPL-17O-534 PL2-3</t>
  </si>
  <si>
    <t>Data_511 IPL-17O-535 PL3-1</t>
  </si>
  <si>
    <t>Data_513 IPL-17O-536 PL3-2</t>
  </si>
  <si>
    <t>Data_514 IPL-17O-537 SMOW2-A1-63</t>
  </si>
  <si>
    <t>Data_515 IPL-17O-538 SMOW2-A1-64</t>
  </si>
  <si>
    <t>Data_516 IPL-17O-539 SMOW2-A1-65</t>
  </si>
  <si>
    <t>Data_517 IPL-17O-540 SLAP2-A1-12</t>
  </si>
  <si>
    <t>Data_518 IPL-17O-541 SLAP2-A1-13</t>
  </si>
  <si>
    <t>Data_519 IPL-17O-542 SLAP2-A1-14</t>
  </si>
  <si>
    <t>Data_520 IPL-17O-543 FurnaceH2OafterSLAP</t>
  </si>
  <si>
    <t>Data_521 IPL-17O-544 NBS19-9</t>
  </si>
  <si>
    <t>Data_522 IPL-17O-545 NBS19-10</t>
  </si>
  <si>
    <t>Data_523 IPL-17O-546 NBS19-11</t>
  </si>
  <si>
    <t>Data_524 IPL-17O-547 TufaSIB7-1</t>
  </si>
  <si>
    <t>Data_525 IPL-17O-548 TufaSIB7-2</t>
  </si>
  <si>
    <t>Data_526 IPL-17O-549 TufaSIB7-3</t>
  </si>
  <si>
    <t>Data_527 IPL-17O-550 PVC59-1</t>
  </si>
  <si>
    <t>Data_528 IPL-17O-551 PVC59-2</t>
  </si>
  <si>
    <t>Data_529 IPL-17O-552 PVC59-3</t>
  </si>
  <si>
    <t>Data_530 IPL-17O-553 PVC37-2</t>
  </si>
  <si>
    <t>Data_531 IPL-17O-554 PVC37-3</t>
  </si>
  <si>
    <t>Data_532 IPL-17O-555 PVC16-1</t>
  </si>
  <si>
    <t>Data_533 IPL-17O-556 PVC16-2</t>
  </si>
  <si>
    <t>Data_534 IPL-17O-557 PVC16-3</t>
  </si>
  <si>
    <t>Data_535 IPL-17O-558 PVC12-1</t>
  </si>
  <si>
    <t>Data_536 IPL-17O-559 PVC12-2</t>
  </si>
  <si>
    <t>Data_537 IPL-17O-560 PVC12-3</t>
  </si>
  <si>
    <t>Data_538 IPL-17O-561 CC4-13-4</t>
  </si>
  <si>
    <t>New peri-pump tube, set speed, and set direction (up)</t>
  </si>
  <si>
    <t>Data_539 IPL-17O-562 NBS18-10</t>
  </si>
  <si>
    <t>Data_540 IPL-17O-563 NBS18-11</t>
  </si>
  <si>
    <t>Data_541 IPL-17O-564 NBS18-12</t>
  </si>
  <si>
    <t>Data_542 IPL-17O-565 SMOW2-A1-66</t>
  </si>
  <si>
    <t>Data_543 IPL-17O-566 SMOW2-A1-67</t>
  </si>
  <si>
    <t>Data_544 IPL-17O-567 SMOW2-A1-68</t>
  </si>
  <si>
    <t>Data_545 IPL-17O-568 SMOW2-A1-69</t>
  </si>
  <si>
    <t>Data_546 IPL-17O-569 SimbaDam-3</t>
  </si>
  <si>
    <t>Data_547 IPL-17O-570 SimbaDam-4</t>
  </si>
  <si>
    <t>Data_548 IPL-17O-571 LakeVictoria1-3</t>
  </si>
  <si>
    <t>Data_549 IPL-17O-572 LakeVictoria1-4</t>
  </si>
  <si>
    <t>Data_550 IPL-17O-573 OlbalbalSump-3</t>
  </si>
  <si>
    <t>Data_551 IPL-17O-574 OlbalbalSump-4</t>
  </si>
  <si>
    <t>Data_552 IPL-17O-575 SeroneraRiver1-3</t>
  </si>
  <si>
    <t>Data_553 IPL-17O-576 SeroneraRiver1-4</t>
  </si>
  <si>
    <t>Data_554 IPL-17O-577 SLAP2-A1-15</t>
  </si>
  <si>
    <t>Data_555 IPL-17O-578 SLAP2-A1-16</t>
  </si>
  <si>
    <t>Data_556 IPL-17O-579 SLAP2-A1-17</t>
  </si>
  <si>
    <t>Type 1</t>
  </si>
  <si>
    <t>ReactorID</t>
  </si>
  <si>
    <t>primes</t>
  </si>
  <si>
    <t>flag.major</t>
  </si>
  <si>
    <t>flag.analysis</t>
  </si>
  <si>
    <t>Data_501 IPL-17O-525 NBS-19-8</t>
  </si>
  <si>
    <t>Data_485 IPL-17O-508 102-GC-AZ-18</t>
  </si>
  <si>
    <t>Data_486 IPL-17O-509 102-GC-AZ-19</t>
  </si>
  <si>
    <t>Data_487 IPL-17O-510 102-GC-AZ-20</t>
  </si>
  <si>
    <t>"Forgot to take SV3 out of loop. Re-froze down. Sent to T9 after. Got yield but sample may be noisy"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</si>
</sst>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3" fillId="0" borderId="0" xfId="0" applyFont="1"/>
    <xf numFmtId="0" fontId="0" fillId="0" borderId="0" xfId="0" applyFill="1"/>
    <xf numFmtId="0" fontId="0" fillId="40" borderId="0" xfId="0" applyFill="1"/>
    <xf numFmtId="165" fontId="0" fillId="40" borderId="0" xfId="0" applyNumberFormat="1" applyFill="1"/>
    <xf numFmtId="0" fontId="4" fillId="0" borderId="0" xfId="0" applyFont="1"/>
    <xf numFmtId="165" fontId="4" fillId="0" borderId="0" xfId="0" applyNumberFormat="1" applyFont="1"/>
    <xf numFmtId="22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41" borderId="0" xfId="0" applyFont="1" applyFill="1" applyBorder="1" applyAlignment="1">
      <alignment horizontal="left"/>
    </xf>
    <xf numFmtId="0" fontId="0" fillId="41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5" totalsRowShown="0">
  <autoFilter ref="A1:A5"/>
  <tableColumns count="1">
    <tableColumn id="1" name="Type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8" totalsRowShown="0">
  <autoFilter ref="C1:C8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0" totalsRowShown="0">
  <autoFilter ref="D1:D10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E1:E9" totalsRowShown="0">
  <autoFilter ref="E1:E9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abSelected="1" zoomScaleNormal="100" workbookViewId="0">
      <pane xSplit="5" ySplit="1" topLeftCell="AC20" activePane="bottomRight" state="frozen"/>
      <selection pane="topRight" activeCell="C1" sqref="C1"/>
      <selection pane="bottomLeft" activeCell="A2" sqref="A2"/>
      <selection pane="bottomRight" activeCell="AQ8" sqref="AQ8"/>
    </sheetView>
  </sheetViews>
  <sheetFormatPr defaultRowHeight="15" x14ac:dyDescent="0.25"/>
  <cols>
    <col min="1" max="1" width="9.28515625" style="45" bestFit="1" customWidth="1"/>
    <col min="2" max="2" width="8.5703125" style="20" customWidth="1"/>
    <col min="3" max="3" width="13.5703125" style="47" customWidth="1"/>
    <col min="4" max="4" width="16.5703125" style="47" customWidth="1"/>
    <col min="5" max="5" width="42.28515625" style="45" customWidth="1"/>
    <col min="6" max="7" width="10.28515625" style="45" bestFit="1" customWidth="1"/>
    <col min="8" max="8" width="9.85546875" style="45" bestFit="1" customWidth="1"/>
    <col min="9" max="10" width="10.28515625" style="45" bestFit="1" customWidth="1"/>
    <col min="11" max="11" width="9.85546875" style="45" bestFit="1" customWidth="1"/>
    <col min="12" max="12" width="10.28515625" style="45" bestFit="1" customWidth="1"/>
    <col min="13" max="13" width="10.140625" style="45" bestFit="1" customWidth="1"/>
    <col min="14" max="14" width="11.28515625" style="45" bestFit="1" customWidth="1"/>
    <col min="15" max="15" width="9.85546875" style="45" bestFit="1" customWidth="1"/>
    <col min="16" max="16" width="11.28515625" style="45" bestFit="1" customWidth="1"/>
    <col min="17" max="17" width="9.85546875" style="45" bestFit="1" customWidth="1"/>
    <col min="18" max="18" width="11.28515625" style="45" bestFit="1" customWidth="1"/>
    <col min="19" max="19" width="9.85546875" style="45" bestFit="1" customWidth="1"/>
    <col min="20" max="20" width="12.5703125" style="45" bestFit="1" customWidth="1"/>
    <col min="21" max="21" width="9.85546875" style="45" bestFit="1" customWidth="1"/>
    <col min="22" max="22" width="15.85546875" style="45" bestFit="1" customWidth="1"/>
    <col min="23" max="23" width="9.28515625" style="45" bestFit="1" customWidth="1"/>
    <col min="24" max="24" width="14.7109375" style="45" customWidth="1"/>
    <col min="25" max="25" width="14.42578125" style="45" customWidth="1"/>
    <col min="26" max="27" width="15.140625" style="45" bestFit="1" customWidth="1"/>
    <col min="28" max="29" width="11.140625" style="45" bestFit="1" customWidth="1"/>
    <col min="30" max="31" width="10.85546875" style="45" bestFit="1" customWidth="1"/>
    <col min="32" max="32" width="10.42578125" style="45" bestFit="1" customWidth="1"/>
    <col min="33" max="33" width="13.5703125" style="45" bestFit="1" customWidth="1"/>
    <col min="34" max="34" width="8.28515625" style="45" bestFit="1" customWidth="1"/>
    <col min="35" max="35" width="7.7109375" style="51" bestFit="1" customWidth="1"/>
    <col min="36" max="16384" width="9.140625" style="45"/>
  </cols>
  <sheetData>
    <row r="1" spans="1:40" s="19" customFormat="1" x14ac:dyDescent="0.25">
      <c r="A1" s="19" t="s">
        <v>0</v>
      </c>
      <c r="B1" s="22" t="s">
        <v>79</v>
      </c>
      <c r="C1" s="19" t="s">
        <v>174</v>
      </c>
      <c r="D1" s="19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50" t="s">
        <v>74</v>
      </c>
      <c r="AJ1" s="19" t="s">
        <v>81</v>
      </c>
      <c r="AK1" s="19" t="s">
        <v>175</v>
      </c>
      <c r="AL1" s="19" t="s">
        <v>176</v>
      </c>
      <c r="AM1" s="19" t="s">
        <v>177</v>
      </c>
      <c r="AN1" s="19" t="s">
        <v>178</v>
      </c>
    </row>
    <row r="2" spans="1:40" x14ac:dyDescent="0.25">
      <c r="A2" s="45">
        <v>495</v>
      </c>
      <c r="B2" s="45"/>
      <c r="C2" s="62" t="s">
        <v>62</v>
      </c>
      <c r="D2" s="63" t="s">
        <v>59</v>
      </c>
      <c r="E2" s="45" t="s">
        <v>89</v>
      </c>
      <c r="F2" s="16">
        <v>-12.6298791145295</v>
      </c>
      <c r="G2" s="16">
        <v>-12.7103154548997</v>
      </c>
      <c r="H2" s="16">
        <v>8.7238059272820596E-3</v>
      </c>
      <c r="I2" s="16">
        <v>-23.822434716424102</v>
      </c>
      <c r="J2" s="16">
        <v>-24.110777885298699</v>
      </c>
      <c r="K2" s="16">
        <v>4.6050497042655399E-3</v>
      </c>
      <c r="L2" s="16">
        <v>1.6290941503087301E-2</v>
      </c>
      <c r="M2" s="16">
        <v>8.5465450630940708E-3</v>
      </c>
      <c r="N2" s="16">
        <v>-22.696109189873699</v>
      </c>
      <c r="O2" s="16">
        <v>8.6348667992499593E-3</v>
      </c>
      <c r="P2" s="16">
        <v>-43.242099194177598</v>
      </c>
      <c r="Q2" s="16">
        <v>5.7704083626272402E-3</v>
      </c>
      <c r="R2" s="16">
        <v>-61.579112929889703</v>
      </c>
      <c r="S2" s="16">
        <v>0.14127716011938099</v>
      </c>
      <c r="T2" s="16">
        <v>-47.400875087162902</v>
      </c>
      <c r="U2" s="16">
        <v>6.5560810926008101E-2</v>
      </c>
      <c r="V2" s="46">
        <v>43304.394305555557</v>
      </c>
      <c r="W2" s="45">
        <v>2</v>
      </c>
      <c r="X2" s="16">
        <v>0.17627151456687201</v>
      </c>
      <c r="Y2" s="16">
        <v>0.16352534746514999</v>
      </c>
      <c r="Z2" s="17">
        <f>((((N2/1000)+1)/((SMOW!$Z$4/1000)+1))-1)*1000</f>
        <v>-12.699486282858663</v>
      </c>
      <c r="AA2" s="17">
        <f>((((P2/1000)+1)/((SMOW!$AA$4/1000)+1))-1)*1000</f>
        <v>-24.017599548649791</v>
      </c>
      <c r="AB2" s="17">
        <f>Z2*SMOW!$AN$6</f>
        <v>-13.358420481913969</v>
      </c>
      <c r="AC2" s="17">
        <f>AA2*SMOW!$AN$12</f>
        <v>-25.220413997744469</v>
      </c>
      <c r="AD2" s="17">
        <f>LN((AB2/1000)+1)*1000</f>
        <v>-13.448446819493039</v>
      </c>
      <c r="AE2" s="17">
        <f>LN((AC2/1000)+1)*1000</f>
        <v>-25.543899179690357</v>
      </c>
      <c r="AF2" s="16">
        <f>(AD2-SMOW!$AN$14*AE2)</f>
        <v>3.8731947383469745E-2</v>
      </c>
      <c r="AG2" s="2">
        <f>AF2*1000</f>
        <v>38.731947383469745</v>
      </c>
      <c r="AI2" s="45"/>
      <c r="AK2" s="61" t="str">
        <f>"05"</f>
        <v>05</v>
      </c>
      <c r="AL2" s="45">
        <v>3</v>
      </c>
      <c r="AN2" s="61" t="str">
        <f>"0"</f>
        <v>0</v>
      </c>
    </row>
    <row r="3" spans="1:40" x14ac:dyDescent="0.25">
      <c r="A3" s="45">
        <v>496</v>
      </c>
      <c r="B3" s="45"/>
      <c r="C3" s="64" t="s">
        <v>62</v>
      </c>
      <c r="D3" s="65" t="s">
        <v>59</v>
      </c>
      <c r="E3" s="45" t="s">
        <v>90</v>
      </c>
      <c r="F3" s="16">
        <v>-12.6444333937318</v>
      </c>
      <c r="G3" s="16">
        <v>-12.725054953307399</v>
      </c>
      <c r="H3" s="16">
        <v>4.38505982736329E-3</v>
      </c>
      <c r="I3" s="16">
        <v>-23.8412096915606</v>
      </c>
      <c r="J3" s="16">
        <v>-24.130011068822899</v>
      </c>
      <c r="K3" s="16">
        <v>3.52675911190621E-3</v>
      </c>
      <c r="L3" s="16">
        <v>1.55908910310827E-2</v>
      </c>
      <c r="M3" s="16">
        <v>4.2455941217557696E-3</v>
      </c>
      <c r="N3" s="16">
        <v>-22.710515088322101</v>
      </c>
      <c r="O3" s="16">
        <v>4.3403541793169799E-3</v>
      </c>
      <c r="P3" s="16">
        <v>-43.2629713726948</v>
      </c>
      <c r="Q3" s="16">
        <v>3.4565903282430901E-3</v>
      </c>
      <c r="R3" s="16">
        <v>-61.453934644668699</v>
      </c>
      <c r="S3" s="16">
        <v>0.13912887014962899</v>
      </c>
      <c r="T3" s="16">
        <v>-47.764952641871098</v>
      </c>
      <c r="U3" s="16">
        <v>7.8197563934059994E-2</v>
      </c>
      <c r="V3" s="46">
        <v>43304.468148148146</v>
      </c>
      <c r="W3" s="45">
        <v>2</v>
      </c>
      <c r="X3" s="16">
        <v>0.108584022429072</v>
      </c>
      <c r="Y3" s="16">
        <v>0.10639037911902401</v>
      </c>
      <c r="Z3" s="17">
        <f>((((N3/1000)+1)/((SMOW!$Z$4/1000)+1))-1)*1000</f>
        <v>-12.714039536020127</v>
      </c>
      <c r="AA3" s="17">
        <f>((((P3/1000)+1)/((SMOW!$AA$4/1000)+1))-1)*1000</f>
        <v>-24.038891119772199</v>
      </c>
      <c r="AB3" s="17">
        <f>Z3*SMOW!$AN$6</f>
        <v>-13.373728855085959</v>
      </c>
      <c r="AC3" s="17">
        <f>AA3*SMOW!$AN$12</f>
        <v>-25.24277186232964</v>
      </c>
      <c r="AD3" s="17">
        <f t="shared" ref="AD3:AD66" si="0">LN((AB3/1000)+1)*1000</f>
        <v>-13.463962577444649</v>
      </c>
      <c r="AE3" s="17">
        <f t="shared" ref="AE3:AE66" si="1">LN((AC3/1000)+1)*1000</f>
        <v>-25.56683577101192</v>
      </c>
      <c r="AF3" s="16">
        <f>(AD3-SMOW!$AN$14*AE3)</f>
        <v>3.5326709649645238E-2</v>
      </c>
      <c r="AG3" s="2">
        <f t="shared" ref="AG3:AG69" si="2">AF3*1000</f>
        <v>35.326709649645238</v>
      </c>
      <c r="AI3" s="45"/>
      <c r="AK3" s="61" t="str">
        <f t="shared" ref="AK3:AK66" si="3">"05"</f>
        <v>05</v>
      </c>
      <c r="AN3" s="61" t="str">
        <f t="shared" ref="AN3:AN66" si="4">"0"</f>
        <v>0</v>
      </c>
    </row>
    <row r="4" spans="1:40" x14ac:dyDescent="0.25">
      <c r="A4" s="45">
        <v>497</v>
      </c>
      <c r="B4" s="45"/>
      <c r="C4" s="62" t="s">
        <v>62</v>
      </c>
      <c r="D4" s="63" t="s">
        <v>59</v>
      </c>
      <c r="E4" s="45" t="s">
        <v>91</v>
      </c>
      <c r="F4" s="16">
        <v>-12.6492131094697</v>
      </c>
      <c r="G4" s="16">
        <v>-12.7298959204385</v>
      </c>
      <c r="H4" s="16">
        <v>4.5468239061428701E-3</v>
      </c>
      <c r="I4" s="16">
        <v>-23.842218021524001</v>
      </c>
      <c r="J4" s="16">
        <v>-24.1310439476282</v>
      </c>
      <c r="K4" s="16">
        <v>2.93182857949421E-3</v>
      </c>
      <c r="L4" s="16">
        <v>1.12952839091291E-2</v>
      </c>
      <c r="M4" s="16">
        <v>4.4192299821330496E-3</v>
      </c>
      <c r="N4" s="16">
        <v>-22.7152460748983</v>
      </c>
      <c r="O4" s="16">
        <v>4.5004690746742702E-3</v>
      </c>
      <c r="P4" s="16">
        <v>-43.263959640815401</v>
      </c>
      <c r="Q4" s="16">
        <v>2.8734965985442902E-3</v>
      </c>
      <c r="R4" s="16">
        <v>-61.747355430995803</v>
      </c>
      <c r="S4" s="16">
        <v>0.13894387357827301</v>
      </c>
      <c r="T4" s="16">
        <v>-36.563546170555398</v>
      </c>
      <c r="U4" s="16">
        <v>7.4787653002642507E-2</v>
      </c>
      <c r="V4" s="46">
        <v>43304.541909722226</v>
      </c>
      <c r="W4" s="45">
        <v>2</v>
      </c>
      <c r="X4" s="16">
        <v>7.1138885281893494E-2</v>
      </c>
      <c r="Y4" s="16">
        <v>6.7904393463856697E-2</v>
      </c>
      <c r="Z4" s="17">
        <f>((((N4/1000)+1)/((SMOW!$Z$4/1000)+1))-1)*1000</f>
        <v>-12.718818914799868</v>
      </c>
      <c r="AA4" s="17">
        <f>((((P4/1000)+1)/((SMOW!$AA$4/1000)+1))-1)*1000</f>
        <v>-24.039899245539289</v>
      </c>
      <c r="AB4" s="17">
        <f>Z4*SMOW!$AN$6</f>
        <v>-13.378756219969867</v>
      </c>
      <c r="AC4" s="17">
        <f>AA4*SMOW!$AN$12</f>
        <v>-25.243830475583486</v>
      </c>
      <c r="AD4" s="17">
        <f t="shared" si="0"/>
        <v>-13.469058101291438</v>
      </c>
      <c r="AE4" s="17">
        <f t="shared" si="1"/>
        <v>-25.567921799202558</v>
      </c>
      <c r="AF4" s="16">
        <f>(AD4-SMOW!$AN$14*AE4)</f>
        <v>3.0804608687514445E-2</v>
      </c>
      <c r="AG4" s="2">
        <f t="shared" si="2"/>
        <v>30.804608687514445</v>
      </c>
      <c r="AI4" s="45"/>
      <c r="AK4" s="61" t="str">
        <f t="shared" si="3"/>
        <v>05</v>
      </c>
      <c r="AN4" s="61" t="str">
        <f t="shared" si="4"/>
        <v>0</v>
      </c>
    </row>
    <row r="5" spans="1:40" x14ac:dyDescent="0.25">
      <c r="A5" s="45">
        <v>498</v>
      </c>
      <c r="B5" s="45"/>
      <c r="C5" s="64" t="s">
        <v>62</v>
      </c>
      <c r="D5" s="65" t="s">
        <v>24</v>
      </c>
      <c r="E5" s="45" t="s">
        <v>92</v>
      </c>
      <c r="F5" s="16">
        <v>-28.150259339093399</v>
      </c>
      <c r="G5" s="16">
        <v>-28.554074575919099</v>
      </c>
      <c r="H5" s="16">
        <v>3.9057330520085999E-3</v>
      </c>
      <c r="I5" s="16">
        <v>-52.629748465441899</v>
      </c>
      <c r="J5" s="16">
        <v>-54.065289245611503</v>
      </c>
      <c r="K5" s="16">
        <v>2.6515119878054499E-3</v>
      </c>
      <c r="L5" s="16">
        <v>-7.6018542361845397E-3</v>
      </c>
      <c r="M5" s="16">
        <v>4.3437247258706303E-3</v>
      </c>
      <c r="N5" s="16">
        <v>-38.0582592686265</v>
      </c>
      <c r="O5" s="16">
        <v>3.8659141364028901E-3</v>
      </c>
      <c r="P5" s="16">
        <v>-71.478730241538599</v>
      </c>
      <c r="Q5" s="16">
        <v>2.5987572163152801E-3</v>
      </c>
      <c r="R5" s="16">
        <v>-101.240374382935</v>
      </c>
      <c r="S5" s="16">
        <v>0.14216441933385399</v>
      </c>
      <c r="T5" s="16">
        <v>-99.822013506035205</v>
      </c>
      <c r="U5" s="16">
        <v>7.9906454590014594E-2</v>
      </c>
      <c r="V5" s="46">
        <v>43304.620879629627</v>
      </c>
      <c r="W5" s="45">
        <v>2</v>
      </c>
      <c r="X5" s="16">
        <v>1.8567947812706698E-2</v>
      </c>
      <c r="Y5" s="16">
        <v>1.9591869844221899E-2</v>
      </c>
      <c r="Z5" s="17">
        <f>((((N5/1000)+1)/((SMOW!$Z$4/1000)+1))-1)*1000</f>
        <v>-28.218772358738153</v>
      </c>
      <c r="AA5" s="17">
        <f>((((P5/1000)+1)/((SMOW!$AA$4/1000)+1))-1)*1000</f>
        <v>-52.821599941070609</v>
      </c>
      <c r="AB5" s="17">
        <f>Z5*SMOW!$AN$6</f>
        <v>-29.68295081039939</v>
      </c>
      <c r="AC5" s="17">
        <f>AA5*SMOW!$AN$12</f>
        <v>-55.466934396944247</v>
      </c>
      <c r="AD5" s="17">
        <f t="shared" si="0"/>
        <v>-30.132406055473325</v>
      </c>
      <c r="AE5" s="17">
        <f t="shared" si="1"/>
        <v>-57.064584074157416</v>
      </c>
      <c r="AF5" s="16">
        <f>(AD5-SMOW!$AN$14*AE5)</f>
        <v>-2.3056643182073344E-3</v>
      </c>
      <c r="AG5" s="2">
        <f t="shared" si="2"/>
        <v>-2.3056643182073344</v>
      </c>
      <c r="AI5" s="45"/>
      <c r="AK5" s="61" t="str">
        <f t="shared" si="3"/>
        <v>05</v>
      </c>
      <c r="AL5" s="45">
        <v>2</v>
      </c>
      <c r="AN5" s="61" t="str">
        <f t="shared" si="4"/>
        <v>0</v>
      </c>
    </row>
    <row r="6" spans="1:40" x14ac:dyDescent="0.25">
      <c r="A6" s="45">
        <v>499</v>
      </c>
      <c r="B6" s="45"/>
      <c r="C6" s="62" t="s">
        <v>62</v>
      </c>
      <c r="D6" s="63" t="s">
        <v>24</v>
      </c>
      <c r="E6" s="45" t="s">
        <v>93</v>
      </c>
      <c r="F6" s="16">
        <v>-28.101011036426002</v>
      </c>
      <c r="G6" s="16">
        <v>-28.5034012724158</v>
      </c>
      <c r="H6" s="16">
        <v>5.0726103753593304E-3</v>
      </c>
      <c r="I6" s="16">
        <v>-52.5513845406238</v>
      </c>
      <c r="J6" s="16">
        <v>-53.982576333874803</v>
      </c>
      <c r="K6" s="16">
        <v>7.2205434771189904E-3</v>
      </c>
      <c r="L6" s="16">
        <v>-6.0096812986270003E-4</v>
      </c>
      <c r="M6" s="16">
        <v>3.7496464595719401E-3</v>
      </c>
      <c r="N6" s="16">
        <v>-38.009513051990503</v>
      </c>
      <c r="O6" s="16">
        <v>5.0208951552589498E-3</v>
      </c>
      <c r="P6" s="16">
        <v>-71.401925453909399</v>
      </c>
      <c r="Q6" s="16">
        <v>7.0768827571493402E-3</v>
      </c>
      <c r="R6" s="16">
        <v>-101.63639099848599</v>
      </c>
      <c r="S6" s="16">
        <v>0.13760122842484601</v>
      </c>
      <c r="T6" s="16">
        <v>-95.642585573429002</v>
      </c>
      <c r="U6" s="16">
        <v>9.1400227665139999E-2</v>
      </c>
      <c r="V6" s="46">
        <v>43304.693993055553</v>
      </c>
      <c r="W6" s="45">
        <v>2</v>
      </c>
      <c r="X6" s="16">
        <v>0.111276211138837</v>
      </c>
      <c r="Y6" s="16">
        <v>0.11502178360024699</v>
      </c>
      <c r="Z6" s="17">
        <f>((((N6/1000)+1)/((SMOW!$Z$4/1000)+1))-1)*1000</f>
        <v>-28.169527527955207</v>
      </c>
      <c r="AA6" s="17">
        <f>((((P6/1000)+1)/((SMOW!$AA$4/1000)+1))-1)*1000</f>
        <v>-52.743251885691734</v>
      </c>
      <c r="AB6" s="17">
        <f>Z6*SMOW!$AN$6</f>
        <v>-29.631150828769645</v>
      </c>
      <c r="AC6" s="17">
        <f>AA6*SMOW!$AN$12</f>
        <v>-55.38466262833677</v>
      </c>
      <c r="AD6" s="17">
        <f t="shared" si="0"/>
        <v>-30.079022886475396</v>
      </c>
      <c r="AE6" s="17">
        <f t="shared" si="1"/>
        <v>-56.977484756253119</v>
      </c>
      <c r="AF6" s="16">
        <f>(AD6-SMOW!$AN$14*AE6)</f>
        <v>5.089064826250933E-3</v>
      </c>
      <c r="AG6" s="2">
        <f t="shared" si="2"/>
        <v>5.089064826250933</v>
      </c>
      <c r="AI6" s="45"/>
      <c r="AK6" s="61" t="str">
        <f t="shared" si="3"/>
        <v>05</v>
      </c>
      <c r="AN6" s="61" t="str">
        <f t="shared" si="4"/>
        <v>0</v>
      </c>
    </row>
    <row r="7" spans="1:40" x14ac:dyDescent="0.25">
      <c r="A7" s="45">
        <v>500</v>
      </c>
      <c r="B7" s="45"/>
      <c r="C7" s="64" t="s">
        <v>62</v>
      </c>
      <c r="D7" s="65" t="s">
        <v>24</v>
      </c>
      <c r="E7" s="45" t="s">
        <v>94</v>
      </c>
      <c r="F7" s="16">
        <v>-28.211512839173999</v>
      </c>
      <c r="G7" s="16">
        <v>-28.617104335254599</v>
      </c>
      <c r="H7" s="16">
        <v>4.0119600206023204E-3</v>
      </c>
      <c r="I7" s="16">
        <v>-52.758994830286802</v>
      </c>
      <c r="J7" s="16">
        <v>-54.201724922262798</v>
      </c>
      <c r="K7" s="16">
        <v>1.71209369299234E-3</v>
      </c>
      <c r="L7" s="16">
        <v>1.4064237001709199E-3</v>
      </c>
      <c r="M7" s="16">
        <v>4.2286435398364002E-3</v>
      </c>
      <c r="N7" s="16">
        <v>-38.118888289789098</v>
      </c>
      <c r="O7" s="16">
        <v>3.9710581219478099E-3</v>
      </c>
      <c r="P7" s="16">
        <v>-71.6054051066223</v>
      </c>
      <c r="Q7" s="16">
        <v>1.6780296902798599E-3</v>
      </c>
      <c r="R7" s="16">
        <v>-102.23013072710501</v>
      </c>
      <c r="S7" s="16">
        <v>0.115690255428193</v>
      </c>
      <c r="T7" s="16">
        <v>-90.485684263235996</v>
      </c>
      <c r="U7" s="16">
        <v>7.2621430532783304E-2</v>
      </c>
      <c r="V7" s="46">
        <v>43304.901446759257</v>
      </c>
      <c r="W7" s="45">
        <v>2</v>
      </c>
      <c r="X7" s="16">
        <v>0.10368190563947299</v>
      </c>
      <c r="Y7" s="16">
        <v>9.8062002735137405E-2</v>
      </c>
      <c r="Z7" s="17">
        <f>((((N7/1000)+1)/((SMOW!$Z$4/1000)+1))-1)*1000</f>
        <v>-28.280021540597499</v>
      </c>
      <c r="AA7" s="17">
        <f>((((P7/1000)+1)/((SMOW!$AA$4/1000)+1))-1)*1000</f>
        <v>-52.950820132298794</v>
      </c>
      <c r="AB7" s="17">
        <f>Z7*SMOW!$AN$6</f>
        <v>-29.747378009045583</v>
      </c>
      <c r="AC7" s="17">
        <f>AA7*SMOW!$AN$12</f>
        <v>-55.602626005634825</v>
      </c>
      <c r="AD7" s="17">
        <f t="shared" si="0"/>
        <v>-30.198806349806137</v>
      </c>
      <c r="AE7" s="17">
        <f t="shared" si="1"/>
        <v>-57.20825438205172</v>
      </c>
      <c r="AF7" s="16">
        <f>(AD7-SMOW!$AN$14*AE7)</f>
        <v>7.1519639171739868E-3</v>
      </c>
      <c r="AG7" s="2">
        <f t="shared" si="2"/>
        <v>7.1519639171739868</v>
      </c>
      <c r="AI7" s="45"/>
      <c r="AK7" s="61" t="str">
        <f t="shared" si="3"/>
        <v>05</v>
      </c>
      <c r="AN7" s="61" t="str">
        <f t="shared" si="4"/>
        <v>0</v>
      </c>
    </row>
    <row r="8" spans="1:40" x14ac:dyDescent="0.25">
      <c r="A8" s="45">
        <v>501</v>
      </c>
      <c r="B8" s="45"/>
      <c r="C8" s="62" t="s">
        <v>62</v>
      </c>
      <c r="D8" s="63" t="s">
        <v>24</v>
      </c>
      <c r="E8" s="45" t="s">
        <v>95</v>
      </c>
      <c r="F8" s="16">
        <v>-28.355453155198401</v>
      </c>
      <c r="G8" s="16">
        <v>-28.765234471327201</v>
      </c>
      <c r="H8" s="16">
        <v>5.0238081507947199E-3</v>
      </c>
      <c r="I8" s="16">
        <v>-52.981434787366602</v>
      </c>
      <c r="J8" s="16">
        <v>-54.436582127906199</v>
      </c>
      <c r="K8" s="16">
        <v>4.1633023569108297E-3</v>
      </c>
      <c r="L8" s="16">
        <v>-2.2719107792708301E-2</v>
      </c>
      <c r="M8" s="16">
        <v>4.4249454022088804E-3</v>
      </c>
      <c r="N8" s="16">
        <v>-38.261361135502703</v>
      </c>
      <c r="O8" s="16">
        <v>4.9725904689654401E-3</v>
      </c>
      <c r="P8" s="16">
        <v>-71.823419374072898</v>
      </c>
      <c r="Q8" s="16">
        <v>4.0804688394684898E-3</v>
      </c>
      <c r="R8" s="16">
        <v>-102.644829303484</v>
      </c>
      <c r="S8" s="16">
        <v>0.10167822216953699</v>
      </c>
      <c r="T8" s="16">
        <v>-98.255212282179997</v>
      </c>
      <c r="U8" s="16">
        <v>6.8163710899703397E-2</v>
      </c>
      <c r="V8" s="46">
        <v>43305.36509259259</v>
      </c>
      <c r="W8" s="45">
        <v>2.1</v>
      </c>
      <c r="X8" s="16">
        <v>0.214733456037001</v>
      </c>
      <c r="Y8" s="16">
        <v>0.211007169911756</v>
      </c>
      <c r="Z8" s="17">
        <f>((((N8/1000)+1)/((SMOW!$Z$4/1000)+1))-1)*1000</f>
        <v>-28.423951709183214</v>
      </c>
      <c r="AA8" s="17">
        <f>((((P8/1000)+1)/((SMOW!$AA$4/1000)+1))-1)*1000</f>
        <v>-53.173215043174181</v>
      </c>
      <c r="AB8" s="17">
        <f>Z8*SMOW!$AN$6</f>
        <v>-29.898776236436557</v>
      </c>
      <c r="AC8" s="17">
        <f>AA8*SMOW!$AN$12</f>
        <v>-55.836158574612313</v>
      </c>
      <c r="AD8" s="17">
        <f t="shared" si="0"/>
        <v>-30.354858533823464</v>
      </c>
      <c r="AE8" s="17">
        <f t="shared" si="1"/>
        <v>-57.455567064596579</v>
      </c>
      <c r="AF8" s="16">
        <f>(AD8-SMOW!$AN$14*AE8)</f>
        <v>-1.8319123716469932E-2</v>
      </c>
      <c r="AG8" s="2">
        <f t="shared" si="2"/>
        <v>-18.319123716469932</v>
      </c>
      <c r="AI8" s="45"/>
      <c r="AK8" s="61" t="str">
        <f t="shared" si="3"/>
        <v>05</v>
      </c>
      <c r="AN8" s="61" t="str">
        <f t="shared" si="4"/>
        <v>0</v>
      </c>
    </row>
    <row r="9" spans="1:40" x14ac:dyDescent="0.25">
      <c r="A9" s="45">
        <v>502</v>
      </c>
      <c r="B9" s="45"/>
      <c r="C9" s="64" t="s">
        <v>62</v>
      </c>
      <c r="D9" s="65" t="s">
        <v>22</v>
      </c>
      <c r="E9" s="45" t="s">
        <v>97</v>
      </c>
      <c r="F9" s="16">
        <v>0.183876809</v>
      </c>
      <c r="G9" s="16">
        <v>0.18385975399999999</v>
      </c>
      <c r="H9" s="16">
        <v>2.795826E-3</v>
      </c>
      <c r="I9" s="16">
        <v>0.44559020700000002</v>
      </c>
      <c r="J9" s="16">
        <v>0.44549089400000003</v>
      </c>
      <c r="K9" s="16">
        <v>1.8545969999999999E-3</v>
      </c>
      <c r="L9" s="16">
        <v>-5.1359438E-2</v>
      </c>
      <c r="M9" s="16">
        <v>2.5945970000000001E-3</v>
      </c>
      <c r="N9" s="16">
        <v>-10.0129894</v>
      </c>
      <c r="O9" s="16">
        <v>2.7673229999999999E-3</v>
      </c>
      <c r="P9" s="16">
        <v>-19.459384289999999</v>
      </c>
      <c r="Q9" s="16">
        <v>1.8176970000000001E-3</v>
      </c>
      <c r="R9" s="16">
        <v>-29.121734199999999</v>
      </c>
      <c r="S9" s="16">
        <v>0.13695967100000001</v>
      </c>
      <c r="T9" s="16">
        <v>155.07828079999999</v>
      </c>
      <c r="U9" s="16">
        <v>7.3004745999999995E-2</v>
      </c>
      <c r="V9" s="46">
        <v>43305.440972222219</v>
      </c>
      <c r="W9" s="45">
        <v>2.1</v>
      </c>
      <c r="X9" s="16">
        <v>0.15905371700000001</v>
      </c>
      <c r="Y9" s="16">
        <v>0.156712886</v>
      </c>
      <c r="Z9" s="17">
        <f>((((N9/1000)+1)/((SMOW!$Z$4/1000)+1))-1)*1000</f>
        <v>0.11336630253144797</v>
      </c>
      <c r="AA9" s="17">
        <f>((((P9/1000)+1)/((SMOW!$AA$4/1000)+1))-1)*1000</f>
        <v>0.24299047300524457</v>
      </c>
      <c r="AB9" s="17">
        <f>Z9*SMOW!$AN$6</f>
        <v>0.11924850375554394</v>
      </c>
      <c r="AC9" s="17">
        <f>AA9*SMOW!$AN$12</f>
        <v>0.25515956806118611</v>
      </c>
      <c r="AD9" s="17">
        <f t="shared" si="0"/>
        <v>0.11924139421792507</v>
      </c>
      <c r="AE9" s="17">
        <f t="shared" si="1"/>
        <v>0.25512702039496432</v>
      </c>
      <c r="AF9" s="16">
        <f>(AD9-SMOW!$AN$14*AE9)</f>
        <v>-1.5465672550616094E-2</v>
      </c>
      <c r="AG9" s="2">
        <f t="shared" si="2"/>
        <v>-15.465672550616095</v>
      </c>
      <c r="AI9" s="45"/>
      <c r="AK9" s="61" t="str">
        <f t="shared" si="3"/>
        <v>05</v>
      </c>
      <c r="AL9" s="45">
        <v>4</v>
      </c>
      <c r="AN9" s="61" t="str">
        <f t="shared" si="4"/>
        <v>0</v>
      </c>
    </row>
    <row r="10" spans="1:40" x14ac:dyDescent="0.25">
      <c r="A10" s="45">
        <v>503</v>
      </c>
      <c r="B10" s="45"/>
      <c r="C10" s="62" t="s">
        <v>62</v>
      </c>
      <c r="D10" s="63" t="s">
        <v>22</v>
      </c>
      <c r="E10" s="45" t="s">
        <v>98</v>
      </c>
      <c r="F10" s="16">
        <v>0.17791009099999999</v>
      </c>
      <c r="G10" s="16">
        <v>0.17789397900000001</v>
      </c>
      <c r="H10" s="16">
        <v>3.8437250000000001E-3</v>
      </c>
      <c r="I10" s="16">
        <v>0.39738412200000001</v>
      </c>
      <c r="J10" s="16">
        <v>0.39730516300000002</v>
      </c>
      <c r="K10" s="16">
        <v>1.086149E-3</v>
      </c>
      <c r="L10" s="16">
        <v>-3.1883147000000001E-2</v>
      </c>
      <c r="M10" s="16">
        <v>3.8320049999999999E-3</v>
      </c>
      <c r="N10" s="16">
        <v>-10.01889529</v>
      </c>
      <c r="O10" s="16">
        <v>3.8045380000000001E-3</v>
      </c>
      <c r="P10" s="16">
        <v>-19.506631259999999</v>
      </c>
      <c r="Q10" s="16">
        <v>1.064539E-3</v>
      </c>
      <c r="R10" s="16">
        <v>-28.644080809999998</v>
      </c>
      <c r="S10" s="16">
        <v>0.126364423</v>
      </c>
      <c r="T10" s="16">
        <v>-9.1428105429999995</v>
      </c>
      <c r="U10" s="16">
        <v>5.9174043000000003E-2</v>
      </c>
      <c r="V10" s="46">
        <v>43305.513888888891</v>
      </c>
      <c r="W10" s="45">
        <v>2.1</v>
      </c>
      <c r="X10" s="16">
        <v>0.26527084299999998</v>
      </c>
      <c r="Y10" s="16">
        <v>0.27431267199999998</v>
      </c>
      <c r="Z10" s="17">
        <f>((((N10/1000)+1)/((SMOW!$Z$4/1000)+1))-1)*1000</f>
        <v>0.10740000250364368</v>
      </c>
      <c r="AA10" s="17">
        <f>((((P10/1000)+1)/((SMOW!$AA$4/1000)+1))-1)*1000</f>
        <v>0.19479415170398084</v>
      </c>
      <c r="AB10" s="17">
        <f>Z10*SMOW!$AN$6</f>
        <v>0.11297263221889434</v>
      </c>
      <c r="AC10" s="17">
        <f>AA10*SMOW!$AN$12</f>
        <v>0.20454954877412063</v>
      </c>
      <c r="AD10" s="17">
        <f t="shared" si="0"/>
        <v>0.11296625129163766</v>
      </c>
      <c r="AE10" s="17">
        <f t="shared" si="1"/>
        <v>0.2045286313675658</v>
      </c>
      <c r="AF10" s="16">
        <f>(AD10-SMOW!$AN$14*AE10)</f>
        <v>4.9751339295629193E-3</v>
      </c>
      <c r="AG10" s="2">
        <f t="shared" si="2"/>
        <v>4.9751339295629196</v>
      </c>
      <c r="AI10" s="45"/>
      <c r="AK10" s="61" t="str">
        <f t="shared" si="3"/>
        <v>05</v>
      </c>
      <c r="AN10" s="61" t="str">
        <f t="shared" si="4"/>
        <v>0</v>
      </c>
    </row>
    <row r="11" spans="1:40" x14ac:dyDescent="0.25">
      <c r="A11" s="45">
        <v>504</v>
      </c>
      <c r="B11" s="45"/>
      <c r="C11" s="64" t="s">
        <v>62</v>
      </c>
      <c r="D11" s="65" t="s">
        <v>22</v>
      </c>
      <c r="E11" s="45" t="s">
        <v>99</v>
      </c>
      <c r="F11" s="16">
        <v>1.0738677E-2</v>
      </c>
      <c r="G11" s="16">
        <v>1.0738354E-2</v>
      </c>
      <c r="H11" s="16">
        <v>3.6888889999999999E-3</v>
      </c>
      <c r="I11" s="16">
        <v>7.2886829E-2</v>
      </c>
      <c r="J11" s="16">
        <v>7.2884124999999994E-2</v>
      </c>
      <c r="K11" s="16">
        <v>1.565714E-3</v>
      </c>
      <c r="L11" s="16">
        <v>-2.7744464E-2</v>
      </c>
      <c r="M11" s="16">
        <v>3.9455280000000002E-3</v>
      </c>
      <c r="N11" s="16">
        <v>-10.18436239</v>
      </c>
      <c r="O11" s="16">
        <v>3.6512810000000001E-3</v>
      </c>
      <c r="P11" s="16">
        <v>-19.824672320000001</v>
      </c>
      <c r="Q11" s="16">
        <v>1.5345630000000001E-3</v>
      </c>
      <c r="R11" s="16">
        <v>-29.403152290000001</v>
      </c>
      <c r="S11" s="16">
        <v>0.13064035700000001</v>
      </c>
      <c r="T11" s="16">
        <v>-3.2499481160000001</v>
      </c>
      <c r="U11" s="16">
        <v>7.3899932000000002E-2</v>
      </c>
      <c r="V11" s="46">
        <v>43305.586805555555</v>
      </c>
      <c r="W11" s="45">
        <v>2.1</v>
      </c>
      <c r="X11" s="16">
        <v>1.6409653E-2</v>
      </c>
      <c r="Y11" s="16">
        <v>1.8868513E-2</v>
      </c>
      <c r="Z11" s="17">
        <f>((((N11/1000)+1)/((SMOW!$Z$4/1000)+1))-1)*1000</f>
        <v>-5.9759623452504407E-2</v>
      </c>
      <c r="AA11" s="17">
        <f>((((P11/1000)+1)/((SMOW!$AA$4/1000)+1))-1)*1000</f>
        <v>-0.12963742802940548</v>
      </c>
      <c r="AB11" s="17">
        <f>Z11*SMOW!$AN$6</f>
        <v>-6.2860351996829322E-2</v>
      </c>
      <c r="AC11" s="17">
        <f>AA11*SMOW!$AN$12</f>
        <v>-0.13612974093775382</v>
      </c>
      <c r="AD11" s="17">
        <f t="shared" si="0"/>
        <v>-6.2862327791600461E-2</v>
      </c>
      <c r="AE11" s="17">
        <f t="shared" si="1"/>
        <v>-0.13613900743195301</v>
      </c>
      <c r="AF11" s="16">
        <f>(AD11-SMOW!$AN$14*AE11)</f>
        <v>9.0190681324707339E-3</v>
      </c>
      <c r="AG11" s="2">
        <f t="shared" si="2"/>
        <v>9.0190681324707338</v>
      </c>
      <c r="AI11" s="45"/>
      <c r="AK11" s="61" t="str">
        <f t="shared" si="3"/>
        <v>05</v>
      </c>
      <c r="AN11" s="61" t="str">
        <f t="shared" si="4"/>
        <v>0</v>
      </c>
    </row>
    <row r="12" spans="1:40" x14ac:dyDescent="0.25">
      <c r="A12" s="45">
        <v>505</v>
      </c>
      <c r="B12" s="45"/>
      <c r="C12" s="62" t="s">
        <v>62</v>
      </c>
      <c r="D12" s="63" t="s">
        <v>22</v>
      </c>
      <c r="E12" s="45" t="s">
        <v>100</v>
      </c>
      <c r="F12" s="16">
        <v>3.8518952339239299E-2</v>
      </c>
      <c r="G12" s="16">
        <v>3.8517943982795302E-2</v>
      </c>
      <c r="H12" s="16">
        <v>3.6971302375527599E-3</v>
      </c>
      <c r="I12" s="16">
        <v>0.140449839452672</v>
      </c>
      <c r="J12" s="16">
        <v>0.14043991625574101</v>
      </c>
      <c r="K12" s="16">
        <v>1.7695176384488599E-3</v>
      </c>
      <c r="L12" s="16">
        <v>-3.5634331800235799E-2</v>
      </c>
      <c r="M12" s="16">
        <v>3.8521867942421001E-3</v>
      </c>
      <c r="N12" s="16">
        <v>-10.156865334713199</v>
      </c>
      <c r="O12" s="16">
        <v>3.6594380258855698E-3</v>
      </c>
      <c r="P12" s="16">
        <v>-19.758453553412998</v>
      </c>
      <c r="Q12" s="16">
        <v>1.7343111226591299E-3</v>
      </c>
      <c r="R12" s="16">
        <v>-29.269201144125098</v>
      </c>
      <c r="S12" s="16">
        <v>0.127634229402735</v>
      </c>
      <c r="T12" s="16">
        <v>-2.22384529434028</v>
      </c>
      <c r="U12" s="16">
        <v>6.35121759766685E-2</v>
      </c>
      <c r="V12" s="46">
        <v>43305.660439814812</v>
      </c>
      <c r="W12" s="45">
        <v>2.1</v>
      </c>
      <c r="X12" s="16">
        <v>1.40641717820981E-2</v>
      </c>
      <c r="Y12" s="16">
        <v>1.19661570445186E-2</v>
      </c>
      <c r="Z12" s="17">
        <f>((((N12/1000)+1)/((SMOW!$Z$4/1000)+1))-1)*1000</f>
        <v>-3.1981306937378662E-2</v>
      </c>
      <c r="AA12" s="17">
        <f>((((P12/1000)+1)/((SMOW!$AA$4/1000)+1))-1)*1000</f>
        <v>-6.2088102631530084E-2</v>
      </c>
      <c r="AB12" s="17">
        <f>Z12*SMOW!$AN$6</f>
        <v>-3.3640710822082871E-2</v>
      </c>
      <c r="AC12" s="17">
        <f>AA12*SMOW!$AN$12</f>
        <v>-6.5197508582395647E-2</v>
      </c>
      <c r="AD12" s="17">
        <f t="shared" si="0"/>
        <v>-3.3641276683527829E-2</v>
      </c>
      <c r="AE12" s="17">
        <f t="shared" si="1"/>
        <v>-6.5199634032305609E-2</v>
      </c>
      <c r="AF12" s="16">
        <f>(AD12-SMOW!$AN$14*AE12)</f>
        <v>7.8413008552953578E-4</v>
      </c>
      <c r="AG12" s="2">
        <f t="shared" si="2"/>
        <v>0.78413008552953578</v>
      </c>
      <c r="AI12" s="45"/>
      <c r="AK12" s="61" t="str">
        <f t="shared" si="3"/>
        <v>05</v>
      </c>
      <c r="AN12" s="61" t="str">
        <f t="shared" si="4"/>
        <v>0</v>
      </c>
    </row>
    <row r="13" spans="1:40" x14ac:dyDescent="0.25">
      <c r="A13" s="45">
        <v>506</v>
      </c>
      <c r="B13" s="45"/>
      <c r="C13" s="64" t="s">
        <v>62</v>
      </c>
      <c r="D13" s="65" t="s">
        <v>58</v>
      </c>
      <c r="E13" s="45" t="s">
        <v>101</v>
      </c>
      <c r="F13" s="16">
        <v>11.500427869999999</v>
      </c>
      <c r="G13" s="16">
        <v>11.43480033</v>
      </c>
      <c r="H13" s="16">
        <v>3.9142020000000003E-3</v>
      </c>
      <c r="I13" s="16">
        <v>22.730671770000001</v>
      </c>
      <c r="J13" s="16">
        <v>22.476179290000001</v>
      </c>
      <c r="K13" s="16">
        <v>1.8343879999999999E-3</v>
      </c>
      <c r="L13" s="16">
        <v>-0.432622332</v>
      </c>
      <c r="M13" s="16">
        <v>3.9768329999999999E-3</v>
      </c>
      <c r="N13" s="16">
        <v>1.1881895140000001</v>
      </c>
      <c r="O13" s="16">
        <v>3.8742970000000001E-3</v>
      </c>
      <c r="P13" s="16">
        <v>2.3823108610000001</v>
      </c>
      <c r="Q13" s="16">
        <v>1.797891E-3</v>
      </c>
      <c r="R13" s="16">
        <v>2.195660776</v>
      </c>
      <c r="S13" s="16">
        <v>0.14122638400000001</v>
      </c>
      <c r="T13" s="16">
        <v>37.596057770000002</v>
      </c>
      <c r="U13" s="16">
        <v>6.5724912999999996E-2</v>
      </c>
      <c r="V13" s="46">
        <v>43305.73333333333</v>
      </c>
      <c r="W13" s="45">
        <v>2.1</v>
      </c>
      <c r="X13" s="16">
        <v>7.2507420000000001E-3</v>
      </c>
      <c r="Y13" s="16">
        <v>5.8658180000000001E-3</v>
      </c>
      <c r="Z13" s="17">
        <f>((((N13/1000)+1)/((SMOW!$Z$4/1000)+1))-1)*1000</f>
        <v>11.429119570292023</v>
      </c>
      <c r="AA13" s="17">
        <f>((((P13/1000)+1)/((SMOW!$AA$4/1000)+1))-1)*1000</f>
        <v>22.523559094853375</v>
      </c>
      <c r="AB13" s="17">
        <f>Z13*SMOW!$AN$6</f>
        <v>12.022138656435912</v>
      </c>
      <c r="AC13" s="17">
        <f>AA13*SMOW!$AN$12</f>
        <v>23.651551185380612</v>
      </c>
      <c r="AD13" s="17">
        <f t="shared" si="0"/>
        <v>11.950446768717669</v>
      </c>
      <c r="AE13" s="17">
        <f t="shared" si="1"/>
        <v>23.376186662716652</v>
      </c>
      <c r="AF13" s="16">
        <f>(AD13-SMOW!$AN$14*AE13)</f>
        <v>-0.39217978919672447</v>
      </c>
      <c r="AG13" s="2">
        <f t="shared" si="2"/>
        <v>-392.17978919672447</v>
      </c>
      <c r="AI13" s="45"/>
      <c r="AK13" s="61" t="str">
        <f t="shared" si="3"/>
        <v>05</v>
      </c>
      <c r="AL13" s="45">
        <v>3</v>
      </c>
      <c r="AN13" s="61" t="str">
        <f t="shared" si="4"/>
        <v>0</v>
      </c>
    </row>
    <row r="14" spans="1:40" x14ac:dyDescent="0.25">
      <c r="A14" s="45">
        <v>507</v>
      </c>
      <c r="B14" s="45"/>
      <c r="C14" s="62" t="s">
        <v>62</v>
      </c>
      <c r="D14" s="63" t="s">
        <v>58</v>
      </c>
      <c r="E14" s="45" t="s">
        <v>102</v>
      </c>
      <c r="F14" s="16">
        <v>11.17659596</v>
      </c>
      <c r="G14" s="16">
        <v>11.11459833</v>
      </c>
      <c r="H14" s="16">
        <v>7.2256890000000004E-3</v>
      </c>
      <c r="I14" s="16">
        <v>22.096179370000002</v>
      </c>
      <c r="J14" s="16">
        <v>21.855596179999999</v>
      </c>
      <c r="K14" s="16">
        <v>2.7560340000000001E-3</v>
      </c>
      <c r="L14" s="16">
        <v>-0.42515645699999999</v>
      </c>
      <c r="M14" s="16">
        <v>7.4779629999999998E-3</v>
      </c>
      <c r="N14" s="16">
        <v>0.86765906999999998</v>
      </c>
      <c r="O14" s="16">
        <v>7.1520230000000004E-3</v>
      </c>
      <c r="P14" s="16">
        <v>1.7604423870000001</v>
      </c>
      <c r="Q14" s="16">
        <v>2.7012E-3</v>
      </c>
      <c r="R14" s="16">
        <v>1.9025235890000001</v>
      </c>
      <c r="S14" s="16">
        <v>0.210934802</v>
      </c>
      <c r="T14" s="16">
        <v>84.834167600000001</v>
      </c>
      <c r="U14" s="16">
        <v>0.140091091</v>
      </c>
      <c r="V14" s="46">
        <v>43306.357638888891</v>
      </c>
      <c r="W14" s="45">
        <v>2.1</v>
      </c>
      <c r="X14" s="16">
        <v>3.3811674E-2</v>
      </c>
      <c r="Y14" s="16">
        <v>3.1190242E-2</v>
      </c>
      <c r="Z14" s="17">
        <f>((((N14/1000)+1)/((SMOW!$Z$4/1000)+1))-1)*1000</f>
        <v>11.105310492073084</v>
      </c>
      <c r="AA14" s="17">
        <f>((((P14/1000)+1)/((SMOW!$AA$4/1000)+1))-1)*1000</f>
        <v>21.889195181570507</v>
      </c>
      <c r="AB14" s="17">
        <f>Z14*SMOW!$AN$6</f>
        <v>11.681528199732</v>
      </c>
      <c r="AC14" s="17">
        <f>AA14*SMOW!$AN$12</f>
        <v>22.985417982276115</v>
      </c>
      <c r="AD14" s="17">
        <f t="shared" si="0"/>
        <v>11.613825883458002</v>
      </c>
      <c r="AE14" s="17">
        <f t="shared" si="1"/>
        <v>22.725232696124696</v>
      </c>
      <c r="AF14" s="16">
        <f>(AD14-SMOW!$AN$14*AE14)</f>
        <v>-0.38509698009583815</v>
      </c>
      <c r="AG14" s="2">
        <f t="shared" si="2"/>
        <v>-385.09698009583815</v>
      </c>
      <c r="AI14" s="45"/>
      <c r="AK14" s="61" t="str">
        <f t="shared" si="3"/>
        <v>05</v>
      </c>
      <c r="AN14" s="61" t="str">
        <f t="shared" si="4"/>
        <v>0</v>
      </c>
    </row>
    <row r="15" spans="1:40" x14ac:dyDescent="0.25">
      <c r="A15" s="45">
        <v>508</v>
      </c>
      <c r="B15" s="45"/>
      <c r="C15" s="64" t="s">
        <v>64</v>
      </c>
      <c r="D15" s="65" t="s">
        <v>50</v>
      </c>
      <c r="E15" s="45" t="s">
        <v>180</v>
      </c>
      <c r="F15" s="16">
        <v>10.36244042</v>
      </c>
      <c r="G15" s="16">
        <v>10.30911766</v>
      </c>
      <c r="H15" s="16">
        <v>6.1459059999999996E-3</v>
      </c>
      <c r="I15" s="16">
        <v>20.041113620000001</v>
      </c>
      <c r="J15" s="16">
        <v>19.842933890000001</v>
      </c>
      <c r="K15" s="16">
        <v>1.7464799999999999E-3</v>
      </c>
      <c r="L15" s="16">
        <v>-0.16795143300000001</v>
      </c>
      <c r="M15" s="16">
        <v>6.0414270000000003E-3</v>
      </c>
      <c r="N15" s="16">
        <v>6.1803842999999997E-2</v>
      </c>
      <c r="O15" s="16">
        <v>6.0832480000000003E-3</v>
      </c>
      <c r="P15" s="16">
        <v>-0.25373555199999998</v>
      </c>
      <c r="Q15" s="16">
        <v>1.7117320000000001E-3</v>
      </c>
      <c r="R15" s="16">
        <v>-0.71239394199999995</v>
      </c>
      <c r="S15" s="16">
        <v>0.14729905400000001</v>
      </c>
      <c r="T15" s="16">
        <v>27.809352659999998</v>
      </c>
      <c r="U15" s="16">
        <v>5.9586725E-2</v>
      </c>
      <c r="V15" s="46">
        <v>43306.431250000001</v>
      </c>
      <c r="W15" s="45">
        <v>2.1</v>
      </c>
      <c r="X15" s="16">
        <v>3.1258877999999997E-2</v>
      </c>
      <c r="Y15" s="16">
        <v>2.3857216000000001E-2</v>
      </c>
      <c r="Z15" s="17">
        <f>((((N15/1000)+1)/((SMOW!$Z$4/1000)+1))-1)*1000</f>
        <v>10.291212352200318</v>
      </c>
      <c r="AA15" s="17">
        <f>((((P15/1000)+1)/((SMOW!$AA$4/1000)+1))-1)*1000</f>
        <v>19.834545600745823</v>
      </c>
      <c r="AB15" s="17">
        <f>Z15*SMOW!$AN$6</f>
        <v>10.825189209024698</v>
      </c>
      <c r="AC15" s="17">
        <f>AA15*SMOW!$AN$12</f>
        <v>20.827870432874835</v>
      </c>
      <c r="AD15" s="17">
        <f t="shared" si="0"/>
        <v>10.76701629364678</v>
      </c>
      <c r="AE15" s="17">
        <f t="shared" si="1"/>
        <v>20.613935775722762</v>
      </c>
      <c r="AF15" s="16">
        <f>(AD15-SMOW!$AN$14*AE15)</f>
        <v>-0.11714179593483998</v>
      </c>
      <c r="AG15" s="2">
        <f t="shared" si="2"/>
        <v>-117.14179593483998</v>
      </c>
      <c r="AI15" s="45"/>
      <c r="AK15" s="61" t="str">
        <f t="shared" si="3"/>
        <v>05</v>
      </c>
      <c r="AN15" s="61" t="str">
        <f t="shared" si="4"/>
        <v>0</v>
      </c>
    </row>
    <row r="16" spans="1:40" x14ac:dyDescent="0.25">
      <c r="A16" s="45">
        <v>509</v>
      </c>
      <c r="B16" s="45"/>
      <c r="C16" s="62" t="s">
        <v>64</v>
      </c>
      <c r="D16" s="63" t="s">
        <v>50</v>
      </c>
      <c r="E16" s="45" t="s">
        <v>181</v>
      </c>
      <c r="F16" s="16">
        <v>10.68906694</v>
      </c>
      <c r="G16" s="16">
        <v>10.63234199</v>
      </c>
      <c r="H16" s="16">
        <v>6.1746199999999996E-3</v>
      </c>
      <c r="I16" s="16">
        <v>20.654576949999999</v>
      </c>
      <c r="J16" s="16">
        <v>20.444163549999999</v>
      </c>
      <c r="K16" s="16">
        <v>1.298874E-3</v>
      </c>
      <c r="L16" s="16">
        <v>-0.158017142</v>
      </c>
      <c r="M16" s="16">
        <v>4.4390510000000003E-3</v>
      </c>
      <c r="N16" s="16">
        <v>0.38510040099999998</v>
      </c>
      <c r="O16" s="16">
        <v>6.1116699999999996E-3</v>
      </c>
      <c r="P16" s="16">
        <v>0.34752224999999998</v>
      </c>
      <c r="Q16" s="16">
        <v>1.2730319999999999E-3</v>
      </c>
      <c r="R16" s="16">
        <v>0.433190044</v>
      </c>
      <c r="S16" s="16">
        <v>0.102039955</v>
      </c>
      <c r="T16" s="16">
        <v>24.239624209999999</v>
      </c>
      <c r="U16" s="16">
        <v>5.8149319999999997E-2</v>
      </c>
      <c r="V16" s="46">
        <v>43306.504166666666</v>
      </c>
      <c r="W16" s="45">
        <v>2.1</v>
      </c>
      <c r="X16" s="16">
        <v>1.2638250000000001E-3</v>
      </c>
      <c r="Y16" s="16">
        <v>2.4538289999999998E-3</v>
      </c>
      <c r="Z16" s="17">
        <f>((((N16/1000)+1)/((SMOW!$Z$4/1000)+1))-1)*1000</f>
        <v>10.617815838380951</v>
      </c>
      <c r="AA16" s="17">
        <f>((((P16/1000)+1)/((SMOW!$AA$4/1000)+1))-1)*1000</f>
        <v>20.447884703973294</v>
      </c>
      <c r="AB16" s="17">
        <f>Z16*SMOW!$AN$6</f>
        <v>11.16873906624599</v>
      </c>
      <c r="AC16" s="17">
        <f>AA16*SMOW!$AN$12</f>
        <v>21.471925892000506</v>
      </c>
      <c r="AD16" s="17">
        <f t="shared" si="0"/>
        <v>11.106829243352543</v>
      </c>
      <c r="AE16" s="17">
        <f t="shared" si="1"/>
        <v>21.244651679073641</v>
      </c>
      <c r="AF16" s="16">
        <f>(AD16-SMOW!$AN$14*AE16)</f>
        <v>-0.11034684319833943</v>
      </c>
      <c r="AG16" s="2">
        <f t="shared" si="2"/>
        <v>-110.34684319833943</v>
      </c>
      <c r="AI16" s="45"/>
      <c r="AK16" s="61" t="str">
        <f t="shared" si="3"/>
        <v>05</v>
      </c>
      <c r="AN16" s="61" t="str">
        <f t="shared" si="4"/>
        <v>0</v>
      </c>
    </row>
    <row r="17" spans="1:40" x14ac:dyDescent="0.25">
      <c r="A17" s="45">
        <v>510</v>
      </c>
      <c r="B17" s="45"/>
      <c r="C17" s="64" t="s">
        <v>64</v>
      </c>
      <c r="D17" s="65" t="s">
        <v>50</v>
      </c>
      <c r="E17" s="45" t="s">
        <v>182</v>
      </c>
      <c r="F17" s="16">
        <v>10.436012399999999</v>
      </c>
      <c r="G17" s="16">
        <v>10.38193296</v>
      </c>
      <c r="H17" s="16">
        <v>3.1063639999999999E-3</v>
      </c>
      <c r="I17" s="16">
        <v>20.143078209999999</v>
      </c>
      <c r="J17" s="16">
        <v>19.942890139999999</v>
      </c>
      <c r="K17" s="16">
        <v>2.0138719999999999E-3</v>
      </c>
      <c r="L17" s="16">
        <v>-0.147913037</v>
      </c>
      <c r="M17" s="16">
        <v>3.4851019999999999E-3</v>
      </c>
      <c r="N17" s="16">
        <v>0.13462575099999999</v>
      </c>
      <c r="O17" s="16">
        <v>3.0746940000000002E-3</v>
      </c>
      <c r="P17" s="16">
        <v>-0.15379965500000001</v>
      </c>
      <c r="Q17" s="16">
        <v>1.973804E-3</v>
      </c>
      <c r="R17" s="16">
        <v>-0.105114578</v>
      </c>
      <c r="S17" s="16">
        <v>0.14859198400000001</v>
      </c>
      <c r="T17" s="16">
        <v>31.191171220000001</v>
      </c>
      <c r="U17" s="16">
        <v>6.6585879000000001E-2</v>
      </c>
      <c r="V17" s="46">
        <v>43306.577777777777</v>
      </c>
      <c r="W17" s="45">
        <v>2.1</v>
      </c>
      <c r="X17" s="16">
        <v>6.95855E-3</v>
      </c>
      <c r="Y17" s="16">
        <v>5.5495630000000004E-3</v>
      </c>
      <c r="Z17" s="17">
        <f>((((N17/1000)+1)/((SMOW!$Z$4/1000)+1))-1)*1000</f>
        <v>10.364779139209412</v>
      </c>
      <c r="AA17" s="17">
        <f>((((P17/1000)+1)/((SMOW!$AA$4/1000)+1))-1)*1000</f>
        <v>19.9364895476557</v>
      </c>
      <c r="AB17" s="17">
        <f>Z17*SMOW!$AN$6</f>
        <v>10.902573132474998</v>
      </c>
      <c r="AC17" s="17">
        <f>AA17*SMOW!$AN$12</f>
        <v>20.934919788095502</v>
      </c>
      <c r="AD17" s="17">
        <f t="shared" si="0"/>
        <v>10.843568562383906</v>
      </c>
      <c r="AE17" s="17">
        <f t="shared" si="1"/>
        <v>20.71879551342732</v>
      </c>
      <c r="AF17" s="16">
        <f>(AD17-SMOW!$AN$14*AE17)</f>
        <v>-9.5955468705719582E-2</v>
      </c>
      <c r="AG17" s="2">
        <f t="shared" si="2"/>
        <v>-95.955468705719582</v>
      </c>
      <c r="AI17" s="45"/>
      <c r="AK17" s="61" t="str">
        <f t="shared" si="3"/>
        <v>05</v>
      </c>
      <c r="AN17" s="61" t="str">
        <f t="shared" si="4"/>
        <v>0</v>
      </c>
    </row>
    <row r="18" spans="1:40" x14ac:dyDescent="0.25">
      <c r="A18" s="45">
        <v>511</v>
      </c>
      <c r="B18" s="45"/>
      <c r="C18" s="62" t="s">
        <v>48</v>
      </c>
      <c r="D18" s="63" t="s">
        <v>53</v>
      </c>
      <c r="E18" s="45" t="s">
        <v>106</v>
      </c>
      <c r="F18" s="16">
        <v>14.913871486209199</v>
      </c>
      <c r="G18" s="16">
        <v>14.803752874863401</v>
      </c>
      <c r="H18" s="16">
        <v>4.2368425288718701E-3</v>
      </c>
      <c r="I18" s="16">
        <v>28.847484145334501</v>
      </c>
      <c r="J18" s="16">
        <v>28.4392282334558</v>
      </c>
      <c r="K18" s="16">
        <v>2.17709464985321E-3</v>
      </c>
      <c r="L18" s="16">
        <v>-0.21215963240122801</v>
      </c>
      <c r="M18" s="16">
        <v>4.1797632366952697E-3</v>
      </c>
      <c r="N18" s="16">
        <v>4.5668331052253999</v>
      </c>
      <c r="O18" s="16">
        <v>4.1936479549354302E-3</v>
      </c>
      <c r="P18" s="16">
        <v>8.3774224692095292</v>
      </c>
      <c r="Q18" s="16">
        <v>2.1337789374250601E-3</v>
      </c>
      <c r="R18" s="16">
        <v>11.487762347351699</v>
      </c>
      <c r="S18" s="16">
        <v>0.14176942941145901</v>
      </c>
      <c r="T18" s="16">
        <v>43.802553941262701</v>
      </c>
      <c r="U18" s="16">
        <v>5.0094296781852399E-2</v>
      </c>
      <c r="V18" s="46">
        <v>43306.651712962965</v>
      </c>
      <c r="W18" s="45">
        <v>2.1</v>
      </c>
      <c r="X18" s="16">
        <v>0.153041283210919</v>
      </c>
      <c r="Y18" s="16">
        <v>0.14617709866099901</v>
      </c>
      <c r="Z18" s="17">
        <f>((((N18/1000)+1)/((SMOW!$Z$4/1000)+1))-1)*1000</f>
        <v>14.842322551115839</v>
      </c>
      <c r="AA18" s="17">
        <f>((((P18/1000)+1)/((SMOW!$AA$4/1000)+1))-1)*1000</f>
        <v>28.639132756096195</v>
      </c>
      <c r="AB18" s="17">
        <f>Z18*SMOW!$AN$6</f>
        <v>15.612441412974123</v>
      </c>
      <c r="AC18" s="17">
        <f>AA18*SMOW!$AN$12</f>
        <v>30.073396101972897</v>
      </c>
      <c r="AD18" s="17">
        <f t="shared" si="0"/>
        <v>15.491821081518637</v>
      </c>
      <c r="AE18" s="17">
        <f t="shared" si="1"/>
        <v>29.63005805421858</v>
      </c>
      <c r="AF18" s="16">
        <f>(AD18-SMOW!$AN$14*AE18)</f>
        <v>-0.15284957110877428</v>
      </c>
      <c r="AG18" s="2">
        <f t="shared" si="2"/>
        <v>-152.84957110877428</v>
      </c>
      <c r="AI18" s="45"/>
      <c r="AK18" s="61" t="str">
        <f t="shared" si="3"/>
        <v>05</v>
      </c>
      <c r="AN18" s="61" t="str">
        <f t="shared" si="4"/>
        <v>0</v>
      </c>
    </row>
    <row r="19" spans="1:40" x14ac:dyDescent="0.25">
      <c r="A19" s="45">
        <v>512</v>
      </c>
      <c r="B19" s="45"/>
      <c r="C19" s="64" t="s">
        <v>48</v>
      </c>
      <c r="D19" s="65" t="s">
        <v>53</v>
      </c>
      <c r="E19" s="45" t="s">
        <v>107</v>
      </c>
      <c r="F19" s="16">
        <v>14.94927981</v>
      </c>
      <c r="G19" s="16">
        <v>14.83864032</v>
      </c>
      <c r="H19" s="16">
        <v>4.0941550000000004E-3</v>
      </c>
      <c r="I19" s="16">
        <v>28.899550510000001</v>
      </c>
      <c r="J19" s="16">
        <v>28.489833409999999</v>
      </c>
      <c r="K19" s="16">
        <v>2.6610190000000001E-3</v>
      </c>
      <c r="L19" s="16">
        <v>-0.20399172300000001</v>
      </c>
      <c r="M19" s="16">
        <v>3.6478040000000002E-3</v>
      </c>
      <c r="N19" s="16">
        <v>4.6065885209999999</v>
      </c>
      <c r="O19" s="16">
        <v>6.143768E-3</v>
      </c>
      <c r="P19" s="16">
        <v>8.4284529149999994</v>
      </c>
      <c r="Q19" s="16">
        <v>2.6080750000000001E-3</v>
      </c>
      <c r="R19" s="16">
        <v>11.83603877</v>
      </c>
      <c r="S19" s="16">
        <v>0.15519664599999999</v>
      </c>
      <c r="T19" s="16">
        <v>47.826361910000003</v>
      </c>
      <c r="U19" s="16">
        <v>8.5630578999999998E-2</v>
      </c>
      <c r="V19" s="46">
        <v>43306.724999999999</v>
      </c>
      <c r="W19" s="45">
        <v>2.1</v>
      </c>
      <c r="X19" s="16">
        <v>2.2065209999999998E-2</v>
      </c>
      <c r="Y19" s="16">
        <v>2.0889014000000001E-2</v>
      </c>
      <c r="Z19" s="17">
        <f>((((N19/1000)+1)/((SMOW!$Z$4/1000)+1))-1)*1000</f>
        <v>14.882484616146607</v>
      </c>
      <c r="AA19" s="17">
        <f>((((P19/1000)+1)/((SMOW!$AA$4/1000)+1))-1)*1000</f>
        <v>28.691188576003057</v>
      </c>
      <c r="AB19" s="17">
        <f>Z19*SMOW!$AN$6</f>
        <v>15.654687354278625</v>
      </c>
      <c r="AC19" s="17">
        <f>AA19*SMOW!$AN$12</f>
        <v>30.128058905654996</v>
      </c>
      <c r="AD19" s="17">
        <f t="shared" si="0"/>
        <v>15.533416734510137</v>
      </c>
      <c r="AE19" s="17">
        <f t="shared" si="1"/>
        <v>29.683123547946991</v>
      </c>
      <c r="AF19" s="16">
        <f>(AD19-SMOW!$AN$14*AE19)</f>
        <v>-0.13927249880587489</v>
      </c>
      <c r="AG19" s="2">
        <f t="shared" si="2"/>
        <v>-139.27249880587487</v>
      </c>
      <c r="AI19" s="45"/>
      <c r="AK19" s="61" t="str">
        <f t="shared" si="3"/>
        <v>05</v>
      </c>
      <c r="AN19" s="61" t="str">
        <f t="shared" si="4"/>
        <v>0</v>
      </c>
    </row>
    <row r="20" spans="1:40" x14ac:dyDescent="0.25">
      <c r="A20" s="45">
        <v>513</v>
      </c>
      <c r="B20" s="45"/>
      <c r="C20" s="62" t="s">
        <v>48</v>
      </c>
      <c r="D20" s="63" t="s">
        <v>53</v>
      </c>
      <c r="E20" s="45" t="s">
        <v>108</v>
      </c>
      <c r="F20" s="16">
        <v>13.0953388620306</v>
      </c>
      <c r="G20" s="16">
        <v>13.010335696919901</v>
      </c>
      <c r="H20" s="16">
        <v>5.1472799919832701E-3</v>
      </c>
      <c r="I20" s="16">
        <v>25.309777784278499</v>
      </c>
      <c r="J20" s="16">
        <v>24.9947890818957</v>
      </c>
      <c r="K20" s="16">
        <v>2.0387665724365899E-3</v>
      </c>
      <c r="L20" s="16">
        <v>-0.18691293832108899</v>
      </c>
      <c r="M20" s="16">
        <v>4.99380624217006E-3</v>
      </c>
      <c r="N20" s="16">
        <v>2.76684040585033</v>
      </c>
      <c r="O20" s="16">
        <v>5.0948035157718603E-3</v>
      </c>
      <c r="P20" s="16">
        <v>4.9101026994791201</v>
      </c>
      <c r="Q20" s="16">
        <v>1.9982030505091802E-3</v>
      </c>
      <c r="R20" s="16">
        <v>6.5070091976664797</v>
      </c>
      <c r="S20" s="16">
        <v>0.19029712370912</v>
      </c>
      <c r="T20" s="16">
        <v>139.95061527046801</v>
      </c>
      <c r="U20" s="16">
        <v>0.105912600026023</v>
      </c>
      <c r="V20" s="46">
        <v>43307.015219907407</v>
      </c>
      <c r="W20" s="45">
        <v>2.1</v>
      </c>
      <c r="X20" s="16">
        <v>0.131185150930931</v>
      </c>
      <c r="Y20" s="16">
        <v>0.126139169871721</v>
      </c>
      <c r="Z20" s="17">
        <f>((((N20/1000)+1)/((SMOW!$Z$4/1000)+1))-1)*1000</f>
        <v>13.023918129020595</v>
      </c>
      <c r="AA20" s="17">
        <f>((((P20/1000)+1)/((SMOW!$AA$4/1000)+1))-1)*1000</f>
        <v>25.102142814185548</v>
      </c>
      <c r="AB20" s="17">
        <f>Z20*SMOW!$AN$6</f>
        <v>13.699686019922735</v>
      </c>
      <c r="AC20" s="17">
        <f>AA20*SMOW!$AN$12</f>
        <v>26.359271779925088</v>
      </c>
      <c r="AD20" s="17">
        <f t="shared" si="0"/>
        <v>13.606693669484287</v>
      </c>
      <c r="AE20" s="17">
        <f t="shared" si="1"/>
        <v>26.017852881100328</v>
      </c>
      <c r="AF20" s="16">
        <f>(AD20-SMOW!$AN$14*AE20)</f>
        <v>-0.1307326517366878</v>
      </c>
      <c r="AG20" s="2">
        <f t="shared" si="2"/>
        <v>-130.73265173668779</v>
      </c>
      <c r="AI20" s="45"/>
      <c r="AK20" s="61" t="str">
        <f t="shared" si="3"/>
        <v>05</v>
      </c>
      <c r="AN20" s="61" t="str">
        <f t="shared" si="4"/>
        <v>0</v>
      </c>
    </row>
    <row r="21" spans="1:40" x14ac:dyDescent="0.25">
      <c r="A21" s="45">
        <v>514</v>
      </c>
      <c r="B21" s="45"/>
      <c r="C21" s="64" t="s">
        <v>48</v>
      </c>
      <c r="D21" s="65" t="s">
        <v>53</v>
      </c>
      <c r="E21" s="45" t="s">
        <v>109</v>
      </c>
      <c r="F21" s="16">
        <v>10.34773959</v>
      </c>
      <c r="G21" s="16">
        <v>10.294567539999999</v>
      </c>
      <c r="H21" s="16">
        <v>5.9426549999999998E-3</v>
      </c>
      <c r="I21" s="16">
        <v>20.079536610000002</v>
      </c>
      <c r="J21" s="16">
        <v>19.880601240000001</v>
      </c>
      <c r="K21" s="16">
        <v>2.1100619999999998E-3</v>
      </c>
      <c r="L21" s="16">
        <v>-0.202389913</v>
      </c>
      <c r="M21" s="16">
        <v>6.0995110000000002E-3</v>
      </c>
      <c r="N21" s="16">
        <v>4.7252883000000002E-2</v>
      </c>
      <c r="O21" s="16">
        <v>5.8820690000000002E-3</v>
      </c>
      <c r="P21" s="16">
        <v>-0.21607702400000001</v>
      </c>
      <c r="Q21" s="16">
        <v>2.0680799999999999E-3</v>
      </c>
      <c r="R21" s="16">
        <v>-1.5110300400000001</v>
      </c>
      <c r="S21" s="16">
        <v>0.211863721</v>
      </c>
      <c r="T21" s="16">
        <v>131.59060400000001</v>
      </c>
      <c r="U21" s="16">
        <v>0.14053411699999999</v>
      </c>
      <c r="V21" s="46">
        <v>43307.409722222219</v>
      </c>
      <c r="W21" s="45">
        <v>2.1</v>
      </c>
      <c r="X21" s="16">
        <v>1.1639619999999999E-3</v>
      </c>
      <c r="Y21" s="16">
        <v>2.7225700000000001E-3</v>
      </c>
      <c r="Z21" s="17">
        <f>((((N21/1000)+1)/((SMOW!$Z$4/1000)+1))-1)*1000</f>
        <v>10.276512553685002</v>
      </c>
      <c r="AA21" s="17">
        <f>((((P21/1000)+1)/((SMOW!$AA$4/1000)+1))-1)*1000</f>
        <v>19.872960815842553</v>
      </c>
      <c r="AB21" s="17">
        <f>Z21*SMOW!$AN$6</f>
        <v>10.809726686746764</v>
      </c>
      <c r="AC21" s="17">
        <f>AA21*SMOW!$AN$12</f>
        <v>20.868209502838486</v>
      </c>
      <c r="AD21" s="17">
        <f t="shared" si="0"/>
        <v>10.751719246532456</v>
      </c>
      <c r="AE21" s="17">
        <f t="shared" si="1"/>
        <v>20.653451030089339</v>
      </c>
      <c r="AF21" s="16">
        <f>(AD21-SMOW!$AN$14*AE21)</f>
        <v>-0.15330289735471503</v>
      </c>
      <c r="AG21" s="2">
        <f t="shared" si="2"/>
        <v>-153.30289735471501</v>
      </c>
      <c r="AI21" s="45"/>
      <c r="AK21" s="61" t="str">
        <f t="shared" si="3"/>
        <v>05</v>
      </c>
      <c r="AN21" s="61" t="str">
        <f t="shared" si="4"/>
        <v>0</v>
      </c>
    </row>
    <row r="22" spans="1:40" x14ac:dyDescent="0.25">
      <c r="A22" s="45">
        <v>515</v>
      </c>
      <c r="B22" s="45"/>
      <c r="C22" s="62" t="s">
        <v>48</v>
      </c>
      <c r="D22" s="63" t="s">
        <v>53</v>
      </c>
      <c r="E22" s="45" t="s">
        <v>110</v>
      </c>
      <c r="F22" s="16">
        <v>11.4646135925097</v>
      </c>
      <c r="G22" s="16">
        <v>11.399392426370399</v>
      </c>
      <c r="H22" s="16">
        <v>5.1057642540110002E-3</v>
      </c>
      <c r="I22" s="16">
        <v>22.219070541611401</v>
      </c>
      <c r="J22" s="16">
        <v>21.975823483254601</v>
      </c>
      <c r="K22" s="16">
        <v>1.8656303222456701E-3</v>
      </c>
      <c r="L22" s="16">
        <v>-0.20384237278805001</v>
      </c>
      <c r="M22" s="16">
        <v>4.9278502150085701E-3</v>
      </c>
      <c r="N22" s="16">
        <v>1.1527403667323399</v>
      </c>
      <c r="O22" s="16">
        <v>5.0537110303952E-3</v>
      </c>
      <c r="P22" s="16">
        <v>1.88088850496069</v>
      </c>
      <c r="Q22" s="16">
        <v>1.8285115380267101E-3</v>
      </c>
      <c r="R22" s="16">
        <v>1.8007077507683</v>
      </c>
      <c r="S22" s="16">
        <v>0.18717918910136899</v>
      </c>
      <c r="T22" s="16">
        <v>119.792718345658</v>
      </c>
      <c r="U22" s="16">
        <v>0.113943301003623</v>
      </c>
      <c r="V22" s="46">
        <v>43307.484618055554</v>
      </c>
      <c r="W22" s="45">
        <v>2.1</v>
      </c>
      <c r="X22" s="16">
        <v>7.2556923832462095E-2</v>
      </c>
      <c r="Y22" s="16">
        <v>6.2751368252851797E-2</v>
      </c>
      <c r="Z22" s="17">
        <f>((((N22/1000)+1)/((SMOW!$Z$4/1000)+1))-1)*1000</f>
        <v>11.393307821625953</v>
      </c>
      <c r="AA22" s="17">
        <f>((((P22/1000)+1)/((SMOW!$AA$4/1000)+1))-1)*1000</f>
        <v>22.012061469095514</v>
      </c>
      <c r="AB22" s="17">
        <f>Z22*SMOW!$AN$6</f>
        <v>11.984468754975433</v>
      </c>
      <c r="AC22" s="17">
        <f>AA22*SMOW!$AN$12</f>
        <v>23.114437480310038</v>
      </c>
      <c r="AD22" s="17">
        <f t="shared" si="0"/>
        <v>11.913223667442425</v>
      </c>
      <c r="AE22" s="17">
        <f t="shared" si="1"/>
        <v>22.851345307745724</v>
      </c>
      <c r="AF22" s="16">
        <f>(AD22-SMOW!$AN$14*AE22)</f>
        <v>-0.15228665504731786</v>
      </c>
      <c r="AG22" s="2">
        <f t="shared" si="2"/>
        <v>-152.28665504731788</v>
      </c>
      <c r="AI22" s="45"/>
      <c r="AK22" s="61" t="str">
        <f t="shared" si="3"/>
        <v>05</v>
      </c>
      <c r="AN22" s="61" t="str">
        <f t="shared" si="4"/>
        <v>0</v>
      </c>
    </row>
    <row r="23" spans="1:40" x14ac:dyDescent="0.25">
      <c r="A23" s="45">
        <v>516</v>
      </c>
      <c r="B23" s="45"/>
      <c r="C23" s="64" t="s">
        <v>48</v>
      </c>
      <c r="D23" s="65" t="s">
        <v>53</v>
      </c>
      <c r="E23" s="45" t="s">
        <v>111</v>
      </c>
      <c r="F23" s="16">
        <v>11.4546890455574</v>
      </c>
      <c r="G23" s="16">
        <v>11.38957986025</v>
      </c>
      <c r="H23" s="16">
        <v>7.1872534265304397E-3</v>
      </c>
      <c r="I23" s="16">
        <v>22.2038419637062</v>
      </c>
      <c r="J23" s="16">
        <v>21.960925784903299</v>
      </c>
      <c r="K23" s="16">
        <v>2.1561990810952999E-3</v>
      </c>
      <c r="L23" s="16">
        <v>-0.205788954178969</v>
      </c>
      <c r="M23" s="16">
        <v>6.8748220078347902E-3</v>
      </c>
      <c r="N23" s="16">
        <v>1.14291700045282</v>
      </c>
      <c r="O23" s="16">
        <v>7.1139794383148196E-3</v>
      </c>
      <c r="P23" s="16">
        <v>1.8659629165012199</v>
      </c>
      <c r="Q23" s="16">
        <v>2.1132991091792099E-3</v>
      </c>
      <c r="R23" s="16">
        <v>2.1195180223493502</v>
      </c>
      <c r="S23" s="16">
        <v>0.15279551297579</v>
      </c>
      <c r="T23" s="16">
        <v>104.794829635648</v>
      </c>
      <c r="U23" s="16">
        <v>0.145618669008241</v>
      </c>
      <c r="V23" s="46">
        <v>43307.610451388886</v>
      </c>
      <c r="W23" s="45">
        <v>2.1</v>
      </c>
      <c r="X23" s="16">
        <v>1.1809870366446E-3</v>
      </c>
      <c r="Y23" s="16">
        <v>1.15447164394892E-3</v>
      </c>
      <c r="Z23" s="17">
        <f>((((N23/1000)+1)/((SMOW!$Z$4/1000)+1))-1)*1000</f>
        <v>11.383383974329808</v>
      </c>
      <c r="AA23" s="17">
        <f>((((P23/1000)+1)/((SMOW!$AA$4/1000)+1))-1)*1000</f>
        <v>21.996835975122142</v>
      </c>
      <c r="AB23" s="17">
        <f>Z23*SMOW!$AN$6</f>
        <v>11.974029992176096</v>
      </c>
      <c r="AC23" s="17">
        <f>AA23*SMOW!$AN$12</f>
        <v>23.098449485317001</v>
      </c>
      <c r="AD23" s="17">
        <f t="shared" si="0"/>
        <v>11.902908472930239</v>
      </c>
      <c r="AE23" s="17">
        <f t="shared" si="1"/>
        <v>22.835718395125639</v>
      </c>
      <c r="AF23" s="16">
        <f>(AD23-SMOW!$AN$14*AE23)</f>
        <v>-0.15435083969609842</v>
      </c>
      <c r="AG23" s="2">
        <f t="shared" si="2"/>
        <v>-154.35083969609843</v>
      </c>
      <c r="AI23" s="45"/>
      <c r="AK23" s="61" t="str">
        <f t="shared" si="3"/>
        <v>05</v>
      </c>
      <c r="AN23" s="61" t="str">
        <f t="shared" si="4"/>
        <v>0</v>
      </c>
    </row>
    <row r="24" spans="1:40" x14ac:dyDescent="0.25">
      <c r="A24" s="45">
        <v>517</v>
      </c>
      <c r="B24" s="45"/>
      <c r="C24" s="62" t="s">
        <v>48</v>
      </c>
      <c r="D24" s="63" t="s">
        <v>53</v>
      </c>
      <c r="E24" s="45" t="s">
        <v>112</v>
      </c>
      <c r="F24" s="16">
        <v>11.976380898834</v>
      </c>
      <c r="G24" s="16">
        <v>11.9052307520671</v>
      </c>
      <c r="H24" s="16">
        <v>6.5144693325714896E-3</v>
      </c>
      <c r="I24" s="16">
        <v>23.160336469228302</v>
      </c>
      <c r="J24" s="16">
        <v>22.896206262007901</v>
      </c>
      <c r="K24" s="16">
        <v>1.90833517569693E-3</v>
      </c>
      <c r="L24" s="16">
        <v>-0.183966154273034</v>
      </c>
      <c r="M24" s="16">
        <v>6.4585121272871301E-3</v>
      </c>
      <c r="N24" s="16">
        <v>1.65929020967441</v>
      </c>
      <c r="O24" s="16">
        <v>6.4480543725364903E-3</v>
      </c>
      <c r="P24" s="16">
        <v>2.80342690309545</v>
      </c>
      <c r="Q24" s="16">
        <v>1.87036673105576E-3</v>
      </c>
      <c r="R24" s="16">
        <v>3.5810896067482898</v>
      </c>
      <c r="S24" s="16">
        <v>0.21013747445758699</v>
      </c>
      <c r="T24" s="16">
        <v>135.46047143352001</v>
      </c>
      <c r="U24" s="16">
        <v>0.156037237365519</v>
      </c>
      <c r="V24" s="46">
        <v>43307.685532407406</v>
      </c>
      <c r="W24" s="45">
        <v>2.1</v>
      </c>
      <c r="X24" s="16">
        <v>4.50518983306568E-2</v>
      </c>
      <c r="Y24" s="16">
        <v>4.9469786981049702E-2</v>
      </c>
      <c r="Z24" s="17">
        <f>((((N24/1000)+1)/((SMOW!$Z$4/1000)+1))-1)*1000</f>
        <v>11.905039049612043</v>
      </c>
      <c r="AA24" s="17">
        <f>((((P24/1000)+1)/((SMOW!$AA$4/1000)+1))-1)*1000</f>
        <v>22.953136781420412</v>
      </c>
      <c r="AB24" s="17">
        <f>Z24*SMOW!$AN$6</f>
        <v>12.52275201816469</v>
      </c>
      <c r="AC24" s="17">
        <f>AA24*SMOW!$AN$12</f>
        <v>24.102642356147637</v>
      </c>
      <c r="AD24" s="17">
        <f t="shared" si="0"/>
        <v>12.444990875136744</v>
      </c>
      <c r="AE24" s="17">
        <f t="shared" si="1"/>
        <v>23.816758269881586</v>
      </c>
      <c r="AF24" s="16">
        <f>(AD24-SMOW!$AN$14*AE24)</f>
        <v>-0.13025749136073372</v>
      </c>
      <c r="AG24" s="2">
        <f t="shared" si="2"/>
        <v>-130.25749136073372</v>
      </c>
      <c r="AI24" s="45"/>
      <c r="AK24" s="61" t="str">
        <f t="shared" si="3"/>
        <v>05</v>
      </c>
      <c r="AN24" s="61" t="str">
        <f t="shared" si="4"/>
        <v>0</v>
      </c>
    </row>
    <row r="25" spans="1:40" x14ac:dyDescent="0.25">
      <c r="A25" s="45">
        <v>518</v>
      </c>
      <c r="B25" s="45"/>
      <c r="C25" s="64" t="s">
        <v>48</v>
      </c>
      <c r="D25" s="65" t="s">
        <v>53</v>
      </c>
      <c r="E25" s="45" t="s">
        <v>113</v>
      </c>
      <c r="F25" s="16">
        <v>14.96918977</v>
      </c>
      <c r="G25" s="16">
        <v>14.85825689</v>
      </c>
      <c r="H25" s="16">
        <v>3.4966149999999998E-3</v>
      </c>
      <c r="I25" s="16">
        <v>29.008201400000001</v>
      </c>
      <c r="J25" s="16">
        <v>28.595427010000002</v>
      </c>
      <c r="K25" s="16">
        <v>2.0572239999999999E-3</v>
      </c>
      <c r="L25" s="16">
        <v>-0.24012856799999999</v>
      </c>
      <c r="M25" s="16">
        <v>3.5539539999999998E-3</v>
      </c>
      <c r="N25" s="16">
        <v>4.6215874159999997</v>
      </c>
      <c r="O25" s="16">
        <v>3.4609670000000001E-3</v>
      </c>
      <c r="P25" s="16">
        <v>8.5349420780000003</v>
      </c>
      <c r="Q25" s="16">
        <v>2.0162930000000002E-3</v>
      </c>
      <c r="R25" s="16">
        <v>11.775529000000001</v>
      </c>
      <c r="S25" s="16">
        <v>0.13286537700000001</v>
      </c>
      <c r="T25" s="16">
        <v>40.352755539999997</v>
      </c>
      <c r="U25" s="16">
        <v>7.0331738000000005E-2</v>
      </c>
      <c r="V25" s="46">
        <v>43308.42083333333</v>
      </c>
      <c r="W25" s="45">
        <v>2.1</v>
      </c>
      <c r="X25" s="16">
        <v>3.207929E-3</v>
      </c>
      <c r="Y25" s="16">
        <v>2.991554E-3</v>
      </c>
      <c r="Z25" s="17">
        <f>((((N25/1000)+1)/((SMOW!$Z$4/1000)+1))-1)*1000</f>
        <v>14.897636931488822</v>
      </c>
      <c r="AA25" s="17">
        <f>((((P25/1000)+1)/((SMOW!$AA$4/1000)+1))-1)*1000</f>
        <v>28.799817466174105</v>
      </c>
      <c r="AB25" s="17">
        <f>Z25*SMOW!$AN$6</f>
        <v>15.670625872979896</v>
      </c>
      <c r="AC25" s="17">
        <f>AA25*SMOW!$AN$12</f>
        <v>30.24212798973144</v>
      </c>
      <c r="AD25" s="17">
        <f t="shared" si="0"/>
        <v>15.549109463388016</v>
      </c>
      <c r="AE25" s="17">
        <f t="shared" si="1"/>
        <v>29.793850333762926</v>
      </c>
      <c r="AF25" s="16">
        <f>(AD25-SMOW!$AN$14*AE25)</f>
        <v>-0.18204351283880982</v>
      </c>
      <c r="AG25" s="2">
        <f t="shared" si="2"/>
        <v>-182.04351283880982</v>
      </c>
      <c r="AI25" s="45"/>
      <c r="AK25" s="61" t="str">
        <f t="shared" si="3"/>
        <v>05</v>
      </c>
      <c r="AN25" s="61" t="str">
        <f t="shared" si="4"/>
        <v>0</v>
      </c>
    </row>
    <row r="26" spans="1:40" x14ac:dyDescent="0.25">
      <c r="A26" s="45">
        <v>519</v>
      </c>
      <c r="B26" s="45"/>
      <c r="C26" s="62" t="s">
        <v>48</v>
      </c>
      <c r="D26" s="63" t="s">
        <v>53</v>
      </c>
      <c r="E26" s="45" t="s">
        <v>114</v>
      </c>
      <c r="F26" s="16">
        <v>15.818070110000001</v>
      </c>
      <c r="G26" s="16">
        <v>15.694267930000001</v>
      </c>
      <c r="H26" s="16">
        <v>4.3301939999999999E-3</v>
      </c>
      <c r="I26" s="16">
        <v>30.609768979999998</v>
      </c>
      <c r="J26" s="16">
        <v>30.150635770000001</v>
      </c>
      <c r="K26" s="16">
        <v>1.1357990000000001E-3</v>
      </c>
      <c r="L26" s="16">
        <v>-0.22526775299999999</v>
      </c>
      <c r="M26" s="16">
        <v>4.4080650000000001E-3</v>
      </c>
      <c r="N26" s="16">
        <v>5.4618134300000003</v>
      </c>
      <c r="O26" s="16">
        <v>4.2860470000000003E-3</v>
      </c>
      <c r="P26" s="16">
        <v>10.104644690000001</v>
      </c>
      <c r="Q26" s="16">
        <v>1.1132010000000001E-3</v>
      </c>
      <c r="R26" s="16">
        <v>13.88679876</v>
      </c>
      <c r="S26" s="16">
        <v>0.16485093100000001</v>
      </c>
      <c r="T26" s="16">
        <v>55.413542040000003</v>
      </c>
      <c r="U26" s="16">
        <v>5.065803E-2</v>
      </c>
      <c r="V26" s="46">
        <v>43308.495833333334</v>
      </c>
      <c r="W26" s="45">
        <v>2.1</v>
      </c>
      <c r="X26" s="16">
        <v>4.199459E-3</v>
      </c>
      <c r="Y26" s="16">
        <v>1.6062636000000002E-2</v>
      </c>
      <c r="Z26" s="17">
        <f>((((N26/1000)+1)/((SMOW!$Z$4/1000)+1))-1)*1000</f>
        <v>15.746457429453686</v>
      </c>
      <c r="AA26" s="17">
        <f>((((P26/1000)+1)/((SMOW!$AA$4/1000)+1))-1)*1000</f>
        <v>30.401060708549199</v>
      </c>
      <c r="AB26" s="17">
        <f>Z26*SMOW!$AN$6</f>
        <v>16.563488849712044</v>
      </c>
      <c r="AC26" s="17">
        <f>AA26*SMOW!$AN$12</f>
        <v>31.923562364635941</v>
      </c>
      <c r="AD26" s="17">
        <f t="shared" si="0"/>
        <v>16.427810423787413</v>
      </c>
      <c r="AE26" s="17">
        <f t="shared" si="1"/>
        <v>31.42459684011202</v>
      </c>
      <c r="AF26" s="16">
        <f>(AD26-SMOW!$AN$14*AE26)</f>
        <v>-0.1643767077917353</v>
      </c>
      <c r="AG26" s="2">
        <f t="shared" si="2"/>
        <v>-164.3767077917353</v>
      </c>
      <c r="AI26" s="45"/>
      <c r="AK26" s="61" t="str">
        <f t="shared" si="3"/>
        <v>05</v>
      </c>
      <c r="AN26" s="61" t="str">
        <f t="shared" si="4"/>
        <v>0</v>
      </c>
    </row>
    <row r="27" spans="1:40" x14ac:dyDescent="0.25">
      <c r="A27" s="45">
        <v>520</v>
      </c>
      <c r="B27" s="45"/>
      <c r="C27" s="64" t="s">
        <v>48</v>
      </c>
      <c r="D27" s="65" t="s">
        <v>53</v>
      </c>
      <c r="E27" s="45" t="s">
        <v>115</v>
      </c>
      <c r="F27" s="16">
        <v>14.0695014050428</v>
      </c>
      <c r="G27" s="16">
        <v>13.971444227059401</v>
      </c>
      <c r="H27" s="16">
        <v>4.6647192671052601E-3</v>
      </c>
      <c r="I27" s="16">
        <v>27.2476772559213</v>
      </c>
      <c r="J27" s="16">
        <v>26.883067612873699</v>
      </c>
      <c r="K27" s="16">
        <v>1.4268185215223299E-3</v>
      </c>
      <c r="L27" s="16">
        <v>-0.22281547253788</v>
      </c>
      <c r="M27" s="16">
        <v>4.6280891635966E-3</v>
      </c>
      <c r="N27" s="16">
        <v>3.7310713699325602</v>
      </c>
      <c r="O27" s="16">
        <v>4.6171624934209302E-3</v>
      </c>
      <c r="P27" s="16">
        <v>6.8094455120271302</v>
      </c>
      <c r="Q27" s="16">
        <v>1.39843038471282E-3</v>
      </c>
      <c r="R27" s="16">
        <v>9.2693659781601703</v>
      </c>
      <c r="S27" s="16">
        <v>0.176769336334168</v>
      </c>
      <c r="T27" s="16">
        <v>73.762396957755698</v>
      </c>
      <c r="U27" s="16">
        <v>9.5730199356942602E-2</v>
      </c>
      <c r="V27" s="46">
        <v>43308.569930555554</v>
      </c>
      <c r="W27" s="45">
        <v>2.1</v>
      </c>
      <c r="X27" s="16">
        <v>8.3863204787578197E-4</v>
      </c>
      <c r="Y27" s="16">
        <v>4.8111177711868298E-4</v>
      </c>
      <c r="Z27" s="17">
        <f>((((N27/1000)+1)/((SMOW!$Z$4/1000)+1))-1)*1000</f>
        <v>13.998011995966397</v>
      </c>
      <c r="AA27" s="17">
        <f>((((P27/1000)+1)/((SMOW!$AA$4/1000)+1))-1)*1000</f>
        <v>27.039649842775848</v>
      </c>
      <c r="AB27" s="17">
        <f>Z27*SMOW!$AN$6</f>
        <v>14.724322385023521</v>
      </c>
      <c r="AC27" s="17">
        <f>AA27*SMOW!$AN$12</f>
        <v>28.393810214359686</v>
      </c>
      <c r="AD27" s="17">
        <f t="shared" si="0"/>
        <v>14.616972041270198</v>
      </c>
      <c r="AE27" s="17">
        <f t="shared" si="1"/>
        <v>27.998177541192021</v>
      </c>
      <c r="AF27" s="16">
        <f>(AD27-SMOW!$AN$14*AE27)</f>
        <v>-0.166065700479189</v>
      </c>
      <c r="AG27" s="2">
        <f t="shared" si="2"/>
        <v>-166.06570047918899</v>
      </c>
      <c r="AI27" s="45"/>
      <c r="AK27" s="61" t="str">
        <f t="shared" si="3"/>
        <v>05</v>
      </c>
      <c r="AN27" s="61" t="str">
        <f t="shared" si="4"/>
        <v>0</v>
      </c>
    </row>
    <row r="28" spans="1:40" x14ac:dyDescent="0.25">
      <c r="A28" s="45">
        <v>521</v>
      </c>
      <c r="B28" s="45"/>
      <c r="C28" s="62" t="s">
        <v>48</v>
      </c>
      <c r="D28" s="63" t="s">
        <v>53</v>
      </c>
      <c r="E28" s="45" t="s">
        <v>116</v>
      </c>
      <c r="F28" s="16">
        <v>14.5716172783434</v>
      </c>
      <c r="G28" s="16">
        <v>14.466471152370801</v>
      </c>
      <c r="H28" s="16">
        <v>4.0444358655530198E-3</v>
      </c>
      <c r="I28" s="16">
        <v>28.189343735731399</v>
      </c>
      <c r="J28" s="16">
        <v>27.799336546498498</v>
      </c>
      <c r="K28" s="16">
        <v>1.4648298136463399E-3</v>
      </c>
      <c r="L28" s="16">
        <v>-0.21157854418042099</v>
      </c>
      <c r="M28" s="16">
        <v>4.2446474366609399E-3</v>
      </c>
      <c r="N28" s="16">
        <v>4.2280681761293</v>
      </c>
      <c r="O28" s="16">
        <v>4.0032028759301799E-3</v>
      </c>
      <c r="P28" s="16">
        <v>7.7323764929250203</v>
      </c>
      <c r="Q28" s="16">
        <v>1.43568540002784E-3</v>
      </c>
      <c r="R28" s="16">
        <v>10.519907851912199</v>
      </c>
      <c r="S28" s="16">
        <v>0.113480756237579</v>
      </c>
      <c r="T28" s="16">
        <v>73.272406429886999</v>
      </c>
      <c r="U28" s="16">
        <v>7.2085785479208395E-2</v>
      </c>
      <c r="V28" s="46">
        <v>43308.64439814815</v>
      </c>
      <c r="W28" s="45">
        <v>2.1</v>
      </c>
      <c r="X28" s="16">
        <v>6.8684261917595002E-3</v>
      </c>
      <c r="Y28" s="16">
        <v>5.6552053285449204E-3</v>
      </c>
      <c r="Z28" s="17">
        <f>((((N28/1000)+1)/((SMOW!$Z$4/1000)+1))-1)*1000</f>
        <v>14.500092471331216</v>
      </c>
      <c r="AA28" s="17">
        <f>((((P28/1000)+1)/((SMOW!$AA$4/1000)+1))-1)*1000</f>
        <v>27.981125626178383</v>
      </c>
      <c r="AB28" s="17">
        <f>Z28*SMOW!$AN$6</f>
        <v>15.252454150064709</v>
      </c>
      <c r="AC28" s="17">
        <f>AA28*SMOW!$AN$12</f>
        <v>29.382435617084315</v>
      </c>
      <c r="AD28" s="17">
        <f t="shared" si="0"/>
        <v>15.137304867794889</v>
      </c>
      <c r="AE28" s="17">
        <f t="shared" si="1"/>
        <v>28.959045352540496</v>
      </c>
      <c r="AF28" s="16">
        <f>(AD28-SMOW!$AN$14*AE28)</f>
        <v>-0.15307107834649436</v>
      </c>
      <c r="AG28" s="2">
        <f t="shared" si="2"/>
        <v>-153.07107834649435</v>
      </c>
      <c r="AI28" s="45"/>
      <c r="AK28" s="61" t="str">
        <f t="shared" si="3"/>
        <v>05</v>
      </c>
      <c r="AN28" s="61" t="str">
        <f t="shared" si="4"/>
        <v>0</v>
      </c>
    </row>
    <row r="29" spans="1:40" x14ac:dyDescent="0.25">
      <c r="A29" s="45">
        <v>522</v>
      </c>
      <c r="B29" s="45"/>
      <c r="C29" s="64" t="s">
        <v>48</v>
      </c>
      <c r="D29" s="65" t="s">
        <v>53</v>
      </c>
      <c r="E29" s="45" t="s">
        <v>117</v>
      </c>
      <c r="F29" s="16">
        <v>14.281224403266799</v>
      </c>
      <c r="G29" s="16">
        <v>14.180208064366299</v>
      </c>
      <c r="H29" s="16">
        <v>3.7959618280740499E-3</v>
      </c>
      <c r="I29" s="16">
        <v>27.6134675333907</v>
      </c>
      <c r="J29" s="16">
        <v>27.239091955166302</v>
      </c>
      <c r="K29" s="16">
        <v>1.1750718774606601E-3</v>
      </c>
      <c r="L29" s="16">
        <v>-0.20203248796155401</v>
      </c>
      <c r="M29" s="16">
        <v>3.8475215140079001E-3</v>
      </c>
      <c r="N29" s="16">
        <v>3.9406358539709401</v>
      </c>
      <c r="O29" s="16">
        <v>3.75726202917107E-3</v>
      </c>
      <c r="P29" s="16">
        <v>7.1679579862694496</v>
      </c>
      <c r="Q29" s="16">
        <v>1.15169251931947E-3</v>
      </c>
      <c r="R29" s="16">
        <v>9.5768174393810508</v>
      </c>
      <c r="S29" s="16">
        <v>0.11837132007203301</v>
      </c>
      <c r="T29" s="16">
        <v>75.973703727820094</v>
      </c>
      <c r="U29" s="16">
        <v>7.2565792548101804E-2</v>
      </c>
      <c r="V29" s="46">
        <v>43308.718113425923</v>
      </c>
      <c r="W29" s="45">
        <v>2.1</v>
      </c>
      <c r="X29" s="16">
        <v>1.05783866763884E-3</v>
      </c>
      <c r="Y29" s="16">
        <v>1.7154647878493299E-3</v>
      </c>
      <c r="Z29" s="17">
        <f>((((N29/1000)+1)/((SMOW!$Z$4/1000)+1))-1)*1000</f>
        <v>14.209720068238951</v>
      </c>
      <c r="AA29" s="17">
        <f>((((P29/1000)+1)/((SMOW!$AA$4/1000)+1))-1)*1000</f>
        <v>27.405366044239045</v>
      </c>
      <c r="AB29" s="17">
        <f>Z29*SMOW!$AN$6</f>
        <v>14.947015286597773</v>
      </c>
      <c r="AC29" s="17">
        <f>AA29*SMOW!$AN$12</f>
        <v>28.777841682113209</v>
      </c>
      <c r="AD29" s="17">
        <f t="shared" si="0"/>
        <v>14.836409443114141</v>
      </c>
      <c r="AE29" s="17">
        <f t="shared" si="1"/>
        <v>28.371536246442002</v>
      </c>
      <c r="AF29" s="16">
        <f>(AD29-SMOW!$AN$14*AE29)</f>
        <v>-0.14376169500723712</v>
      </c>
      <c r="AG29" s="2">
        <f t="shared" si="2"/>
        <v>-143.76169500723711</v>
      </c>
      <c r="AI29" s="45"/>
      <c r="AK29" s="61" t="str">
        <f t="shared" si="3"/>
        <v>05</v>
      </c>
      <c r="AN29" s="61" t="str">
        <f t="shared" si="4"/>
        <v>0</v>
      </c>
    </row>
    <row r="30" spans="1:40" x14ac:dyDescent="0.25">
      <c r="A30" s="45">
        <v>525</v>
      </c>
      <c r="B30" s="45"/>
      <c r="C30" s="62" t="s">
        <v>64</v>
      </c>
      <c r="D30" s="63" t="s">
        <v>52</v>
      </c>
      <c r="E30" s="45" t="s">
        <v>179</v>
      </c>
      <c r="F30" s="16">
        <v>16.626084053869899</v>
      </c>
      <c r="G30" s="16">
        <v>16.489383553257799</v>
      </c>
      <c r="H30" s="16">
        <v>3.8328237839271501E-3</v>
      </c>
      <c r="I30" s="16">
        <v>32.154811800105499</v>
      </c>
      <c r="J30" s="16">
        <v>31.648667131663998</v>
      </c>
      <c r="K30" s="16">
        <v>2.4661938060707199E-3</v>
      </c>
      <c r="L30" s="16">
        <v>-0.22111269226084199</v>
      </c>
      <c r="M30" s="16">
        <v>3.7107492436069798E-3</v>
      </c>
      <c r="N30" s="16">
        <v>6.2615896801642297</v>
      </c>
      <c r="O30" s="16">
        <v>3.7937481776957401E-3</v>
      </c>
      <c r="P30" s="16">
        <v>11.618947172503701</v>
      </c>
      <c r="Q30" s="16">
        <v>2.4171261453209301E-3</v>
      </c>
      <c r="R30" s="16">
        <v>15.8384169042561</v>
      </c>
      <c r="S30" s="16">
        <v>0.122235698271175</v>
      </c>
      <c r="T30" s="16">
        <v>58.308182511181997</v>
      </c>
      <c r="U30" s="16">
        <v>6.94242219738124E-2</v>
      </c>
      <c r="V30" s="46">
        <v>43311.505613425928</v>
      </c>
      <c r="W30" s="45">
        <v>2.1</v>
      </c>
      <c r="X30" s="16">
        <v>5.5562476057518601E-2</v>
      </c>
      <c r="Y30" s="16">
        <v>5.1937232612426498E-2</v>
      </c>
      <c r="Z30" s="17">
        <f>((((N30/1000)+1)/((SMOW!$Z$4/1000)+1))-1)*1000</f>
        <v>16.554414411996234</v>
      </c>
      <c r="AA30" s="17">
        <f>((((P30/1000)+1)/((SMOW!$AA$4/1000)+1))-1)*1000</f>
        <v>31.94579064559866</v>
      </c>
      <c r="AB30" s="17">
        <f>Z30*SMOW!$AN$6</f>
        <v>17.413368038815136</v>
      </c>
      <c r="AC30" s="17">
        <f>AA30*SMOW!$AN$12</f>
        <v>33.545653217145272</v>
      </c>
      <c r="AD30" s="17">
        <f t="shared" si="0"/>
        <v>17.263492733234671</v>
      </c>
      <c r="AE30" s="17">
        <f t="shared" si="1"/>
        <v>32.995272572047583</v>
      </c>
      <c r="AF30" s="16">
        <f>(AD30-SMOW!$AN$14*AE30)</f>
        <v>-0.15801118480645471</v>
      </c>
      <c r="AG30" s="2">
        <f t="shared" si="2"/>
        <v>-158.01118480645471</v>
      </c>
      <c r="AI30" s="45"/>
      <c r="AK30" s="61" t="str">
        <f t="shared" si="3"/>
        <v>05</v>
      </c>
      <c r="AN30" s="61" t="str">
        <f t="shared" si="4"/>
        <v>0</v>
      </c>
    </row>
    <row r="31" spans="1:40" x14ac:dyDescent="0.25">
      <c r="A31" s="45">
        <v>526</v>
      </c>
      <c r="B31" s="45"/>
      <c r="C31" s="64" t="s">
        <v>48</v>
      </c>
      <c r="D31" s="65" t="s">
        <v>53</v>
      </c>
      <c r="E31" s="45" t="s">
        <v>119</v>
      </c>
      <c r="F31" s="16">
        <v>15.3511888015466</v>
      </c>
      <c r="G31" s="16">
        <v>15.234551200164701</v>
      </c>
      <c r="H31" s="16">
        <v>3.77155910165939E-3</v>
      </c>
      <c r="I31" s="16">
        <v>29.636178147192702</v>
      </c>
      <c r="J31" s="16">
        <v>29.205514697280702</v>
      </c>
      <c r="K31" s="16">
        <v>1.57746988825933E-3</v>
      </c>
      <c r="L31" s="16">
        <v>-0.18596055999948799</v>
      </c>
      <c r="M31" s="16">
        <v>3.6535749280343899E-3</v>
      </c>
      <c r="N31" s="16">
        <v>4.9996919742122197</v>
      </c>
      <c r="O31" s="16">
        <v>3.7331080883487998E-3</v>
      </c>
      <c r="P31" s="16">
        <v>9.1504245292489408</v>
      </c>
      <c r="Q31" s="16">
        <v>1.5460843754370899E-3</v>
      </c>
      <c r="R31" s="16">
        <v>12.954053105186</v>
      </c>
      <c r="S31" s="16">
        <v>0.159646008735152</v>
      </c>
      <c r="T31" s="16">
        <v>69.149531304597602</v>
      </c>
      <c r="U31" s="16">
        <v>5.9987068661796698E-2</v>
      </c>
      <c r="V31" s="46">
        <v>43311.583240740743</v>
      </c>
      <c r="W31" s="45">
        <v>2.1</v>
      </c>
      <c r="X31" s="16">
        <v>3.8342977665827199E-2</v>
      </c>
      <c r="Y31" s="16">
        <v>3.6385099988831798E-2</v>
      </c>
      <c r="Z31" s="17">
        <f>((((N31/1000)+1)/((SMOW!$Z$4/1000)+1))-1)*1000</f>
        <v>15.279609036656705</v>
      </c>
      <c r="AA31" s="17">
        <f>((((P31/1000)+1)/((SMOW!$AA$4/1000)+1))-1)*1000</f>
        <v>29.427667039926718</v>
      </c>
      <c r="AB31" s="17">
        <f>Z31*SMOW!$AN$6</f>
        <v>16.072417243082928</v>
      </c>
      <c r="AC31" s="17">
        <f>AA31*SMOW!$AN$12</f>
        <v>30.901420611638713</v>
      </c>
      <c r="AD31" s="17">
        <f t="shared" si="0"/>
        <v>15.944623430276646</v>
      </c>
      <c r="AE31" s="17">
        <f t="shared" si="1"/>
        <v>30.433585149748861</v>
      </c>
      <c r="AF31" s="16">
        <f>(AD31-SMOW!$AN$14*AE31)</f>
        <v>-0.12430952879075363</v>
      </c>
      <c r="AG31" s="2">
        <f t="shared" si="2"/>
        <v>-124.30952879075363</v>
      </c>
      <c r="AI31" s="45"/>
      <c r="AK31" s="61" t="str">
        <f t="shared" si="3"/>
        <v>05</v>
      </c>
      <c r="AN31" s="61" t="str">
        <f t="shared" si="4"/>
        <v>0</v>
      </c>
    </row>
    <row r="32" spans="1:40" x14ac:dyDescent="0.25">
      <c r="A32" s="45">
        <v>527</v>
      </c>
      <c r="B32" s="45"/>
      <c r="C32" s="62" t="s">
        <v>48</v>
      </c>
      <c r="D32" s="63" t="s">
        <v>53</v>
      </c>
      <c r="E32" s="45" t="s">
        <v>120</v>
      </c>
      <c r="F32" s="16">
        <v>15.7718360427588</v>
      </c>
      <c r="G32" s="16">
        <v>15.6487528781634</v>
      </c>
      <c r="H32" s="16">
        <v>3.5207685102493702E-3</v>
      </c>
      <c r="I32" s="16">
        <v>30.529993697271198</v>
      </c>
      <c r="J32" s="16">
        <v>30.0732268623286</v>
      </c>
      <c r="K32" s="16">
        <v>1.2305967091986801E-3</v>
      </c>
      <c r="L32" s="16">
        <v>-0.22991090514614099</v>
      </c>
      <c r="M32" s="16">
        <v>3.4902014393893301E-3</v>
      </c>
      <c r="N32" s="16">
        <v>5.4160507203392898</v>
      </c>
      <c r="O32" s="16">
        <v>3.4848743049074702E-3</v>
      </c>
      <c r="P32" s="16">
        <v>10.026456627728299</v>
      </c>
      <c r="Q32" s="16">
        <v>1.20611262295217E-3</v>
      </c>
      <c r="R32" s="16">
        <v>13.6246393407502</v>
      </c>
      <c r="S32" s="16">
        <v>0.13510305756277799</v>
      </c>
      <c r="T32" s="16">
        <v>45.427362753222603</v>
      </c>
      <c r="U32" s="16">
        <v>6.90118146742255E-2</v>
      </c>
      <c r="V32" s="46">
        <v>43311.656585648147</v>
      </c>
      <c r="W32" s="45">
        <v>2.1</v>
      </c>
      <c r="X32" s="16">
        <v>2.4436482422755399E-2</v>
      </c>
      <c r="Y32" s="16">
        <v>2.1352291989604401E-2</v>
      </c>
      <c r="Z32" s="17">
        <f>((((N32/1000)+1)/((SMOW!$Z$4/1000)+1))-1)*1000</f>
        <v>15.700226623271751</v>
      </c>
      <c r="AA32" s="17">
        <f>((((P32/1000)+1)/((SMOW!$AA$4/1000)+1))-1)*1000</f>
        <v>30.321301583865477</v>
      </c>
      <c r="AB32" s="17">
        <f>Z32*SMOW!$AN$6</f>
        <v>16.514859280417596</v>
      </c>
      <c r="AC32" s="17">
        <f>AA32*SMOW!$AN$12</f>
        <v>31.839808859605323</v>
      </c>
      <c r="AD32" s="17">
        <f t="shared" si="0"/>
        <v>16.379972061484729</v>
      </c>
      <c r="AE32" s="17">
        <f t="shared" si="1"/>
        <v>31.343431037632499</v>
      </c>
      <c r="AF32" s="16">
        <f>(AD32-SMOW!$AN$14*AE32)</f>
        <v>-0.16935952638523233</v>
      </c>
      <c r="AG32" s="2">
        <f t="shared" si="2"/>
        <v>-169.35952638523233</v>
      </c>
      <c r="AI32" s="45"/>
      <c r="AK32" s="61" t="str">
        <f t="shared" si="3"/>
        <v>05</v>
      </c>
      <c r="AN32" s="61" t="str">
        <f t="shared" si="4"/>
        <v>0</v>
      </c>
    </row>
    <row r="33" spans="1:40" x14ac:dyDescent="0.25">
      <c r="A33" s="45">
        <v>528</v>
      </c>
      <c r="B33" s="45"/>
      <c r="C33" s="64" t="s">
        <v>48</v>
      </c>
      <c r="D33" s="65" t="s">
        <v>53</v>
      </c>
      <c r="E33" s="45" t="s">
        <v>121</v>
      </c>
      <c r="F33" s="16">
        <v>14.7196955568542</v>
      </c>
      <c r="G33" s="16">
        <v>14.6124116743763</v>
      </c>
      <c r="H33" s="16">
        <v>6.0913602707683701E-3</v>
      </c>
      <c r="I33" s="16">
        <v>28.460480001569401</v>
      </c>
      <c r="J33" s="16">
        <v>28.0630039375461</v>
      </c>
      <c r="K33" s="16">
        <v>5.5868843809531504E-3</v>
      </c>
      <c r="L33" s="16">
        <v>-0.20485440464798199</v>
      </c>
      <c r="M33" s="16">
        <v>5.4832620735898296E-3</v>
      </c>
      <c r="N33" s="16">
        <v>4.3690758847583302</v>
      </c>
      <c r="O33" s="16">
        <v>8.0877384952773197E-3</v>
      </c>
      <c r="P33" s="16">
        <v>7.9981182020674702</v>
      </c>
      <c r="Q33" s="16">
        <v>5.4757271204074797E-3</v>
      </c>
      <c r="R33" s="16">
        <v>11.244558155840799</v>
      </c>
      <c r="S33" s="16">
        <v>0.18153485068874101</v>
      </c>
      <c r="T33" s="16">
        <v>98.995686326855903</v>
      </c>
      <c r="U33" s="16">
        <v>0.144357165999733</v>
      </c>
      <c r="V33" s="46">
        <v>43311.731296296297</v>
      </c>
      <c r="W33" s="45">
        <v>2.1</v>
      </c>
      <c r="X33" s="16">
        <v>0.71996372305543499</v>
      </c>
      <c r="Y33" s="16">
        <v>0.71985273200581501</v>
      </c>
      <c r="Z33" s="17">
        <f>((((N33/1000)+1)/((SMOW!$Z$4/1000)+1))-1)*1000</f>
        <v>14.642542516272838</v>
      </c>
      <c r="AA33" s="17">
        <f>((((P33/1000)+1)/((SMOW!$AA$4/1000)+1))-1)*1000</f>
        <v>28.252206984346717</v>
      </c>
      <c r="AB33" s="17">
        <f>Z33*SMOW!$AN$6</f>
        <v>15.402295455107591</v>
      </c>
      <c r="AC33" s="17">
        <f>AA33*SMOW!$AN$12</f>
        <v>29.667092877116804</v>
      </c>
      <c r="AD33" s="17">
        <f t="shared" si="0"/>
        <v>15.284884169834303</v>
      </c>
      <c r="AE33" s="17">
        <f t="shared" si="1"/>
        <v>29.23553919876089</v>
      </c>
      <c r="AF33" s="16">
        <f>(AD33-SMOW!$AN$14*AE33)</f>
        <v>-0.15148052711144722</v>
      </c>
      <c r="AG33" s="2">
        <f t="shared" si="2"/>
        <v>-151.4805271114472</v>
      </c>
      <c r="AI33" s="45"/>
      <c r="AK33" s="61" t="str">
        <f t="shared" si="3"/>
        <v>05</v>
      </c>
      <c r="AN33" s="61" t="str">
        <f t="shared" si="4"/>
        <v>0</v>
      </c>
    </row>
    <row r="34" spans="1:40" x14ac:dyDescent="0.25">
      <c r="A34" s="45">
        <v>529</v>
      </c>
      <c r="B34" s="45"/>
      <c r="C34" s="62" t="s">
        <v>48</v>
      </c>
      <c r="D34" s="63" t="s">
        <v>53</v>
      </c>
      <c r="E34" s="45" t="s">
        <v>122</v>
      </c>
      <c r="F34" s="16">
        <v>14.795631569719101</v>
      </c>
      <c r="G34" s="16">
        <v>14.6872435666439</v>
      </c>
      <c r="H34" s="16">
        <v>4.8567806705304599E-3</v>
      </c>
      <c r="I34" s="16">
        <v>28.599968248447901</v>
      </c>
      <c r="J34" s="16">
        <v>28.198623419656101</v>
      </c>
      <c r="K34" s="16">
        <v>1.95323329204042E-3</v>
      </c>
      <c r="L34" s="16">
        <v>-0.201629598934497</v>
      </c>
      <c r="M34" s="16">
        <v>4.5525042541912503E-3</v>
      </c>
      <c r="N34" s="16">
        <v>4.4497986436891299</v>
      </c>
      <c r="O34" s="16">
        <v>4.8072658324540603E-3</v>
      </c>
      <c r="P34" s="16">
        <v>8.1348311755835407</v>
      </c>
      <c r="Q34" s="16">
        <v>1.91437154958333E-3</v>
      </c>
      <c r="R34" s="16">
        <v>11.416571982435601</v>
      </c>
      <c r="S34" s="16">
        <v>0.16800880728536699</v>
      </c>
      <c r="T34" s="16">
        <v>122.50857036783501</v>
      </c>
      <c r="U34" s="16">
        <v>0.11397472749186099</v>
      </c>
      <c r="V34" s="46">
        <v>43312.003784722219</v>
      </c>
      <c r="W34" s="45">
        <v>2.1</v>
      </c>
      <c r="X34" s="16">
        <v>9.1811671216266601E-5</v>
      </c>
      <c r="Y34" s="16">
        <v>4.3684783308700499E-6</v>
      </c>
      <c r="Z34" s="17">
        <f>((((N34/1000)+1)/((SMOW!$Z$4/1000)+1))-1)*1000</f>
        <v>14.724090970249515</v>
      </c>
      <c r="AA34" s="17">
        <f>((((P34/1000)+1)/((SMOW!$AA$4/1000)+1))-1)*1000</f>
        <v>28.391666983530239</v>
      </c>
      <c r="AB34" s="17">
        <f>Z34*SMOW!$AN$6</f>
        <v>15.488075187736685</v>
      </c>
      <c r="AC34" s="17">
        <f>AA34*SMOW!$AN$12</f>
        <v>29.813537108914787</v>
      </c>
      <c r="AD34" s="17">
        <f t="shared" si="0"/>
        <v>15.369359170474421</v>
      </c>
      <c r="AE34" s="17">
        <f t="shared" si="1"/>
        <v>29.377753920193651</v>
      </c>
      <c r="AF34" s="16">
        <f>(AD34-SMOW!$AN$14*AE34)</f>
        <v>-0.1420948993878266</v>
      </c>
      <c r="AG34" s="2">
        <f t="shared" si="2"/>
        <v>-142.09489938782662</v>
      </c>
      <c r="AI34" s="45"/>
      <c r="AK34" s="61" t="str">
        <f t="shared" si="3"/>
        <v>05</v>
      </c>
      <c r="AN34" s="61" t="str">
        <f t="shared" si="4"/>
        <v>0</v>
      </c>
    </row>
    <row r="35" spans="1:40" x14ac:dyDescent="0.25">
      <c r="A35" s="45">
        <v>530</v>
      </c>
      <c r="B35" s="45"/>
      <c r="C35" s="64" t="s">
        <v>64</v>
      </c>
      <c r="D35" s="65" t="s">
        <v>55</v>
      </c>
      <c r="E35" s="45" t="s">
        <v>123</v>
      </c>
      <c r="F35" s="16">
        <v>20.025760600000002</v>
      </c>
      <c r="G35" s="16">
        <v>19.82788219</v>
      </c>
      <c r="H35" s="16">
        <v>3.8365750000000001E-3</v>
      </c>
      <c r="I35" s="16">
        <v>38.962563539999998</v>
      </c>
      <c r="J35" s="16">
        <v>38.222680179999998</v>
      </c>
      <c r="K35" s="16">
        <v>1.6638860000000001E-3</v>
      </c>
      <c r="L35" s="16">
        <v>-0.35369294200000001</v>
      </c>
      <c r="M35" s="16">
        <v>3.8235489999999999E-3</v>
      </c>
      <c r="N35" s="16">
        <v>9.6266065540000003</v>
      </c>
      <c r="O35" s="16">
        <v>3.7974609999999998E-3</v>
      </c>
      <c r="P35" s="16">
        <v>18.29125114</v>
      </c>
      <c r="Q35" s="16">
        <v>1.630781E-3</v>
      </c>
      <c r="R35" s="16">
        <v>25.589092399999998</v>
      </c>
      <c r="S35" s="16">
        <v>0.11900105499999999</v>
      </c>
      <c r="T35" s="16">
        <v>56.571773980000003</v>
      </c>
      <c r="U35" s="16">
        <v>6.0183160999999999E-2</v>
      </c>
      <c r="V35" s="46">
        <v>43312.404166666667</v>
      </c>
      <c r="W35" s="45">
        <v>2.1</v>
      </c>
      <c r="X35" s="16">
        <v>1.2797317000000001E-2</v>
      </c>
      <c r="Y35" s="16">
        <v>1.5355486999999999E-2</v>
      </c>
      <c r="Z35" s="17">
        <f>((((N35/1000)+1)/((SMOW!$Z$4/1000)+1))-1)*1000</f>
        <v>19.953851290786197</v>
      </c>
      <c r="AA35" s="17">
        <f>((((P35/1000)+1)/((SMOW!$AA$4/1000)+1))-1)*1000</f>
        <v>38.752163749236956</v>
      </c>
      <c r="AB35" s="17">
        <f>Z35*SMOW!$AN$6</f>
        <v>20.989190415968764</v>
      </c>
      <c r="AC35" s="17">
        <f>AA35*SMOW!$AN$12</f>
        <v>40.692893187949146</v>
      </c>
      <c r="AD35" s="17">
        <f t="shared" si="0"/>
        <v>20.771951874738491</v>
      </c>
      <c r="AE35" s="17">
        <f t="shared" si="1"/>
        <v>39.886734761593281</v>
      </c>
      <c r="AF35" s="16">
        <f>(AD35-SMOW!$AN$14*AE35)</f>
        <v>-0.28824407938276408</v>
      </c>
      <c r="AG35" s="2">
        <f t="shared" si="2"/>
        <v>-288.24407938276408</v>
      </c>
      <c r="AI35" s="45"/>
      <c r="AK35" s="61" t="str">
        <f t="shared" si="3"/>
        <v>05</v>
      </c>
      <c r="AN35" s="61" t="str">
        <f t="shared" si="4"/>
        <v>0</v>
      </c>
    </row>
    <row r="36" spans="1:40" x14ac:dyDescent="0.25">
      <c r="A36" s="45">
        <v>531</v>
      </c>
      <c r="B36" s="45"/>
      <c r="C36" s="62" t="s">
        <v>64</v>
      </c>
      <c r="D36" s="63" t="s">
        <v>55</v>
      </c>
      <c r="E36" s="45" t="s">
        <v>124</v>
      </c>
      <c r="F36" s="16">
        <v>22.244494150000001</v>
      </c>
      <c r="G36" s="16">
        <v>22.000693940000001</v>
      </c>
      <c r="H36" s="16">
        <v>4.1401830000000004E-3</v>
      </c>
      <c r="I36" s="16">
        <v>43.233331640000003</v>
      </c>
      <c r="J36" s="16">
        <v>42.32486299</v>
      </c>
      <c r="K36" s="16">
        <v>1.302697E-3</v>
      </c>
      <c r="L36" s="16">
        <v>-0.34683372000000001</v>
      </c>
      <c r="M36" s="16">
        <v>4.1201850000000002E-3</v>
      </c>
      <c r="N36" s="16">
        <v>11.822720139999999</v>
      </c>
      <c r="O36" s="16">
        <v>4.0979739999999999E-3</v>
      </c>
      <c r="P36" s="16">
        <v>22.47704757</v>
      </c>
      <c r="Q36" s="16">
        <v>1.2767779999999999E-3</v>
      </c>
      <c r="R36" s="16">
        <v>31.403737100000001</v>
      </c>
      <c r="S36" s="16">
        <v>0.139035147</v>
      </c>
      <c r="T36" s="16">
        <v>71.485482770000004</v>
      </c>
      <c r="U36" s="16">
        <v>6.8219758000000005E-2</v>
      </c>
      <c r="V36" s="46">
        <v>43312.476388888892</v>
      </c>
      <c r="W36" s="45">
        <v>2.1</v>
      </c>
      <c r="X36" s="16">
        <v>2.411754E-2</v>
      </c>
      <c r="Y36" s="16">
        <v>0.104911857</v>
      </c>
      <c r="Z36" s="17">
        <f>((((N36/1000)+1)/((SMOW!$Z$4/1000)+1))-1)*1000</f>
        <v>22.172428431456169</v>
      </c>
      <c r="AA36" s="17">
        <f>((((P36/1000)+1)/((SMOW!$AA$4/1000)+1))-1)*1000</f>
        <v>43.022066975655363</v>
      </c>
      <c r="AB36" s="17">
        <f>Z36*SMOW!$AN$6</f>
        <v>23.322882161959658</v>
      </c>
      <c r="AC36" s="17">
        <f>AA36*SMOW!$AN$12</f>
        <v>45.176635490440447</v>
      </c>
      <c r="AD36" s="17">
        <f t="shared" si="0"/>
        <v>23.055060007795284</v>
      </c>
      <c r="AE36" s="17">
        <f t="shared" si="1"/>
        <v>44.185900310407384</v>
      </c>
      <c r="AF36" s="16">
        <f>(AD36-SMOW!$AN$14*AE36)</f>
        <v>-0.27509535609981484</v>
      </c>
      <c r="AG36" s="2">
        <f t="shared" si="2"/>
        <v>-275.09535609981481</v>
      </c>
      <c r="AI36" s="45"/>
      <c r="AK36" s="61" t="str">
        <f t="shared" si="3"/>
        <v>05</v>
      </c>
      <c r="AN36" s="61" t="str">
        <f t="shared" si="4"/>
        <v>0</v>
      </c>
    </row>
    <row r="37" spans="1:40" x14ac:dyDescent="0.25">
      <c r="A37" s="45">
        <v>532</v>
      </c>
      <c r="B37" s="53"/>
      <c r="C37" s="64" t="s">
        <v>63</v>
      </c>
      <c r="D37" s="65" t="s">
        <v>56</v>
      </c>
      <c r="E37" s="45" t="s">
        <v>125</v>
      </c>
      <c r="F37" s="16">
        <v>6.5002085000000001E-2</v>
      </c>
      <c r="G37" s="16">
        <v>6.4999774999999996E-2</v>
      </c>
      <c r="H37" s="16">
        <v>3.1770359999999998E-3</v>
      </c>
      <c r="I37" s="16">
        <v>0.26424659499999997</v>
      </c>
      <c r="J37" s="16">
        <v>0.26421164899999999</v>
      </c>
      <c r="K37" s="16">
        <v>1.4099360000000001E-3</v>
      </c>
      <c r="L37" s="16">
        <v>-7.4503976E-2</v>
      </c>
      <c r="M37" s="16">
        <v>3.287781E-3</v>
      </c>
      <c r="N37" s="16">
        <v>-10.1306522</v>
      </c>
      <c r="O37" s="16">
        <v>3.1446460000000001E-3</v>
      </c>
      <c r="P37" s="16">
        <v>-19.637119869999999</v>
      </c>
      <c r="Q37" s="16">
        <v>1.3818840000000001E-3</v>
      </c>
      <c r="R37" s="16">
        <v>-29.057983499999999</v>
      </c>
      <c r="S37" s="16">
        <v>0.123929214</v>
      </c>
      <c r="T37" s="16">
        <v>-7.4960195560000003</v>
      </c>
      <c r="U37" s="16">
        <v>7.2373746000000003E-2</v>
      </c>
      <c r="V37" s="46">
        <v>43312.55</v>
      </c>
      <c r="W37" s="45">
        <v>2.1</v>
      </c>
      <c r="X37" s="16">
        <v>4.3854218E-2</v>
      </c>
      <c r="Y37" s="16">
        <v>4.0959966E-2</v>
      </c>
      <c r="Z37" s="17">
        <f>((((N37/1000)+1)/((SMOW!$Z$4/1000)+1))-1)*1000</f>
        <v>-5.5000439322938632E-3</v>
      </c>
      <c r="AA37" s="17">
        <f>((((P37/1000)+1)/((SMOW!$AA$4/1000)+1))-1)*1000</f>
        <v>6.1683584535288105E-2</v>
      </c>
      <c r="AB37" s="17">
        <f>Z37*SMOW!$AN$6</f>
        <v>-5.7854229596476566E-3</v>
      </c>
      <c r="AC37" s="17">
        <f>AA37*SMOW!$AN$12</f>
        <v>6.4772731999867619E-2</v>
      </c>
      <c r="AD37" s="17">
        <f t="shared" si="0"/>
        <v>-5.7854396952161276E-3</v>
      </c>
      <c r="AE37" s="17">
        <f t="shared" si="1"/>
        <v>6.4770634336959884E-2</v>
      </c>
      <c r="AF37" s="16">
        <f>(AD37-SMOW!$AN$14*AE37)</f>
        <v>-3.9984334625130943E-2</v>
      </c>
      <c r="AG37" s="2">
        <f t="shared" si="2"/>
        <v>-39.984334625130941</v>
      </c>
      <c r="AI37" s="45"/>
      <c r="AK37" s="61" t="str">
        <f t="shared" si="3"/>
        <v>05</v>
      </c>
      <c r="AL37" s="45">
        <v>3</v>
      </c>
      <c r="AN37" s="61" t="str">
        <f t="shared" si="4"/>
        <v>0</v>
      </c>
    </row>
    <row r="38" spans="1:40" x14ac:dyDescent="0.25">
      <c r="A38" s="45">
        <v>533</v>
      </c>
      <c r="B38" s="53"/>
      <c r="C38" s="62" t="s">
        <v>63</v>
      </c>
      <c r="D38" s="63" t="s">
        <v>56</v>
      </c>
      <c r="E38" s="45" t="s">
        <v>126</v>
      </c>
      <c r="F38" s="16">
        <v>-6.7538848999999998E-2</v>
      </c>
      <c r="G38" s="16">
        <v>-6.7541344000000003E-2</v>
      </c>
      <c r="H38" s="16">
        <v>3.3129129999999998E-3</v>
      </c>
      <c r="I38" s="16">
        <v>-8.0457900000000006E-3</v>
      </c>
      <c r="J38" s="16">
        <v>-8.0458909999999995E-3</v>
      </c>
      <c r="K38" s="16">
        <v>1.8708010000000001E-3</v>
      </c>
      <c r="L38" s="16">
        <v>-6.3293113999999998E-2</v>
      </c>
      <c r="M38" s="16">
        <v>3.449326E-3</v>
      </c>
      <c r="N38" s="16">
        <v>-10.26184188</v>
      </c>
      <c r="O38" s="16">
        <v>3.279138E-3</v>
      </c>
      <c r="P38" s="16">
        <v>-19.903994699999998</v>
      </c>
      <c r="Q38" s="16">
        <v>1.8335789999999999E-3</v>
      </c>
      <c r="R38" s="16">
        <v>-29.731291079999998</v>
      </c>
      <c r="S38" s="16">
        <v>0.13465773</v>
      </c>
      <c r="T38" s="16">
        <v>-0.71299589500000005</v>
      </c>
      <c r="U38" s="16">
        <v>6.6874617999999997E-2</v>
      </c>
      <c r="V38" s="46">
        <v>43312.622916666667</v>
      </c>
      <c r="W38" s="45">
        <v>2.1</v>
      </c>
      <c r="X38" s="16">
        <v>1.2918747E-2</v>
      </c>
      <c r="Y38" s="16">
        <v>1.4597742E-2</v>
      </c>
      <c r="Z38" s="17">
        <f>((((N38/1000)+1)/((SMOW!$Z$4/1000)+1))-1)*1000</f>
        <v>-0.13803163382597461</v>
      </c>
      <c r="AA38" s="17">
        <f>((((P38/1000)+1)/((SMOW!$AA$4/1000)+1))-1)*1000</f>
        <v>-0.21055366271816034</v>
      </c>
      <c r="AB38" s="17">
        <f>Z38*SMOW!$AN$6</f>
        <v>-0.14519363723726064</v>
      </c>
      <c r="AC38" s="17">
        <f>AA38*SMOW!$AN$12</f>
        <v>-0.22109830467183336</v>
      </c>
      <c r="AD38" s="17">
        <f t="shared" si="0"/>
        <v>-0.14520417885384962</v>
      </c>
      <c r="AE38" s="17">
        <f t="shared" si="1"/>
        <v>-0.22112275050539298</v>
      </c>
      <c r="AF38" s="16">
        <f>(AD38-SMOW!$AN$14*AE38)</f>
        <v>-2.8451366587002119E-2</v>
      </c>
      <c r="AG38" s="2">
        <f t="shared" si="2"/>
        <v>-28.45136658700212</v>
      </c>
      <c r="AI38" s="45"/>
      <c r="AK38" s="61" t="str">
        <f t="shared" si="3"/>
        <v>05</v>
      </c>
      <c r="AN38" s="61" t="str">
        <f t="shared" si="4"/>
        <v>0</v>
      </c>
    </row>
    <row r="39" spans="1:40" x14ac:dyDescent="0.25">
      <c r="A39" s="45">
        <v>534</v>
      </c>
      <c r="B39" s="53"/>
      <c r="C39" s="64" t="s">
        <v>63</v>
      </c>
      <c r="D39" s="65" t="s">
        <v>56</v>
      </c>
      <c r="E39" s="45" t="s">
        <v>127</v>
      </c>
      <c r="F39" s="16">
        <v>-0.121712033</v>
      </c>
      <c r="G39" s="16">
        <v>-0.121719724</v>
      </c>
      <c r="H39" s="16">
        <v>3.810585E-3</v>
      </c>
      <c r="I39" s="16">
        <v>-0.101650402</v>
      </c>
      <c r="J39" s="16">
        <v>-0.101655598</v>
      </c>
      <c r="K39" s="16">
        <v>1.2307290000000001E-3</v>
      </c>
      <c r="L39" s="16">
        <v>-6.8045568000000001E-2</v>
      </c>
      <c r="M39" s="16">
        <v>3.8814019999999999E-3</v>
      </c>
      <c r="N39" s="16">
        <v>-10.31546277</v>
      </c>
      <c r="O39" s="16">
        <v>3.7717359999999999E-3</v>
      </c>
      <c r="P39" s="16">
        <v>-19.99573694</v>
      </c>
      <c r="Q39" s="16">
        <v>1.2062430000000001E-3</v>
      </c>
      <c r="R39" s="16">
        <v>-29.404743119999999</v>
      </c>
      <c r="S39" s="16">
        <v>0.12086204</v>
      </c>
      <c r="T39" s="16">
        <v>-5.7988307929999996</v>
      </c>
      <c r="U39" s="16">
        <v>6.9192173999999995E-2</v>
      </c>
      <c r="V39" s="46">
        <v>43312.696527777778</v>
      </c>
      <c r="W39" s="45">
        <v>2.1</v>
      </c>
      <c r="X39" s="16">
        <v>5.6367589000000003E-2</v>
      </c>
      <c r="Y39" s="16">
        <v>6.0177691999999998E-2</v>
      </c>
      <c r="Z39" s="17">
        <f>((((N39/1000)+1)/((SMOW!$Z$4/1000)+1))-1)*1000</f>
        <v>-0.19220099991645867</v>
      </c>
      <c r="AA39" s="17">
        <f>((((P39/1000)+1)/((SMOW!$AA$4/1000)+1))-1)*1000</f>
        <v>-0.30413931436790165</v>
      </c>
      <c r="AB39" s="17">
        <f>Z39*SMOW!$AN$6</f>
        <v>-0.20217367196922709</v>
      </c>
      <c r="AC39" s="17">
        <f>AA39*SMOW!$AN$12</f>
        <v>-0.31937077665947883</v>
      </c>
      <c r="AD39" s="17">
        <f t="shared" si="0"/>
        <v>-0.2021941118209731</v>
      </c>
      <c r="AE39" s="17">
        <f t="shared" si="1"/>
        <v>-0.31942178636689889</v>
      </c>
      <c r="AF39" s="16">
        <f>(AD39-SMOW!$AN$14*AE39)</f>
        <v>-3.3539408619250477E-2</v>
      </c>
      <c r="AG39" s="2">
        <f t="shared" si="2"/>
        <v>-33.53940861925048</v>
      </c>
      <c r="AI39" s="45"/>
      <c r="AK39" s="61" t="str">
        <f t="shared" si="3"/>
        <v>05</v>
      </c>
      <c r="AN39" s="61" t="str">
        <f t="shared" si="4"/>
        <v>0</v>
      </c>
    </row>
    <row r="40" spans="1:40" x14ac:dyDescent="0.25">
      <c r="A40" s="45">
        <v>535</v>
      </c>
      <c r="B40" s="53"/>
      <c r="C40" s="62" t="s">
        <v>63</v>
      </c>
      <c r="D40" s="63" t="s">
        <v>56</v>
      </c>
      <c r="E40" s="45" t="s">
        <v>128</v>
      </c>
      <c r="F40" s="16">
        <v>-1.686528027</v>
      </c>
      <c r="G40" s="16">
        <v>-1.6879520450000001</v>
      </c>
      <c r="H40" s="16">
        <v>3.417715E-3</v>
      </c>
      <c r="I40" s="16">
        <v>-3.1057864290000001</v>
      </c>
      <c r="J40" s="16">
        <v>-3.110619491</v>
      </c>
      <c r="K40" s="16">
        <v>2.2269799999999999E-3</v>
      </c>
      <c r="L40" s="16">
        <v>-4.5544952999999999E-2</v>
      </c>
      <c r="M40" s="16">
        <v>3.5136849999999999E-3</v>
      </c>
      <c r="N40" s="16">
        <v>-11.864325470000001</v>
      </c>
      <c r="O40" s="16">
        <v>3.382871E-3</v>
      </c>
      <c r="P40" s="16">
        <v>-22.94010235</v>
      </c>
      <c r="Q40" s="16">
        <v>2.1826720000000001E-3</v>
      </c>
      <c r="R40" s="16">
        <v>-33.762043169999998</v>
      </c>
      <c r="S40" s="16">
        <v>0.12634394299999999</v>
      </c>
      <c r="T40" s="16">
        <v>-1.1932934230000001</v>
      </c>
      <c r="U40" s="16">
        <v>5.8768198000000001E-2</v>
      </c>
      <c r="V40" s="46">
        <v>43312.945138888892</v>
      </c>
      <c r="W40" s="45">
        <v>2.1</v>
      </c>
      <c r="X40" s="16">
        <v>0.117928834</v>
      </c>
      <c r="Y40" s="16">
        <v>0.113683108</v>
      </c>
      <c r="Z40" s="17">
        <f>((((N40/1000)+1)/((SMOW!$Z$4/1000)+1))-1)*1000</f>
        <v>-1.7569066700431346</v>
      </c>
      <c r="AA40" s="17">
        <f>((((P40/1000)+1)/((SMOW!$AA$4/1000)+1))-1)*1000</f>
        <v>-3.3076669761070709</v>
      </c>
      <c r="AB40" s="17">
        <f>Z40*SMOW!$AN$6</f>
        <v>-1.8480667267300261</v>
      </c>
      <c r="AC40" s="17">
        <f>AA40*SMOW!$AN$12</f>
        <v>-3.4733167373830076</v>
      </c>
      <c r="AD40" s="17">
        <f t="shared" si="0"/>
        <v>-1.8497765088956384</v>
      </c>
      <c r="AE40" s="17">
        <f t="shared" si="1"/>
        <v>-3.4793627057304852</v>
      </c>
      <c r="AF40" s="16">
        <f>(AD40-SMOW!$AN$14*AE40)</f>
        <v>-1.2673000269942003E-2</v>
      </c>
      <c r="AG40" s="2">
        <f t="shared" si="2"/>
        <v>-12.673000269942003</v>
      </c>
      <c r="AI40" s="45"/>
      <c r="AK40" s="61" t="str">
        <f t="shared" si="3"/>
        <v>05</v>
      </c>
      <c r="AL40" s="45">
        <v>2</v>
      </c>
      <c r="AN40" s="61" t="str">
        <f t="shared" si="4"/>
        <v>0</v>
      </c>
    </row>
    <row r="41" spans="1:40" x14ac:dyDescent="0.25">
      <c r="A41" s="45">
        <v>536</v>
      </c>
      <c r="B41" s="53"/>
      <c r="C41" s="64" t="s">
        <v>63</v>
      </c>
      <c r="D41" s="65" t="s">
        <v>56</v>
      </c>
      <c r="E41" s="45" t="s">
        <v>129</v>
      </c>
      <c r="F41" s="16">
        <v>-1.708853808</v>
      </c>
      <c r="G41" s="16">
        <v>-1.710316006</v>
      </c>
      <c r="H41" s="16">
        <v>4.8093210000000001E-3</v>
      </c>
      <c r="I41" s="16">
        <v>-3.0871092</v>
      </c>
      <c r="J41" s="16">
        <v>-3.0918842510000002</v>
      </c>
      <c r="K41" s="16">
        <v>2.2827009999999998E-3</v>
      </c>
      <c r="L41" s="16">
        <v>-7.7801121000000001E-2</v>
      </c>
      <c r="M41" s="16">
        <v>4.6623150000000002E-3</v>
      </c>
      <c r="N41" s="16">
        <v>-11.88642364</v>
      </c>
      <c r="O41" s="16">
        <v>4.7602900000000004E-3</v>
      </c>
      <c r="P41" s="16">
        <v>-22.921796730000001</v>
      </c>
      <c r="Q41" s="16">
        <v>2.237284E-3</v>
      </c>
      <c r="R41" s="16">
        <v>-33.276627230000003</v>
      </c>
      <c r="S41" s="16">
        <v>0.14131574899999999</v>
      </c>
      <c r="T41" s="16">
        <v>-11.074782770000001</v>
      </c>
      <c r="U41" s="16">
        <v>9.2979247000000001E-2</v>
      </c>
      <c r="V41" s="46">
        <v>43313.417361111111</v>
      </c>
      <c r="W41" s="45">
        <v>2.1</v>
      </c>
      <c r="X41" s="16">
        <v>4.1917109000000001E-2</v>
      </c>
      <c r="Y41" s="16">
        <v>9.4229544999999998E-2</v>
      </c>
      <c r="Z41" s="17">
        <f>((((N41/1000)+1)/((SMOW!$Z$4/1000)+1))-1)*1000</f>
        <v>-1.7792308772813792</v>
      </c>
      <c r="AA41" s="17">
        <f>((((P41/1000)+1)/((SMOW!$AA$4/1000)+1))-1)*1000</f>
        <v>-3.2889935343363152</v>
      </c>
      <c r="AB41" s="17">
        <f>Z41*SMOW!$AN$6</f>
        <v>-1.8715492629973696</v>
      </c>
      <c r="AC41" s="17">
        <f>AA41*SMOW!$AN$12</f>
        <v>-3.4537081194914787</v>
      </c>
      <c r="AD41" s="17">
        <f t="shared" si="0"/>
        <v>-1.8733027995475482</v>
      </c>
      <c r="AE41" s="17">
        <f t="shared" si="1"/>
        <v>-3.459685937105649</v>
      </c>
      <c r="AF41" s="16">
        <f>(AD41-SMOW!$AN$14*AE41)</f>
        <v>-4.6588624755765418E-2</v>
      </c>
      <c r="AG41" s="2">
        <f t="shared" si="2"/>
        <v>-46.588624755765416</v>
      </c>
      <c r="AI41" s="45"/>
      <c r="AK41" s="61" t="str">
        <f t="shared" si="3"/>
        <v>05</v>
      </c>
      <c r="AL41" s="45">
        <v>1</v>
      </c>
      <c r="AN41" s="61" t="str">
        <f t="shared" si="4"/>
        <v>0</v>
      </c>
    </row>
    <row r="42" spans="1:40" x14ac:dyDescent="0.25">
      <c r="A42" s="45">
        <v>537</v>
      </c>
      <c r="B42" s="45"/>
      <c r="C42" s="62" t="s">
        <v>62</v>
      </c>
      <c r="D42" s="63" t="s">
        <v>22</v>
      </c>
      <c r="E42" s="45" t="s">
        <v>130</v>
      </c>
      <c r="F42" s="16">
        <v>0.16523057599999999</v>
      </c>
      <c r="G42" s="16">
        <v>0.16521672500000001</v>
      </c>
      <c r="H42" s="16">
        <v>3.2239730000000002E-3</v>
      </c>
      <c r="I42" s="16">
        <v>0.37438818299999999</v>
      </c>
      <c r="J42" s="16">
        <v>0.37431805299999998</v>
      </c>
      <c r="K42" s="16">
        <v>1.8228020000000001E-3</v>
      </c>
      <c r="L42" s="16">
        <v>-3.2423207000000002E-2</v>
      </c>
      <c r="M42" s="16">
        <v>3.289087E-3</v>
      </c>
      <c r="N42" s="16">
        <v>-10.031445529999999</v>
      </c>
      <c r="O42" s="16">
        <v>3.1911040000000002E-3</v>
      </c>
      <c r="P42" s="16">
        <v>-19.529169670000002</v>
      </c>
      <c r="Q42" s="16">
        <v>1.7865349999999999E-3</v>
      </c>
      <c r="R42" s="16">
        <v>-28.565220799999999</v>
      </c>
      <c r="S42" s="16">
        <v>0.14608490800000001</v>
      </c>
      <c r="T42" s="16">
        <v>-6.0407707889999998</v>
      </c>
      <c r="U42" s="16">
        <v>7.2538009000000001E-2</v>
      </c>
      <c r="V42" s="46">
        <v>43313.490972222222</v>
      </c>
      <c r="W42" s="45">
        <v>2.1</v>
      </c>
      <c r="X42" s="16">
        <v>9.5394498999999994E-2</v>
      </c>
      <c r="Y42" s="16">
        <v>9.1680170000000005E-2</v>
      </c>
      <c r="Z42" s="17">
        <f>((((N42/1000)+1)/((SMOW!$Z$4/1000)+1))-1)*1000</f>
        <v>9.4721388905760762E-2</v>
      </c>
      <c r="AA42" s="17">
        <f>((((P42/1000)+1)/((SMOW!$AA$4/1000)+1))-1)*1000</f>
        <v>0.17180286887730212</v>
      </c>
      <c r="AB42" s="17">
        <f>Z42*SMOW!$AN$6</f>
        <v>9.9636167436311984E-2</v>
      </c>
      <c r="AC42" s="17">
        <f>AA42*SMOW!$AN$12</f>
        <v>0.18040684999801967</v>
      </c>
      <c r="AD42" s="17">
        <f t="shared" si="0"/>
        <v>9.9631204083109506E-2</v>
      </c>
      <c r="AE42" s="17">
        <f t="shared" si="1"/>
        <v>0.1803905786391666</v>
      </c>
      <c r="AF42" s="16">
        <f>(AD42-SMOW!$AN$14*AE42)</f>
        <v>4.3849785616295323E-3</v>
      </c>
      <c r="AG42" s="2">
        <f t="shared" si="2"/>
        <v>4.3849785616295325</v>
      </c>
      <c r="AI42" s="45"/>
      <c r="AK42" s="61" t="str">
        <f t="shared" si="3"/>
        <v>05</v>
      </c>
      <c r="AL42" s="45">
        <v>3</v>
      </c>
      <c r="AN42" s="61" t="str">
        <f t="shared" si="4"/>
        <v>0</v>
      </c>
    </row>
    <row r="43" spans="1:40" x14ac:dyDescent="0.25">
      <c r="A43" s="45">
        <v>538</v>
      </c>
      <c r="B43" s="45"/>
      <c r="C43" s="64" t="s">
        <v>62</v>
      </c>
      <c r="D43" s="65" t="s">
        <v>22</v>
      </c>
      <c r="E43" s="45" t="s">
        <v>131</v>
      </c>
      <c r="F43" s="16">
        <v>0.16455677699999999</v>
      </c>
      <c r="G43" s="16">
        <v>0.164542982</v>
      </c>
      <c r="H43" s="16">
        <v>3.6336810000000002E-3</v>
      </c>
      <c r="I43" s="16">
        <v>0.37306476199999999</v>
      </c>
      <c r="J43" s="16">
        <v>0.372995148</v>
      </c>
      <c r="K43" s="16">
        <v>1.4840719999999999E-3</v>
      </c>
      <c r="L43" s="16">
        <v>-3.2398455999999999E-2</v>
      </c>
      <c r="M43" s="16">
        <v>3.797024E-3</v>
      </c>
      <c r="N43" s="16">
        <v>-10.03211246</v>
      </c>
      <c r="O43" s="16">
        <v>3.5966349999999999E-3</v>
      </c>
      <c r="P43" s="16">
        <v>-19.530466759999999</v>
      </c>
      <c r="Q43" s="16">
        <v>1.4545440000000001E-3</v>
      </c>
      <c r="R43" s="16">
        <v>-28.61391446</v>
      </c>
      <c r="S43" s="16">
        <v>0.11731861</v>
      </c>
      <c r="T43" s="16">
        <v>-5.7597320920000001</v>
      </c>
      <c r="U43" s="16">
        <v>5.4107727000000001E-2</v>
      </c>
      <c r="V43" s="46">
        <v>43313.564583333333</v>
      </c>
      <c r="W43" s="45">
        <v>2.1</v>
      </c>
      <c r="X43" s="16">
        <v>1.6557270000000001E-3</v>
      </c>
      <c r="Y43" s="16">
        <v>1.0424550000000001E-3</v>
      </c>
      <c r="Z43" s="17">
        <f>((((N43/1000)+1)/((SMOW!$Z$4/1000)+1))-1)*1000</f>
        <v>9.4047637027916409E-2</v>
      </c>
      <c r="AA43" s="17">
        <f>((((P43/1000)+1)/((SMOW!$AA$4/1000)+1))-1)*1000</f>
        <v>0.17047971595562927</v>
      </c>
      <c r="AB43" s="17">
        <f>Z43*SMOW!$AN$6</f>
        <v>9.8927456809420555E-2</v>
      </c>
      <c r="AC43" s="17">
        <f>AA43*SMOW!$AN$12</f>
        <v>0.1790174328583376</v>
      </c>
      <c r="AD43" s="17">
        <f t="shared" si="0"/>
        <v>9.8922563811348729E-2</v>
      </c>
      <c r="AE43" s="17">
        <f t="shared" si="1"/>
        <v>0.17900141114986728</v>
      </c>
      <c r="AF43" s="16">
        <f>(AD43-SMOW!$AN$14*AE43)</f>
        <v>4.409818724218792E-3</v>
      </c>
      <c r="AG43" s="2">
        <f t="shared" si="2"/>
        <v>4.4098187242187921</v>
      </c>
      <c r="AI43" s="45"/>
      <c r="AK43" s="61" t="str">
        <f t="shared" si="3"/>
        <v>05</v>
      </c>
      <c r="AN43" s="61" t="str">
        <f t="shared" si="4"/>
        <v>0</v>
      </c>
    </row>
    <row r="44" spans="1:40" x14ac:dyDescent="0.25">
      <c r="A44" s="45">
        <v>539</v>
      </c>
      <c r="B44" s="45"/>
      <c r="C44" s="62" t="s">
        <v>62</v>
      </c>
      <c r="D44" s="63" t="s">
        <v>22</v>
      </c>
      <c r="E44" s="45" t="s">
        <v>132</v>
      </c>
      <c r="F44" s="16">
        <v>0.128058266</v>
      </c>
      <c r="G44" s="16">
        <v>0.12804976900000001</v>
      </c>
      <c r="H44" s="16">
        <v>3.910256E-3</v>
      </c>
      <c r="I44" s="16">
        <v>0.30371644399999997</v>
      </c>
      <c r="J44" s="16">
        <v>0.3036703</v>
      </c>
      <c r="K44" s="16">
        <v>1.2794569999999999E-3</v>
      </c>
      <c r="L44" s="16">
        <v>-3.2288149000000002E-2</v>
      </c>
      <c r="M44" s="16">
        <v>3.941674E-3</v>
      </c>
      <c r="N44" s="16">
        <v>-10.06823887</v>
      </c>
      <c r="O44" s="16">
        <v>3.8703909999999999E-3</v>
      </c>
      <c r="P44" s="16">
        <v>-19.59843532</v>
      </c>
      <c r="Q44" s="16">
        <v>1.254001E-3</v>
      </c>
      <c r="R44" s="16">
        <v>-28.370783029999998</v>
      </c>
      <c r="S44" s="16">
        <v>0.13870745500000001</v>
      </c>
      <c r="T44" s="16">
        <v>-2.0658462119999998</v>
      </c>
      <c r="U44" s="16">
        <v>8.2263015999999994E-2</v>
      </c>
      <c r="V44" s="46">
        <v>43313.638194444444</v>
      </c>
      <c r="W44" s="45">
        <v>2.1</v>
      </c>
      <c r="X44" s="16">
        <v>3.3826759999999997E-2</v>
      </c>
      <c r="Y44" s="16">
        <v>3.0688803000000001E-2</v>
      </c>
      <c r="Z44" s="17">
        <f>((((N44/1000)+1)/((SMOW!$Z$4/1000)+1))-1)*1000</f>
        <v>5.7551698060320788E-2</v>
      </c>
      <c r="AA44" s="17">
        <f>((((P44/1000)+1)/((SMOW!$AA$4/1000)+1))-1)*1000</f>
        <v>0.1011454378814225</v>
      </c>
      <c r="AB44" s="17">
        <f>Z44*SMOW!$AN$6</f>
        <v>6.0537864683205142E-2</v>
      </c>
      <c r="AC44" s="17">
        <f>AA44*SMOW!$AN$12</f>
        <v>0.10621085642574253</v>
      </c>
      <c r="AD44" s="17">
        <f t="shared" si="0"/>
        <v>6.0536032340605721E-2</v>
      </c>
      <c r="AE44" s="17">
        <f t="shared" si="1"/>
        <v>0.1062052164521507</v>
      </c>
      <c r="AF44" s="16">
        <f>(AD44-SMOW!$AN$14*AE44)</f>
        <v>4.459678053870153E-3</v>
      </c>
      <c r="AG44" s="2">
        <f t="shared" si="2"/>
        <v>4.459678053870153</v>
      </c>
      <c r="AI44" s="45"/>
      <c r="AK44" s="61" t="str">
        <f t="shared" si="3"/>
        <v>05</v>
      </c>
      <c r="AN44" s="61" t="str">
        <f t="shared" si="4"/>
        <v>0</v>
      </c>
    </row>
    <row r="45" spans="1:40" x14ac:dyDescent="0.25">
      <c r="A45" s="45">
        <v>540</v>
      </c>
      <c r="B45" s="45"/>
      <c r="C45" s="64" t="s">
        <v>62</v>
      </c>
      <c r="D45" s="65" t="s">
        <v>24</v>
      </c>
      <c r="E45" s="45" t="s">
        <v>133</v>
      </c>
      <c r="F45" s="16">
        <v>-27.967811869999998</v>
      </c>
      <c r="G45" s="16">
        <v>-28.366360019999998</v>
      </c>
      <c r="H45" s="16">
        <v>4.0097270000000003E-3</v>
      </c>
      <c r="I45" s="16">
        <v>-52.279577789999998</v>
      </c>
      <c r="J45" s="16">
        <v>-53.69573355</v>
      </c>
      <c r="K45" s="16">
        <v>1.515881E-3</v>
      </c>
      <c r="L45" s="16">
        <v>-1.5012709000000001E-2</v>
      </c>
      <c r="M45" s="16">
        <v>3.6623929999999999E-3</v>
      </c>
      <c r="N45" s="16">
        <v>-37.877671849999999</v>
      </c>
      <c r="O45" s="16">
        <v>3.9688479999999996E-3</v>
      </c>
      <c r="P45" s="16">
        <v>-71.135526600000006</v>
      </c>
      <c r="Q45" s="16">
        <v>1.485721E-3</v>
      </c>
      <c r="R45" s="16">
        <v>-101.97212639999999</v>
      </c>
      <c r="S45" s="16">
        <v>0.12809488399999999</v>
      </c>
      <c r="T45" s="16">
        <v>-104.983557</v>
      </c>
      <c r="U45" s="16">
        <v>6.6037091000000006E-2</v>
      </c>
      <c r="V45" s="46">
        <v>43313.711805555555</v>
      </c>
      <c r="W45" s="45">
        <v>2.1</v>
      </c>
      <c r="X45" s="16">
        <v>0.13846254499999999</v>
      </c>
      <c r="Y45" s="16">
        <v>0.329774126</v>
      </c>
      <c r="Z45" s="17">
        <f>((((N45/1000)+1)/((SMOW!$Z$4/1000)+1))-1)*1000</f>
        <v>-28.036337751798257</v>
      </c>
      <c r="AA45" s="17">
        <f>((((P45/1000)+1)/((SMOW!$AA$4/1000)+1))-1)*1000</f>
        <v>-52.471500178496996</v>
      </c>
      <c r="AB45" s="17">
        <f>Z45*SMOW!$AN$6</f>
        <v>-29.491050277127801</v>
      </c>
      <c r="AC45" s="17">
        <f>AA45*SMOW!$AN$12</f>
        <v>-55.099301447834016</v>
      </c>
      <c r="AD45" s="17">
        <f t="shared" si="0"/>
        <v>-29.93465465065449</v>
      </c>
      <c r="AE45" s="17">
        <f t="shared" si="1"/>
        <v>-56.675437906957448</v>
      </c>
      <c r="AF45" s="16">
        <f>(AD45-SMOW!$AN$14*AE45)</f>
        <v>-1.002343578095477E-2</v>
      </c>
      <c r="AG45" s="2">
        <f t="shared" si="2"/>
        <v>-10.02343578095477</v>
      </c>
      <c r="AI45" s="45"/>
      <c r="AK45" s="61" t="str">
        <f t="shared" si="3"/>
        <v>05</v>
      </c>
      <c r="AL45" s="45">
        <v>3</v>
      </c>
      <c r="AN45" s="61" t="str">
        <f t="shared" si="4"/>
        <v>0</v>
      </c>
    </row>
    <row r="46" spans="1:40" x14ac:dyDescent="0.25">
      <c r="A46" s="45">
        <v>541</v>
      </c>
      <c r="B46" s="45"/>
      <c r="C46" s="62" t="s">
        <v>62</v>
      </c>
      <c r="D46" s="63" t="s">
        <v>24</v>
      </c>
      <c r="E46" s="45" t="s">
        <v>134</v>
      </c>
      <c r="F46" s="16">
        <v>-28.139262729999999</v>
      </c>
      <c r="G46" s="16">
        <v>-28.542759539999999</v>
      </c>
      <c r="H46" s="16">
        <v>4.0742720000000003E-3</v>
      </c>
      <c r="I46" s="16">
        <v>-52.622439370000002</v>
      </c>
      <c r="J46" s="16">
        <v>-54.05757406</v>
      </c>
      <c r="K46" s="16">
        <v>1.899537E-3</v>
      </c>
      <c r="L46" s="16">
        <v>-3.6043700000000002E-4</v>
      </c>
      <c r="M46" s="16">
        <v>4.413129E-3</v>
      </c>
      <c r="N46" s="16">
        <v>-38.047374769999998</v>
      </c>
      <c r="O46" s="16">
        <v>4.032735E-3</v>
      </c>
      <c r="P46" s="16">
        <v>-71.471566569999993</v>
      </c>
      <c r="Q46" s="16">
        <v>1.861744E-3</v>
      </c>
      <c r="R46" s="16">
        <v>-102.1770356</v>
      </c>
      <c r="S46" s="16">
        <v>0.13546735800000001</v>
      </c>
      <c r="T46" s="16">
        <v>-92.56077354</v>
      </c>
      <c r="U46" s="16">
        <v>6.2982774000000005E-2</v>
      </c>
      <c r="V46" s="46">
        <v>43313.9375</v>
      </c>
      <c r="W46" s="45">
        <v>2.1</v>
      </c>
      <c r="X46" s="16">
        <v>2.137449E-3</v>
      </c>
      <c r="Y46" s="16">
        <v>1.186395E-3</v>
      </c>
      <c r="Z46" s="17">
        <f>((((N46/1000)+1)/((SMOW!$Z$4/1000)+1))-1)*1000</f>
        <v>-28.20777652500972</v>
      </c>
      <c r="AA46" s="17">
        <f>((((P46/1000)+1)/((SMOW!$AA$4/1000)+1))-1)*1000</f>
        <v>-52.814292327160615</v>
      </c>
      <c r="AB46" s="17">
        <f>Z46*SMOW!$AN$6</f>
        <v>-29.671384439349257</v>
      </c>
      <c r="AC46" s="17">
        <f>AA46*SMOW!$AN$12</f>
        <v>-55.459260813754867</v>
      </c>
      <c r="AD46" s="17">
        <f t="shared" si="0"/>
        <v>-30.120485928826426</v>
      </c>
      <c r="AE46" s="17">
        <f t="shared" si="1"/>
        <v>-57.056459899051063</v>
      </c>
      <c r="AF46" s="16">
        <f>(AD46-SMOW!$AN$14*AE46)</f>
        <v>5.3248978725370932E-3</v>
      </c>
      <c r="AG46" s="2">
        <f t="shared" si="2"/>
        <v>5.3248978725370932</v>
      </c>
      <c r="AI46" s="45"/>
      <c r="AK46" s="61" t="str">
        <f t="shared" si="3"/>
        <v>05</v>
      </c>
      <c r="AN46" s="61" t="str">
        <f t="shared" si="4"/>
        <v>0</v>
      </c>
    </row>
    <row r="47" spans="1:40" x14ac:dyDescent="0.25">
      <c r="A47" s="45">
        <v>542</v>
      </c>
      <c r="B47" s="45"/>
      <c r="C47" s="64" t="s">
        <v>62</v>
      </c>
      <c r="D47" s="65" t="s">
        <v>24</v>
      </c>
      <c r="E47" s="45" t="s">
        <v>135</v>
      </c>
      <c r="F47" s="16">
        <v>-28.734898990000001</v>
      </c>
      <c r="G47" s="16">
        <v>-29.15582964</v>
      </c>
      <c r="H47" s="16">
        <v>3.4216440000000002E-3</v>
      </c>
      <c r="I47" s="16">
        <v>-53.719651550000002</v>
      </c>
      <c r="J47" s="16">
        <v>-55.216402520000003</v>
      </c>
      <c r="K47" s="16">
        <v>2.2916049999999999E-3</v>
      </c>
      <c r="L47" s="16">
        <v>-1.569113E-3</v>
      </c>
      <c r="M47" s="16">
        <v>3.7133919999999998E-3</v>
      </c>
      <c r="N47" s="16">
        <v>-38.636938520000001</v>
      </c>
      <c r="O47" s="16">
        <v>3.3867609999999999E-3</v>
      </c>
      <c r="P47" s="16">
        <v>-72.546948490000005</v>
      </c>
      <c r="Q47" s="16">
        <v>2.246011E-3</v>
      </c>
      <c r="R47" s="16">
        <v>-103.8046093</v>
      </c>
      <c r="S47" s="16">
        <v>0.12532395499999999</v>
      </c>
      <c r="T47" s="16">
        <v>-115.8635597</v>
      </c>
      <c r="U47" s="16">
        <v>6.5336384999999997E-2</v>
      </c>
      <c r="V47" s="46">
        <v>43314.405555555553</v>
      </c>
      <c r="W47" s="45">
        <v>2.1</v>
      </c>
      <c r="X47" s="16">
        <v>2.6692174999999999E-2</v>
      </c>
      <c r="Y47" s="16">
        <v>2.2087658E-2</v>
      </c>
      <c r="Z47" s="17">
        <f>((((N47/1000)+1)/((SMOW!$Z$4/1000)+1))-1)*1000</f>
        <v>-28.803370790741688</v>
      </c>
      <c r="AA47" s="17">
        <f>((((P47/1000)+1)/((SMOW!$AA$4/1000)+1))-1)*1000</f>
        <v>-53.911282304248466</v>
      </c>
      <c r="AB47" s="17">
        <f>Z47*SMOW!$AN$6</f>
        <v>-30.297882115007479</v>
      </c>
      <c r="AC47" s="17">
        <f>AA47*SMOW!$AN$12</f>
        <v>-56.611188645572142</v>
      </c>
      <c r="AD47" s="17">
        <f t="shared" si="0"/>
        <v>-30.766349611948229</v>
      </c>
      <c r="AE47" s="17">
        <f t="shared" si="1"/>
        <v>-58.276768119171912</v>
      </c>
      <c r="AF47" s="16">
        <f>(AD47-SMOW!$AN$14*AE47)</f>
        <v>3.7839549745406487E-3</v>
      </c>
      <c r="AG47" s="2">
        <f t="shared" si="2"/>
        <v>3.7839549745406487</v>
      </c>
      <c r="AI47" s="45"/>
      <c r="AK47" s="61" t="str">
        <f t="shared" si="3"/>
        <v>05</v>
      </c>
      <c r="AN47" s="61" t="str">
        <f t="shared" si="4"/>
        <v>0</v>
      </c>
    </row>
    <row r="48" spans="1:40" x14ac:dyDescent="0.25">
      <c r="A48" s="45">
        <v>543</v>
      </c>
      <c r="B48" s="45"/>
      <c r="C48" s="62" t="s">
        <v>62</v>
      </c>
      <c r="D48" s="63" t="s">
        <v>58</v>
      </c>
      <c r="E48" s="45" t="s">
        <v>136</v>
      </c>
      <c r="F48" s="16">
        <v>11.331659650000001</v>
      </c>
      <c r="G48" s="16">
        <v>11.267937010000001</v>
      </c>
      <c r="H48" s="16">
        <v>4.0326529999999998E-3</v>
      </c>
      <c r="I48" s="16">
        <v>22.427444449999999</v>
      </c>
      <c r="J48" s="16">
        <v>22.179647429999999</v>
      </c>
      <c r="K48" s="16">
        <v>9.10792E-4</v>
      </c>
      <c r="L48" s="16">
        <v>-0.44291682599999999</v>
      </c>
      <c r="M48" s="16">
        <v>3.858251E-3</v>
      </c>
      <c r="N48" s="16">
        <v>1.0211418839999999</v>
      </c>
      <c r="O48" s="16">
        <v>3.99154E-3</v>
      </c>
      <c r="P48" s="16">
        <v>2.0851165819999999</v>
      </c>
      <c r="Q48" s="16">
        <v>8.9267100000000005E-4</v>
      </c>
      <c r="R48" s="16">
        <v>2.2507860040000001</v>
      </c>
      <c r="S48" s="16">
        <v>0.14418824299999999</v>
      </c>
      <c r="T48" s="16">
        <v>33.824208759999998</v>
      </c>
      <c r="U48" s="16">
        <v>6.8897910000000007E-2</v>
      </c>
      <c r="V48" s="46">
        <v>43314.478472222225</v>
      </c>
      <c r="W48" s="45">
        <v>2.1</v>
      </c>
      <c r="X48" s="16">
        <v>2.7464500000000001E-4</v>
      </c>
      <c r="Y48" s="16">
        <v>8.2465800000000003E-4</v>
      </c>
      <c r="Z48" s="17">
        <f>((((N48/1000)+1)/((SMOW!$Z$4/1000)+1))-1)*1000</f>
        <v>11.260363247448169</v>
      </c>
      <c r="AA48" s="17">
        <f>((((P48/1000)+1)/((SMOW!$AA$4/1000)+1))-1)*1000</f>
        <v>22.220393178403075</v>
      </c>
      <c r="AB48" s="17">
        <f>Z48*SMOW!$AN$6</f>
        <v>11.844626128029732</v>
      </c>
      <c r="AC48" s="17">
        <f>AA48*SMOW!$AN$12</f>
        <v>23.333202554935902</v>
      </c>
      <c r="AD48" s="17">
        <f t="shared" si="0"/>
        <v>11.775027584065821</v>
      </c>
      <c r="AE48" s="17">
        <f t="shared" si="1"/>
        <v>23.065145134508434</v>
      </c>
      <c r="AF48" s="16">
        <f>(AD48-SMOW!$AN$14*AE48)</f>
        <v>-0.40336904695463183</v>
      </c>
      <c r="AG48" s="2">
        <f t="shared" si="2"/>
        <v>-403.36904695463181</v>
      </c>
      <c r="AI48" s="45"/>
      <c r="AK48" s="61" t="str">
        <f t="shared" si="3"/>
        <v>05</v>
      </c>
      <c r="AL48" s="45">
        <v>3</v>
      </c>
      <c r="AN48" s="61" t="str">
        <f t="shared" si="4"/>
        <v>0</v>
      </c>
    </row>
    <row r="49" spans="1:40" x14ac:dyDescent="0.25">
      <c r="A49" s="45">
        <v>544</v>
      </c>
      <c r="B49" s="45"/>
      <c r="C49" s="64" t="s">
        <v>64</v>
      </c>
      <c r="D49" s="65" t="s">
        <v>52</v>
      </c>
      <c r="E49" s="45" t="s">
        <v>137</v>
      </c>
      <c r="F49" s="16">
        <v>15.5807984998471</v>
      </c>
      <c r="G49" s="16">
        <v>15.4606638417126</v>
      </c>
      <c r="H49" s="16">
        <v>3.7796510973812899E-3</v>
      </c>
      <c r="I49" s="16">
        <v>30.178434551577499</v>
      </c>
      <c r="J49" s="16">
        <v>29.732024631649001</v>
      </c>
      <c r="K49" s="16">
        <v>1.3750399272388599E-3</v>
      </c>
      <c r="L49" s="16">
        <v>-0.237845163798105</v>
      </c>
      <c r="M49" s="16">
        <v>3.8325623553836E-3</v>
      </c>
      <c r="N49" s="16">
        <v>5.2269608035702904</v>
      </c>
      <c r="O49" s="16">
        <v>3.74111758624242E-3</v>
      </c>
      <c r="P49" s="16">
        <v>9.6818921411129004</v>
      </c>
      <c r="Q49" s="16">
        <v>1.3476819829841399E-3</v>
      </c>
      <c r="R49" s="16">
        <v>13.5353748421863</v>
      </c>
      <c r="S49" s="16">
        <v>0.12929911277738901</v>
      </c>
      <c r="T49" s="16">
        <v>63.355733395088699</v>
      </c>
      <c r="U49" s="16">
        <v>6.4985948462052703E-2</v>
      </c>
      <c r="V49" s="46">
        <v>43314.551840277774</v>
      </c>
      <c r="W49" s="45">
        <v>2.1</v>
      </c>
      <c r="X49" s="16">
        <v>4.9235832746279398E-3</v>
      </c>
      <c r="Y49" s="16">
        <v>2.8088226016342601E-3</v>
      </c>
      <c r="Z49" s="17">
        <f>((((N49/1000)+1)/((SMOW!$Z$4/1000)+1))-1)*1000</f>
        <v>15.509202548037448</v>
      </c>
      <c r="AA49" s="17">
        <f>((((P49/1000)+1)/((SMOW!$AA$4/1000)+1))-1)*1000</f>
        <v>29.969813632238385</v>
      </c>
      <c r="AB49" s="17">
        <f>Z49*SMOW!$AN$6</f>
        <v>16.313923599846571</v>
      </c>
      <c r="AC49" s="17">
        <f>AA49*SMOW!$AN$12</f>
        <v>31.470718200178752</v>
      </c>
      <c r="AD49" s="17">
        <f t="shared" si="0"/>
        <v>16.182281352933558</v>
      </c>
      <c r="AE49" s="17">
        <f t="shared" si="1"/>
        <v>30.985665535520436</v>
      </c>
      <c r="AF49" s="16">
        <f>(AD49-SMOW!$AN$14*AE49)</f>
        <v>-0.17815004982123384</v>
      </c>
      <c r="AG49" s="2">
        <f t="shared" si="2"/>
        <v>-178.15004982123384</v>
      </c>
      <c r="AI49" s="45"/>
      <c r="AK49" s="61" t="str">
        <f t="shared" si="3"/>
        <v>05</v>
      </c>
      <c r="AN49" s="61" t="str">
        <f t="shared" si="4"/>
        <v>0</v>
      </c>
    </row>
    <row r="50" spans="1:40" x14ac:dyDescent="0.25">
      <c r="A50" s="45">
        <v>545</v>
      </c>
      <c r="B50" s="45"/>
      <c r="C50" s="62" t="s">
        <v>64</v>
      </c>
      <c r="D50" s="63" t="s">
        <v>52</v>
      </c>
      <c r="E50" s="45" t="s">
        <v>138</v>
      </c>
      <c r="F50" s="16">
        <v>15.08724724088</v>
      </c>
      <c r="G50" s="16">
        <v>14.974566390367601</v>
      </c>
      <c r="H50" s="16">
        <v>3.8602393065140998E-3</v>
      </c>
      <c r="I50" s="16">
        <v>29.193712503873201</v>
      </c>
      <c r="J50" s="16">
        <v>28.775692244604599</v>
      </c>
      <c r="K50" s="16">
        <v>1.68189250123955E-3</v>
      </c>
      <c r="L50" s="16">
        <v>-0.21899911478363099</v>
      </c>
      <c r="M50" s="16">
        <v>3.6600495756049802E-3</v>
      </c>
      <c r="N50" s="16">
        <v>4.7384412955360098</v>
      </c>
      <c r="O50" s="16">
        <v>3.8208841992620102E-3</v>
      </c>
      <c r="P50" s="16">
        <v>8.7167622305922396</v>
      </c>
      <c r="Q50" s="16">
        <v>1.64842938472952E-3</v>
      </c>
      <c r="R50" s="16">
        <v>12.1670275595968</v>
      </c>
      <c r="S50" s="16">
        <v>0.127598562175534</v>
      </c>
      <c r="T50" s="16">
        <v>61.355029940594001</v>
      </c>
      <c r="U50" s="16">
        <v>7.2845298735274899E-2</v>
      </c>
      <c r="V50" s="46">
        <v>43314.625173611108</v>
      </c>
      <c r="W50" s="45">
        <v>2.1</v>
      </c>
      <c r="X50" s="16">
        <v>7.9567645191778395E-3</v>
      </c>
      <c r="Y50" s="16">
        <v>9.7572003228279004E-3</v>
      </c>
      <c r="Z50" s="17">
        <f>((((N50/1000)+1)/((SMOW!$Z$4/1000)+1))-1)*1000</f>
        <v>15.015686083222013</v>
      </c>
      <c r="AA50" s="17">
        <f>((((P50/1000)+1)/((SMOW!$AA$4/1000)+1))-1)*1000</f>
        <v>28.985291000103388</v>
      </c>
      <c r="AB50" s="17">
        <f>Z50*SMOW!$AN$6</f>
        <v>15.794800203441888</v>
      </c>
      <c r="AC50" s="17">
        <f>AA50*SMOW!$AN$12</f>
        <v>30.436890139123019</v>
      </c>
      <c r="AD50" s="17">
        <f t="shared" si="0"/>
        <v>15.671360454246708</v>
      </c>
      <c r="AE50" s="17">
        <f t="shared" si="1"/>
        <v>29.982877492537416</v>
      </c>
      <c r="AF50" s="16">
        <f>(AD50-SMOW!$AN$14*AE50)</f>
        <v>-0.15959886181304839</v>
      </c>
      <c r="AG50" s="2">
        <f t="shared" si="2"/>
        <v>-159.59886181304839</v>
      </c>
      <c r="AI50" s="45"/>
      <c r="AK50" s="61" t="str">
        <f t="shared" si="3"/>
        <v>05</v>
      </c>
      <c r="AN50" s="61" t="str">
        <f t="shared" si="4"/>
        <v>0</v>
      </c>
    </row>
    <row r="51" spans="1:40" x14ac:dyDescent="0.25">
      <c r="A51" s="45">
        <v>546</v>
      </c>
      <c r="B51" s="45"/>
      <c r="C51" s="64" t="s">
        <v>64</v>
      </c>
      <c r="D51" s="65" t="s">
        <v>52</v>
      </c>
      <c r="E51" s="45" t="s">
        <v>139</v>
      </c>
      <c r="F51" s="16">
        <v>14.8090305568033</v>
      </c>
      <c r="G51" s="16">
        <v>14.7004472063122</v>
      </c>
      <c r="H51" s="16">
        <v>4.4193936180966301E-3</v>
      </c>
      <c r="I51" s="16">
        <v>28.634025017544602</v>
      </c>
      <c r="J51" s="16">
        <v>28.231732732083501</v>
      </c>
      <c r="K51" s="16">
        <v>1.4898011292336199E-3</v>
      </c>
      <c r="L51" s="16">
        <v>-0.20590767622782299</v>
      </c>
      <c r="M51" s="16">
        <v>4.14189236460523E-3</v>
      </c>
      <c r="N51" s="16">
        <v>4.4630610282126897</v>
      </c>
      <c r="O51" s="16">
        <v>4.3743379373426599E-3</v>
      </c>
      <c r="P51" s="16">
        <v>8.16657746726883</v>
      </c>
      <c r="Q51" s="16">
        <v>1.8166475110270399E-3</v>
      </c>
      <c r="R51" s="16">
        <v>11.2314154884976</v>
      </c>
      <c r="S51" s="16">
        <v>0.120278975463654</v>
      </c>
      <c r="T51" s="16">
        <v>60.725074369914203</v>
      </c>
      <c r="U51" s="16">
        <v>8.6579399217077996E-2</v>
      </c>
      <c r="V51" s="46">
        <v>43314.699895833335</v>
      </c>
      <c r="W51" s="45">
        <v>2.1</v>
      </c>
      <c r="X51" s="16">
        <v>7.9971048115766493E-3</v>
      </c>
      <c r="Y51" s="16">
        <v>8.54738249690348E-4</v>
      </c>
      <c r="Z51" s="17">
        <f>((((N51/1000)+1)/((SMOW!$Z$4/1000)+1))-1)*1000</f>
        <v>14.737489012737859</v>
      </c>
      <c r="AA51" s="17">
        <f>((((P51/1000)+1)/((SMOW!$AA$4/1000)+1))-1)*1000</f>
        <v>28.42405116550384</v>
      </c>
      <c r="AB51" s="17">
        <f>Z51*SMOW!$AN$6</f>
        <v>15.502168410187377</v>
      </c>
      <c r="AC51" s="17">
        <f>AA51*SMOW!$AN$12</f>
        <v>29.84754310833609</v>
      </c>
      <c r="AD51" s="17">
        <f t="shared" si="0"/>
        <v>15.383237348861028</v>
      </c>
      <c r="AE51" s="17">
        <f t="shared" si="1"/>
        <v>29.41077488636229</v>
      </c>
      <c r="AF51" s="16">
        <f>(AD51-SMOW!$AN$14*AE51)</f>
        <v>-0.14565179113826154</v>
      </c>
      <c r="AG51" s="2">
        <f t="shared" si="2"/>
        <v>-145.65179113826156</v>
      </c>
      <c r="AI51" s="45"/>
      <c r="AK51" s="61" t="str">
        <f t="shared" si="3"/>
        <v>05</v>
      </c>
      <c r="AN51" s="61" t="str">
        <f t="shared" si="4"/>
        <v>0</v>
      </c>
    </row>
    <row r="52" spans="1:40" x14ac:dyDescent="0.25">
      <c r="A52" s="45">
        <v>547</v>
      </c>
      <c r="B52" s="45"/>
      <c r="C52" s="62" t="s">
        <v>48</v>
      </c>
      <c r="D52" s="63" t="s">
        <v>53</v>
      </c>
      <c r="E52" s="45" t="s">
        <v>140</v>
      </c>
      <c r="F52" s="16">
        <v>14.324303691865801</v>
      </c>
      <c r="G52" s="16">
        <v>14.222679221290299</v>
      </c>
      <c r="H52" s="16">
        <v>7.0437021230846802E-3</v>
      </c>
      <c r="I52" s="16">
        <v>21.235536567057299</v>
      </c>
      <c r="J52" s="16">
        <v>21.0132045629401</v>
      </c>
      <c r="K52" s="16">
        <v>1.6123781968033E-3</v>
      </c>
      <c r="L52" s="16">
        <v>3.1277072120579601</v>
      </c>
      <c r="M52" s="16">
        <v>6.7567788487526096E-3</v>
      </c>
      <c r="N52" s="16">
        <v>3.9832759495850998</v>
      </c>
      <c r="O52" s="16">
        <v>6.97189163920197E-3</v>
      </c>
      <c r="P52" s="16">
        <v>0.91692302955726501</v>
      </c>
      <c r="Q52" s="16">
        <v>1.5802981444705301E-3</v>
      </c>
      <c r="R52" s="16">
        <v>1890.62954367873</v>
      </c>
      <c r="S52" s="16">
        <v>0.38473256196915701</v>
      </c>
      <c r="T52" s="16">
        <v>344.92239418545603</v>
      </c>
      <c r="U52" s="16">
        <v>0.100621082398893</v>
      </c>
      <c r="V52" s="46">
        <v>43314.884212962963</v>
      </c>
      <c r="W52" s="45">
        <v>2.1</v>
      </c>
      <c r="X52" s="16">
        <v>5.6641119558151502E-4</v>
      </c>
      <c r="Y52" s="16">
        <v>1.3650695924766901E-4</v>
      </c>
      <c r="Z52" s="17">
        <f>((((N52/1000)+1)/((SMOW!$Z$4/1000)+1))-1)*1000</f>
        <v>14.252796319853989</v>
      </c>
      <c r="AA52" s="17">
        <f>((((P52/1000)+1)/((SMOW!$AA$4/1000)+1))-1)*1000</f>
        <v>21.028726669514608</v>
      </c>
      <c r="AB52" s="17">
        <f>Z52*SMOW!$AN$6</f>
        <v>14.992326621957464</v>
      </c>
      <c r="AC52" s="17">
        <f>AA52*SMOW!$AN$12</f>
        <v>22.08185673910879</v>
      </c>
      <c r="AD52" s="17">
        <f t="shared" si="0"/>
        <v>14.881052486806755</v>
      </c>
      <c r="AE52" s="17">
        <f t="shared" si="1"/>
        <v>21.84158323076916</v>
      </c>
      <c r="AF52" s="16">
        <f>(AD52-SMOW!$AN$14*AE52)</f>
        <v>3.3486965409606384</v>
      </c>
      <c r="AG52" s="2">
        <f t="shared" si="2"/>
        <v>3348.6965409606382</v>
      </c>
      <c r="AI52" s="45"/>
      <c r="AJ52" s="45" t="s">
        <v>183</v>
      </c>
      <c r="AK52" s="61" t="str">
        <f t="shared" si="3"/>
        <v>05</v>
      </c>
      <c r="AN52" s="61">
        <v>1</v>
      </c>
    </row>
    <row r="53" spans="1:40" x14ac:dyDescent="0.25">
      <c r="A53" s="45">
        <v>548</v>
      </c>
      <c r="B53" s="45"/>
      <c r="C53" s="64" t="s">
        <v>48</v>
      </c>
      <c r="D53" s="65" t="s">
        <v>53</v>
      </c>
      <c r="E53" s="45" t="s">
        <v>141</v>
      </c>
      <c r="F53" s="16">
        <v>13.753595612044901</v>
      </c>
      <c r="G53" s="16">
        <v>13.6598730680661</v>
      </c>
      <c r="H53" s="16">
        <v>3.4646224486798499E-3</v>
      </c>
      <c r="I53" s="16">
        <v>26.663883179651101</v>
      </c>
      <c r="J53" s="16">
        <v>26.3145970729786</v>
      </c>
      <c r="K53" s="16">
        <v>1.7223719548501799E-3</v>
      </c>
      <c r="L53" s="16">
        <v>-0.23423418646656899</v>
      </c>
      <c r="M53" s="16">
        <v>3.3663164477607099E-3</v>
      </c>
      <c r="N53" s="16">
        <v>3.4183862338364102</v>
      </c>
      <c r="O53" s="16">
        <v>3.42930065196531E-3</v>
      </c>
      <c r="P53" s="16">
        <v>6.2372666663246799</v>
      </c>
      <c r="Q53" s="16">
        <v>1.6881034547215599E-3</v>
      </c>
      <c r="R53" s="16">
        <v>8.2742673815274905</v>
      </c>
      <c r="S53" s="16">
        <v>0.14532580687442001</v>
      </c>
      <c r="T53" s="16">
        <v>32.1881818801238</v>
      </c>
      <c r="U53" s="16">
        <v>0.128355516057058</v>
      </c>
      <c r="V53" s="46">
        <v>43315.405127314814</v>
      </c>
      <c r="W53" s="45">
        <v>2.1</v>
      </c>
      <c r="X53" s="16">
        <v>3.45739207945601E-3</v>
      </c>
      <c r="Y53" s="16">
        <v>5.34572116109161E-3</v>
      </c>
      <c r="Z53" s="17">
        <f>((((N53/1000)+1)/((SMOW!$Z$4/1000)+1))-1)*1000</f>
        <v>13.682128473550881</v>
      </c>
      <c r="AA53" s="17">
        <f>((((P53/1000)+1)/((SMOW!$AA$4/1000)+1))-1)*1000</f>
        <v>26.455973990351822</v>
      </c>
      <c r="AB53" s="17">
        <f>Z53*SMOW!$AN$6</f>
        <v>14.392048714912141</v>
      </c>
      <c r="AC53" s="17">
        <f>AA53*SMOW!$AN$12</f>
        <v>27.780903557772188</v>
      </c>
      <c r="AD53" s="17">
        <f t="shared" si="0"/>
        <v>14.28946625814814</v>
      </c>
      <c r="AE53" s="17">
        <f t="shared" si="1"/>
        <v>27.402015482943824</v>
      </c>
      <c r="AF53" s="16">
        <f>(AD53-SMOW!$AN$14*AE53)</f>
        <v>-0.17879791684620017</v>
      </c>
      <c r="AG53" s="2">
        <f t="shared" si="2"/>
        <v>-178.79791684620017</v>
      </c>
      <c r="AI53" s="45"/>
      <c r="AK53" s="61" t="str">
        <f t="shared" si="3"/>
        <v>05</v>
      </c>
      <c r="AN53" s="61" t="str">
        <f t="shared" si="4"/>
        <v>0</v>
      </c>
    </row>
    <row r="54" spans="1:40" x14ac:dyDescent="0.25">
      <c r="A54" s="45">
        <v>549</v>
      </c>
      <c r="B54" s="45"/>
      <c r="C54" s="62" t="s">
        <v>48</v>
      </c>
      <c r="D54" s="63" t="s">
        <v>53</v>
      </c>
      <c r="E54" s="45" t="s">
        <v>142</v>
      </c>
      <c r="F54" s="16">
        <v>14.823589460000001</v>
      </c>
      <c r="G54" s="16">
        <v>14.714793609999999</v>
      </c>
      <c r="H54" s="16">
        <v>3.9451699999999996E-3</v>
      </c>
      <c r="I54" s="16">
        <v>28.718240000000002</v>
      </c>
      <c r="J54" s="16">
        <v>28.313599979999999</v>
      </c>
      <c r="K54" s="16">
        <v>2.6589729999999998E-3</v>
      </c>
      <c r="L54" s="16">
        <v>-0.23478718400000001</v>
      </c>
      <c r="M54" s="16">
        <v>4.256681E-3</v>
      </c>
      <c r="N54" s="16">
        <v>4.4774715049999996</v>
      </c>
      <c r="O54" s="16">
        <v>3.904949E-3</v>
      </c>
      <c r="P54" s="16">
        <v>8.2507497779999994</v>
      </c>
      <c r="Q54" s="16">
        <v>2.6060699999999998E-3</v>
      </c>
      <c r="R54" s="16">
        <v>11.477072829999999</v>
      </c>
      <c r="S54" s="16">
        <v>0.13232264799999999</v>
      </c>
      <c r="T54" s="16">
        <v>37.484107389999998</v>
      </c>
      <c r="U54" s="16">
        <v>7.2625456000000005E-2</v>
      </c>
      <c r="V54" s="46">
        <v>43315.504861111112</v>
      </c>
      <c r="W54" s="45">
        <v>2.1</v>
      </c>
      <c r="X54" s="16">
        <v>5.2500000000000002E-5</v>
      </c>
      <c r="Y54" s="16">
        <v>6.8499999999999998E-5</v>
      </c>
      <c r="Z54" s="17">
        <f>((((N54/1000)+1)/((SMOW!$Z$4/1000)+1))-1)*1000</f>
        <v>14.752046891069348</v>
      </c>
      <c r="AA54" s="17">
        <f>((((P54/1000)+1)/((SMOW!$AA$4/1000)+1))-1)*1000</f>
        <v>28.509914782422818</v>
      </c>
      <c r="AB54" s="17">
        <f>Z54*SMOW!$AN$6</f>
        <v>15.517481648514117</v>
      </c>
      <c r="AC54" s="17">
        <f>AA54*SMOW!$AN$12</f>
        <v>29.937706821893471</v>
      </c>
      <c r="AD54" s="17">
        <f t="shared" si="0"/>
        <v>15.398316708951469</v>
      </c>
      <c r="AE54" s="17">
        <f t="shared" si="1"/>
        <v>29.498321598931639</v>
      </c>
      <c r="AF54" s="16">
        <f>(AD54-SMOW!$AN$14*AE54)</f>
        <v>-0.17679709528443688</v>
      </c>
      <c r="AG54" s="2">
        <f t="shared" si="2"/>
        <v>-176.79709528443686</v>
      </c>
      <c r="AI54" s="45"/>
      <c r="AK54" s="61" t="str">
        <f t="shared" si="3"/>
        <v>05</v>
      </c>
      <c r="AN54" s="61" t="str">
        <f t="shared" si="4"/>
        <v>0</v>
      </c>
    </row>
    <row r="55" spans="1:40" x14ac:dyDescent="0.25">
      <c r="A55" s="45">
        <v>550</v>
      </c>
      <c r="B55" s="45"/>
      <c r="C55" s="64" t="s">
        <v>48</v>
      </c>
      <c r="D55" s="65" t="s">
        <v>53</v>
      </c>
      <c r="E55" s="45" t="s">
        <v>143</v>
      </c>
      <c r="F55" s="16">
        <v>13.562128169999999</v>
      </c>
      <c r="G55" s="16">
        <v>13.470985300000001</v>
      </c>
      <c r="H55" s="16">
        <v>4.2761589999999999E-3</v>
      </c>
      <c r="I55" s="16">
        <v>26.305670840000001</v>
      </c>
      <c r="J55" s="16">
        <v>25.965627139999999</v>
      </c>
      <c r="K55" s="16">
        <v>1.2338169999999999E-3</v>
      </c>
      <c r="L55" s="16">
        <v>-0.238865835</v>
      </c>
      <c r="M55" s="16">
        <v>4.2004269999999996E-3</v>
      </c>
      <c r="N55" s="16">
        <v>3.2288708009999998</v>
      </c>
      <c r="O55" s="16">
        <v>4.2325640000000003E-3</v>
      </c>
      <c r="P55" s="16">
        <v>5.8861813559999998</v>
      </c>
      <c r="Q55" s="16">
        <v>1.209269E-3</v>
      </c>
      <c r="R55" s="16">
        <v>7.8808759320000004</v>
      </c>
      <c r="S55" s="16">
        <v>0.15909167900000001</v>
      </c>
      <c r="T55" s="16">
        <v>64.104549809999995</v>
      </c>
      <c r="U55" s="16">
        <v>8.6243817E-2</v>
      </c>
      <c r="V55" s="46">
        <v>43315.586805555555</v>
      </c>
      <c r="W55" s="45">
        <v>2.1</v>
      </c>
      <c r="X55" s="16">
        <v>1.3986291E-2</v>
      </c>
      <c r="Y55" s="16">
        <v>1.6102730999999999E-2</v>
      </c>
      <c r="Z55" s="17">
        <f>((((N55/1000)+1)/((SMOW!$Z$4/1000)+1))-1)*1000</f>
        <v>13.490674529740732</v>
      </c>
      <c r="AA55" s="17">
        <f>((((P55/1000)+1)/((SMOW!$AA$4/1000)+1))-1)*1000</f>
        <v>26.097834189629854</v>
      </c>
      <c r="AB55" s="17">
        <f>Z55*SMOW!$AN$6</f>
        <v>14.19066086131142</v>
      </c>
      <c r="AC55" s="17">
        <f>AA55*SMOW!$AN$12</f>
        <v>27.404827921029984</v>
      </c>
      <c r="AD55" s="17">
        <f t="shared" si="0"/>
        <v>14.09091595668732</v>
      </c>
      <c r="AE55" s="17">
        <f t="shared" si="1"/>
        <v>27.036038203927429</v>
      </c>
      <c r="AF55" s="16">
        <f>(AD55-SMOW!$AN$14*AE55)</f>
        <v>-0.18411221498636365</v>
      </c>
      <c r="AG55" s="2">
        <f t="shared" si="2"/>
        <v>-184.11221498636365</v>
      </c>
      <c r="AI55" s="45"/>
      <c r="AK55" s="61" t="str">
        <f t="shared" si="3"/>
        <v>05</v>
      </c>
      <c r="AN55" s="61" t="str">
        <f t="shared" si="4"/>
        <v>0</v>
      </c>
    </row>
    <row r="56" spans="1:40" x14ac:dyDescent="0.25">
      <c r="A56" s="45">
        <v>551</v>
      </c>
      <c r="B56" s="45"/>
      <c r="C56" s="62" t="s">
        <v>48</v>
      </c>
      <c r="D56" s="63" t="s">
        <v>53</v>
      </c>
      <c r="E56" s="45" t="s">
        <v>144</v>
      </c>
      <c r="F56" s="16">
        <v>14.0892698</v>
      </c>
      <c r="G56" s="16">
        <v>13.99093834</v>
      </c>
      <c r="H56" s="16">
        <v>3.4855519999999998E-3</v>
      </c>
      <c r="I56" s="16">
        <v>27.299644369999999</v>
      </c>
      <c r="J56" s="16">
        <v>26.933655009999999</v>
      </c>
      <c r="K56" s="16">
        <v>1.6466880000000001E-3</v>
      </c>
      <c r="L56" s="16">
        <v>-0.230031501</v>
      </c>
      <c r="M56" s="16">
        <v>3.4341829999999999E-3</v>
      </c>
      <c r="N56" s="16">
        <v>3.7506382290000002</v>
      </c>
      <c r="O56" s="16">
        <v>3.4500170000000001E-3</v>
      </c>
      <c r="P56" s="16">
        <v>6.8603786820000003</v>
      </c>
      <c r="Q56" s="16">
        <v>1.6139259999999999E-3</v>
      </c>
      <c r="R56" s="16">
        <v>8.9581120960000007</v>
      </c>
      <c r="S56" s="16">
        <v>0.146406014</v>
      </c>
      <c r="T56" s="16">
        <v>54.954223329999998</v>
      </c>
      <c r="U56" s="16">
        <v>7.5319637999999994E-2</v>
      </c>
      <c r="V56" s="46">
        <v>43315.661805555559</v>
      </c>
      <c r="W56" s="45">
        <v>2.1</v>
      </c>
      <c r="X56" s="16">
        <v>3.1686029999999999E-3</v>
      </c>
      <c r="Y56" s="16">
        <v>2.0575599999999999E-3</v>
      </c>
      <c r="Z56" s="17">
        <f>((((N56/1000)+1)/((SMOW!$Z$4/1000)+1))-1)*1000</f>
        <v>14.01777900005885</v>
      </c>
      <c r="AA56" s="17">
        <f>((((P56/1000)+1)/((SMOW!$AA$4/1000)+1))-1)*1000</f>
        <v>27.091606432265046</v>
      </c>
      <c r="AB56" s="17">
        <f>Z56*SMOW!$AN$6</f>
        <v>14.745115033360101</v>
      </c>
      <c r="AC56" s="17">
        <f>AA56*SMOW!$AN$12</f>
        <v>28.448368818110829</v>
      </c>
      <c r="AD56" s="17">
        <f t="shared" si="0"/>
        <v>14.637462764563701</v>
      </c>
      <c r="AE56" s="17">
        <f t="shared" si="1"/>
        <v>28.051228382253136</v>
      </c>
      <c r="AF56" s="16">
        <f>(AD56-SMOW!$AN$14*AE56)</f>
        <v>-0.17358582126595579</v>
      </c>
      <c r="AG56" s="2">
        <f t="shared" si="2"/>
        <v>-173.58582126595579</v>
      </c>
      <c r="AI56" s="45"/>
      <c r="AK56" s="61" t="str">
        <f t="shared" si="3"/>
        <v>05</v>
      </c>
      <c r="AN56" s="61" t="str">
        <f t="shared" si="4"/>
        <v>0</v>
      </c>
    </row>
    <row r="57" spans="1:40" x14ac:dyDescent="0.25">
      <c r="A57" s="45">
        <v>552</v>
      </c>
      <c r="B57" s="45"/>
      <c r="C57" s="64" t="s">
        <v>48</v>
      </c>
      <c r="D57" s="65" t="s">
        <v>53</v>
      </c>
      <c r="E57" s="45" t="s">
        <v>145</v>
      </c>
      <c r="F57" s="16">
        <v>14.16080129</v>
      </c>
      <c r="G57" s="16">
        <v>14.0614735</v>
      </c>
      <c r="H57" s="16">
        <v>3.6590939999999999E-3</v>
      </c>
      <c r="I57" s="16">
        <v>27.412321299999999</v>
      </c>
      <c r="J57" s="16">
        <v>27.043331640000002</v>
      </c>
      <c r="K57" s="16">
        <v>1.475842E-3</v>
      </c>
      <c r="L57" s="16">
        <v>-0.21740561</v>
      </c>
      <c r="M57" s="16">
        <v>3.7882699999999998E-3</v>
      </c>
      <c r="N57" s="16">
        <v>3.8214404530000001</v>
      </c>
      <c r="O57" s="16">
        <v>3.6217889999999998E-3</v>
      </c>
      <c r="P57" s="16">
        <v>6.9708137810000004</v>
      </c>
      <c r="Q57" s="16">
        <v>1.4464790000000001E-3</v>
      </c>
      <c r="R57" s="16">
        <v>9.7334155930000001</v>
      </c>
      <c r="S57" s="16">
        <v>0.130474021</v>
      </c>
      <c r="T57" s="16">
        <v>89.204616669999993</v>
      </c>
      <c r="U57" s="16">
        <v>6.1484825E-2</v>
      </c>
      <c r="V57" s="46">
        <v>43315.96875</v>
      </c>
      <c r="W57" s="45">
        <v>2.1</v>
      </c>
      <c r="X57" s="16">
        <v>1.7501025999999999E-2</v>
      </c>
      <c r="Y57" s="16">
        <v>1.9802898999999999E-2</v>
      </c>
      <c r="Z57" s="17">
        <f>((((N57/1000)+1)/((SMOW!$Z$4/1000)+1))-1)*1000</f>
        <v>14.089305444171751</v>
      </c>
      <c r="AA57" s="17">
        <f>((((P57/1000)+1)/((SMOW!$AA$4/1000)+1))-1)*1000</f>
        <v>27.204260545625747</v>
      </c>
      <c r="AB57" s="17">
        <f>Z57*SMOW!$AN$6</f>
        <v>14.82035274729235</v>
      </c>
      <c r="AC57" s="17">
        <f>AA57*SMOW!$AN$12</f>
        <v>28.566664710743673</v>
      </c>
      <c r="AD57" s="17">
        <f t="shared" si="0"/>
        <v>14.711604461553529</v>
      </c>
      <c r="AE57" s="17">
        <f t="shared" si="1"/>
        <v>28.166245424749299</v>
      </c>
      <c r="AF57" s="16">
        <f>(AD57-SMOW!$AN$14*AE57)</f>
        <v>-0.16017312271410056</v>
      </c>
      <c r="AG57" s="2">
        <f t="shared" si="2"/>
        <v>-160.17312271410054</v>
      </c>
      <c r="AI57" s="45"/>
      <c r="AK57" s="61" t="str">
        <f t="shared" si="3"/>
        <v>05</v>
      </c>
      <c r="AN57" s="61" t="str">
        <f t="shared" si="4"/>
        <v>0</v>
      </c>
    </row>
    <row r="58" spans="1:40" x14ac:dyDescent="0.25">
      <c r="A58" s="45">
        <v>553</v>
      </c>
      <c r="B58" s="45"/>
      <c r="C58" s="62" t="s">
        <v>48</v>
      </c>
      <c r="D58" s="63" t="s">
        <v>53</v>
      </c>
      <c r="E58" s="45" t="s">
        <v>146</v>
      </c>
      <c r="F58" s="16">
        <v>9.8798448279999995</v>
      </c>
      <c r="G58" s="16">
        <v>9.8313579170000001</v>
      </c>
      <c r="H58" s="16">
        <v>4.2272880000000001E-3</v>
      </c>
      <c r="I58" s="16">
        <v>19.208384389999999</v>
      </c>
      <c r="J58" s="16">
        <v>19.026232159999999</v>
      </c>
      <c r="K58" s="16">
        <v>2.1086270000000001E-3</v>
      </c>
      <c r="L58" s="16">
        <v>-0.214492666</v>
      </c>
      <c r="M58" s="16">
        <v>4.3928700000000001E-3</v>
      </c>
      <c r="N58" s="16">
        <v>-0.41587169400000001</v>
      </c>
      <c r="O58" s="16">
        <v>4.1841910000000003E-3</v>
      </c>
      <c r="P58" s="16">
        <v>-1.0698967029999999</v>
      </c>
      <c r="Q58" s="16">
        <v>2.0666730000000002E-3</v>
      </c>
      <c r="R58" s="16">
        <v>-2.0505036169999999</v>
      </c>
      <c r="S58" s="16">
        <v>0.16324454799999999</v>
      </c>
      <c r="T58" s="16">
        <v>84.633595819999996</v>
      </c>
      <c r="U58" s="16">
        <v>0.11772092200000001</v>
      </c>
      <c r="V58" s="46">
        <v>43318.548611111109</v>
      </c>
      <c r="W58" s="45">
        <v>2.1</v>
      </c>
      <c r="X58" s="16">
        <v>2.9999999999999999E-7</v>
      </c>
      <c r="Y58" s="16">
        <v>9.4500000000000007E-5</v>
      </c>
      <c r="Z58" s="17">
        <f>((((N58/1000)+1)/((SMOW!$Z$4/1000)+1))-1)*1000</f>
        <v>9.8086507789734156</v>
      </c>
      <c r="AA58" s="17">
        <f>((((P58/1000)+1)/((SMOW!$AA$4/1000)+1))-1)*1000</f>
        <v>19.001985013958667</v>
      </c>
      <c r="AB58" s="17">
        <f>Z58*SMOW!$AN$6</f>
        <v>10.317589117178477</v>
      </c>
      <c r="AC58" s="17">
        <f>AA58*SMOW!$AN$12</f>
        <v>19.953614759053444</v>
      </c>
      <c r="AD58" s="17">
        <f t="shared" si="0"/>
        <v>10.264726096277633</v>
      </c>
      <c r="AE58" s="17">
        <f t="shared" si="1"/>
        <v>19.757150535709428</v>
      </c>
      <c r="AF58" s="16">
        <f>(AD58-SMOW!$AN$14*AE58)</f>
        <v>-0.16704938657694512</v>
      </c>
      <c r="AG58" s="2">
        <f t="shared" si="2"/>
        <v>-167.04938657694512</v>
      </c>
      <c r="AI58" s="45"/>
      <c r="AK58" s="61" t="str">
        <f t="shared" si="3"/>
        <v>05</v>
      </c>
      <c r="AN58" s="61" t="str">
        <f t="shared" si="4"/>
        <v>0</v>
      </c>
    </row>
    <row r="59" spans="1:40" x14ac:dyDescent="0.25">
      <c r="A59" s="45">
        <v>554</v>
      </c>
      <c r="B59" s="45"/>
      <c r="C59" s="64" t="s">
        <v>48</v>
      </c>
      <c r="D59" s="65" t="s">
        <v>53</v>
      </c>
      <c r="E59" s="45" t="s">
        <v>147</v>
      </c>
      <c r="F59" s="16">
        <v>10.774410189999999</v>
      </c>
      <c r="G59" s="16">
        <v>10.71677927</v>
      </c>
      <c r="H59" s="16">
        <v>5.364756E-3</v>
      </c>
      <c r="I59" s="16">
        <v>20.885666390000001</v>
      </c>
      <c r="J59" s="16">
        <v>20.670550859999999</v>
      </c>
      <c r="K59" s="16">
        <v>1.7733530000000001E-3</v>
      </c>
      <c r="L59" s="16">
        <v>-0.197271589</v>
      </c>
      <c r="M59" s="16">
        <v>5.0986130000000001E-3</v>
      </c>
      <c r="N59" s="16">
        <v>0.46957357900000002</v>
      </c>
      <c r="O59" s="16">
        <v>5.3100630000000003E-3</v>
      </c>
      <c r="P59" s="16">
        <v>0.57401390399999996</v>
      </c>
      <c r="Q59" s="16">
        <v>1.73807E-3</v>
      </c>
      <c r="R59" s="16">
        <v>0.49106916</v>
      </c>
      <c r="S59" s="16">
        <v>0.16814943299999999</v>
      </c>
      <c r="T59" s="16">
        <v>101.1286099</v>
      </c>
      <c r="U59" s="16">
        <v>0.111512049</v>
      </c>
      <c r="V59" s="46">
        <v>43318.62777777778</v>
      </c>
      <c r="W59" s="45">
        <v>2.1</v>
      </c>
      <c r="X59" s="16">
        <v>6.4113331999999995E-2</v>
      </c>
      <c r="Y59" s="16">
        <v>5.9397143999999999E-2</v>
      </c>
      <c r="Z59" s="17">
        <f>((((N59/1000)+1)/((SMOW!$Z$4/1000)+1))-1)*1000</f>
        <v>10.703153073624572</v>
      </c>
      <c r="AA59" s="17">
        <f>((((P59/1000)+1)/((SMOW!$AA$4/1000)+1))-1)*1000</f>
        <v>20.678927340743726</v>
      </c>
      <c r="AB59" s="17">
        <f>Z59*SMOW!$AN$6</f>
        <v>11.258504167428626</v>
      </c>
      <c r="AC59" s="17">
        <f>AA59*SMOW!$AN$12</f>
        <v>21.714539269689549</v>
      </c>
      <c r="AD59" s="17">
        <f t="shared" si="0"/>
        <v>11.195598915084277</v>
      </c>
      <c r="AE59" s="17">
        <f t="shared" si="1"/>
        <v>21.48213698251141</v>
      </c>
      <c r="AF59" s="16">
        <f>(AD59-SMOW!$AN$14*AE59)</f>
        <v>-0.14696941168174682</v>
      </c>
      <c r="AG59" s="2">
        <f t="shared" si="2"/>
        <v>-146.96941168174681</v>
      </c>
      <c r="AI59" s="45"/>
      <c r="AK59" s="61" t="str">
        <f t="shared" si="3"/>
        <v>05</v>
      </c>
      <c r="AN59" s="61" t="str">
        <f t="shared" si="4"/>
        <v>0</v>
      </c>
    </row>
    <row r="60" spans="1:40" x14ac:dyDescent="0.25">
      <c r="A60" s="45">
        <v>555</v>
      </c>
      <c r="B60" s="45"/>
      <c r="C60" s="62" t="s">
        <v>48</v>
      </c>
      <c r="D60" s="63" t="s">
        <v>53</v>
      </c>
      <c r="E60" s="45" t="s">
        <v>148</v>
      </c>
      <c r="F60" s="16">
        <v>11.56491072</v>
      </c>
      <c r="G60" s="16">
        <v>11.49854801</v>
      </c>
      <c r="H60" s="16">
        <v>3.878673E-3</v>
      </c>
      <c r="I60" s="16">
        <v>22.39231551</v>
      </c>
      <c r="J60" s="16">
        <v>22.145288399999998</v>
      </c>
      <c r="K60" s="16">
        <v>2.1243949999999998E-3</v>
      </c>
      <c r="L60" s="16">
        <v>-0.194164265</v>
      </c>
      <c r="M60" s="16">
        <v>4.0345559999999999E-3</v>
      </c>
      <c r="N60" s="16">
        <v>1.2520149620000001</v>
      </c>
      <c r="O60" s="16">
        <v>3.8391300000000001E-3</v>
      </c>
      <c r="P60" s="16">
        <v>2.0506865730000001</v>
      </c>
      <c r="Q60" s="16">
        <v>2.0821279999999999E-3</v>
      </c>
      <c r="R60" s="16">
        <v>2.3330665669999999</v>
      </c>
      <c r="S60" s="16">
        <v>0.14097142100000001</v>
      </c>
      <c r="T60" s="16">
        <v>94.44069365</v>
      </c>
      <c r="U60" s="16">
        <v>9.7846794000000001E-2</v>
      </c>
      <c r="V60" s="46">
        <v>43318.702777777777</v>
      </c>
      <c r="W60" s="45">
        <v>2.1</v>
      </c>
      <c r="X60" s="16">
        <v>3.8323900000000001E-4</v>
      </c>
      <c r="Y60" s="16">
        <v>1.6028700000000001E-4</v>
      </c>
      <c r="Z60" s="17">
        <f>((((N60/1000)+1)/((SMOW!$Z$4/1000)+1))-1)*1000</f>
        <v>11.493597874523864</v>
      </c>
      <c r="AA60" s="17">
        <f>((((P60/1000)+1)/((SMOW!$AA$4/1000)+1))-1)*1000</f>
        <v>22.185271354164151</v>
      </c>
      <c r="AB60" s="17">
        <f>Z60*SMOW!$AN$6</f>
        <v>12.089962525898434</v>
      </c>
      <c r="AC60" s="17">
        <f>AA60*SMOW!$AN$12</f>
        <v>23.296321810635561</v>
      </c>
      <c r="AD60" s="17">
        <f t="shared" si="0"/>
        <v>12.017462690857785</v>
      </c>
      <c r="AE60" s="17">
        <f t="shared" si="1"/>
        <v>23.029104665175371</v>
      </c>
      <c r="AF60" s="16">
        <f>(AD60-SMOW!$AN$14*AE60)</f>
        <v>-0.14190457235481091</v>
      </c>
      <c r="AG60" s="2">
        <f t="shared" si="2"/>
        <v>-141.90457235481091</v>
      </c>
      <c r="AI60" s="45"/>
      <c r="AK60" s="61" t="str">
        <f t="shared" si="3"/>
        <v>05</v>
      </c>
      <c r="AN60" s="61" t="str">
        <f t="shared" si="4"/>
        <v>0</v>
      </c>
    </row>
    <row r="61" spans="1:40" x14ac:dyDescent="0.25">
      <c r="A61" s="45">
        <v>556</v>
      </c>
      <c r="B61" s="45"/>
      <c r="C61" s="64" t="s">
        <v>48</v>
      </c>
      <c r="D61" s="65" t="s">
        <v>53</v>
      </c>
      <c r="E61" s="45" t="s">
        <v>149</v>
      </c>
      <c r="F61" s="16">
        <v>10.712726569999999</v>
      </c>
      <c r="G61" s="16">
        <v>10.655751589999999</v>
      </c>
      <c r="H61" s="16">
        <v>3.6976460000000002E-3</v>
      </c>
      <c r="I61" s="16">
        <v>20.799978299999999</v>
      </c>
      <c r="J61" s="16">
        <v>20.586612250000002</v>
      </c>
      <c r="K61" s="16">
        <v>2.37361E-3</v>
      </c>
      <c r="L61" s="16">
        <v>-0.21397967400000001</v>
      </c>
      <c r="M61" s="16">
        <v>3.7085489999999998E-3</v>
      </c>
      <c r="N61" s="16">
        <v>0.40851882299999998</v>
      </c>
      <c r="O61" s="16">
        <v>3.6599480000000001E-3</v>
      </c>
      <c r="P61" s="16">
        <v>0.490030678</v>
      </c>
      <c r="Q61" s="16">
        <v>2.3263839999999999E-3</v>
      </c>
      <c r="R61" s="16">
        <v>0.83465992200000005</v>
      </c>
      <c r="S61" s="16">
        <v>0.120897037</v>
      </c>
      <c r="T61" s="16">
        <v>75.230575779999995</v>
      </c>
      <c r="U61" s="16">
        <v>8.2038253000000005E-2</v>
      </c>
      <c r="V61" s="46">
        <v>43319.416666666664</v>
      </c>
      <c r="W61" s="45">
        <v>2.1</v>
      </c>
      <c r="X61" s="16">
        <v>3.8956096000000003E-2</v>
      </c>
      <c r="Y61" s="16">
        <v>4.1140637000000001E-2</v>
      </c>
      <c r="Z61" s="17">
        <f>((((N61/1000)+1)/((SMOW!$Z$4/1000)+1))-1)*1000</f>
        <v>10.641473802181611</v>
      </c>
      <c r="AA61" s="17">
        <f>((((P61/1000)+1)/((SMOW!$AA$4/1000)+1))-1)*1000</f>
        <v>20.593256607907229</v>
      </c>
      <c r="AB61" s="17">
        <f>Z61*SMOW!$AN$6</f>
        <v>11.193624563277606</v>
      </c>
      <c r="AC61" s="17">
        <f>AA61*SMOW!$AN$12</f>
        <v>21.624578099954412</v>
      </c>
      <c r="AD61" s="17">
        <f t="shared" si="0"/>
        <v>11.131439567872325</v>
      </c>
      <c r="AE61" s="17">
        <f t="shared" si="1"/>
        <v>21.394083884493028</v>
      </c>
      <c r="AF61" s="16">
        <f>(AD61-SMOW!$AN$14*AE61)</f>
        <v>-0.16463672313999389</v>
      </c>
      <c r="AG61" s="2">
        <f t="shared" si="2"/>
        <v>-164.63672313999388</v>
      </c>
      <c r="AI61" s="45"/>
      <c r="AK61" s="61" t="str">
        <f t="shared" si="3"/>
        <v>05</v>
      </c>
      <c r="AN61" s="61" t="str">
        <f t="shared" si="4"/>
        <v>0</v>
      </c>
    </row>
    <row r="62" spans="1:40" x14ac:dyDescent="0.25">
      <c r="A62" s="45">
        <v>557</v>
      </c>
      <c r="B62" s="45"/>
      <c r="C62" s="62" t="s">
        <v>48</v>
      </c>
      <c r="D62" s="63" t="s">
        <v>53</v>
      </c>
      <c r="E62" s="45" t="s">
        <v>150</v>
      </c>
      <c r="F62" s="16">
        <v>11.961999779999999</v>
      </c>
      <c r="G62" s="16">
        <v>11.891020279999999</v>
      </c>
      <c r="H62" s="16">
        <v>3.655368E-3</v>
      </c>
      <c r="I62" s="16">
        <v>23.219095280000001</v>
      </c>
      <c r="J62" s="16">
        <v>22.953633379999999</v>
      </c>
      <c r="K62" s="16">
        <v>1.3795369999999999E-3</v>
      </c>
      <c r="L62" s="16">
        <v>-0.22849814199999999</v>
      </c>
      <c r="M62" s="16">
        <v>3.6029450000000002E-3</v>
      </c>
      <c r="N62" s="16">
        <v>1.645055709</v>
      </c>
      <c r="O62" s="16">
        <v>3.6181009999999999E-3</v>
      </c>
      <c r="P62" s="16">
        <v>2.8610166380000002</v>
      </c>
      <c r="Q62" s="16">
        <v>1.3520889999999999E-3</v>
      </c>
      <c r="R62" s="16">
        <v>4.1485111960000003</v>
      </c>
      <c r="S62" s="16">
        <v>0.13214448200000001</v>
      </c>
      <c r="T62" s="16">
        <v>77.102717350000006</v>
      </c>
      <c r="U62" s="16">
        <v>9.3623251000000005E-2</v>
      </c>
      <c r="V62" s="46">
        <v>43319.531944444447</v>
      </c>
      <c r="W62" s="45">
        <v>2.1</v>
      </c>
      <c r="X62" s="16">
        <v>2.6233156000000001E-2</v>
      </c>
      <c r="Y62" s="16">
        <v>2.4341980999999999E-2</v>
      </c>
      <c r="Z62" s="17">
        <f>((((N62/1000)+1)/((SMOW!$Z$4/1000)+1))-1)*1000</f>
        <v>11.890658947414146</v>
      </c>
      <c r="AA62" s="17">
        <f>((((P62/1000)+1)/((SMOW!$AA$4/1000)+1))-1)*1000</f>
        <v>23.011883688727195</v>
      </c>
      <c r="AB62" s="17">
        <f>Z62*SMOW!$AN$6</f>
        <v>12.507625780185151</v>
      </c>
      <c r="AC62" s="17">
        <f>AA62*SMOW!$AN$12</f>
        <v>24.164331340526072</v>
      </c>
      <c r="AD62" s="17">
        <f t="shared" si="0"/>
        <v>12.4300516049452</v>
      </c>
      <c r="AE62" s="17">
        <f t="shared" si="1"/>
        <v>23.876993566538861</v>
      </c>
      <c r="AF62" s="16">
        <f>(AD62-SMOW!$AN$14*AE62)</f>
        <v>-0.17700099818731907</v>
      </c>
      <c r="AG62" s="2">
        <f t="shared" si="2"/>
        <v>-177.00099818731906</v>
      </c>
      <c r="AI62" s="45"/>
      <c r="AK62" s="61" t="str">
        <f t="shared" si="3"/>
        <v>05</v>
      </c>
      <c r="AN62" s="61" t="str">
        <f t="shared" si="4"/>
        <v>0</v>
      </c>
    </row>
    <row r="63" spans="1:40" x14ac:dyDescent="0.25">
      <c r="A63" s="45">
        <v>558</v>
      </c>
      <c r="B63" s="45"/>
      <c r="C63" s="64" t="s">
        <v>48</v>
      </c>
      <c r="D63" s="65" t="s">
        <v>53</v>
      </c>
      <c r="E63" s="45" t="s">
        <v>151</v>
      </c>
      <c r="F63" s="16">
        <v>12.557273840000001</v>
      </c>
      <c r="G63" s="16">
        <v>12.47908488</v>
      </c>
      <c r="H63" s="16">
        <v>3.7812420000000002E-3</v>
      </c>
      <c r="I63" s="16">
        <v>24.322161950000002</v>
      </c>
      <c r="J63" s="16">
        <v>24.031088369999999</v>
      </c>
      <c r="K63" s="16">
        <v>1.5958470000000001E-3</v>
      </c>
      <c r="L63" s="16">
        <v>-0.20932977699999999</v>
      </c>
      <c r="M63" s="16">
        <v>3.7094369999999999E-3</v>
      </c>
      <c r="N63" s="16">
        <v>2.2342609530000002</v>
      </c>
      <c r="O63" s="16">
        <v>3.7426920000000002E-3</v>
      </c>
      <c r="P63" s="16">
        <v>3.9421365779999999</v>
      </c>
      <c r="Q63" s="16">
        <v>1.5640960000000001E-3</v>
      </c>
      <c r="R63" s="16">
        <v>5.373691269</v>
      </c>
      <c r="S63" s="16">
        <v>0.14750644900000001</v>
      </c>
      <c r="T63" s="16">
        <v>68.70956692</v>
      </c>
      <c r="U63" s="16">
        <v>6.8302046000000005E-2</v>
      </c>
      <c r="V63" s="46">
        <v>43319.60833333333</v>
      </c>
      <c r="W63" s="45">
        <v>2.1</v>
      </c>
      <c r="X63" s="16">
        <v>9.7662470000000005E-3</v>
      </c>
      <c r="Y63" s="16">
        <v>8.0839769999999991E-3</v>
      </c>
      <c r="Z63" s="17">
        <f>((((N63/1000)+1)/((SMOW!$Z$4/1000)+1))-1)*1000</f>
        <v>12.485891040068253</v>
      </c>
      <c r="AA63" s="17">
        <f>((((P63/1000)+1)/((SMOW!$AA$4/1000)+1))-1)*1000</f>
        <v>24.114726982028543</v>
      </c>
      <c r="AB63" s="17">
        <f>Z63*SMOW!$AN$6</f>
        <v>13.133742490806402</v>
      </c>
      <c r="AC63" s="17">
        <f>AA63*SMOW!$AN$12</f>
        <v>25.322405625816568</v>
      </c>
      <c r="AD63" s="17">
        <f t="shared" si="0"/>
        <v>13.048242702706576</v>
      </c>
      <c r="AE63" s="17">
        <f t="shared" si="1"/>
        <v>25.007105206351536</v>
      </c>
      <c r="AF63" s="16">
        <f>(AD63-SMOW!$AN$14*AE63)</f>
        <v>-0.1555088462470362</v>
      </c>
      <c r="AG63" s="2">
        <f t="shared" si="2"/>
        <v>-155.50884624703622</v>
      </c>
      <c r="AI63" s="45"/>
      <c r="AK63" s="61" t="str">
        <f t="shared" si="3"/>
        <v>05</v>
      </c>
      <c r="AN63" s="61" t="str">
        <f t="shared" si="4"/>
        <v>0</v>
      </c>
    </row>
    <row r="64" spans="1:40" x14ac:dyDescent="0.25">
      <c r="A64" s="45">
        <v>559</v>
      </c>
      <c r="B64" s="45"/>
      <c r="C64" s="62" t="s">
        <v>48</v>
      </c>
      <c r="D64" s="63" t="s">
        <v>53</v>
      </c>
      <c r="E64" s="45" t="s">
        <v>152</v>
      </c>
      <c r="F64" s="16">
        <v>13.14451015</v>
      </c>
      <c r="G64" s="16">
        <v>13.058870539999999</v>
      </c>
      <c r="H64" s="16">
        <v>3.083129E-3</v>
      </c>
      <c r="I64" s="16">
        <v>25.432818699999999</v>
      </c>
      <c r="J64" s="16">
        <v>25.114785569999999</v>
      </c>
      <c r="K64" s="16">
        <v>1.5401080000000001E-3</v>
      </c>
      <c r="L64" s="16">
        <v>-0.20173624300000001</v>
      </c>
      <c r="M64" s="16">
        <v>2.8440150000000001E-3</v>
      </c>
      <c r="N64" s="16">
        <v>2.8155103910000001</v>
      </c>
      <c r="O64" s="16">
        <v>3.0516969999999999E-3</v>
      </c>
      <c r="P64" s="16">
        <v>5.0306955819999999</v>
      </c>
      <c r="Q64" s="16">
        <v>1.5094660000000001E-3</v>
      </c>
      <c r="R64" s="16">
        <v>6.9402161309999997</v>
      </c>
      <c r="S64" s="16">
        <v>0.119419077</v>
      </c>
      <c r="T64" s="16">
        <v>58.633751879999998</v>
      </c>
      <c r="U64" s="16">
        <v>8.0724778999999997E-2</v>
      </c>
      <c r="V64" s="46">
        <v>43319.746527777781</v>
      </c>
      <c r="W64" s="45">
        <v>2.1</v>
      </c>
      <c r="X64" s="16">
        <v>4.0948200000000002E-4</v>
      </c>
      <c r="Y64" s="16">
        <v>1.9537299999999999E-4</v>
      </c>
      <c r="Z64" s="17">
        <f>((((N64/1000)+1)/((SMOW!$Z$4/1000)+1))-1)*1000</f>
        <v>13.07308594856238</v>
      </c>
      <c r="AA64" s="17">
        <f>((((P64/1000)+1)/((SMOW!$AA$4/1000)+1))-1)*1000</f>
        <v>25.225158815266767</v>
      </c>
      <c r="AB64" s="17">
        <f>Z64*SMOW!$AN$6</f>
        <v>13.751404994453583</v>
      </c>
      <c r="AC64" s="17">
        <f>AA64*SMOW!$AN$12</f>
        <v>26.488448489251549</v>
      </c>
      <c r="AD64" s="17">
        <f t="shared" si="0"/>
        <v>13.657712384333943</v>
      </c>
      <c r="AE64" s="17">
        <f t="shared" si="1"/>
        <v>26.14370411519003</v>
      </c>
      <c r="AF64" s="16">
        <f>(AD64-SMOW!$AN$14*AE64)</f>
        <v>-0.14616338848639288</v>
      </c>
      <c r="AG64" s="2">
        <f t="shared" si="2"/>
        <v>-146.16338848639288</v>
      </c>
      <c r="AI64" s="45"/>
      <c r="AK64" s="61" t="str">
        <f t="shared" si="3"/>
        <v>05</v>
      </c>
      <c r="AN64" s="61" t="str">
        <f t="shared" si="4"/>
        <v>0</v>
      </c>
    </row>
    <row r="65" spans="1:40" x14ac:dyDescent="0.25">
      <c r="A65" s="45">
        <v>560</v>
      </c>
      <c r="B65" s="45"/>
      <c r="C65" s="64" t="s">
        <v>48</v>
      </c>
      <c r="D65" s="65" t="s">
        <v>53</v>
      </c>
      <c r="E65" s="45" t="s">
        <v>153</v>
      </c>
      <c r="F65" s="16">
        <v>12.19944433</v>
      </c>
      <c r="G65" s="16">
        <v>12.12563055</v>
      </c>
      <c r="H65" s="16">
        <v>3.8292299999999999E-3</v>
      </c>
      <c r="I65" s="16">
        <v>23.671031589999998</v>
      </c>
      <c r="J65" s="16">
        <v>23.395216720000001</v>
      </c>
      <c r="K65" s="16">
        <v>1.9384700000000001E-3</v>
      </c>
      <c r="L65" s="16">
        <v>-0.227043883</v>
      </c>
      <c r="M65" s="16">
        <v>3.7774319999999998E-3</v>
      </c>
      <c r="N65" s="16">
        <v>1.8800795109999999</v>
      </c>
      <c r="O65" s="16">
        <v>3.790191E-3</v>
      </c>
      <c r="P65" s="16">
        <v>3.3039611799999999</v>
      </c>
      <c r="Q65" s="16">
        <v>1.899902E-3</v>
      </c>
      <c r="R65" s="16">
        <v>4.0664430830000002</v>
      </c>
      <c r="S65" s="16">
        <v>0.13244214700000001</v>
      </c>
      <c r="T65" s="16">
        <v>56.976216749999999</v>
      </c>
      <c r="U65" s="16">
        <v>4.6118317999999998E-2</v>
      </c>
      <c r="V65" s="46">
        <v>43320.462500000001</v>
      </c>
      <c r="W65" s="45">
        <v>2.1</v>
      </c>
      <c r="X65" s="16">
        <v>7.6831313999999998E-2</v>
      </c>
      <c r="Y65" s="16">
        <v>8.1064017000000002E-2</v>
      </c>
      <c r="Z65" s="17">
        <f>((((N65/1000)+1)/((SMOW!$Z$4/1000)+1))-1)*1000</f>
        <v>12.128086755317513</v>
      </c>
      <c r="AA65" s="17">
        <f>((((P65/1000)+1)/((SMOW!$AA$4/1000)+1))-1)*1000</f>
        <v>23.4637284835324</v>
      </c>
      <c r="AB65" s="17">
        <f>Z65*SMOW!$AN$6</f>
        <v>12.757372929119301</v>
      </c>
      <c r="AC65" s="17">
        <f>AA65*SMOW!$AN$12</f>
        <v>24.638804768423398</v>
      </c>
      <c r="AD65" s="17">
        <f t="shared" si="0"/>
        <v>12.676683181908547</v>
      </c>
      <c r="AE65" s="17">
        <f t="shared" si="1"/>
        <v>24.340164896197045</v>
      </c>
      <c r="AF65" s="16">
        <f>(AD65-SMOW!$AN$14*AE65)</f>
        <v>-0.17492388328349229</v>
      </c>
      <c r="AG65" s="2">
        <f t="shared" si="2"/>
        <v>-174.92388328349227</v>
      </c>
      <c r="AI65" s="45"/>
      <c r="AK65" s="61" t="str">
        <f t="shared" si="3"/>
        <v>05</v>
      </c>
      <c r="AN65" s="61" t="str">
        <f t="shared" si="4"/>
        <v>0</v>
      </c>
    </row>
    <row r="66" spans="1:40" x14ac:dyDescent="0.25">
      <c r="A66" s="45">
        <v>561</v>
      </c>
      <c r="B66" s="45"/>
      <c r="C66" s="62" t="s">
        <v>48</v>
      </c>
      <c r="D66" s="63" t="s">
        <v>53</v>
      </c>
      <c r="E66" s="45" t="s">
        <v>154</v>
      </c>
      <c r="F66" s="16">
        <v>14.359314319999999</v>
      </c>
      <c r="G66" s="16">
        <v>14.25719557</v>
      </c>
      <c r="H66" s="16">
        <v>3.33271E-3</v>
      </c>
      <c r="I66" s="16">
        <v>27.814611209999999</v>
      </c>
      <c r="J66" s="16">
        <v>27.434811360000001</v>
      </c>
      <c r="K66" s="16">
        <v>2.551336E-3</v>
      </c>
      <c r="L66" s="16">
        <v>-0.22838482800000001</v>
      </c>
      <c r="M66" s="16">
        <v>3.5636610000000001E-3</v>
      </c>
      <c r="N66" s="16">
        <v>4.017929648</v>
      </c>
      <c r="O66" s="16">
        <v>3.2987329999999999E-3</v>
      </c>
      <c r="P66" s="16">
        <v>7.3650996879999999</v>
      </c>
      <c r="Q66" s="16">
        <v>2.5005740000000002E-3</v>
      </c>
      <c r="R66" s="16">
        <v>9.9158501640000001</v>
      </c>
      <c r="S66" s="16">
        <v>0.13686927300000001</v>
      </c>
      <c r="T66" s="16">
        <v>55.685102919999999</v>
      </c>
      <c r="U66" s="16">
        <v>6.4823620999999998E-2</v>
      </c>
      <c r="V66" s="46">
        <v>43320.536111111112</v>
      </c>
      <c r="W66" s="45">
        <v>2.1</v>
      </c>
      <c r="X66" s="16">
        <v>8.0412230000000001E-3</v>
      </c>
      <c r="Y66" s="16">
        <v>8.7250550000000007E-3</v>
      </c>
      <c r="Z66" s="17">
        <f>((((N66/1000)+1)/((SMOW!$Z$4/1000)+1))-1)*1000</f>
        <v>14.287804483199107</v>
      </c>
      <c r="AA66" s="17">
        <f>((((P66/1000)+1)/((SMOW!$AA$4/1000)+1))-1)*1000</f>
        <v>27.606468989009201</v>
      </c>
      <c r="AB66" s="17">
        <f>Z66*SMOW!$AN$6</f>
        <v>15.029151242721442</v>
      </c>
      <c r="AC66" s="17">
        <f>AA66*SMOW!$AN$12</f>
        <v>28.98901597174175</v>
      </c>
      <c r="AD66" s="17">
        <f t="shared" si="0"/>
        <v>14.91733251750556</v>
      </c>
      <c r="AE66" s="17">
        <f t="shared" si="1"/>
        <v>28.576782326273204</v>
      </c>
      <c r="AF66" s="16">
        <f>(AD66-SMOW!$AN$14*AE66)</f>
        <v>-0.17120855076669272</v>
      </c>
      <c r="AG66" s="2">
        <f t="shared" si="2"/>
        <v>-171.20855076669272</v>
      </c>
      <c r="AI66" s="45"/>
      <c r="AK66" s="61" t="str">
        <f t="shared" si="3"/>
        <v>05</v>
      </c>
      <c r="AN66" s="61" t="str">
        <f t="shared" si="4"/>
        <v>0</v>
      </c>
    </row>
    <row r="67" spans="1:40" x14ac:dyDescent="0.25">
      <c r="A67" s="54" t="s">
        <v>155</v>
      </c>
      <c r="B67" s="54"/>
      <c r="C67" s="55"/>
      <c r="D67" s="55"/>
      <c r="E67" s="54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4"/>
      <c r="W67" s="54"/>
      <c r="X67" s="55"/>
      <c r="Y67" s="55"/>
      <c r="Z67" s="17"/>
      <c r="AA67" s="17"/>
      <c r="AB67" s="17"/>
      <c r="AC67" s="17"/>
      <c r="AD67" s="17"/>
      <c r="AE67" s="17"/>
      <c r="AF67" s="16"/>
      <c r="AG67" s="2"/>
      <c r="AI67" s="45"/>
      <c r="AJ67" s="54"/>
      <c r="AK67" s="61" t="str">
        <f t="shared" ref="AK67:AK85" si="5">"05"</f>
        <v>05</v>
      </c>
      <c r="AN67" s="61" t="str">
        <f t="shared" ref="AN67:AN85" si="6">"0"</f>
        <v>0</v>
      </c>
    </row>
    <row r="68" spans="1:40" x14ac:dyDescent="0.25">
      <c r="A68" s="18">
        <v>562</v>
      </c>
      <c r="B68" s="18"/>
      <c r="C68" s="62" t="s">
        <v>64</v>
      </c>
      <c r="D68" s="63" t="s">
        <v>60</v>
      </c>
      <c r="E68" s="18" t="s">
        <v>156</v>
      </c>
      <c r="F68" s="34">
        <v>4.5284349270000002</v>
      </c>
      <c r="G68" s="34">
        <v>4.5182122209999998</v>
      </c>
      <c r="H68" s="34">
        <v>3.1714389999999999E-3</v>
      </c>
      <c r="I68" s="34">
        <v>8.8269907980000006</v>
      </c>
      <c r="J68" s="34">
        <v>8.7882606180000007</v>
      </c>
      <c r="K68" s="34">
        <v>1.5109800000000001E-3</v>
      </c>
      <c r="L68" s="34">
        <v>-0.12198938600000001</v>
      </c>
      <c r="M68" s="34">
        <v>3.1736939999999999E-3</v>
      </c>
      <c r="N68" s="34">
        <v>-5.7127240160000001</v>
      </c>
      <c r="O68" s="34">
        <v>3.139106E-3</v>
      </c>
      <c r="P68" s="34">
        <v>-11.24474096</v>
      </c>
      <c r="Q68" s="34">
        <v>1.4809179999999999E-3</v>
      </c>
      <c r="R68" s="34">
        <v>-16.761426669999999</v>
      </c>
      <c r="S68" s="34">
        <v>0.14688965900000001</v>
      </c>
      <c r="T68" s="34">
        <v>15.23845918</v>
      </c>
      <c r="U68" s="34">
        <v>6.6932749999999999E-2</v>
      </c>
      <c r="V68" s="12">
        <v>43320.669444444444</v>
      </c>
      <c r="W68" s="18">
        <v>2.1</v>
      </c>
      <c r="X68" s="34">
        <v>3.533399E-3</v>
      </c>
      <c r="Y68" s="34">
        <v>4.7957809999999998E-3</v>
      </c>
      <c r="Z68" s="17">
        <f>((((N68/1000)+1)/((SMOW!$Z$4/1000)+1))-1)*1000</f>
        <v>4.4576181393105596</v>
      </c>
      <c r="AA68" s="17">
        <f>((((P68/1000)+1)/((SMOW!$AA$4/1000)+1))-1)*1000</f>
        <v>8.6226937493643074</v>
      </c>
      <c r="AB68" s="17">
        <f>Z68*SMOW!$AN$6</f>
        <v>4.688909151631715</v>
      </c>
      <c r="AC68" s="17">
        <f>AA68*SMOW!$AN$12</f>
        <v>9.0545229424044091</v>
      </c>
      <c r="AD68" s="17">
        <f t="shared" ref="AD68" si="7">LN((AB68/1000)+1)*1000</f>
        <v>4.677950459970087</v>
      </c>
      <c r="AE68" s="17">
        <f t="shared" ref="AE68" si="8">LN((AC68/1000)+1)*1000</f>
        <v>9.0137765244351211</v>
      </c>
      <c r="AF68" s="16">
        <f>(AD68-SMOW!$AN$14*AE68)</f>
        <v>-8.1323544931657388E-2</v>
      </c>
      <c r="AG68" s="2">
        <f t="shared" si="2"/>
        <v>-81.323544931657381</v>
      </c>
      <c r="AI68" s="45"/>
      <c r="AK68" s="61" t="str">
        <f t="shared" si="5"/>
        <v>05</v>
      </c>
      <c r="AN68" s="61" t="str">
        <f t="shared" si="6"/>
        <v>0</v>
      </c>
    </row>
    <row r="69" spans="1:40" s="18" customFormat="1" x14ac:dyDescent="0.25">
      <c r="A69" s="18">
        <v>563</v>
      </c>
      <c r="C69" s="64" t="s">
        <v>64</v>
      </c>
      <c r="D69" s="65" t="s">
        <v>60</v>
      </c>
      <c r="E69" s="18" t="s">
        <v>157</v>
      </c>
      <c r="F69" s="34">
        <v>3.9259956379999998</v>
      </c>
      <c r="G69" s="34">
        <v>3.9183087900000002</v>
      </c>
      <c r="H69" s="34">
        <v>3.5148829999999999E-3</v>
      </c>
      <c r="I69" s="34">
        <v>7.6589773279999998</v>
      </c>
      <c r="J69" s="34">
        <v>7.6297962290000001</v>
      </c>
      <c r="K69" s="34">
        <v>1.365965E-3</v>
      </c>
      <c r="L69" s="34">
        <v>-0.11022361899999999</v>
      </c>
      <c r="M69" s="34">
        <v>3.4109069999999999E-3</v>
      </c>
      <c r="N69" s="34">
        <v>-6.3090214409999996</v>
      </c>
      <c r="O69" s="34">
        <v>3.4790490000000001E-3</v>
      </c>
      <c r="P69" s="34">
        <v>-12.389515510000001</v>
      </c>
      <c r="Q69" s="34">
        <v>1.338788E-3</v>
      </c>
      <c r="R69" s="34">
        <v>-18.50115233</v>
      </c>
      <c r="S69" s="34">
        <v>0.14911466300000001</v>
      </c>
      <c r="T69" s="34">
        <v>18.95781702</v>
      </c>
      <c r="U69" s="34">
        <v>4.689579E-2</v>
      </c>
      <c r="V69" s="12">
        <v>43321.529861111114</v>
      </c>
      <c r="W69" s="18">
        <v>2.1</v>
      </c>
      <c r="X69" s="34">
        <v>3.3974039999999997E-2</v>
      </c>
      <c r="Y69" s="34">
        <v>3.0430677E-2</v>
      </c>
      <c r="Z69" s="17">
        <f>((((N69/1000)+1)/((SMOW!$Z$4/1000)+1))-1)*1000</f>
        <v>3.85522132132321</v>
      </c>
      <c r="AA69" s="17">
        <f>((((P69/1000)+1)/((SMOW!$AA$4/1000)+1))-1)*1000</f>
        <v>7.4549168098234642</v>
      </c>
      <c r="AB69" s="17">
        <f>Z69*SMOW!$AN$6</f>
        <v>4.0552559618563402</v>
      </c>
      <c r="AC69" s="17">
        <f>AA69*SMOW!$AN$12</f>
        <v>7.828263098551913</v>
      </c>
      <c r="AD69" s="17">
        <f t="shared" ref="AD69:AD85" si="9">LN((AB69/1000)+1)*1000</f>
        <v>4.0470555737043226</v>
      </c>
      <c r="AE69" s="17">
        <f t="shared" ref="AE69:AE85" si="10">LN((AC69/1000)+1)*1000</f>
        <v>7.7977812237268687</v>
      </c>
      <c r="AF69" s="16">
        <f>(AD69-SMOW!$AN$14*AE69)</f>
        <v>-7.017291242346424E-2</v>
      </c>
      <c r="AG69" s="2">
        <f t="shared" si="2"/>
        <v>-70.17291242346424</v>
      </c>
      <c r="AK69" s="61" t="str">
        <f t="shared" si="5"/>
        <v>05</v>
      </c>
      <c r="AN69" s="61" t="str">
        <f t="shared" si="6"/>
        <v>0</v>
      </c>
    </row>
    <row r="70" spans="1:40" x14ac:dyDescent="0.25">
      <c r="A70" s="18">
        <v>564</v>
      </c>
      <c r="B70" s="18"/>
      <c r="C70" s="62" t="s">
        <v>64</v>
      </c>
      <c r="D70" s="63" t="s">
        <v>60</v>
      </c>
      <c r="E70" s="18" t="s">
        <v>158</v>
      </c>
      <c r="F70" s="34">
        <v>5.1738635229999996</v>
      </c>
      <c r="G70" s="34">
        <v>5.1605248010000002</v>
      </c>
      <c r="H70" s="34">
        <v>3.7946339999999999E-3</v>
      </c>
      <c r="I70" s="34">
        <v>10.074448009999999</v>
      </c>
      <c r="J70" s="34">
        <v>10.024039</v>
      </c>
      <c r="K70" s="34">
        <v>1.4298270000000001E-3</v>
      </c>
      <c r="L70" s="34">
        <v>-0.13216779200000001</v>
      </c>
      <c r="M70" s="34">
        <v>4.0175790000000003E-3</v>
      </c>
      <c r="N70" s="34">
        <v>-5.0738755590000002</v>
      </c>
      <c r="O70" s="34">
        <v>3.7559469999999999E-3</v>
      </c>
      <c r="P70" s="34">
        <v>-10.02210329</v>
      </c>
      <c r="Q70" s="34">
        <v>1.4013789999999999E-3</v>
      </c>
      <c r="R70" s="34">
        <v>-15.1821647</v>
      </c>
      <c r="S70" s="34">
        <v>0.120881797</v>
      </c>
      <c r="T70" s="34">
        <v>23.077678599999999</v>
      </c>
      <c r="U70" s="34">
        <v>6.9028362999999995E-2</v>
      </c>
      <c r="V70" s="12">
        <v>43321.60833333333</v>
      </c>
      <c r="W70" s="18">
        <v>2.1</v>
      </c>
      <c r="X70" s="34">
        <v>3.7441599999999997E-4</v>
      </c>
      <c r="Y70" s="34">
        <v>1</v>
      </c>
      <c r="Z70" s="17">
        <f>((((N70/1000)+1)/((SMOW!$Z$4/1000)+1))-1)*1000</f>
        <v>5.1030012342869746</v>
      </c>
      <c r="AA70" s="17">
        <f>((((P70/1000)+1)/((SMOW!$AA$4/1000)+1))-1)*1000</f>
        <v>9.8698983421290354</v>
      </c>
      <c r="AB70" s="17">
        <f>Z70*SMOW!$AN$6</f>
        <v>5.3677790336560536</v>
      </c>
      <c r="AC70" s="17">
        <f>AA70*SMOW!$AN$12</f>
        <v>10.364188219556683</v>
      </c>
      <c r="AD70" s="17">
        <f t="shared" si="9"/>
        <v>5.3534238551500728</v>
      </c>
      <c r="AE70" s="17">
        <f t="shared" si="10"/>
        <v>10.31084825456009</v>
      </c>
      <c r="AF70" s="16">
        <f>(AD70-SMOW!$AN$14*AE70)</f>
        <v>-9.0704023257655031E-2</v>
      </c>
      <c r="AG70" s="2">
        <f t="shared" ref="AG70:AG85" si="11">AF70*1000</f>
        <v>-90.704023257655024</v>
      </c>
      <c r="AI70" s="45"/>
      <c r="AK70" s="61" t="str">
        <f t="shared" si="5"/>
        <v>05</v>
      </c>
      <c r="AN70" s="61" t="str">
        <f t="shared" si="6"/>
        <v>0</v>
      </c>
    </row>
    <row r="71" spans="1:40" x14ac:dyDescent="0.25">
      <c r="A71" s="45">
        <v>565</v>
      </c>
      <c r="B71" s="45"/>
      <c r="C71" s="64" t="s">
        <v>62</v>
      </c>
      <c r="D71" s="65" t="s">
        <v>22</v>
      </c>
      <c r="E71" s="45" t="s">
        <v>159</v>
      </c>
      <c r="F71" s="16">
        <v>0.34718883099999998</v>
      </c>
      <c r="G71" s="16">
        <v>0.34712834100000001</v>
      </c>
      <c r="H71" s="16">
        <v>3.4672589999999999E-3</v>
      </c>
      <c r="I71" s="16">
        <v>0.73419256700000002</v>
      </c>
      <c r="J71" s="16">
        <v>0.73392312400000004</v>
      </c>
      <c r="K71" s="16">
        <v>1.6778909999999999E-3</v>
      </c>
      <c r="L71" s="16">
        <v>-4.0383069000000001E-2</v>
      </c>
      <c r="M71" s="16">
        <v>3.6443299999999999E-3</v>
      </c>
      <c r="N71" s="16">
        <v>-9.8513423420000006</v>
      </c>
      <c r="O71" s="16">
        <v>3.4319099999999998E-3</v>
      </c>
      <c r="P71" s="16">
        <v>-19.176524000000001</v>
      </c>
      <c r="Q71" s="16">
        <v>1.6445069999999999E-3</v>
      </c>
      <c r="R71" s="16">
        <v>-28.088722180000001</v>
      </c>
      <c r="S71" s="16">
        <v>0.146219179</v>
      </c>
      <c r="T71" s="16">
        <v>50.611857399999998</v>
      </c>
      <c r="U71" s="16">
        <v>0.10077801</v>
      </c>
      <c r="V71" s="46">
        <v>43322.404861111114</v>
      </c>
      <c r="W71" s="45">
        <v>2.1</v>
      </c>
      <c r="X71" s="16">
        <v>2.8611215999999998E-2</v>
      </c>
      <c r="Y71" s="16">
        <v>2.8340898999999999E-2</v>
      </c>
      <c r="Z71" s="17">
        <f>((((N71/1000)+1)/((SMOW!$Z$4/1000)+1))-1)*1000</f>
        <v>0.27666681213234234</v>
      </c>
      <c r="AA71" s="17">
        <f>((((P71/1000)+1)/((SMOW!$AA$4/1000)+1))-1)*1000</f>
        <v>0.53153438217390381</v>
      </c>
      <c r="AB71" s="17">
        <f>Z71*SMOW!$AN$6</f>
        <v>0.29102213487509604</v>
      </c>
      <c r="AC71" s="17">
        <f>AA71*SMOW!$AN$12</f>
        <v>0.55815391314636209</v>
      </c>
      <c r="AD71" s="17">
        <f t="shared" si="9"/>
        <v>0.29097979614773029</v>
      </c>
      <c r="AE71" s="17">
        <f t="shared" si="10"/>
        <v>0.55799820318829363</v>
      </c>
      <c r="AF71" s="16">
        <f>(AD71-SMOW!$AN$14*AE71)</f>
        <v>-3.6432551356887499E-3</v>
      </c>
      <c r="AG71" s="2">
        <f t="shared" si="11"/>
        <v>-3.6432551356887499</v>
      </c>
      <c r="AI71" s="45"/>
      <c r="AK71" s="61" t="str">
        <f t="shared" si="5"/>
        <v>05</v>
      </c>
      <c r="AL71" s="45">
        <v>3</v>
      </c>
      <c r="AN71" s="61" t="str">
        <f t="shared" si="6"/>
        <v>0</v>
      </c>
    </row>
    <row r="72" spans="1:40" x14ac:dyDescent="0.25">
      <c r="A72" s="45">
        <v>566</v>
      </c>
      <c r="B72" s="45"/>
      <c r="C72" s="62" t="s">
        <v>62</v>
      </c>
      <c r="D72" s="63" t="s">
        <v>22</v>
      </c>
      <c r="E72" s="45" t="s">
        <v>160</v>
      </c>
      <c r="F72" s="16">
        <v>6.4908217000000004E-2</v>
      </c>
      <c r="G72" s="16">
        <v>6.4905791000000004E-2</v>
      </c>
      <c r="H72" s="16">
        <v>4.0521419999999999E-3</v>
      </c>
      <c r="I72" s="16">
        <v>0.194551327</v>
      </c>
      <c r="J72" s="16">
        <v>0.194532344</v>
      </c>
      <c r="K72" s="16">
        <v>1.7575410000000001E-3</v>
      </c>
      <c r="L72" s="16">
        <v>-3.7807287000000002E-2</v>
      </c>
      <c r="M72" s="16">
        <v>4.0705000000000003E-3</v>
      </c>
      <c r="N72" s="16">
        <v>-10.130745109999999</v>
      </c>
      <c r="O72" s="16">
        <v>4.01083E-3</v>
      </c>
      <c r="P72" s="16">
        <v>-19.705428470000001</v>
      </c>
      <c r="Q72" s="16">
        <v>1.722573E-3</v>
      </c>
      <c r="R72" s="16">
        <v>-28.825213229999999</v>
      </c>
      <c r="S72" s="16">
        <v>0.133645081</v>
      </c>
      <c r="T72" s="16">
        <v>16.264321320000001</v>
      </c>
      <c r="U72" s="16">
        <v>7.6876278000000006E-2</v>
      </c>
      <c r="V72" s="46">
        <v>43322.484722222223</v>
      </c>
      <c r="W72" s="45">
        <v>2.1</v>
      </c>
      <c r="X72" s="16">
        <v>2.7774666999999999E-2</v>
      </c>
      <c r="Y72" s="16">
        <v>2.4463458E-2</v>
      </c>
      <c r="Z72" s="17">
        <f>((((N72/1000)+1)/((SMOW!$Z$4/1000)+1))-1)*1000</f>
        <v>-5.5939042878927481E-3</v>
      </c>
      <c r="AA72" s="17">
        <f>((((P72/1000)+1)/((SMOW!$AA$4/1000)+1))-1)*1000</f>
        <v>-7.997566091488828E-3</v>
      </c>
      <c r="AB72" s="17">
        <f>Z72*SMOW!$AN$6</f>
        <v>-5.8841534176162008E-3</v>
      </c>
      <c r="AC72" s="17">
        <f>AA72*SMOW!$AN$12</f>
        <v>-8.3980885514019048E-3</v>
      </c>
      <c r="AD72" s="17">
        <f t="shared" si="9"/>
        <v>-5.8841707293221255E-3</v>
      </c>
      <c r="AE72" s="17">
        <f t="shared" si="10"/>
        <v>-8.3981238154965804E-3</v>
      </c>
      <c r="AF72" s="16">
        <f>(AD72-SMOW!$AN$14*AE72)</f>
        <v>-1.4499613547399306E-3</v>
      </c>
      <c r="AG72" s="2">
        <f t="shared" si="11"/>
        <v>-1.4499613547399306</v>
      </c>
      <c r="AI72" s="45"/>
      <c r="AK72" s="61" t="str">
        <f t="shared" si="5"/>
        <v>05</v>
      </c>
      <c r="AN72" s="61" t="str">
        <f t="shared" si="6"/>
        <v>0</v>
      </c>
    </row>
    <row r="73" spans="1:40" x14ac:dyDescent="0.25">
      <c r="A73" s="45">
        <v>567</v>
      </c>
      <c r="B73" s="45"/>
      <c r="C73" s="64" t="s">
        <v>62</v>
      </c>
      <c r="D73" s="65" t="s">
        <v>22</v>
      </c>
      <c r="E73" s="45" t="s">
        <v>161</v>
      </c>
      <c r="F73" s="16">
        <v>-0.235781555</v>
      </c>
      <c r="G73" s="16">
        <v>-0.23580956</v>
      </c>
      <c r="H73" s="16">
        <v>3.2301080000000002E-3</v>
      </c>
      <c r="I73" s="16">
        <v>-0.37145582599999999</v>
      </c>
      <c r="J73" s="16">
        <v>-0.371524876</v>
      </c>
      <c r="K73" s="16">
        <v>1.488627E-3</v>
      </c>
      <c r="L73" s="16">
        <v>-3.9644424999999997E-2</v>
      </c>
      <c r="M73" s="16">
        <v>3.0898219999999999E-3</v>
      </c>
      <c r="N73" s="16">
        <v>-10.428369350000001</v>
      </c>
      <c r="O73" s="16">
        <v>3.1971769999999998E-3</v>
      </c>
      <c r="P73" s="16">
        <v>-20.260174289999998</v>
      </c>
      <c r="Q73" s="16">
        <v>1.459009E-3</v>
      </c>
      <c r="R73" s="16">
        <v>-29.655604069999999</v>
      </c>
      <c r="S73" s="16">
        <v>0.13115043800000001</v>
      </c>
      <c r="T73" s="16">
        <v>6.5262185290000003</v>
      </c>
      <c r="U73" s="16">
        <v>6.0992998999999999E-2</v>
      </c>
      <c r="V73" s="46">
        <v>43325.466666666667</v>
      </c>
      <c r="W73" s="45">
        <v>2.1</v>
      </c>
      <c r="X73" s="16">
        <v>1.8849574000000001E-2</v>
      </c>
      <c r="Y73" s="16">
        <v>1.7026126999999999E-2</v>
      </c>
      <c r="Z73" s="17">
        <f>((((N73/1000)+1)/((SMOW!$Z$4/1000)+1))-1)*1000</f>
        <v>-0.30626247606968526</v>
      </c>
      <c r="AA73" s="17">
        <f>((((P73/1000)+1)/((SMOW!$AA$4/1000)+1))-1)*1000</f>
        <v>-0.57389010441066812</v>
      </c>
      <c r="AB73" s="17">
        <f>Z73*SMOW!$AN$6</f>
        <v>-0.32215341959879989</v>
      </c>
      <c r="AC73" s="17">
        <f>AA73*SMOW!$AN$12</f>
        <v>-0.60263083299094833</v>
      </c>
      <c r="AD73" s="17">
        <f t="shared" si="9"/>
        <v>-0.32220532215908443</v>
      </c>
      <c r="AE73" s="17">
        <f t="shared" si="10"/>
        <v>-0.60281248793562914</v>
      </c>
      <c r="AF73" s="16">
        <f>(AD73-SMOW!$AN$14*AE73)</f>
        <v>-3.9203285290722034E-3</v>
      </c>
      <c r="AG73" s="2">
        <f t="shared" si="11"/>
        <v>-3.9203285290722034</v>
      </c>
      <c r="AI73" s="45"/>
      <c r="AK73" s="61" t="str">
        <f t="shared" si="5"/>
        <v>05</v>
      </c>
      <c r="AN73" s="61" t="str">
        <f t="shared" si="6"/>
        <v>0</v>
      </c>
    </row>
    <row r="74" spans="1:40" x14ac:dyDescent="0.25">
      <c r="A74" s="45">
        <v>568</v>
      </c>
      <c r="B74" s="45"/>
      <c r="C74" s="62" t="s">
        <v>62</v>
      </c>
      <c r="D74" s="63" t="s">
        <v>22</v>
      </c>
      <c r="E74" s="45" t="s">
        <v>162</v>
      </c>
      <c r="F74" s="16">
        <v>-0.269678001</v>
      </c>
      <c r="G74" s="16">
        <v>-0.269714589</v>
      </c>
      <c r="H74" s="16">
        <v>3.4383809999999999E-3</v>
      </c>
      <c r="I74" s="16">
        <v>-0.43671276799999997</v>
      </c>
      <c r="J74" s="16">
        <v>-0.43680820599999998</v>
      </c>
      <c r="K74" s="16">
        <v>1.6530290000000001E-3</v>
      </c>
      <c r="L74" s="16">
        <v>-3.9079857000000003E-2</v>
      </c>
      <c r="M74" s="16">
        <v>3.6747659999999999E-3</v>
      </c>
      <c r="N74" s="16">
        <v>-10.46192022</v>
      </c>
      <c r="O74" s="16">
        <v>3.4033269999999998E-3</v>
      </c>
      <c r="P74" s="16">
        <v>-20.32413287</v>
      </c>
      <c r="Q74" s="16">
        <v>1.6201399999999999E-3</v>
      </c>
      <c r="R74" s="16">
        <v>-30.450100729999999</v>
      </c>
      <c r="S74" s="16">
        <v>0.12578093200000001</v>
      </c>
      <c r="T74" s="16">
        <v>-14.59806683</v>
      </c>
      <c r="U74" s="16">
        <v>8.2666490999999995E-2</v>
      </c>
      <c r="V74" s="46">
        <v>43325.542361111111</v>
      </c>
      <c r="W74" s="45">
        <v>2.1</v>
      </c>
      <c r="X74" s="16">
        <v>9.2339668E-2</v>
      </c>
      <c r="Y74" s="16">
        <v>0.20925380099999999</v>
      </c>
      <c r="Z74" s="17">
        <f>((((N74/1000)+1)/((SMOW!$Z$4/1000)+1))-1)*1000</f>
        <v>-0.340156530414637</v>
      </c>
      <c r="AA74" s="17">
        <f>((((P74/1000)+1)/((SMOW!$AA$4/1000)+1))-1)*1000</f>
        <v>-0.63913382843461264</v>
      </c>
      <c r="AB74" s="17">
        <f>Z74*SMOW!$AN$6</f>
        <v>-0.35780612394384442</v>
      </c>
      <c r="AC74" s="17">
        <f>AA74*SMOW!$AN$12</f>
        <v>-0.67114199820150211</v>
      </c>
      <c r="AD74" s="17">
        <f t="shared" si="9"/>
        <v>-0.35787015182853876</v>
      </c>
      <c r="AE74" s="17">
        <f t="shared" si="10"/>
        <v>-0.67136731481098255</v>
      </c>
      <c r="AF74" s="16">
        <f>(AD74-SMOW!$AN$14*AE74)</f>
        <v>-3.3882096083399649E-3</v>
      </c>
      <c r="AG74" s="2">
        <f t="shared" si="11"/>
        <v>-3.3882096083399649</v>
      </c>
      <c r="AI74" s="45"/>
      <c r="AK74" s="61" t="str">
        <f t="shared" si="5"/>
        <v>05</v>
      </c>
      <c r="AN74" s="61" t="str">
        <f t="shared" si="6"/>
        <v>0</v>
      </c>
    </row>
    <row r="75" spans="1:40" x14ac:dyDescent="0.25">
      <c r="A75" s="45">
        <v>569</v>
      </c>
      <c r="B75" s="45"/>
      <c r="C75" s="64" t="s">
        <v>63</v>
      </c>
      <c r="D75" s="65" t="s">
        <v>56</v>
      </c>
      <c r="E75" s="45" t="s">
        <v>163</v>
      </c>
      <c r="F75" s="16">
        <v>1.8624399963696201</v>
      </c>
      <c r="G75" s="16">
        <v>1.8607075422884001</v>
      </c>
      <c r="H75" s="16">
        <v>3.68010709939372E-3</v>
      </c>
      <c r="I75" s="16">
        <v>3.61525577941502</v>
      </c>
      <c r="J75" s="16">
        <v>3.6087364147648402</v>
      </c>
      <c r="K75" s="16">
        <v>1.3530982007167801E-3</v>
      </c>
      <c r="L75" s="16">
        <v>-4.4705284707435601E-2</v>
      </c>
      <c r="M75" s="16">
        <v>3.7551104256264298E-3</v>
      </c>
      <c r="N75" s="16">
        <v>-8.3515391503814396</v>
      </c>
      <c r="O75" s="16">
        <v>3.6425884384796601E-3</v>
      </c>
      <c r="P75" s="16">
        <v>-16.352782731142799</v>
      </c>
      <c r="Q75" s="16">
        <v>1.3261768114445E-3</v>
      </c>
      <c r="R75" s="16">
        <v>-24.858295511029201</v>
      </c>
      <c r="S75" s="16">
        <v>0.15027545440864101</v>
      </c>
      <c r="T75" s="16">
        <v>22.352576986403399</v>
      </c>
      <c r="U75" s="16">
        <v>7.4351909434287503E-2</v>
      </c>
      <c r="V75" s="46">
        <v>43325.618888888886</v>
      </c>
      <c r="W75" s="45">
        <v>2.1</v>
      </c>
      <c r="X75" s="16">
        <v>1.1207633299399999E-2</v>
      </c>
      <c r="Y75" s="16">
        <v>1.3137048011231301E-2</v>
      </c>
      <c r="Z75" s="17">
        <f>((((N75/1000)+1)/((SMOW!$Z$4/1000)+1))-1)*1000</f>
        <v>1.7918111551393778</v>
      </c>
      <c r="AA75" s="17">
        <f>((((P75/1000)+1)/((SMOW!$AA$4/1000)+1))-1)*1000</f>
        <v>3.4120141561184703</v>
      </c>
      <c r="AB75" s="17">
        <f>Z75*SMOW!$AN$6</f>
        <v>1.8847822897248592</v>
      </c>
      <c r="AC75" s="17">
        <f>AA75*SMOW!$AN$12</f>
        <v>3.5828896809260939</v>
      </c>
      <c r="AD75" s="17">
        <f t="shared" si="9"/>
        <v>1.8830083162710232</v>
      </c>
      <c r="AE75" s="17">
        <f t="shared" si="10"/>
        <v>3.5764864219156745</v>
      </c>
      <c r="AF75" s="16">
        <f>(AD75-SMOW!$AN$14*AE75)</f>
        <v>-5.3765145004529558E-3</v>
      </c>
      <c r="AG75" s="2">
        <f t="shared" si="11"/>
        <v>-5.3765145004529558</v>
      </c>
      <c r="AH75" s="17"/>
      <c r="AI75" s="17"/>
      <c r="AK75" s="61" t="str">
        <f t="shared" si="5"/>
        <v>05</v>
      </c>
      <c r="AL75" s="45">
        <v>2</v>
      </c>
      <c r="AN75" s="61" t="str">
        <f t="shared" si="6"/>
        <v>0</v>
      </c>
    </row>
    <row r="76" spans="1:40" x14ac:dyDescent="0.25">
      <c r="A76" s="45">
        <v>570</v>
      </c>
      <c r="B76" s="45"/>
      <c r="C76" s="62" t="s">
        <v>63</v>
      </c>
      <c r="D76" s="63" t="s">
        <v>56</v>
      </c>
      <c r="E76" s="45" t="s">
        <v>164</v>
      </c>
      <c r="F76" s="16">
        <v>1.71712596305892</v>
      </c>
      <c r="G76" s="16">
        <v>1.7156531219050699</v>
      </c>
      <c r="H76" s="16">
        <v>3.69873538094458E-3</v>
      </c>
      <c r="I76" s="16">
        <v>3.3313815133542901</v>
      </c>
      <c r="J76" s="16">
        <v>3.325844705083</v>
      </c>
      <c r="K76" s="16">
        <v>1.60937830878842E-3</v>
      </c>
      <c r="L76" s="16">
        <v>-4.0392882378754498E-2</v>
      </c>
      <c r="M76" s="16">
        <v>3.9369368747928296E-3</v>
      </c>
      <c r="N76" s="16">
        <v>-8.4953717083451004</v>
      </c>
      <c r="O76" s="16">
        <v>3.66102680485409E-3</v>
      </c>
      <c r="P76" s="16">
        <v>-16.631009003867199</v>
      </c>
      <c r="Q76" s="16">
        <v>1.57735794255455E-3</v>
      </c>
      <c r="R76" s="16">
        <v>-25.4974275968525</v>
      </c>
      <c r="S76" s="16">
        <v>0.130260672466502</v>
      </c>
      <c r="T76" s="16">
        <v>10.637670941088899</v>
      </c>
      <c r="U76" s="16">
        <v>5.6789327618114699E-2</v>
      </c>
      <c r="V76" s="46">
        <v>43325.700891203705</v>
      </c>
      <c r="W76" s="45">
        <v>2.1</v>
      </c>
      <c r="X76" s="16">
        <v>3.3240520375597903E-2</v>
      </c>
      <c r="Y76" s="16">
        <v>2.9408380255241E-2</v>
      </c>
      <c r="Z76" s="17">
        <f>((((N76/1000)+1)/((SMOW!$Z$4/1000)+1))-1)*1000</f>
        <v>1.6465073661109386</v>
      </c>
      <c r="AA76" s="17">
        <f>((((P76/1000)+1)/((SMOW!$AA$4/1000)+1))-1)*1000</f>
        <v>3.128197377293418</v>
      </c>
      <c r="AB76" s="17">
        <f>Z76*SMOW!$AN$6</f>
        <v>1.7319391692848503</v>
      </c>
      <c r="AC76" s="17">
        <f>AA76*SMOW!$AN$12</f>
        <v>3.2848592034433226</v>
      </c>
      <c r="AD76" s="17">
        <f t="shared" si="9"/>
        <v>1.7304410921114899</v>
      </c>
      <c r="AE76" s="17">
        <f t="shared" si="10"/>
        <v>3.2794758392908356</v>
      </c>
      <c r="AF76" s="16">
        <f>(AD76-SMOW!$AN$14*AE76)</f>
        <v>-1.122151034071317E-3</v>
      </c>
      <c r="AG76" s="2">
        <f t="shared" si="11"/>
        <v>-1.122151034071317</v>
      </c>
      <c r="AH76" s="17"/>
      <c r="AI76" s="17"/>
      <c r="AK76" s="61" t="str">
        <f t="shared" si="5"/>
        <v>05</v>
      </c>
      <c r="AN76" s="61" t="str">
        <f t="shared" si="6"/>
        <v>0</v>
      </c>
    </row>
    <row r="77" spans="1:40" x14ac:dyDescent="0.25">
      <c r="A77" s="45">
        <v>571</v>
      </c>
      <c r="B77" s="45"/>
      <c r="C77" s="64" t="s">
        <v>63</v>
      </c>
      <c r="D77" s="65" t="s">
        <v>56</v>
      </c>
      <c r="E77" s="45" t="s">
        <v>165</v>
      </c>
      <c r="F77" s="16">
        <v>1.9973309239999999</v>
      </c>
      <c r="G77" s="16">
        <v>1.99533859</v>
      </c>
      <c r="H77" s="16">
        <v>4.0626459999999996E-3</v>
      </c>
      <c r="I77" s="16">
        <v>3.9061336889999998</v>
      </c>
      <c r="J77" s="16">
        <v>3.8985245169999998</v>
      </c>
      <c r="K77" s="16">
        <v>1.435867E-3</v>
      </c>
      <c r="L77" s="16">
        <v>-6.3082355000000007E-2</v>
      </c>
      <c r="M77" s="16">
        <v>4.124651E-3</v>
      </c>
      <c r="N77" s="16">
        <v>-8.2180234349999992</v>
      </c>
      <c r="O77" s="16">
        <v>4.0212269999999996E-3</v>
      </c>
      <c r="P77" s="16">
        <v>-16.06769216</v>
      </c>
      <c r="Q77" s="16">
        <v>1.4072990000000001E-3</v>
      </c>
      <c r="R77" s="16">
        <v>-25.168666569999999</v>
      </c>
      <c r="S77" s="16">
        <v>0.14118151400000001</v>
      </c>
      <c r="T77" s="16">
        <v>6.8815696080000004</v>
      </c>
      <c r="U77" s="16">
        <v>6.5816198000000006E-2</v>
      </c>
      <c r="V77" s="46">
        <v>43326.356944444444</v>
      </c>
      <c r="W77" s="45">
        <v>2.1</v>
      </c>
      <c r="X77" s="16">
        <v>4.4310950000000003E-3</v>
      </c>
      <c r="Y77" s="16">
        <v>3.2367680000000001E-3</v>
      </c>
      <c r="Z77" s="17">
        <f>((((N77/1000)+1)/((SMOW!$Z$4/1000)+1))-1)*1000</f>
        <v>1.9266925729102269</v>
      </c>
      <c r="AA77" s="17">
        <f>((((P77/1000)+1)/((SMOW!$AA$4/1000)+1))-1)*1000</f>
        <v>3.7028331603154996</v>
      </c>
      <c r="AB77" s="17">
        <f>Z77*SMOW!$AN$6</f>
        <v>2.0266622566501131</v>
      </c>
      <c r="AC77" s="17">
        <f>AA77*SMOW!$AN$12</f>
        <v>3.888273059036135</v>
      </c>
      <c r="AD77" s="17">
        <f t="shared" si="9"/>
        <v>2.0246113472317702</v>
      </c>
      <c r="AE77" s="17">
        <f t="shared" si="10"/>
        <v>3.8807332635480241</v>
      </c>
      <c r="AF77" s="16">
        <f>(AD77-SMOW!$AN$14*AE77)</f>
        <v>-2.4415815921586592E-2</v>
      </c>
      <c r="AG77" s="2">
        <f t="shared" si="11"/>
        <v>-24.415815921586592</v>
      </c>
      <c r="AI77" s="45"/>
      <c r="AK77" s="61" t="str">
        <f t="shared" si="5"/>
        <v>05</v>
      </c>
      <c r="AL77" s="45">
        <v>1</v>
      </c>
      <c r="AN77" s="61" t="str">
        <f t="shared" si="6"/>
        <v>0</v>
      </c>
    </row>
    <row r="78" spans="1:40" x14ac:dyDescent="0.25">
      <c r="A78" s="45">
        <v>572</v>
      </c>
      <c r="B78" s="45"/>
      <c r="C78" s="62" t="s">
        <v>63</v>
      </c>
      <c r="D78" s="63" t="s">
        <v>56</v>
      </c>
      <c r="E78" s="45" t="s">
        <v>166</v>
      </c>
      <c r="F78" s="16">
        <v>1.7113355669999999</v>
      </c>
      <c r="G78" s="16">
        <v>1.709872284</v>
      </c>
      <c r="H78" s="16">
        <v>5.6345229999999998E-3</v>
      </c>
      <c r="I78" s="16">
        <v>3.321821892</v>
      </c>
      <c r="J78" s="16">
        <v>3.3163167709999999</v>
      </c>
      <c r="K78" s="16">
        <v>1.7398629999999999E-3</v>
      </c>
      <c r="L78" s="16">
        <v>-4.1142971E-2</v>
      </c>
      <c r="M78" s="16">
        <v>5.6409720000000002E-3</v>
      </c>
      <c r="N78" s="16">
        <v>-8.5011030709999993</v>
      </c>
      <c r="O78" s="16">
        <v>5.5770799999999999E-3</v>
      </c>
      <c r="P78" s="16">
        <v>-16.640378429999998</v>
      </c>
      <c r="Q78" s="16">
        <v>1.7052460000000001E-3</v>
      </c>
      <c r="R78" s="16">
        <v>-25.774081930000001</v>
      </c>
      <c r="S78" s="16">
        <v>0.11988216</v>
      </c>
      <c r="T78" s="16">
        <v>6.4851793869999996</v>
      </c>
      <c r="U78" s="16">
        <v>5.6285921000000003E-2</v>
      </c>
      <c r="V78" s="46">
        <v>43326.434027777781</v>
      </c>
      <c r="W78" s="45">
        <v>2.1</v>
      </c>
      <c r="X78" s="16">
        <v>6.1157054000000002E-2</v>
      </c>
      <c r="Y78" s="16">
        <v>5.4300222000000002E-2</v>
      </c>
      <c r="Z78" s="17">
        <f>((((N78/1000)+1)/((SMOW!$Z$4/1000)+1))-1)*1000</f>
        <v>1.6407173786294749</v>
      </c>
      <c r="AA78" s="17">
        <f>((((P78/1000)+1)/((SMOW!$AA$4/1000)+1))-1)*1000</f>
        <v>3.1186396877249667</v>
      </c>
      <c r="AB78" s="17">
        <f>Z78*SMOW!$AN$6</f>
        <v>1.7258487585674649</v>
      </c>
      <c r="AC78" s="17">
        <f>AA78*SMOW!$AN$12</f>
        <v>3.2748228595826467</v>
      </c>
      <c r="AD78" s="17">
        <f t="shared" si="9"/>
        <v>1.7243611928949982</v>
      </c>
      <c r="AE78" s="17">
        <f t="shared" si="10"/>
        <v>3.2694723054309125</v>
      </c>
      <c r="AF78" s="16">
        <f>(AD78-SMOW!$AN$14*AE78)</f>
        <v>-1.9201843725236145E-3</v>
      </c>
      <c r="AG78" s="2">
        <f t="shared" si="11"/>
        <v>-1.9201843725236145</v>
      </c>
      <c r="AI78" s="45"/>
      <c r="AK78" s="61" t="str">
        <f t="shared" si="5"/>
        <v>05</v>
      </c>
      <c r="AN78" s="61" t="str">
        <f t="shared" si="6"/>
        <v>0</v>
      </c>
    </row>
    <row r="79" spans="1:40" x14ac:dyDescent="0.25">
      <c r="A79" s="45">
        <v>573</v>
      </c>
      <c r="B79" s="45"/>
      <c r="C79" s="64" t="s">
        <v>63</v>
      </c>
      <c r="D79" s="65" t="s">
        <v>56</v>
      </c>
      <c r="E79" s="45" t="s">
        <v>167</v>
      </c>
      <c r="F79" s="16">
        <v>2.4272833970000001</v>
      </c>
      <c r="G79" s="16">
        <v>2.4243420580000001</v>
      </c>
      <c r="H79" s="16">
        <v>3.6020710000000001E-3</v>
      </c>
      <c r="I79" s="16">
        <v>4.677889714</v>
      </c>
      <c r="J79" s="16">
        <v>4.6669823470000003</v>
      </c>
      <c r="K79" s="16">
        <v>1.5161160000000001E-3</v>
      </c>
      <c r="L79" s="16">
        <v>-3.9824620999999998E-2</v>
      </c>
      <c r="M79" s="16">
        <v>3.4212999999999999E-3</v>
      </c>
      <c r="N79" s="16">
        <v>-7.7924543230000003</v>
      </c>
      <c r="O79" s="16">
        <v>3.565347E-3</v>
      </c>
      <c r="P79" s="16">
        <v>-15.31129108</v>
      </c>
      <c r="Q79" s="16">
        <v>1.4859509999999999E-3</v>
      </c>
      <c r="R79" s="16">
        <v>-23.970267289999999</v>
      </c>
      <c r="S79" s="16">
        <v>0.164462727</v>
      </c>
      <c r="T79" s="16">
        <v>12.341087399999999</v>
      </c>
      <c r="U79" s="16">
        <v>0.13618545900000001</v>
      </c>
      <c r="V79" s="46">
        <v>43326.510416666664</v>
      </c>
      <c r="W79" s="45">
        <v>2.1</v>
      </c>
      <c r="X79" s="16">
        <v>3.0931844E-2</v>
      </c>
      <c r="Y79" s="16">
        <v>9.2821606000000001E-2</v>
      </c>
      <c r="Z79" s="17">
        <f>((((N79/1000)+1)/((SMOW!$Z$4/1000)+1))-1)*1000</f>
        <v>2.356614736170437</v>
      </c>
      <c r="AA79" s="17">
        <f>((((P79/1000)+1)/((SMOW!$AA$4/1000)+1))-1)*1000</f>
        <v>4.4744328943135958</v>
      </c>
      <c r="AB79" s="17">
        <f>Z79*SMOW!$AN$6</f>
        <v>2.4788916542341535</v>
      </c>
      <c r="AC79" s="17">
        <f>AA79*SMOW!$AN$12</f>
        <v>4.6985149274028464</v>
      </c>
      <c r="AD79" s="17">
        <f t="shared" si="9"/>
        <v>2.4758242704131534</v>
      </c>
      <c r="AE79" s="17">
        <f t="shared" si="10"/>
        <v>4.6875113596313387</v>
      </c>
      <c r="AF79" s="16">
        <f>(AD79-SMOW!$AN$14*AE79)</f>
        <v>8.1827252780630744E-4</v>
      </c>
      <c r="AG79" s="2">
        <f t="shared" si="11"/>
        <v>0.81827252780630744</v>
      </c>
      <c r="AI79" s="45"/>
      <c r="AK79" s="61" t="str">
        <f t="shared" si="5"/>
        <v>05</v>
      </c>
      <c r="AL79" s="45">
        <v>1</v>
      </c>
      <c r="AN79" s="61" t="str">
        <f t="shared" si="6"/>
        <v>0</v>
      </c>
    </row>
    <row r="80" spans="1:40" x14ac:dyDescent="0.25">
      <c r="A80" s="45">
        <v>574</v>
      </c>
      <c r="B80" s="45"/>
      <c r="C80" s="62" t="s">
        <v>63</v>
      </c>
      <c r="D80" s="63" t="s">
        <v>56</v>
      </c>
      <c r="E80" s="45" t="s">
        <v>168</v>
      </c>
      <c r="F80" s="16">
        <v>2.1638079179999998</v>
      </c>
      <c r="G80" s="16">
        <v>2.1614698780000001</v>
      </c>
      <c r="H80" s="16">
        <v>4.4181100000000003E-3</v>
      </c>
      <c r="I80" s="16">
        <v>4.1692162530000001</v>
      </c>
      <c r="J80" s="16">
        <v>4.160549101</v>
      </c>
      <c r="K80" s="16">
        <v>1.6468979999999999E-3</v>
      </c>
      <c r="L80" s="16">
        <v>-3.5300047000000001E-2</v>
      </c>
      <c r="M80" s="16">
        <v>4.2931840000000002E-3</v>
      </c>
      <c r="N80" s="16">
        <v>-8.0532436730000008</v>
      </c>
      <c r="O80" s="16">
        <v>4.3730669999999996E-3</v>
      </c>
      <c r="P80" s="16">
        <v>-15.80984392</v>
      </c>
      <c r="Q80" s="16">
        <v>1.614131E-3</v>
      </c>
      <c r="R80" s="16">
        <v>-25.17551795</v>
      </c>
      <c r="S80" s="16">
        <v>0.144853225</v>
      </c>
      <c r="T80" s="16">
        <v>7.7168345939999998</v>
      </c>
      <c r="U80" s="16">
        <v>7.6671371000000002E-2</v>
      </c>
      <c r="V80" s="46">
        <v>43326.583333333336</v>
      </c>
      <c r="W80" s="45">
        <v>2.1</v>
      </c>
      <c r="X80" s="16">
        <v>0.106049396</v>
      </c>
      <c r="Y80" s="16">
        <v>9.9686421999999997E-2</v>
      </c>
      <c r="Z80" s="17">
        <f>((((N80/1000)+1)/((SMOW!$Z$4/1000)+1))-1)*1000</f>
        <v>2.0931578302396669</v>
      </c>
      <c r="AA80" s="17">
        <f>((((P80/1000)+1)/((SMOW!$AA$4/1000)+1))-1)*1000</f>
        <v>3.9658624428700051</v>
      </c>
      <c r="AB80" s="17">
        <f>Z80*SMOW!$AN$6</f>
        <v>2.2017648437554014</v>
      </c>
      <c r="AC80" s="17">
        <f>AA80*SMOW!$AN$12</f>
        <v>4.1644749911283565</v>
      </c>
      <c r="AD80" s="17">
        <f t="shared" si="9"/>
        <v>2.1993445115588863</v>
      </c>
      <c r="AE80" s="17">
        <f t="shared" si="10"/>
        <v>4.1558275648328262</v>
      </c>
      <c r="AF80" s="16">
        <f>(AD80-SMOW!$AN$14*AE80)</f>
        <v>5.0675573271541374E-3</v>
      </c>
      <c r="AG80" s="2">
        <f t="shared" si="11"/>
        <v>5.0675573271541374</v>
      </c>
      <c r="AI80" s="45"/>
      <c r="AK80" s="61" t="str">
        <f t="shared" si="5"/>
        <v>05</v>
      </c>
      <c r="AN80" s="61" t="str">
        <f t="shared" si="6"/>
        <v>0</v>
      </c>
    </row>
    <row r="81" spans="1:45" x14ac:dyDescent="0.25">
      <c r="A81" s="45">
        <v>575</v>
      </c>
      <c r="B81" s="45"/>
      <c r="C81" s="64" t="s">
        <v>63</v>
      </c>
      <c r="D81" s="65" t="s">
        <v>56</v>
      </c>
      <c r="E81" s="45" t="s">
        <v>169</v>
      </c>
      <c r="F81" s="16">
        <v>2.0424985950000001</v>
      </c>
      <c r="G81" s="16">
        <v>2.0404152789999999</v>
      </c>
      <c r="H81" s="16">
        <v>3.652766E-3</v>
      </c>
      <c r="I81" s="16">
        <v>3.9881508380000001</v>
      </c>
      <c r="J81" s="16">
        <v>3.9802191599999999</v>
      </c>
      <c r="K81" s="16">
        <v>2.1305220000000001E-3</v>
      </c>
      <c r="L81" s="16">
        <v>-6.1140437999999998E-2</v>
      </c>
      <c r="M81" s="16">
        <v>3.5008740000000002E-3</v>
      </c>
      <c r="N81" s="16">
        <v>-8.1733162470000007</v>
      </c>
      <c r="O81" s="16">
        <v>3.615526E-3</v>
      </c>
      <c r="P81" s="16">
        <v>-15.98730683</v>
      </c>
      <c r="Q81" s="16">
        <v>2.0881329999999998E-3</v>
      </c>
      <c r="R81" s="16">
        <v>-23.705779570000001</v>
      </c>
      <c r="S81" s="16">
        <v>0.12975173100000001</v>
      </c>
      <c r="T81" s="16">
        <v>3.586458253</v>
      </c>
      <c r="U81" s="16">
        <v>9.0195566000000005E-2</v>
      </c>
      <c r="V81" s="46">
        <v>43327.436111111114</v>
      </c>
      <c r="W81" s="45">
        <v>2.1</v>
      </c>
      <c r="X81" s="16">
        <v>5.4468757999999999E-2</v>
      </c>
      <c r="Y81" s="16">
        <v>0.133785142</v>
      </c>
      <c r="Z81" s="17">
        <f>((((N81/1000)+1)/((SMOW!$Z$4/1000)+1))-1)*1000</f>
        <v>1.9718570607365482</v>
      </c>
      <c r="AA81" s="17">
        <f>((((P81/1000)+1)/((SMOW!$AA$4/1000)+1))-1)*1000</f>
        <v>3.7848337032619916</v>
      </c>
      <c r="AB81" s="17">
        <f>Z81*SMOW!$AN$6</f>
        <v>2.0741701798681285</v>
      </c>
      <c r="AC81" s="17">
        <f>AA81*SMOW!$AN$12</f>
        <v>3.9743802337752783</v>
      </c>
      <c r="AD81" s="17">
        <f t="shared" si="9"/>
        <v>2.0720220587668781</v>
      </c>
      <c r="AE81" s="17">
        <f t="shared" si="10"/>
        <v>3.9665032485125722</v>
      </c>
      <c r="AF81" s="16">
        <f>(AD81-SMOW!$AN$14*AE81)</f>
        <v>-2.2291656447760211E-2</v>
      </c>
      <c r="AG81" s="2">
        <f t="shared" si="11"/>
        <v>-22.291656447760211</v>
      </c>
      <c r="AI81" s="45"/>
      <c r="AK81" s="61" t="str">
        <f t="shared" si="5"/>
        <v>05</v>
      </c>
      <c r="AL81" s="45">
        <v>1</v>
      </c>
      <c r="AN81" s="61" t="str">
        <f t="shared" si="6"/>
        <v>0</v>
      </c>
    </row>
    <row r="82" spans="1:45" x14ac:dyDescent="0.25">
      <c r="A82" s="45">
        <v>576</v>
      </c>
      <c r="B82" s="45"/>
      <c r="C82" s="62" t="s">
        <v>63</v>
      </c>
      <c r="D82" s="63" t="s">
        <v>56</v>
      </c>
      <c r="E82" s="45" t="s">
        <v>170</v>
      </c>
      <c r="F82" s="16">
        <v>2.0304697570000001</v>
      </c>
      <c r="G82" s="16">
        <v>2.0284109419999998</v>
      </c>
      <c r="H82" s="16">
        <v>3.194995E-3</v>
      </c>
      <c r="I82" s="16">
        <v>3.9261287629999999</v>
      </c>
      <c r="J82" s="16">
        <v>3.9184415819999998</v>
      </c>
      <c r="K82" s="16">
        <v>1.6299089999999999E-3</v>
      </c>
      <c r="L82" s="16">
        <v>-4.0526213999999998E-2</v>
      </c>
      <c r="M82" s="16">
        <v>3.2957279999999999E-3</v>
      </c>
      <c r="N82" s="16">
        <v>-8.1852224509999996</v>
      </c>
      <c r="O82" s="16">
        <v>3.1624219999999998E-3</v>
      </c>
      <c r="P82" s="16">
        <v>-16.04809491</v>
      </c>
      <c r="Q82" s="16">
        <v>1.5974800000000001E-3</v>
      </c>
      <c r="R82" s="16">
        <v>-23.955949059999998</v>
      </c>
      <c r="S82" s="16">
        <v>0.114429456</v>
      </c>
      <c r="T82" s="16">
        <v>6.0346921130000002</v>
      </c>
      <c r="U82" s="16">
        <v>6.0657441999999999E-2</v>
      </c>
      <c r="V82" s="46">
        <v>43327.511805555558</v>
      </c>
      <c r="W82" s="45">
        <v>2.1</v>
      </c>
      <c r="X82" s="16">
        <v>1.3997233E-2</v>
      </c>
      <c r="Y82" s="16">
        <v>1.5949372E-2</v>
      </c>
      <c r="Z82" s="17">
        <f>((((N82/1000)+1)/((SMOW!$Z$4/1000)+1))-1)*1000</f>
        <v>1.9598290708389143</v>
      </c>
      <c r="AA82" s="17">
        <f>((((P82/1000)+1)/((SMOW!$AA$4/1000)+1))-1)*1000</f>
        <v>3.7228241852980126</v>
      </c>
      <c r="AB82" s="17">
        <f>Z82*SMOW!$AN$6</f>
        <v>2.0615180974904592</v>
      </c>
      <c r="AC82" s="17">
        <f>AA82*SMOW!$AN$12</f>
        <v>3.9092652454233283</v>
      </c>
      <c r="AD82" s="17">
        <f t="shared" si="9"/>
        <v>2.059396084935142</v>
      </c>
      <c r="AE82" s="17">
        <f t="shared" si="10"/>
        <v>3.9016439240976664</v>
      </c>
      <c r="AF82" s="16">
        <f>(AD82-SMOW!$AN$14*AE82)</f>
        <v>-6.7190698842578556E-4</v>
      </c>
      <c r="AG82" s="2">
        <f t="shared" si="11"/>
        <v>-0.67190698842578556</v>
      </c>
      <c r="AI82" s="45"/>
      <c r="AK82" s="61" t="str">
        <f t="shared" si="5"/>
        <v>05</v>
      </c>
      <c r="AN82" s="61" t="str">
        <f t="shared" si="6"/>
        <v>0</v>
      </c>
    </row>
    <row r="83" spans="1:45" s="18" customFormat="1" x14ac:dyDescent="0.25">
      <c r="A83" s="18">
        <v>577</v>
      </c>
      <c r="C83" s="64" t="s">
        <v>62</v>
      </c>
      <c r="D83" s="65" t="s">
        <v>24</v>
      </c>
      <c r="E83" s="18" t="s">
        <v>171</v>
      </c>
      <c r="F83" s="34">
        <v>-27.212639119999999</v>
      </c>
      <c r="G83" s="34">
        <v>-27.589760640000002</v>
      </c>
      <c r="H83" s="34">
        <v>3.6219949999999998E-3</v>
      </c>
      <c r="I83" s="34">
        <v>-50.896596080000002</v>
      </c>
      <c r="J83" s="34">
        <v>-52.237525439999999</v>
      </c>
      <c r="K83" s="34">
        <v>1.739864E-3</v>
      </c>
      <c r="L83" s="34">
        <v>-8.3472089999999995E-3</v>
      </c>
      <c r="M83" s="34">
        <v>3.6478080000000002E-3</v>
      </c>
      <c r="N83" s="34">
        <v>-37.13019808</v>
      </c>
      <c r="O83" s="34">
        <v>3.5850690000000002E-3</v>
      </c>
      <c r="P83" s="34">
        <v>-69.780060840000004</v>
      </c>
      <c r="Q83" s="34">
        <v>1.705247E-3</v>
      </c>
      <c r="R83" s="34">
        <v>-100.1876623</v>
      </c>
      <c r="S83" s="34">
        <v>0.12842033</v>
      </c>
      <c r="T83" s="34">
        <v>-86.941728940000004</v>
      </c>
      <c r="U83" s="34">
        <v>5.7809895E-2</v>
      </c>
      <c r="V83" s="12">
        <v>43327.585416666669</v>
      </c>
      <c r="W83" s="18">
        <v>2.1</v>
      </c>
      <c r="X83" s="34">
        <v>4.5370546999999997E-2</v>
      </c>
      <c r="Y83" s="34">
        <v>4.0699139000000002E-2</v>
      </c>
      <c r="Z83" s="17">
        <f>((((N83/1000)+1)/((SMOW!$Z$4/1000)+1))-1)*1000</f>
        <v>-27.281218239791237</v>
      </c>
      <c r="AA83" s="17">
        <f>((((P83/1000)+1)/((SMOW!$AA$4/1000)+1))-1)*1000</f>
        <v>-51.088798530504079</v>
      </c>
      <c r="AB83" s="17">
        <f>Z83*SMOW!$AN$6</f>
        <v>-28.696750119561361</v>
      </c>
      <c r="AC83" s="17">
        <f>AA83*SMOW!$AN$12</f>
        <v>-53.647353349227913</v>
      </c>
      <c r="AD83" s="17">
        <f t="shared" si="9"/>
        <v>-29.116552671451579</v>
      </c>
      <c r="AE83" s="17">
        <f t="shared" si="10"/>
        <v>-55.140002807748118</v>
      </c>
      <c r="AF83" s="16">
        <f>(AD83-SMOW!$AN$14*AE83)</f>
        <v>-2.6311889605707961E-3</v>
      </c>
      <c r="AG83" s="2">
        <f t="shared" si="11"/>
        <v>-2.6311889605707961</v>
      </c>
      <c r="AJ83" s="56"/>
      <c r="AK83" s="66" t="str">
        <f t="shared" si="5"/>
        <v>05</v>
      </c>
      <c r="AL83" s="56">
        <v>3</v>
      </c>
      <c r="AM83" s="56"/>
      <c r="AN83" s="66" t="str">
        <f t="shared" si="6"/>
        <v>0</v>
      </c>
      <c r="AO83" s="56"/>
      <c r="AP83" s="56"/>
      <c r="AQ83" s="56"/>
      <c r="AR83" s="56"/>
      <c r="AS83" s="56"/>
    </row>
    <row r="84" spans="1:45" x14ac:dyDescent="0.25">
      <c r="A84" s="45">
        <v>578</v>
      </c>
      <c r="B84" s="45"/>
      <c r="C84" s="62" t="s">
        <v>62</v>
      </c>
      <c r="D84" s="63" t="s">
        <v>24</v>
      </c>
      <c r="E84" s="45" t="s">
        <v>172</v>
      </c>
      <c r="F84" s="16">
        <v>-28.257335513811199</v>
      </c>
      <c r="G84" s="16">
        <v>-28.664258377886402</v>
      </c>
      <c r="H84" s="16">
        <v>4.0163966555810003E-3</v>
      </c>
      <c r="I84" s="16">
        <v>-52.833626913411102</v>
      </c>
      <c r="J84" s="16">
        <v>-54.2805170012887</v>
      </c>
      <c r="K84" s="16">
        <v>2.46501655920415E-3</v>
      </c>
      <c r="L84" s="16">
        <v>-4.1454012059659803E-3</v>
      </c>
      <c r="M84" s="16">
        <v>4.1519330078719097E-3</v>
      </c>
      <c r="N84" s="16">
        <v>-38.164243802644002</v>
      </c>
      <c r="O84" s="16">
        <v>3.9754495254689303E-3</v>
      </c>
      <c r="P84" s="16">
        <v>-71.678552301686906</v>
      </c>
      <c r="Q84" s="16">
        <v>2.41597232108666E-3</v>
      </c>
      <c r="R84" s="16">
        <v>-103.640515613899</v>
      </c>
      <c r="S84" s="16">
        <v>0.18707037614345801</v>
      </c>
      <c r="T84" s="16">
        <v>-90.136038425702793</v>
      </c>
      <c r="U84" s="16">
        <v>6.1114822372194101E-2</v>
      </c>
      <c r="V84" s="46">
        <v>43327.659780092596</v>
      </c>
      <c r="W84" s="45">
        <v>2.1</v>
      </c>
      <c r="X84" s="16">
        <v>2.6215792637907E-3</v>
      </c>
      <c r="Y84" s="16">
        <v>1.60007802156286E-3</v>
      </c>
      <c r="Z84" s="17">
        <f>((((N84/1000)+1)/((SMOW!$Z$4/1000)+1))-1)*1000</f>
        <v>-28.325840984848803</v>
      </c>
      <c r="AA84" s="17">
        <f>((((P84/1000)+1)/((SMOW!$AA$4/1000)+1))-1)*1000</f>
        <v>-53.025437101717479</v>
      </c>
      <c r="AB84" s="17">
        <f>Z84*SMOW!$AN$6</f>
        <v>-29.795574872203954</v>
      </c>
      <c r="AC84" s="17">
        <f>AA84*SMOW!$AN$12</f>
        <v>-55.680979833467802</v>
      </c>
      <c r="AD84" s="17">
        <f t="shared" si="9"/>
        <v>-30.248482134425906</v>
      </c>
      <c r="AE84" s="17">
        <f t="shared" si="10"/>
        <v>-57.29122483555139</v>
      </c>
      <c r="AF84" s="16">
        <f>(AD84-SMOW!$AN$14*AE84)</f>
        <v>1.2845787452278046E-3</v>
      </c>
      <c r="AG84" s="2">
        <f t="shared" si="11"/>
        <v>1.2845787452278046</v>
      </c>
      <c r="AI84" s="45"/>
      <c r="AK84" s="61" t="str">
        <f t="shared" si="5"/>
        <v>05</v>
      </c>
      <c r="AN84" s="61" t="str">
        <f t="shared" si="6"/>
        <v>0</v>
      </c>
    </row>
    <row r="85" spans="1:45" x14ac:dyDescent="0.25">
      <c r="A85" s="45">
        <v>579</v>
      </c>
      <c r="B85" s="45"/>
      <c r="C85" s="64" t="s">
        <v>62</v>
      </c>
      <c r="D85" s="65" t="s">
        <v>24</v>
      </c>
      <c r="E85" s="45" t="s">
        <v>173</v>
      </c>
      <c r="F85" s="16">
        <v>-28.521657717613898</v>
      </c>
      <c r="G85" s="16">
        <v>-28.9363037012067</v>
      </c>
      <c r="H85" s="16">
        <v>3.3345306411464801E-3</v>
      </c>
      <c r="I85" s="16">
        <v>-53.338980467766902</v>
      </c>
      <c r="J85" s="16">
        <v>-54.8142018965221</v>
      </c>
      <c r="K85" s="16">
        <v>2.2106152619640099E-3</v>
      </c>
      <c r="L85" s="16">
        <v>5.5949001569536496E-3</v>
      </c>
      <c r="M85" s="16">
        <v>3.6518648467354599E-3</v>
      </c>
      <c r="N85" s="16">
        <v>-38.425871243802703</v>
      </c>
      <c r="O85" s="16">
        <v>3.3005351293142601E-3</v>
      </c>
      <c r="P85" s="16">
        <v>-72.173851286647903</v>
      </c>
      <c r="Q85" s="16">
        <v>2.16663261978268E-3</v>
      </c>
      <c r="R85" s="16">
        <v>-103.661494778323</v>
      </c>
      <c r="S85" s="16">
        <v>0.13610830875375601</v>
      </c>
      <c r="T85" s="16">
        <v>-97.861940827474697</v>
      </c>
      <c r="U85" s="16">
        <v>7.2862123418764496E-2</v>
      </c>
      <c r="V85" s="46">
        <v>43327.735069444447</v>
      </c>
      <c r="W85" s="45">
        <v>2.1</v>
      </c>
      <c r="X85" s="16">
        <v>0.32879795700026299</v>
      </c>
      <c r="Y85" s="16">
        <v>0.66833523112939996</v>
      </c>
      <c r="Z85" s="17">
        <f>((((N85/1000)+1)/((SMOW!$Z$4/1000)+1))-1)*1000</f>
        <v>-28.590144554585194</v>
      </c>
      <c r="AA85" s="17">
        <f>((((P85/1000)+1)/((SMOW!$AA$4/1000)+1))-1)*1000</f>
        <v>-53.530688317177557</v>
      </c>
      <c r="AB85" s="17">
        <f>Z85*SMOW!$AN$6</f>
        <v>-30.073592277063486</v>
      </c>
      <c r="AC85" s="17">
        <f>AA85*SMOW!$AN$12</f>
        <v>-56.21153430461532</v>
      </c>
      <c r="AD85" s="17">
        <f t="shared" si="9"/>
        <v>-30.535078689725243</v>
      </c>
      <c r="AE85" s="17">
        <f t="shared" si="10"/>
        <v>-57.853220896776214</v>
      </c>
      <c r="AF85" s="16">
        <f>(AD85-SMOW!$AN$14*AE85)</f>
        <v>1.1421943772599974E-2</v>
      </c>
      <c r="AG85" s="2">
        <f t="shared" si="11"/>
        <v>11.421943772599974</v>
      </c>
      <c r="AI85" s="45"/>
      <c r="AK85" s="61" t="str">
        <f t="shared" si="5"/>
        <v>05</v>
      </c>
      <c r="AN85" s="61" t="str">
        <f t="shared" si="6"/>
        <v>0</v>
      </c>
    </row>
  </sheetData>
  <dataValidations count="2">
    <dataValidation type="list" allowBlank="1" showInputMessage="1" showErrorMessage="1" sqref="C68:C85 C2:C66">
      <formula1>Type</formula1>
    </dataValidation>
    <dataValidation type="list" allowBlank="1" showInputMessage="1" showErrorMessage="1" sqref="D68:D85 D2:D66">
      <formula1>INDIRECT(C2)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opLeftCell="X4" workbookViewId="0">
      <selection activeCell="AG38" sqref="AG38"/>
    </sheetView>
  </sheetViews>
  <sheetFormatPr defaultRowHeight="15" x14ac:dyDescent="0.25"/>
  <cols>
    <col min="5" max="5" width="38.140625" customWidth="1"/>
    <col min="15" max="15" width="7.7109375" customWidth="1"/>
    <col min="17" max="17" width="7.28515625" customWidth="1"/>
    <col min="19" max="19" width="7.5703125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</cols>
  <sheetData>
    <row r="1" spans="1:42" x14ac:dyDescent="0.25">
      <c r="A1" s="14"/>
      <c r="B1" s="2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67" t="s">
        <v>25</v>
      </c>
      <c r="AA1" s="67"/>
      <c r="AB1" s="68" t="s">
        <v>26</v>
      </c>
      <c r="AC1" s="68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0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2" t="s">
        <v>27</v>
      </c>
      <c r="AA2" s="32" t="s">
        <v>28</v>
      </c>
      <c r="AB2" s="33" t="s">
        <v>29</v>
      </c>
      <c r="AC2" s="33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1" t="s">
        <v>73</v>
      </c>
      <c r="AI3" s="22" t="s">
        <v>74</v>
      </c>
      <c r="AJ3" s="19" t="s">
        <v>81</v>
      </c>
      <c r="AK3" s="19"/>
      <c r="AL3" s="8" t="s">
        <v>22</v>
      </c>
      <c r="AM3" s="10">
        <f>$Z$36</f>
        <v>-6.0557619525008543E-14</v>
      </c>
      <c r="AN3" s="8">
        <v>0</v>
      </c>
      <c r="AO3" s="14"/>
    </row>
    <row r="4" spans="1:42" x14ac:dyDescent="0.25">
      <c r="A4" s="14"/>
      <c r="B4" s="2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AVERAGE(N16:N35)</f>
        <v>-10.125207845155744</v>
      </c>
      <c r="AA4" s="6">
        <f>AVERAGE(P16:P35)</f>
        <v>-19.697588436673911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SLAP!Z13</f>
        <v>-28.2336961983249</v>
      </c>
      <c r="AN4" s="11">
        <f>AB4</f>
        <v>-29.698648998496392</v>
      </c>
      <c r="AO4" s="14"/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2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1.0518866814277923</v>
      </c>
      <c r="AO6" s="14"/>
    </row>
    <row r="7" spans="1:42" x14ac:dyDescent="0.25">
      <c r="A7" s="14"/>
      <c r="B7" s="20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0"/>
      <c r="AA7" s="40"/>
      <c r="AB7" s="40"/>
      <c r="AC7" s="40"/>
      <c r="AD7" s="40"/>
      <c r="AE7" s="40"/>
      <c r="AF7" s="41"/>
      <c r="AG7" s="42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0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0"/>
      <c r="AA8" s="40"/>
      <c r="AB8" s="40"/>
      <c r="AC8" s="40"/>
      <c r="AD8" s="40"/>
      <c r="AE8" s="40"/>
      <c r="AF8" s="41"/>
      <c r="AG8" s="42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0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0"/>
      <c r="AA9" s="40"/>
      <c r="AB9" s="40"/>
      <c r="AC9" s="40"/>
      <c r="AD9" s="40"/>
      <c r="AE9" s="40"/>
      <c r="AF9" s="41"/>
      <c r="AG9" s="42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0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0"/>
      <c r="AA10" s="40"/>
      <c r="AB10" s="40"/>
      <c r="AC10" s="40"/>
      <c r="AD10" s="40"/>
      <c r="AE10" s="40"/>
      <c r="AF10" s="41"/>
      <c r="AG10" s="42"/>
      <c r="AH10" s="14"/>
      <c r="AI10" s="14"/>
      <c r="AJ10" s="14"/>
      <c r="AK10" s="14"/>
      <c r="AL10" s="8" t="s">
        <v>22</v>
      </c>
      <c r="AM10" s="10">
        <f>AA36</f>
        <v>-2.0185873175002846E-14</v>
      </c>
      <c r="AN10" s="8">
        <v>0</v>
      </c>
      <c r="AO10" s="14"/>
    </row>
    <row r="11" spans="1:42" s="14" customFormat="1" x14ac:dyDescent="0.25">
      <c r="A11" s="45"/>
      <c r="B11" s="20"/>
      <c r="C11" s="45"/>
      <c r="D11" s="45"/>
      <c r="E11" s="4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6"/>
      <c r="W11" s="45"/>
      <c r="X11" s="16"/>
      <c r="Y11" s="16"/>
      <c r="Z11" s="40"/>
      <c r="AA11" s="40"/>
      <c r="AB11" s="40"/>
      <c r="AC11" s="40"/>
      <c r="AD11" s="40"/>
      <c r="AE11" s="40"/>
      <c r="AF11" s="41"/>
      <c r="AG11" s="42"/>
      <c r="AH11" s="45"/>
      <c r="AI11" s="45"/>
      <c r="AJ11" s="45"/>
      <c r="AK11" s="45"/>
      <c r="AL11" s="8" t="s">
        <v>24</v>
      </c>
      <c r="AM11" s="10">
        <f>SLAP!AA13</f>
        <v>-52.85308857615405</v>
      </c>
      <c r="AN11" s="8">
        <f>AC4</f>
        <v>-55.5</v>
      </c>
    </row>
    <row r="12" spans="1:42" x14ac:dyDescent="0.25">
      <c r="A12" s="45"/>
      <c r="B12" s="20"/>
      <c r="C12" s="45"/>
      <c r="D12" s="45"/>
      <c r="E12" s="4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6"/>
      <c r="W12" s="45"/>
      <c r="X12" s="16"/>
      <c r="Y12" s="16"/>
      <c r="Z12" s="40"/>
      <c r="AA12" s="40"/>
      <c r="AB12" s="40"/>
      <c r="AC12" s="40"/>
      <c r="AD12" s="40"/>
      <c r="AE12" s="40"/>
      <c r="AF12" s="41"/>
      <c r="AG12" s="42"/>
      <c r="AH12" s="45"/>
      <c r="AI12" s="45"/>
      <c r="AJ12" s="45"/>
      <c r="AK12" s="45"/>
      <c r="AL12" s="8"/>
      <c r="AM12" s="8" t="s">
        <v>40</v>
      </c>
      <c r="AN12" s="11">
        <f>SLOPE(AN10:AN11,AM10:AM11)</f>
        <v>1.0500805439218965</v>
      </c>
      <c r="AO12" s="14"/>
    </row>
    <row r="13" spans="1:42" x14ac:dyDescent="0.25">
      <c r="A13" s="45"/>
      <c r="B13" s="20"/>
      <c r="C13" s="45"/>
      <c r="D13" s="45"/>
      <c r="E13" s="4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6"/>
      <c r="W13" s="45"/>
      <c r="X13" s="16"/>
      <c r="Y13" s="16"/>
      <c r="Z13" s="40"/>
      <c r="AA13" s="40"/>
      <c r="AB13" s="40"/>
      <c r="AC13" s="40"/>
      <c r="AD13" s="40"/>
      <c r="AE13" s="40"/>
      <c r="AF13" s="41"/>
      <c r="AG13" s="42"/>
      <c r="AH13" s="45"/>
      <c r="AI13" s="45"/>
      <c r="AJ13" s="45"/>
      <c r="AK13" s="45"/>
      <c r="AL13" s="8"/>
      <c r="AM13" s="8" t="s">
        <v>41</v>
      </c>
      <c r="AN13" s="8">
        <v>0</v>
      </c>
      <c r="AO13" s="14"/>
    </row>
    <row r="14" spans="1:42" x14ac:dyDescent="0.25">
      <c r="A14" s="45"/>
      <c r="B14" s="20"/>
      <c r="C14" s="45"/>
      <c r="D14" s="45"/>
      <c r="E14" s="4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6"/>
      <c r="W14" s="45"/>
      <c r="X14" s="16"/>
      <c r="Y14" s="16"/>
      <c r="Z14" s="40"/>
      <c r="AA14" s="40"/>
      <c r="AB14" s="40"/>
      <c r="AC14" s="40"/>
      <c r="AD14" s="40"/>
      <c r="AE14" s="40"/>
      <c r="AF14" s="41"/>
      <c r="AG14" s="42"/>
      <c r="AH14" s="45"/>
      <c r="AI14" s="45"/>
      <c r="AJ14" s="45"/>
      <c r="AK14" s="45"/>
      <c r="AL14" s="24"/>
      <c r="AM14" s="23" t="s">
        <v>77</v>
      </c>
      <c r="AN14" s="23">
        <v>0.52800000000000002</v>
      </c>
      <c r="AO14" s="14"/>
    </row>
    <row r="15" spans="1:42" x14ac:dyDescent="0.25">
      <c r="A15" s="52" t="s">
        <v>88</v>
      </c>
      <c r="B15" s="20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5"/>
      <c r="AK15" s="25"/>
      <c r="AL15" s="25"/>
      <c r="AM15" s="26" t="s">
        <v>75</v>
      </c>
      <c r="AN15" s="25"/>
      <c r="AO15" s="25"/>
      <c r="AP15" s="25"/>
    </row>
    <row r="16" spans="1:42" s="45" customFormat="1" x14ac:dyDescent="0.25">
      <c r="A16" s="45">
        <v>502</v>
      </c>
      <c r="B16" s="45" t="s">
        <v>96</v>
      </c>
      <c r="E16" s="45" t="s">
        <v>97</v>
      </c>
      <c r="F16" s="16">
        <v>0.183876809</v>
      </c>
      <c r="G16" s="16">
        <v>0.18385975399999999</v>
      </c>
      <c r="H16" s="16">
        <v>2.795826E-3</v>
      </c>
      <c r="I16" s="16">
        <v>0.44559020700000002</v>
      </c>
      <c r="J16" s="16">
        <v>0.44549089400000003</v>
      </c>
      <c r="K16" s="16">
        <v>1.8545969999999999E-3</v>
      </c>
      <c r="L16" s="16">
        <v>-5.1359438E-2</v>
      </c>
      <c r="M16" s="16">
        <v>2.5945970000000001E-3</v>
      </c>
      <c r="N16" s="16">
        <v>-10.0129894</v>
      </c>
      <c r="O16" s="16">
        <v>2.7673229999999999E-3</v>
      </c>
      <c r="P16" s="16">
        <v>-19.459384289999999</v>
      </c>
      <c r="Q16" s="16">
        <v>1.8176970000000001E-3</v>
      </c>
      <c r="R16" s="16">
        <v>-29.121734199999999</v>
      </c>
      <c r="S16" s="16">
        <v>0.13695967100000001</v>
      </c>
      <c r="T16" s="16">
        <v>155.07828079999999</v>
      </c>
      <c r="U16" s="16">
        <v>7.3004745999999995E-2</v>
      </c>
      <c r="V16" s="46">
        <v>43305.440972222219</v>
      </c>
      <c r="W16" s="45">
        <v>2.1</v>
      </c>
      <c r="X16" s="16">
        <v>0.15905371700000001</v>
      </c>
      <c r="Y16" s="16">
        <v>0.156712886</v>
      </c>
      <c r="Z16" s="17">
        <f>((((N16/1000)+1)/((SMOW!$Z$4/1000)+1))-1)*1000</f>
        <v>0.11336630253144797</v>
      </c>
      <c r="AA16" s="17">
        <f>((((P16/1000)+1)/((SMOW!$AA$4/1000)+1))-1)*1000</f>
        <v>0.24299047300524457</v>
      </c>
      <c r="AB16" s="17">
        <f>Z16*SMOW!$AN$6</f>
        <v>0.11924850375554394</v>
      </c>
      <c r="AC16" s="17">
        <f>AA16*SMOW!$AN$12</f>
        <v>0.25515956806118611</v>
      </c>
      <c r="AD16" s="17">
        <f t="shared" ref="AD16:AD19" si="0">LN((AB16/1000)+1)*1000</f>
        <v>0.11924139421792507</v>
      </c>
      <c r="AE16" s="17">
        <f t="shared" ref="AE16:AE19" si="1">LN((AC16/1000)+1)*1000</f>
        <v>0.25512702039496432</v>
      </c>
      <c r="AF16" s="16">
        <f>(AD16-SMOW!$AN$14*AE16)</f>
        <v>-1.5465672550616094E-2</v>
      </c>
      <c r="AG16" s="2">
        <f t="shared" ref="AG16:AG19" si="2">AF16*1000</f>
        <v>-15.465672550616095</v>
      </c>
    </row>
    <row r="17" spans="1:33" s="45" customFormat="1" x14ac:dyDescent="0.25">
      <c r="A17" s="45">
        <v>503</v>
      </c>
      <c r="B17" s="45" t="s">
        <v>96</v>
      </c>
      <c r="E17" s="45" t="s">
        <v>98</v>
      </c>
      <c r="F17" s="16">
        <v>0.17791009099999999</v>
      </c>
      <c r="G17" s="16">
        <v>0.17789397900000001</v>
      </c>
      <c r="H17" s="16">
        <v>3.8437250000000001E-3</v>
      </c>
      <c r="I17" s="16">
        <v>0.39738412200000001</v>
      </c>
      <c r="J17" s="16">
        <v>0.39730516300000002</v>
      </c>
      <c r="K17" s="16">
        <v>1.086149E-3</v>
      </c>
      <c r="L17" s="16">
        <v>-3.1883147000000001E-2</v>
      </c>
      <c r="M17" s="16">
        <v>3.8320049999999999E-3</v>
      </c>
      <c r="N17" s="16">
        <v>-10.01889529</v>
      </c>
      <c r="O17" s="16">
        <v>3.8045380000000001E-3</v>
      </c>
      <c r="P17" s="16">
        <v>-19.506631259999999</v>
      </c>
      <c r="Q17" s="16">
        <v>1.064539E-3</v>
      </c>
      <c r="R17" s="16">
        <v>-28.644080809999998</v>
      </c>
      <c r="S17" s="16">
        <v>0.126364423</v>
      </c>
      <c r="T17" s="16">
        <v>-9.1428105429999995</v>
      </c>
      <c r="U17" s="16">
        <v>5.9174043000000003E-2</v>
      </c>
      <c r="V17" s="46">
        <v>43305.513888888891</v>
      </c>
      <c r="W17" s="45">
        <v>2.1</v>
      </c>
      <c r="X17" s="16">
        <v>0.26527084299999998</v>
      </c>
      <c r="Y17" s="16">
        <v>0.27431267199999998</v>
      </c>
      <c r="Z17" s="17">
        <f>((((N17/1000)+1)/((SMOW!$Z$4/1000)+1))-1)*1000</f>
        <v>0.10740000250364368</v>
      </c>
      <c r="AA17" s="17">
        <f>((((P17/1000)+1)/((SMOW!$AA$4/1000)+1))-1)*1000</f>
        <v>0.19479415170398084</v>
      </c>
      <c r="AB17" s="17">
        <f>Z17*SMOW!$AN$6</f>
        <v>0.11297263221889434</v>
      </c>
      <c r="AC17" s="17">
        <f>AA17*SMOW!$AN$12</f>
        <v>0.20454954877412063</v>
      </c>
      <c r="AD17" s="17">
        <f t="shared" si="0"/>
        <v>0.11296625129163766</v>
      </c>
      <c r="AE17" s="17">
        <f t="shared" si="1"/>
        <v>0.2045286313675658</v>
      </c>
      <c r="AF17" s="16">
        <f>(AD17-SMOW!$AN$14*AE17)</f>
        <v>4.9751339295629193E-3</v>
      </c>
      <c r="AG17" s="2">
        <f t="shared" si="2"/>
        <v>4.9751339295629196</v>
      </c>
    </row>
    <row r="18" spans="1:33" s="45" customFormat="1" x14ac:dyDescent="0.25">
      <c r="A18" s="45">
        <v>504</v>
      </c>
      <c r="B18" s="45" t="s">
        <v>96</v>
      </c>
      <c r="E18" s="45" t="s">
        <v>99</v>
      </c>
      <c r="F18" s="16">
        <v>1.0738677E-2</v>
      </c>
      <c r="G18" s="16">
        <v>1.0738354E-2</v>
      </c>
      <c r="H18" s="16">
        <v>3.6888889999999999E-3</v>
      </c>
      <c r="I18" s="16">
        <v>7.2886829E-2</v>
      </c>
      <c r="J18" s="16">
        <v>7.2884124999999994E-2</v>
      </c>
      <c r="K18" s="16">
        <v>1.565714E-3</v>
      </c>
      <c r="L18" s="16">
        <v>-2.7744464E-2</v>
      </c>
      <c r="M18" s="16">
        <v>3.9455280000000002E-3</v>
      </c>
      <c r="N18" s="16">
        <v>-10.18436239</v>
      </c>
      <c r="O18" s="16">
        <v>3.6512810000000001E-3</v>
      </c>
      <c r="P18" s="16">
        <v>-19.824672320000001</v>
      </c>
      <c r="Q18" s="16">
        <v>1.5345630000000001E-3</v>
      </c>
      <c r="R18" s="16">
        <v>-29.403152290000001</v>
      </c>
      <c r="S18" s="16">
        <v>0.13064035700000001</v>
      </c>
      <c r="T18" s="16">
        <v>-3.2499481160000001</v>
      </c>
      <c r="U18" s="16">
        <v>7.3899932000000002E-2</v>
      </c>
      <c r="V18" s="46">
        <v>43305.586805555555</v>
      </c>
      <c r="W18" s="45">
        <v>2.1</v>
      </c>
      <c r="X18" s="16">
        <v>1.6409653E-2</v>
      </c>
      <c r="Y18" s="16">
        <v>1.8868513E-2</v>
      </c>
      <c r="Z18" s="17">
        <f>((((N18/1000)+1)/((SMOW!$Z$4/1000)+1))-1)*1000</f>
        <v>-5.9759623452504407E-2</v>
      </c>
      <c r="AA18" s="17">
        <f>((((P18/1000)+1)/((SMOW!$AA$4/1000)+1))-1)*1000</f>
        <v>-0.12963742802940548</v>
      </c>
      <c r="AB18" s="17">
        <f>Z18*SMOW!$AN$6</f>
        <v>-6.2860351996829322E-2</v>
      </c>
      <c r="AC18" s="17">
        <f>AA18*SMOW!$AN$12</f>
        <v>-0.13612974093775382</v>
      </c>
      <c r="AD18" s="17">
        <f t="shared" si="0"/>
        <v>-6.2862327791600461E-2</v>
      </c>
      <c r="AE18" s="17">
        <f t="shared" si="1"/>
        <v>-0.13613900743195301</v>
      </c>
      <c r="AF18" s="16">
        <f>(AD18-SMOW!$AN$14*AE18)</f>
        <v>9.0190681324707339E-3</v>
      </c>
      <c r="AG18" s="2">
        <f t="shared" si="2"/>
        <v>9.0190681324707338</v>
      </c>
    </row>
    <row r="19" spans="1:33" s="45" customFormat="1" x14ac:dyDescent="0.25">
      <c r="A19" s="45">
        <v>505</v>
      </c>
      <c r="B19" s="45" t="s">
        <v>96</v>
      </c>
      <c r="E19" s="45" t="s">
        <v>100</v>
      </c>
      <c r="F19" s="16">
        <v>3.8518952339239299E-2</v>
      </c>
      <c r="G19" s="16">
        <v>3.8517943982795302E-2</v>
      </c>
      <c r="H19" s="16">
        <v>3.6971302375527599E-3</v>
      </c>
      <c r="I19" s="16">
        <v>0.140449839452672</v>
      </c>
      <c r="J19" s="16">
        <v>0.14043991625574101</v>
      </c>
      <c r="K19" s="16">
        <v>1.7695176384488599E-3</v>
      </c>
      <c r="L19" s="16">
        <v>-3.5634331800235799E-2</v>
      </c>
      <c r="M19" s="16">
        <v>3.8521867942421001E-3</v>
      </c>
      <c r="N19" s="16">
        <v>-10.156865334713199</v>
      </c>
      <c r="O19" s="16">
        <v>3.6594380258855698E-3</v>
      </c>
      <c r="P19" s="16">
        <v>-19.758453553412998</v>
      </c>
      <c r="Q19" s="16">
        <v>1.7343111226591299E-3</v>
      </c>
      <c r="R19" s="16">
        <v>-29.269201144125098</v>
      </c>
      <c r="S19" s="16">
        <v>0.127634229402735</v>
      </c>
      <c r="T19" s="16">
        <v>-2.22384529434028</v>
      </c>
      <c r="U19" s="16">
        <v>6.35121759766685E-2</v>
      </c>
      <c r="V19" s="46">
        <v>43305.660439814812</v>
      </c>
      <c r="W19" s="45">
        <v>2.1</v>
      </c>
      <c r="X19" s="16">
        <v>1.40641717820981E-2</v>
      </c>
      <c r="Y19" s="16">
        <v>1.19661570445186E-2</v>
      </c>
      <c r="Z19" s="17">
        <f>((((N19/1000)+1)/((SMOW!$Z$4/1000)+1))-1)*1000</f>
        <v>-3.1981306937378662E-2</v>
      </c>
      <c r="AA19" s="17">
        <f>((((P19/1000)+1)/((SMOW!$AA$4/1000)+1))-1)*1000</f>
        <v>-6.2088102631530084E-2</v>
      </c>
      <c r="AB19" s="17">
        <f>Z19*SMOW!$AN$6</f>
        <v>-3.3640710822082871E-2</v>
      </c>
      <c r="AC19" s="17">
        <f>AA19*SMOW!$AN$12</f>
        <v>-6.5197508582395647E-2</v>
      </c>
      <c r="AD19" s="17">
        <f t="shared" si="0"/>
        <v>-3.3641276683527829E-2</v>
      </c>
      <c r="AE19" s="17">
        <f t="shared" si="1"/>
        <v>-6.5199634032305609E-2</v>
      </c>
      <c r="AF19" s="16">
        <f>(AD19-SMOW!$AN$14*AE19)</f>
        <v>7.8413008552953578E-4</v>
      </c>
      <c r="AG19" s="2">
        <f t="shared" si="2"/>
        <v>0.78413008552953578</v>
      </c>
    </row>
    <row r="20" spans="1:33" s="45" customFormat="1" x14ac:dyDescent="0.25">
      <c r="A20" s="45">
        <v>537</v>
      </c>
      <c r="B20" s="45" t="s">
        <v>96</v>
      </c>
      <c r="E20" s="45" t="s">
        <v>130</v>
      </c>
      <c r="F20" s="16">
        <v>0.16523057599999999</v>
      </c>
      <c r="G20" s="16">
        <v>0.16521672500000001</v>
      </c>
      <c r="H20" s="16">
        <v>3.2239730000000002E-3</v>
      </c>
      <c r="I20" s="16">
        <v>0.37438818299999999</v>
      </c>
      <c r="J20" s="16">
        <v>0.37431805299999998</v>
      </c>
      <c r="K20" s="16">
        <v>1.8228020000000001E-3</v>
      </c>
      <c r="L20" s="16">
        <v>-3.2423207000000002E-2</v>
      </c>
      <c r="M20" s="16">
        <v>3.289087E-3</v>
      </c>
      <c r="N20" s="16">
        <v>-10.031445529999999</v>
      </c>
      <c r="O20" s="16">
        <v>3.1911040000000002E-3</v>
      </c>
      <c r="P20" s="16">
        <v>-19.529169670000002</v>
      </c>
      <c r="Q20" s="16">
        <v>1.7865349999999999E-3</v>
      </c>
      <c r="R20" s="16">
        <v>-28.565220799999999</v>
      </c>
      <c r="S20" s="16">
        <v>0.14608490800000001</v>
      </c>
      <c r="T20" s="16">
        <v>-6.0407707889999998</v>
      </c>
      <c r="U20" s="16">
        <v>7.2538009000000001E-2</v>
      </c>
      <c r="V20" s="46">
        <v>43313.490972222222</v>
      </c>
      <c r="W20" s="45">
        <v>2.1</v>
      </c>
      <c r="X20" s="16">
        <v>9.5394498999999994E-2</v>
      </c>
      <c r="Y20" s="16">
        <v>9.1680170000000005E-2</v>
      </c>
      <c r="Z20" s="17">
        <f>((((N20/1000)+1)/((SMOW!$Z$4/1000)+1))-1)*1000</f>
        <v>9.4721388905760762E-2</v>
      </c>
      <c r="AA20" s="17">
        <f>((((P20/1000)+1)/((SMOW!$AA$4/1000)+1))-1)*1000</f>
        <v>0.17180286887730212</v>
      </c>
      <c r="AB20" s="17">
        <f>Z20*SMOW!$AN$6</f>
        <v>9.9636167436311984E-2</v>
      </c>
      <c r="AC20" s="17">
        <f>AA20*SMOW!$AN$12</f>
        <v>0.18040684999801967</v>
      </c>
      <c r="AD20" s="17">
        <f t="shared" ref="AD20:AD26" si="3">LN((AB20/1000)+1)*1000</f>
        <v>9.9631204083109506E-2</v>
      </c>
      <c r="AE20" s="17">
        <f t="shared" ref="AE20:AE26" si="4">LN((AC20/1000)+1)*1000</f>
        <v>0.1803905786391666</v>
      </c>
      <c r="AF20" s="16">
        <f>(AD20-SMOW!$AN$14*AE20)</f>
        <v>4.3849785616295323E-3</v>
      </c>
      <c r="AG20" s="2">
        <f t="shared" ref="AG20:AG26" si="5">AF20*1000</f>
        <v>4.3849785616295325</v>
      </c>
    </row>
    <row r="21" spans="1:33" s="45" customFormat="1" x14ac:dyDescent="0.25">
      <c r="A21" s="45">
        <v>538</v>
      </c>
      <c r="B21" s="45" t="s">
        <v>96</v>
      </c>
      <c r="E21" s="45" t="s">
        <v>131</v>
      </c>
      <c r="F21" s="16">
        <v>0.16455677699999999</v>
      </c>
      <c r="G21" s="16">
        <v>0.164542982</v>
      </c>
      <c r="H21" s="16">
        <v>3.6336810000000002E-3</v>
      </c>
      <c r="I21" s="16">
        <v>0.37306476199999999</v>
      </c>
      <c r="J21" s="16">
        <v>0.372995148</v>
      </c>
      <c r="K21" s="16">
        <v>1.4840719999999999E-3</v>
      </c>
      <c r="L21" s="16">
        <v>-3.2398455999999999E-2</v>
      </c>
      <c r="M21" s="16">
        <v>3.797024E-3</v>
      </c>
      <c r="N21" s="16">
        <v>-10.03211246</v>
      </c>
      <c r="O21" s="16">
        <v>3.5966349999999999E-3</v>
      </c>
      <c r="P21" s="16">
        <v>-19.530466759999999</v>
      </c>
      <c r="Q21" s="16">
        <v>1.4545440000000001E-3</v>
      </c>
      <c r="R21" s="16">
        <v>-28.61391446</v>
      </c>
      <c r="S21" s="16">
        <v>0.11731861</v>
      </c>
      <c r="T21" s="16">
        <v>-5.7597320920000001</v>
      </c>
      <c r="U21" s="16">
        <v>5.4107727000000001E-2</v>
      </c>
      <c r="V21" s="46">
        <v>43313.564583333333</v>
      </c>
      <c r="W21" s="45">
        <v>2.1</v>
      </c>
      <c r="X21" s="16">
        <v>1.6557270000000001E-3</v>
      </c>
      <c r="Y21" s="16">
        <v>1.0424550000000001E-3</v>
      </c>
      <c r="Z21" s="17">
        <f>((((N21/1000)+1)/((SMOW!$Z$4/1000)+1))-1)*1000</f>
        <v>9.4047637027916409E-2</v>
      </c>
      <c r="AA21" s="17">
        <f>((((P21/1000)+1)/((SMOW!$AA$4/1000)+1))-1)*1000</f>
        <v>0.17047971595562927</v>
      </c>
      <c r="AB21" s="17">
        <f>Z21*SMOW!$AN$6</f>
        <v>9.8927456809420555E-2</v>
      </c>
      <c r="AC21" s="17">
        <f>AA21*SMOW!$AN$12</f>
        <v>0.1790174328583376</v>
      </c>
      <c r="AD21" s="17">
        <f t="shared" si="3"/>
        <v>9.8922563811348729E-2</v>
      </c>
      <c r="AE21" s="17">
        <f t="shared" si="4"/>
        <v>0.17900141114986728</v>
      </c>
      <c r="AF21" s="16">
        <f>(AD21-SMOW!$AN$14*AE21)</f>
        <v>4.409818724218792E-3</v>
      </c>
      <c r="AG21" s="2">
        <f t="shared" si="5"/>
        <v>4.4098187242187921</v>
      </c>
    </row>
    <row r="22" spans="1:33" s="45" customFormat="1" x14ac:dyDescent="0.25">
      <c r="A22" s="45">
        <v>539</v>
      </c>
      <c r="B22" s="45" t="s">
        <v>96</v>
      </c>
      <c r="E22" s="45" t="s">
        <v>132</v>
      </c>
      <c r="F22" s="16">
        <v>0.128058266</v>
      </c>
      <c r="G22" s="16">
        <v>0.12804976900000001</v>
      </c>
      <c r="H22" s="16">
        <v>3.910256E-3</v>
      </c>
      <c r="I22" s="16">
        <v>0.30371644399999997</v>
      </c>
      <c r="J22" s="16">
        <v>0.3036703</v>
      </c>
      <c r="K22" s="16">
        <v>1.2794569999999999E-3</v>
      </c>
      <c r="L22" s="16">
        <v>-3.2288149000000002E-2</v>
      </c>
      <c r="M22" s="16">
        <v>3.941674E-3</v>
      </c>
      <c r="N22" s="16">
        <v>-10.06823887</v>
      </c>
      <c r="O22" s="16">
        <v>3.8703909999999999E-3</v>
      </c>
      <c r="P22" s="16">
        <v>-19.59843532</v>
      </c>
      <c r="Q22" s="16">
        <v>1.254001E-3</v>
      </c>
      <c r="R22" s="16">
        <v>-28.370783029999998</v>
      </c>
      <c r="S22" s="16">
        <v>0.13870745500000001</v>
      </c>
      <c r="T22" s="16">
        <v>-2.0658462119999998</v>
      </c>
      <c r="U22" s="16">
        <v>8.2263015999999994E-2</v>
      </c>
      <c r="V22" s="46">
        <v>43313.638194444444</v>
      </c>
      <c r="W22" s="45">
        <v>2.1</v>
      </c>
      <c r="X22" s="16">
        <v>3.3826759999999997E-2</v>
      </c>
      <c r="Y22" s="16">
        <v>3.0688803000000001E-2</v>
      </c>
      <c r="Z22" s="17">
        <f>((((N22/1000)+1)/((SMOW!$Z$4/1000)+1))-1)*1000</f>
        <v>5.7551698060320788E-2</v>
      </c>
      <c r="AA22" s="17">
        <f>((((P22/1000)+1)/((SMOW!$AA$4/1000)+1))-1)*1000</f>
        <v>0.1011454378814225</v>
      </c>
      <c r="AB22" s="17">
        <f>Z22*SMOW!$AN$6</f>
        <v>6.0537864683205142E-2</v>
      </c>
      <c r="AC22" s="17">
        <f>AA22*SMOW!$AN$12</f>
        <v>0.10621085642574253</v>
      </c>
      <c r="AD22" s="17">
        <f t="shared" si="3"/>
        <v>6.0536032340605721E-2</v>
      </c>
      <c r="AE22" s="17">
        <f t="shared" si="4"/>
        <v>0.1062052164521507</v>
      </c>
      <c r="AF22" s="16">
        <f>(AD22-SMOW!$AN$14*AE22)</f>
        <v>4.459678053870153E-3</v>
      </c>
      <c r="AG22" s="2">
        <f t="shared" si="5"/>
        <v>4.459678053870153</v>
      </c>
    </row>
    <row r="23" spans="1:33" s="45" customFormat="1" x14ac:dyDescent="0.25">
      <c r="A23" s="45">
        <v>565</v>
      </c>
      <c r="E23" s="45" t="s">
        <v>159</v>
      </c>
      <c r="F23" s="16">
        <v>0.34718883099999998</v>
      </c>
      <c r="G23" s="16">
        <v>0.34712834100000001</v>
      </c>
      <c r="H23" s="16">
        <v>3.4672589999999999E-3</v>
      </c>
      <c r="I23" s="16">
        <v>0.73419256700000002</v>
      </c>
      <c r="J23" s="16">
        <v>0.73392312400000004</v>
      </c>
      <c r="K23" s="16">
        <v>1.6778909999999999E-3</v>
      </c>
      <c r="L23" s="16">
        <v>-4.0383069000000001E-2</v>
      </c>
      <c r="M23" s="16">
        <v>3.6443299999999999E-3</v>
      </c>
      <c r="N23" s="16">
        <v>-9.8513423420000006</v>
      </c>
      <c r="O23" s="16">
        <v>3.4319099999999998E-3</v>
      </c>
      <c r="P23" s="16">
        <v>-19.176524000000001</v>
      </c>
      <c r="Q23" s="16">
        <v>1.6445069999999999E-3</v>
      </c>
      <c r="R23" s="16">
        <v>-28.088722180000001</v>
      </c>
      <c r="S23" s="16">
        <v>0.146219179</v>
      </c>
      <c r="T23" s="16">
        <v>50.611857399999998</v>
      </c>
      <c r="U23" s="16">
        <v>0.10077801</v>
      </c>
      <c r="V23" s="46">
        <v>43322.404861111114</v>
      </c>
      <c r="W23" s="45">
        <v>2.1</v>
      </c>
      <c r="X23" s="16">
        <v>2.8611215999999998E-2</v>
      </c>
      <c r="Y23" s="16">
        <v>2.8340898999999999E-2</v>
      </c>
      <c r="Z23" s="17">
        <f>((((N23/1000)+1)/((SMOW!$Z$4/1000)+1))-1)*1000</f>
        <v>0.27666681213234234</v>
      </c>
      <c r="AA23" s="17">
        <f>((((P23/1000)+1)/((SMOW!$AA$4/1000)+1))-1)*1000</f>
        <v>0.53153438217390381</v>
      </c>
      <c r="AB23" s="17">
        <f>Z23*SMOW!$AN$6</f>
        <v>0.29102213487509604</v>
      </c>
      <c r="AC23" s="17">
        <f>AA23*SMOW!$AN$12</f>
        <v>0.55815391314636209</v>
      </c>
      <c r="AD23" s="17">
        <f t="shared" si="3"/>
        <v>0.29097979614773029</v>
      </c>
      <c r="AE23" s="17">
        <f t="shared" si="4"/>
        <v>0.55799820318829363</v>
      </c>
      <c r="AF23" s="16">
        <f>(AD23-SMOW!$AN$14*AE23)</f>
        <v>-3.6432551356887499E-3</v>
      </c>
      <c r="AG23" s="2">
        <f t="shared" si="5"/>
        <v>-3.6432551356887499</v>
      </c>
    </row>
    <row r="24" spans="1:33" s="45" customFormat="1" x14ac:dyDescent="0.25">
      <c r="A24" s="45">
        <v>566</v>
      </c>
      <c r="E24" s="45" t="s">
        <v>160</v>
      </c>
      <c r="F24" s="16">
        <v>6.4908217000000004E-2</v>
      </c>
      <c r="G24" s="16">
        <v>6.4905791000000004E-2</v>
      </c>
      <c r="H24" s="16">
        <v>4.0521419999999999E-3</v>
      </c>
      <c r="I24" s="16">
        <v>0.194551327</v>
      </c>
      <c r="J24" s="16">
        <v>0.194532344</v>
      </c>
      <c r="K24" s="16">
        <v>1.7575410000000001E-3</v>
      </c>
      <c r="L24" s="16">
        <v>-3.7807287000000002E-2</v>
      </c>
      <c r="M24" s="16">
        <v>4.0705000000000003E-3</v>
      </c>
      <c r="N24" s="16">
        <v>-10.130745109999999</v>
      </c>
      <c r="O24" s="16">
        <v>4.01083E-3</v>
      </c>
      <c r="P24" s="16">
        <v>-19.705428470000001</v>
      </c>
      <c r="Q24" s="16">
        <v>1.722573E-3</v>
      </c>
      <c r="R24" s="16">
        <v>-28.825213229999999</v>
      </c>
      <c r="S24" s="16">
        <v>0.133645081</v>
      </c>
      <c r="T24" s="16">
        <v>16.264321320000001</v>
      </c>
      <c r="U24" s="16">
        <v>7.6876278000000006E-2</v>
      </c>
      <c r="V24" s="46">
        <v>43322.484722222223</v>
      </c>
      <c r="W24" s="45">
        <v>2.1</v>
      </c>
      <c r="X24" s="16">
        <v>2.7774666999999999E-2</v>
      </c>
      <c r="Y24" s="16">
        <v>2.4463458E-2</v>
      </c>
      <c r="Z24" s="17">
        <f>((((N24/1000)+1)/((SMOW!$Z$4/1000)+1))-1)*1000</f>
        <v>-5.5939042878927481E-3</v>
      </c>
      <c r="AA24" s="17">
        <f>((((P24/1000)+1)/((SMOW!$AA$4/1000)+1))-1)*1000</f>
        <v>-7.997566091488828E-3</v>
      </c>
      <c r="AB24" s="17">
        <f>Z24*SMOW!$AN$6</f>
        <v>-5.8841534176162008E-3</v>
      </c>
      <c r="AC24" s="17">
        <f>AA24*SMOW!$AN$12</f>
        <v>-8.3980885514019048E-3</v>
      </c>
      <c r="AD24" s="17">
        <f t="shared" si="3"/>
        <v>-5.8841707293221255E-3</v>
      </c>
      <c r="AE24" s="17">
        <f t="shared" si="4"/>
        <v>-8.3981238154965804E-3</v>
      </c>
      <c r="AF24" s="16">
        <f>(AD24-SMOW!$AN$14*AE24)</f>
        <v>-1.4499613547399306E-3</v>
      </c>
      <c r="AG24" s="2">
        <f t="shared" si="5"/>
        <v>-1.4499613547399306</v>
      </c>
    </row>
    <row r="25" spans="1:33" s="45" customFormat="1" x14ac:dyDescent="0.25">
      <c r="A25" s="45">
        <v>567</v>
      </c>
      <c r="E25" s="45" t="s">
        <v>161</v>
      </c>
      <c r="F25" s="16">
        <v>-0.235781555</v>
      </c>
      <c r="G25" s="16">
        <v>-0.23580956</v>
      </c>
      <c r="H25" s="16">
        <v>3.2301080000000002E-3</v>
      </c>
      <c r="I25" s="16">
        <v>-0.37145582599999999</v>
      </c>
      <c r="J25" s="16">
        <v>-0.371524876</v>
      </c>
      <c r="K25" s="16">
        <v>1.488627E-3</v>
      </c>
      <c r="L25" s="16">
        <v>-3.9644424999999997E-2</v>
      </c>
      <c r="M25" s="16">
        <v>3.0898219999999999E-3</v>
      </c>
      <c r="N25" s="16">
        <v>-10.428369350000001</v>
      </c>
      <c r="O25" s="16">
        <v>3.1971769999999998E-3</v>
      </c>
      <c r="P25" s="16">
        <v>-20.260174289999998</v>
      </c>
      <c r="Q25" s="16">
        <v>1.459009E-3</v>
      </c>
      <c r="R25" s="16">
        <v>-29.655604069999999</v>
      </c>
      <c r="S25" s="16">
        <v>0.13115043800000001</v>
      </c>
      <c r="T25" s="16">
        <v>6.5262185290000003</v>
      </c>
      <c r="U25" s="16">
        <v>6.0992998999999999E-2</v>
      </c>
      <c r="V25" s="46">
        <v>43325.466666666667</v>
      </c>
      <c r="W25" s="45">
        <v>2.1</v>
      </c>
      <c r="X25" s="16">
        <v>1.8849574000000001E-2</v>
      </c>
      <c r="Y25" s="16">
        <v>1.7026126999999999E-2</v>
      </c>
      <c r="Z25" s="17">
        <f>((((N25/1000)+1)/((SMOW!$Z$4/1000)+1))-1)*1000</f>
        <v>-0.30626247606968526</v>
      </c>
      <c r="AA25" s="17">
        <f>((((P25/1000)+1)/((SMOW!$AA$4/1000)+1))-1)*1000</f>
        <v>-0.57389010441066812</v>
      </c>
      <c r="AB25" s="17">
        <f>Z25*SMOW!$AN$6</f>
        <v>-0.32215341959879989</v>
      </c>
      <c r="AC25" s="17">
        <f>AA25*SMOW!$AN$12</f>
        <v>-0.60263083299094833</v>
      </c>
      <c r="AD25" s="17">
        <f t="shared" si="3"/>
        <v>-0.32220532215908443</v>
      </c>
      <c r="AE25" s="17">
        <f t="shared" si="4"/>
        <v>-0.60281248793562914</v>
      </c>
      <c r="AF25" s="16">
        <f>(AD25-SMOW!$AN$14*AE25)</f>
        <v>-3.9203285290722034E-3</v>
      </c>
      <c r="AG25" s="2">
        <f t="shared" si="5"/>
        <v>-3.9203285290722034</v>
      </c>
    </row>
    <row r="26" spans="1:33" s="45" customFormat="1" x14ac:dyDescent="0.25">
      <c r="A26" s="45">
        <v>568</v>
      </c>
      <c r="E26" s="45" t="s">
        <v>162</v>
      </c>
      <c r="F26" s="16">
        <v>-0.269678001</v>
      </c>
      <c r="G26" s="16">
        <v>-0.269714589</v>
      </c>
      <c r="H26" s="16">
        <v>3.4383809999999999E-3</v>
      </c>
      <c r="I26" s="16">
        <v>-0.43671276799999997</v>
      </c>
      <c r="J26" s="16">
        <v>-0.43680820599999998</v>
      </c>
      <c r="K26" s="16">
        <v>1.6530290000000001E-3</v>
      </c>
      <c r="L26" s="16">
        <v>-3.9079857000000003E-2</v>
      </c>
      <c r="M26" s="16">
        <v>3.6747659999999999E-3</v>
      </c>
      <c r="N26" s="16">
        <v>-10.46192022</v>
      </c>
      <c r="O26" s="16">
        <v>3.4033269999999998E-3</v>
      </c>
      <c r="P26" s="16">
        <v>-20.32413287</v>
      </c>
      <c r="Q26" s="16">
        <v>1.6201399999999999E-3</v>
      </c>
      <c r="R26" s="16">
        <v>-30.450100729999999</v>
      </c>
      <c r="S26" s="16">
        <v>0.12578093200000001</v>
      </c>
      <c r="T26" s="16">
        <v>-14.59806683</v>
      </c>
      <c r="U26" s="16">
        <v>8.2666490999999995E-2</v>
      </c>
      <c r="V26" s="46">
        <v>43325.542361111111</v>
      </c>
      <c r="W26" s="45">
        <v>2.1</v>
      </c>
      <c r="X26" s="16">
        <v>9.2339668E-2</v>
      </c>
      <c r="Y26" s="16">
        <v>0.20925380099999999</v>
      </c>
      <c r="Z26" s="17">
        <f>((((N26/1000)+1)/((SMOW!$Z$4/1000)+1))-1)*1000</f>
        <v>-0.340156530414637</v>
      </c>
      <c r="AA26" s="17">
        <f>((((P26/1000)+1)/((SMOW!$AA$4/1000)+1))-1)*1000</f>
        <v>-0.63913382843461264</v>
      </c>
      <c r="AB26" s="17">
        <f>Z26*SMOW!$AN$6</f>
        <v>-0.35780612394384442</v>
      </c>
      <c r="AC26" s="17">
        <f>AA26*SMOW!$AN$12</f>
        <v>-0.67114199820150211</v>
      </c>
      <c r="AD26" s="17">
        <f t="shared" si="3"/>
        <v>-0.35787015182853876</v>
      </c>
      <c r="AE26" s="17">
        <f t="shared" si="4"/>
        <v>-0.67136731481098255</v>
      </c>
      <c r="AF26" s="16">
        <f>(AD26-SMOW!$AN$14*AE26)</f>
        <v>-3.3882096083399649E-3</v>
      </c>
      <c r="AG26" s="2">
        <f t="shared" si="5"/>
        <v>-3.3882096083399649</v>
      </c>
    </row>
    <row r="27" spans="1:33" s="45" customFormat="1" x14ac:dyDescent="0.25"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6"/>
      <c r="X27" s="16"/>
      <c r="Y27" s="16"/>
    </row>
    <row r="28" spans="1:33" s="45" customFormat="1" x14ac:dyDescent="0.25"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6"/>
      <c r="X28" s="16"/>
      <c r="Y28" s="16"/>
    </row>
    <row r="29" spans="1:33" s="45" customFormat="1" x14ac:dyDescent="0.25"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6"/>
      <c r="X29" s="16"/>
      <c r="Y29" s="16"/>
    </row>
    <row r="30" spans="1:33" s="45" customFormat="1" x14ac:dyDescent="0.25"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6"/>
      <c r="X30" s="16"/>
      <c r="Y30" s="16"/>
    </row>
    <row r="31" spans="1:33" s="45" customFormat="1" x14ac:dyDescent="0.25"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6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33" s="45" customFormat="1" x14ac:dyDescent="0.25"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6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7" s="45" customFormat="1" x14ac:dyDescent="0.25"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6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5" customFormat="1" x14ac:dyDescent="0.25"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6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5" customFormat="1" x14ac:dyDescent="0.25"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6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18" customFormat="1" x14ac:dyDescent="0.25">
      <c r="A36" s="14"/>
      <c r="B36" s="20"/>
      <c r="C36" s="14"/>
      <c r="D36" s="14"/>
      <c r="E36" s="14"/>
      <c r="F36" s="17"/>
      <c r="G36" s="17"/>
      <c r="H36" s="17"/>
      <c r="I36" s="17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4"/>
      <c r="X36" s="16"/>
      <c r="Y36" s="19" t="s">
        <v>35</v>
      </c>
      <c r="Z36" s="16">
        <f t="shared" ref="Z36:AF36" si="6">AVERAGE(Z16:Z35)</f>
        <v>-6.0557619525008543E-14</v>
      </c>
      <c r="AA36" s="16">
        <f t="shared" si="6"/>
        <v>-2.0185873175002846E-14</v>
      </c>
      <c r="AB36" s="16">
        <f t="shared" si="6"/>
        <v>-6.3696522803721483E-14</v>
      </c>
      <c r="AC36" s="16">
        <f t="shared" si="6"/>
        <v>-2.1185073897165487E-14</v>
      </c>
      <c r="AD36" s="16">
        <f t="shared" si="6"/>
        <v>-1.6909754519688448E-5</v>
      </c>
      <c r="AE36" s="16">
        <f t="shared" si="6"/>
        <v>-6.0500621305339195E-5</v>
      </c>
      <c r="AF36" s="16">
        <f t="shared" si="6"/>
        <v>1.50345735295203E-5</v>
      </c>
      <c r="AG36" s="2">
        <f>AVERAGE(AG16:AG35)</f>
        <v>1.5034573529520111E-2</v>
      </c>
      <c r="AH36" s="19" t="s">
        <v>35</v>
      </c>
      <c r="AI36" s="14" t="s">
        <v>76</v>
      </c>
      <c r="AJ36" s="14"/>
      <c r="AK36"/>
    </row>
    <row r="37" spans="1:37" s="18" customFormat="1" x14ac:dyDescent="0.25">
      <c r="A37" s="14"/>
      <c r="B37" s="20"/>
      <c r="C37" s="14"/>
      <c r="D37" s="14"/>
      <c r="E37" s="14"/>
      <c r="F37" s="17"/>
      <c r="G37" s="17"/>
      <c r="H37" s="17"/>
      <c r="I37" s="17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4"/>
      <c r="X37" s="16"/>
      <c r="Y37" s="16"/>
      <c r="Z37" s="16"/>
      <c r="AA37" s="16"/>
      <c r="AB37" s="16"/>
      <c r="AC37" s="16"/>
      <c r="AD37" s="14"/>
      <c r="AE37" s="14"/>
      <c r="AF37" s="16"/>
      <c r="AG37" s="2">
        <f>STDEV(AG16:AG35)</f>
        <v>6.6834336321773664</v>
      </c>
      <c r="AH37" s="19" t="s">
        <v>74</v>
      </c>
      <c r="AI37" s="18" t="s">
        <v>87</v>
      </c>
      <c r="AJ37" s="14"/>
      <c r="AK37"/>
    </row>
    <row r="38" spans="1:37" s="18" customFormat="1" x14ac:dyDescent="0.25">
      <c r="B38" s="20"/>
      <c r="C38" s="14"/>
      <c r="D38" s="14"/>
      <c r="E38" s="14"/>
      <c r="F38" s="17"/>
      <c r="G38" s="17"/>
      <c r="H38" s="17"/>
      <c r="I38" s="17"/>
      <c r="J38" s="17"/>
      <c r="K38" s="17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4"/>
      <c r="X38" s="16"/>
      <c r="Y38" s="16"/>
      <c r="Z38" s="16"/>
      <c r="AA38" s="16"/>
      <c r="AB38" s="16"/>
      <c r="AC38" s="16"/>
      <c r="AD38" s="14"/>
      <c r="AE38" s="14"/>
      <c r="AF38" s="14"/>
      <c r="AG38" s="3"/>
      <c r="AH38" s="19"/>
      <c r="AI38" s="14"/>
      <c r="AJ38" s="14"/>
      <c r="AK38"/>
    </row>
    <row r="39" spans="1:37" s="45" customFormat="1" x14ac:dyDescent="0.25">
      <c r="A39" s="18" t="s">
        <v>82</v>
      </c>
      <c r="B39" s="27"/>
      <c r="C39" s="18"/>
      <c r="D39" s="18"/>
      <c r="E39" s="18"/>
      <c r="F39" s="34"/>
      <c r="G39" s="34"/>
      <c r="H39" s="34"/>
      <c r="I39" s="36"/>
      <c r="J39" s="36"/>
      <c r="K39" s="36"/>
      <c r="L39" s="34"/>
      <c r="M39" s="34"/>
      <c r="N39" s="34"/>
      <c r="O39" s="34"/>
      <c r="P39" s="18"/>
      <c r="Q39" s="18"/>
      <c r="R39" s="18"/>
      <c r="S39" s="18"/>
      <c r="T39" s="18"/>
      <c r="U39" s="18"/>
      <c r="V39" s="12"/>
      <c r="W39" s="18"/>
      <c r="X39" s="34"/>
      <c r="Y39" s="34"/>
      <c r="Z39" s="36"/>
      <c r="AA39" s="36"/>
      <c r="AB39" s="36"/>
      <c r="AC39" s="36"/>
      <c r="AD39" s="36"/>
      <c r="AE39" s="36"/>
      <c r="AF39" s="34"/>
      <c r="AG39" s="35"/>
      <c r="AH39" s="18"/>
      <c r="AI39" s="18"/>
      <c r="AJ39" s="18"/>
      <c r="AK39"/>
    </row>
    <row r="40" spans="1:37" s="45" customFormat="1" x14ac:dyDescent="0.25">
      <c r="A40" s="18"/>
      <c r="B40" s="27"/>
      <c r="C40" s="18"/>
      <c r="D40" s="18"/>
      <c r="E40" s="18"/>
      <c r="F40" s="34"/>
      <c r="G40" s="34"/>
      <c r="H40" s="34"/>
      <c r="I40" s="36"/>
      <c r="J40" s="36"/>
      <c r="K40" s="36"/>
      <c r="L40" s="34"/>
      <c r="M40" s="34"/>
      <c r="N40" s="34"/>
      <c r="O40" s="34"/>
      <c r="P40" s="18"/>
      <c r="Q40" s="18"/>
      <c r="R40" s="18"/>
      <c r="S40" s="18"/>
      <c r="T40" s="18"/>
      <c r="U40" s="18"/>
      <c r="V40" s="12"/>
      <c r="W40" s="18"/>
      <c r="X40" s="34"/>
      <c r="Y40" s="34"/>
      <c r="Z40" s="37"/>
      <c r="AA40" s="37"/>
      <c r="AB40" s="37"/>
      <c r="AC40" s="37"/>
      <c r="AD40" s="37"/>
      <c r="AE40" s="37"/>
      <c r="AF40" s="38"/>
      <c r="AG40" s="39"/>
      <c r="AH40" s="18"/>
      <c r="AI40" s="18"/>
      <c r="AJ40" s="18"/>
      <c r="AK40" s="18"/>
    </row>
    <row r="41" spans="1:37" s="45" customFormat="1" x14ac:dyDescent="0.25">
      <c r="B41" s="27"/>
      <c r="C41" s="18"/>
      <c r="D41" s="18"/>
      <c r="E41" s="18"/>
      <c r="F41" s="34"/>
      <c r="G41" s="34"/>
      <c r="H41" s="34"/>
      <c r="I41" s="36"/>
      <c r="J41" s="36"/>
      <c r="K41" s="36"/>
      <c r="L41" s="34"/>
      <c r="M41" s="34"/>
      <c r="N41" s="34"/>
      <c r="O41" s="34"/>
      <c r="P41" s="18"/>
      <c r="Q41" s="18"/>
      <c r="R41" s="18"/>
      <c r="S41" s="18"/>
      <c r="T41" s="18"/>
      <c r="U41" s="18"/>
      <c r="V41" s="12"/>
      <c r="W41" s="18"/>
      <c r="X41" s="34"/>
      <c r="Y41" s="34"/>
      <c r="Z41" s="37"/>
      <c r="AA41" s="37"/>
      <c r="AB41" s="37"/>
      <c r="AC41" s="37"/>
      <c r="AD41" s="37"/>
      <c r="AE41" s="37"/>
      <c r="AF41" s="38"/>
      <c r="AG41" s="39"/>
      <c r="AH41" s="18"/>
      <c r="AI41" s="18"/>
      <c r="AJ41" s="18"/>
      <c r="AK41" s="18"/>
    </row>
    <row r="42" spans="1:37" s="45" customFormat="1" x14ac:dyDescent="0.25">
      <c r="A42" s="18"/>
      <c r="B42" s="27"/>
      <c r="C42" s="48"/>
      <c r="D42" s="48"/>
      <c r="E42" s="18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12"/>
      <c r="W42" s="18"/>
      <c r="X42" s="34"/>
      <c r="Y42" s="34"/>
      <c r="Z42" s="37"/>
      <c r="AA42" s="37"/>
      <c r="AB42" s="37"/>
      <c r="AC42" s="37"/>
      <c r="AD42" s="37"/>
      <c r="AE42" s="37"/>
      <c r="AF42" s="38"/>
      <c r="AG42" s="39"/>
      <c r="AH42" s="18"/>
      <c r="AI42" s="18"/>
      <c r="AJ42" s="18"/>
      <c r="AK42" s="18"/>
    </row>
    <row r="43" spans="1:37" x14ac:dyDescent="0.25">
      <c r="A43" s="45"/>
      <c r="B43" s="20"/>
      <c r="C43" s="47"/>
      <c r="D43" s="47"/>
      <c r="E43" s="4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6"/>
      <c r="W43" s="45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45"/>
      <c r="AI43" s="45"/>
      <c r="AJ43" s="45"/>
      <c r="AK43" s="45"/>
    </row>
    <row r="44" spans="1:37" x14ac:dyDescent="0.25">
      <c r="A44" s="45"/>
      <c r="B44" s="20"/>
      <c r="C44" s="47"/>
      <c r="D44" s="47"/>
      <c r="E44" s="4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6"/>
      <c r="W44" s="45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45"/>
      <c r="AI44" s="45"/>
      <c r="AJ44" s="45"/>
      <c r="AK44" s="45"/>
    </row>
    <row r="45" spans="1:37" x14ac:dyDescent="0.25">
      <c r="A45" s="45"/>
      <c r="B45" s="20"/>
      <c r="C45" s="47"/>
      <c r="D45" s="47"/>
      <c r="E45" s="4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6"/>
      <c r="W45" s="45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45"/>
      <c r="AI45" s="45"/>
      <c r="AJ45" s="45"/>
      <c r="AK45" s="45"/>
    </row>
    <row r="46" spans="1:37" x14ac:dyDescent="0.25">
      <c r="A46" s="45"/>
      <c r="B46" s="20"/>
      <c r="C46" s="47"/>
      <c r="D46" s="47"/>
      <c r="E46" s="4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6"/>
      <c r="W46" s="45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45"/>
      <c r="AI46" s="45"/>
      <c r="AJ46" s="45"/>
      <c r="AK46" s="45"/>
    </row>
    <row r="47" spans="1:37" s="45" customFormat="1" x14ac:dyDescent="0.25">
      <c r="B47" s="20"/>
      <c r="C47" s="47"/>
      <c r="D47" s="4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6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5" customFormat="1" x14ac:dyDescent="0.25">
      <c r="B48" s="20"/>
      <c r="C48" s="47"/>
      <c r="D48" s="47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6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1:33" s="45" customFormat="1" x14ac:dyDescent="0.25">
      <c r="B49" s="20"/>
      <c r="C49" s="47"/>
      <c r="D49" s="4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6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3" s="45" customFormat="1" x14ac:dyDescent="0.25">
      <c r="B50" s="20"/>
      <c r="C50" s="47"/>
      <c r="D50" s="47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6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3" x14ac:dyDescent="0.25">
      <c r="A51" s="45"/>
    </row>
  </sheetData>
  <mergeCells count="2">
    <mergeCell ref="Z1:AA1"/>
    <mergeCell ref="AB1:AC1"/>
  </mergeCells>
  <dataValidations count="3">
    <dataValidation type="list" allowBlank="1" showInputMessage="1" showErrorMessage="1" sqref="F42:F45 H43:H45 D39:D50 H47 F47 D7:D15">
      <formula1>INDIRECT(C7)</formula1>
    </dataValidation>
    <dataValidation type="list" allowBlank="1" showInputMessage="1" showErrorMessage="1" sqref="E42:E45 C39:C50 E47 C7:C15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zoomScale="93" zoomScaleNormal="93" workbookViewId="0">
      <pane xSplit="5" topLeftCell="Z1" activePane="topRight" state="frozen"/>
      <selection pane="topRight" activeCell="AF23" sqref="AF23"/>
    </sheetView>
  </sheetViews>
  <sheetFormatPr defaultRowHeight="15" x14ac:dyDescent="0.25"/>
  <cols>
    <col min="5" max="5" width="34.140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5" max="35" width="9.28515625" customWidth="1"/>
    <col min="36" max="36" width="10.5703125" customWidth="1"/>
  </cols>
  <sheetData>
    <row r="1" spans="1:36" s="14" customFormat="1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3"/>
      <c r="Y1" s="43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2" t="s">
        <v>79</v>
      </c>
      <c r="C2" s="13" t="s">
        <v>65</v>
      </c>
      <c r="D2" s="13" t="s">
        <v>57</v>
      </c>
      <c r="E2" s="19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4" t="s">
        <v>20</v>
      </c>
      <c r="Y2" s="44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1" t="s">
        <v>73</v>
      </c>
      <c r="AI2" s="22" t="s">
        <v>74</v>
      </c>
      <c r="AJ2" s="19" t="s">
        <v>81</v>
      </c>
    </row>
    <row r="3" spans="1:36" s="45" customFormat="1" x14ac:dyDescent="0.25">
      <c r="A3" s="45">
        <v>498</v>
      </c>
      <c r="E3" s="45" t="s">
        <v>92</v>
      </c>
      <c r="F3" s="16">
        <v>-28.150259339093399</v>
      </c>
      <c r="G3" s="16">
        <v>-28.554074575919099</v>
      </c>
      <c r="H3" s="16">
        <v>3.9057330520085999E-3</v>
      </c>
      <c r="I3" s="16">
        <v>-52.629748465441899</v>
      </c>
      <c r="J3" s="16">
        <v>-54.065289245611503</v>
      </c>
      <c r="K3" s="16">
        <v>2.6515119878054499E-3</v>
      </c>
      <c r="L3" s="16">
        <v>-7.6018542361845397E-3</v>
      </c>
      <c r="M3" s="16">
        <v>4.3437247258706303E-3</v>
      </c>
      <c r="N3" s="16">
        <v>-38.0582592686265</v>
      </c>
      <c r="O3" s="16">
        <v>3.8659141364028901E-3</v>
      </c>
      <c r="P3" s="16">
        <v>-71.478730241538599</v>
      </c>
      <c r="Q3" s="16">
        <v>2.5987572163152801E-3</v>
      </c>
      <c r="R3" s="16">
        <v>-101.240374382935</v>
      </c>
      <c r="S3" s="16">
        <v>0.14216441933385399</v>
      </c>
      <c r="T3" s="16">
        <v>-99.822013506035205</v>
      </c>
      <c r="U3" s="16">
        <v>7.9906454590014594E-2</v>
      </c>
      <c r="V3" s="46">
        <v>43304.620879629627</v>
      </c>
      <c r="W3" s="45">
        <v>2</v>
      </c>
      <c r="X3" s="16">
        <v>1.8567947812706698E-2</v>
      </c>
      <c r="Y3" s="16">
        <v>1.9591869844221899E-2</v>
      </c>
      <c r="Z3" s="17">
        <f>((((N3/1000)+1)/((SMOW!$Z$4/1000)+1))-1)*1000</f>
        <v>-28.218772358738153</v>
      </c>
      <c r="AA3" s="17">
        <f>((((P3/1000)+1)/((SMOW!$AA$4/1000)+1))-1)*1000</f>
        <v>-52.821599941070609</v>
      </c>
      <c r="AB3" s="17">
        <f>Z3*SMOW!$AN$6</f>
        <v>-29.68295081039939</v>
      </c>
      <c r="AC3" s="17">
        <f>AA3*SMOW!$AN$12</f>
        <v>-55.466934396944247</v>
      </c>
      <c r="AD3" s="17">
        <f t="shared" ref="AD3:AD6" si="0">LN((AB3/1000)+1)*1000</f>
        <v>-30.132406055473325</v>
      </c>
      <c r="AE3" s="17">
        <f t="shared" ref="AE3:AE6" si="1">LN((AC3/1000)+1)*1000</f>
        <v>-57.064584074157416</v>
      </c>
      <c r="AF3" s="16">
        <f>(AD3-SMOW!$AN$14*AE3)</f>
        <v>-2.3056643182073344E-3</v>
      </c>
      <c r="AG3" s="2">
        <f t="shared" ref="AG3:AG6" si="2">AF3*1000</f>
        <v>-2.3056643182073344</v>
      </c>
      <c r="AH3" s="2">
        <f>AVERAGE(AG3:AG6)</f>
        <v>-2.0959398228130866</v>
      </c>
      <c r="AI3" s="2">
        <f>STDEV(AG3:AG6)</f>
        <v>11.552542222421778</v>
      </c>
    </row>
    <row r="4" spans="1:36" s="45" customFormat="1" x14ac:dyDescent="0.25">
      <c r="A4" s="45">
        <v>499</v>
      </c>
      <c r="E4" s="45" t="s">
        <v>93</v>
      </c>
      <c r="F4" s="16">
        <v>-28.101011036426002</v>
      </c>
      <c r="G4" s="16">
        <v>-28.5034012724158</v>
      </c>
      <c r="H4" s="16">
        <v>5.0726103753593304E-3</v>
      </c>
      <c r="I4" s="16">
        <v>-52.5513845406238</v>
      </c>
      <c r="J4" s="16">
        <v>-53.982576333874803</v>
      </c>
      <c r="K4" s="16">
        <v>7.2205434771189904E-3</v>
      </c>
      <c r="L4" s="16">
        <v>-6.0096812986270003E-4</v>
      </c>
      <c r="M4" s="16">
        <v>3.7496464595719401E-3</v>
      </c>
      <c r="N4" s="16">
        <v>-38.009513051990503</v>
      </c>
      <c r="O4" s="16">
        <v>5.0208951552589498E-3</v>
      </c>
      <c r="P4" s="16">
        <v>-71.401925453909399</v>
      </c>
      <c r="Q4" s="16">
        <v>7.0768827571493402E-3</v>
      </c>
      <c r="R4" s="16">
        <v>-101.63639099848599</v>
      </c>
      <c r="S4" s="16">
        <v>0.13760122842484601</v>
      </c>
      <c r="T4" s="16">
        <v>-95.642585573429002</v>
      </c>
      <c r="U4" s="16">
        <v>9.1400227665139999E-2</v>
      </c>
      <c r="V4" s="46">
        <v>43304.693993055553</v>
      </c>
      <c r="W4" s="45">
        <v>2</v>
      </c>
      <c r="X4" s="16">
        <v>0.111276211138837</v>
      </c>
      <c r="Y4" s="16">
        <v>0.11502178360024699</v>
      </c>
      <c r="Z4" s="17">
        <f>((((N4/1000)+1)/((SMOW!$Z$4/1000)+1))-1)*1000</f>
        <v>-28.169527527955207</v>
      </c>
      <c r="AA4" s="17">
        <f>((((P4/1000)+1)/((SMOW!$AA$4/1000)+1))-1)*1000</f>
        <v>-52.743251885691734</v>
      </c>
      <c r="AB4" s="17">
        <f>Z4*SMOW!$AN$6</f>
        <v>-29.631150828769645</v>
      </c>
      <c r="AC4" s="17">
        <f>AA4*SMOW!$AN$12</f>
        <v>-55.38466262833677</v>
      </c>
      <c r="AD4" s="17">
        <f t="shared" si="0"/>
        <v>-30.079022886475396</v>
      </c>
      <c r="AE4" s="17">
        <f t="shared" si="1"/>
        <v>-56.977484756253119</v>
      </c>
      <c r="AF4" s="16">
        <f>(AD4-SMOW!$AN$14*AE4)</f>
        <v>5.089064826250933E-3</v>
      </c>
      <c r="AG4" s="2">
        <f t="shared" si="2"/>
        <v>5.089064826250933</v>
      </c>
    </row>
    <row r="5" spans="1:36" s="45" customFormat="1" x14ac:dyDescent="0.25">
      <c r="A5" s="45">
        <v>500</v>
      </c>
      <c r="E5" s="45" t="s">
        <v>94</v>
      </c>
      <c r="F5" s="16">
        <v>-28.211512839173999</v>
      </c>
      <c r="G5" s="16">
        <v>-28.617104335254599</v>
      </c>
      <c r="H5" s="16">
        <v>4.0119600206023204E-3</v>
      </c>
      <c r="I5" s="16">
        <v>-52.758994830286802</v>
      </c>
      <c r="J5" s="16">
        <v>-54.201724922262798</v>
      </c>
      <c r="K5" s="16">
        <v>1.71209369299234E-3</v>
      </c>
      <c r="L5" s="16">
        <v>1.4064237001709199E-3</v>
      </c>
      <c r="M5" s="16">
        <v>4.2286435398364002E-3</v>
      </c>
      <c r="N5" s="16">
        <v>-38.118888289789098</v>
      </c>
      <c r="O5" s="16">
        <v>3.9710581219478099E-3</v>
      </c>
      <c r="P5" s="16">
        <v>-71.6054051066223</v>
      </c>
      <c r="Q5" s="16">
        <v>1.6780296902798599E-3</v>
      </c>
      <c r="R5" s="16">
        <v>-102.23013072710501</v>
      </c>
      <c r="S5" s="16">
        <v>0.115690255428193</v>
      </c>
      <c r="T5" s="16">
        <v>-90.485684263235996</v>
      </c>
      <c r="U5" s="16">
        <v>7.2621430532783304E-2</v>
      </c>
      <c r="V5" s="46">
        <v>43304.901446759257</v>
      </c>
      <c r="W5" s="45">
        <v>2</v>
      </c>
      <c r="X5" s="16">
        <v>0.10368190563947299</v>
      </c>
      <c r="Y5" s="16">
        <v>9.8062002735137405E-2</v>
      </c>
      <c r="Z5" s="17">
        <f>((((N5/1000)+1)/((SMOW!$Z$4/1000)+1))-1)*1000</f>
        <v>-28.280021540597499</v>
      </c>
      <c r="AA5" s="17">
        <f>((((P5/1000)+1)/((SMOW!$AA$4/1000)+1))-1)*1000</f>
        <v>-52.950820132298794</v>
      </c>
      <c r="AB5" s="17">
        <f>Z5*SMOW!$AN$6</f>
        <v>-29.747378009045583</v>
      </c>
      <c r="AC5" s="17">
        <f>AA5*SMOW!$AN$12</f>
        <v>-55.602626005634825</v>
      </c>
      <c r="AD5" s="17">
        <f t="shared" si="0"/>
        <v>-30.198806349806137</v>
      </c>
      <c r="AE5" s="17">
        <f t="shared" si="1"/>
        <v>-57.20825438205172</v>
      </c>
      <c r="AF5" s="16">
        <f>(AD5-SMOW!$AN$14*AE5)</f>
        <v>7.1519639171739868E-3</v>
      </c>
      <c r="AG5" s="2">
        <f t="shared" si="2"/>
        <v>7.1519639171739868</v>
      </c>
    </row>
    <row r="6" spans="1:36" s="45" customFormat="1" x14ac:dyDescent="0.25">
      <c r="A6" s="45">
        <v>501</v>
      </c>
      <c r="E6" s="45" t="s">
        <v>95</v>
      </c>
      <c r="F6" s="16">
        <v>-28.355453155198401</v>
      </c>
      <c r="G6" s="16">
        <v>-28.765234471327201</v>
      </c>
      <c r="H6" s="16">
        <v>5.0238081507947199E-3</v>
      </c>
      <c r="I6" s="16">
        <v>-52.981434787366602</v>
      </c>
      <c r="J6" s="16">
        <v>-54.436582127906199</v>
      </c>
      <c r="K6" s="16">
        <v>4.1633023569108297E-3</v>
      </c>
      <c r="L6" s="16">
        <v>-2.2719107792708301E-2</v>
      </c>
      <c r="M6" s="16">
        <v>4.4249454022088804E-3</v>
      </c>
      <c r="N6" s="16">
        <v>-38.261361135502703</v>
      </c>
      <c r="O6" s="16">
        <v>4.9725904689654401E-3</v>
      </c>
      <c r="P6" s="16">
        <v>-71.823419374072898</v>
      </c>
      <c r="Q6" s="16">
        <v>4.0804688394684898E-3</v>
      </c>
      <c r="R6" s="16">
        <v>-102.644829303484</v>
      </c>
      <c r="S6" s="16">
        <v>0.10167822216953699</v>
      </c>
      <c r="T6" s="16">
        <v>-98.255212282179997</v>
      </c>
      <c r="U6" s="16">
        <v>6.8163710899703397E-2</v>
      </c>
      <c r="V6" s="46">
        <v>43305.36509259259</v>
      </c>
      <c r="W6" s="45">
        <v>2.1</v>
      </c>
      <c r="X6" s="16">
        <v>0.214733456037001</v>
      </c>
      <c r="Y6" s="16">
        <v>0.211007169911756</v>
      </c>
      <c r="Z6" s="17">
        <f>((((N6/1000)+1)/((SMOW!$Z$4/1000)+1))-1)*1000</f>
        <v>-28.423951709183214</v>
      </c>
      <c r="AA6" s="17">
        <f>((((P6/1000)+1)/((SMOW!$AA$4/1000)+1))-1)*1000</f>
        <v>-53.173215043174181</v>
      </c>
      <c r="AB6" s="17">
        <f>Z6*SMOW!$AN$6</f>
        <v>-29.898776236436557</v>
      </c>
      <c r="AC6" s="17">
        <f>AA6*SMOW!$AN$12</f>
        <v>-55.836158574612313</v>
      </c>
      <c r="AD6" s="17">
        <f t="shared" si="0"/>
        <v>-30.354858533823464</v>
      </c>
      <c r="AE6" s="17">
        <f t="shared" si="1"/>
        <v>-57.455567064596579</v>
      </c>
      <c r="AF6" s="16">
        <f>(AD6-SMOW!$AN$14*AE6)</f>
        <v>-1.8319123716469932E-2</v>
      </c>
      <c r="AG6" s="2">
        <f t="shared" si="2"/>
        <v>-18.319123716469932</v>
      </c>
    </row>
    <row r="7" spans="1:36" s="45" customFormat="1" x14ac:dyDescent="0.25">
      <c r="A7" s="45">
        <v>540</v>
      </c>
      <c r="E7" s="45" t="s">
        <v>133</v>
      </c>
      <c r="F7" s="16">
        <v>-27.967811869999998</v>
      </c>
      <c r="G7" s="16">
        <v>-28.366360019999998</v>
      </c>
      <c r="H7" s="16">
        <v>4.0097270000000003E-3</v>
      </c>
      <c r="I7" s="16">
        <v>-52.279577789999998</v>
      </c>
      <c r="J7" s="16">
        <v>-53.69573355</v>
      </c>
      <c r="K7" s="16">
        <v>1.515881E-3</v>
      </c>
      <c r="L7" s="16">
        <v>-1.5012709000000001E-2</v>
      </c>
      <c r="M7" s="16">
        <v>3.6623929999999999E-3</v>
      </c>
      <c r="N7" s="16">
        <v>-37.877671849999999</v>
      </c>
      <c r="O7" s="16">
        <v>3.9688479999999996E-3</v>
      </c>
      <c r="P7" s="16">
        <v>-71.135526600000006</v>
      </c>
      <c r="Q7" s="16">
        <v>1.485721E-3</v>
      </c>
      <c r="R7" s="16">
        <v>-101.97212639999999</v>
      </c>
      <c r="S7" s="16">
        <v>0.12809488399999999</v>
      </c>
      <c r="T7" s="16">
        <v>-104.983557</v>
      </c>
      <c r="U7" s="16">
        <v>6.6037091000000006E-2</v>
      </c>
      <c r="V7" s="46">
        <v>43313.711805555555</v>
      </c>
      <c r="W7" s="45">
        <v>2.1</v>
      </c>
      <c r="X7" s="16">
        <v>0.13846254499999999</v>
      </c>
      <c r="Y7" s="16">
        <v>0.329774126</v>
      </c>
      <c r="Z7" s="17">
        <f>((((N7/1000)+1)/((SMOW!$Z$4/1000)+1))-1)*1000</f>
        <v>-28.036337751798257</v>
      </c>
      <c r="AA7" s="17">
        <f>((((P7/1000)+1)/((SMOW!$AA$4/1000)+1))-1)*1000</f>
        <v>-52.471500178496996</v>
      </c>
      <c r="AB7" s="17">
        <f>Z7*SMOW!$AN$6</f>
        <v>-29.491050277127801</v>
      </c>
      <c r="AC7" s="17">
        <f>AA7*SMOW!$AN$12</f>
        <v>-55.099301447834016</v>
      </c>
      <c r="AD7" s="17">
        <f t="shared" ref="AD7:AD12" si="3">LN((AB7/1000)+1)*1000</f>
        <v>-29.93465465065449</v>
      </c>
      <c r="AE7" s="17">
        <f t="shared" ref="AE7:AE12" si="4">LN((AC7/1000)+1)*1000</f>
        <v>-56.675437906957448</v>
      </c>
      <c r="AF7" s="16">
        <f>(AD7-SMOW!$AN$14*AE7)</f>
        <v>-1.002343578095477E-2</v>
      </c>
      <c r="AG7" s="2">
        <f t="shared" ref="AG7:AG12" si="5">AF7*1000</f>
        <v>-10.02343578095477</v>
      </c>
      <c r="AH7" s="2">
        <f>AVERAGE(AG7:AG9)</f>
        <v>-0.30486097795900946</v>
      </c>
      <c r="AI7" s="2">
        <f>STDEV(AG7:AG9)</f>
        <v>8.4517245816927495</v>
      </c>
    </row>
    <row r="8" spans="1:36" s="45" customFormat="1" x14ac:dyDescent="0.25">
      <c r="A8" s="45">
        <v>541</v>
      </c>
      <c r="E8" s="45" t="s">
        <v>134</v>
      </c>
      <c r="F8" s="16">
        <v>-28.139262729999999</v>
      </c>
      <c r="G8" s="16">
        <v>-28.542759539999999</v>
      </c>
      <c r="H8" s="16">
        <v>4.0742720000000003E-3</v>
      </c>
      <c r="I8" s="16">
        <v>-52.622439370000002</v>
      </c>
      <c r="J8" s="16">
        <v>-54.05757406</v>
      </c>
      <c r="K8" s="16">
        <v>1.899537E-3</v>
      </c>
      <c r="L8" s="16">
        <v>-3.6043700000000002E-4</v>
      </c>
      <c r="M8" s="16">
        <v>4.413129E-3</v>
      </c>
      <c r="N8" s="16">
        <v>-38.047374769999998</v>
      </c>
      <c r="O8" s="16">
        <v>4.032735E-3</v>
      </c>
      <c r="P8" s="16">
        <v>-71.471566569999993</v>
      </c>
      <c r="Q8" s="16">
        <v>1.861744E-3</v>
      </c>
      <c r="R8" s="16">
        <v>-102.1770356</v>
      </c>
      <c r="S8" s="16">
        <v>0.13546735800000001</v>
      </c>
      <c r="T8" s="16">
        <v>-92.56077354</v>
      </c>
      <c r="U8" s="16">
        <v>6.2982774000000005E-2</v>
      </c>
      <c r="V8" s="46">
        <v>43313.9375</v>
      </c>
      <c r="W8" s="45">
        <v>2.1</v>
      </c>
      <c r="X8" s="16">
        <v>2.137449E-3</v>
      </c>
      <c r="Y8" s="16">
        <v>1.186395E-3</v>
      </c>
      <c r="Z8" s="17">
        <f>((((N8/1000)+1)/((SMOW!$Z$4/1000)+1))-1)*1000</f>
        <v>-28.20777652500972</v>
      </c>
      <c r="AA8" s="17">
        <f>((((P8/1000)+1)/((SMOW!$AA$4/1000)+1))-1)*1000</f>
        <v>-52.814292327160615</v>
      </c>
      <c r="AB8" s="17">
        <f>Z8*SMOW!$AN$6</f>
        <v>-29.671384439349257</v>
      </c>
      <c r="AC8" s="17">
        <f>AA8*SMOW!$AN$12</f>
        <v>-55.459260813754867</v>
      </c>
      <c r="AD8" s="17">
        <f t="shared" si="3"/>
        <v>-30.120485928826426</v>
      </c>
      <c r="AE8" s="17">
        <f t="shared" si="4"/>
        <v>-57.056459899051063</v>
      </c>
      <c r="AF8" s="16">
        <f>(AD8-SMOW!$AN$14*AE8)</f>
        <v>5.3248978725370932E-3</v>
      </c>
      <c r="AG8" s="2">
        <f t="shared" si="5"/>
        <v>5.3248978725370932</v>
      </c>
    </row>
    <row r="9" spans="1:36" s="45" customFormat="1" x14ac:dyDescent="0.25">
      <c r="A9" s="45">
        <v>542</v>
      </c>
      <c r="E9" s="45" t="s">
        <v>135</v>
      </c>
      <c r="F9" s="16">
        <v>-28.734898990000001</v>
      </c>
      <c r="G9" s="16">
        <v>-29.15582964</v>
      </c>
      <c r="H9" s="16">
        <v>3.4216440000000002E-3</v>
      </c>
      <c r="I9" s="16">
        <v>-53.719651550000002</v>
      </c>
      <c r="J9" s="16">
        <v>-55.216402520000003</v>
      </c>
      <c r="K9" s="16">
        <v>2.2916049999999999E-3</v>
      </c>
      <c r="L9" s="16">
        <v>-1.569113E-3</v>
      </c>
      <c r="M9" s="16">
        <v>3.7133919999999998E-3</v>
      </c>
      <c r="N9" s="16">
        <v>-38.636938520000001</v>
      </c>
      <c r="O9" s="16">
        <v>3.3867609999999999E-3</v>
      </c>
      <c r="P9" s="16">
        <v>-72.546948490000005</v>
      </c>
      <c r="Q9" s="16">
        <v>2.246011E-3</v>
      </c>
      <c r="R9" s="16">
        <v>-103.8046093</v>
      </c>
      <c r="S9" s="16">
        <v>0.12532395499999999</v>
      </c>
      <c r="T9" s="16">
        <v>-115.8635597</v>
      </c>
      <c r="U9" s="16">
        <v>6.5336384999999997E-2</v>
      </c>
      <c r="V9" s="46">
        <v>43314.405555555553</v>
      </c>
      <c r="W9" s="45">
        <v>2.1</v>
      </c>
      <c r="X9" s="16">
        <v>2.6692174999999999E-2</v>
      </c>
      <c r="Y9" s="16">
        <v>2.2087658E-2</v>
      </c>
      <c r="Z9" s="17">
        <f>((((N9/1000)+1)/((SMOW!$Z$4/1000)+1))-1)*1000</f>
        <v>-28.803370790741688</v>
      </c>
      <c r="AA9" s="17">
        <f>((((P9/1000)+1)/((SMOW!$AA$4/1000)+1))-1)*1000</f>
        <v>-53.911282304248466</v>
      </c>
      <c r="AB9" s="17">
        <f>Z9*SMOW!$AN$6</f>
        <v>-30.297882115007479</v>
      </c>
      <c r="AC9" s="17">
        <f>AA9*SMOW!$AN$12</f>
        <v>-56.611188645572142</v>
      </c>
      <c r="AD9" s="17">
        <f t="shared" si="3"/>
        <v>-30.766349611948229</v>
      </c>
      <c r="AE9" s="17">
        <f t="shared" si="4"/>
        <v>-58.276768119171912</v>
      </c>
      <c r="AF9" s="16">
        <f>(AD9-SMOW!$AN$14*AE9)</f>
        <v>3.7839549745406487E-3</v>
      </c>
      <c r="AG9" s="2">
        <f t="shared" si="5"/>
        <v>3.7839549745406487</v>
      </c>
    </row>
    <row r="10" spans="1:36" s="56" customFormat="1" x14ac:dyDescent="0.25">
      <c r="A10" s="56">
        <v>577</v>
      </c>
      <c r="E10" s="56" t="s">
        <v>171</v>
      </c>
      <c r="F10" s="57">
        <v>-27.212639119999999</v>
      </c>
      <c r="G10" s="57">
        <v>-27.589760640000002</v>
      </c>
      <c r="H10" s="57">
        <v>3.6219949999999998E-3</v>
      </c>
      <c r="I10" s="57">
        <v>-50.896596080000002</v>
      </c>
      <c r="J10" s="57">
        <v>-52.237525439999999</v>
      </c>
      <c r="K10" s="57">
        <v>1.739864E-3</v>
      </c>
      <c r="L10" s="57">
        <v>-8.3472089999999995E-3</v>
      </c>
      <c r="M10" s="57">
        <v>3.6478080000000002E-3</v>
      </c>
      <c r="N10" s="57">
        <v>-37.13019808</v>
      </c>
      <c r="O10" s="57">
        <v>3.5850690000000002E-3</v>
      </c>
      <c r="P10" s="57">
        <v>-69.780060840000004</v>
      </c>
      <c r="Q10" s="57">
        <v>1.705247E-3</v>
      </c>
      <c r="R10" s="57">
        <v>-100.1876623</v>
      </c>
      <c r="S10" s="57">
        <v>0.12842033</v>
      </c>
      <c r="T10" s="57">
        <v>-86.941728940000004</v>
      </c>
      <c r="U10" s="57">
        <v>5.7809895E-2</v>
      </c>
      <c r="V10" s="58">
        <v>43327.585416666669</v>
      </c>
      <c r="W10" s="56">
        <v>2.1</v>
      </c>
      <c r="X10" s="57">
        <v>4.5370546999999997E-2</v>
      </c>
      <c r="Y10" s="57">
        <v>4.0699139000000002E-2</v>
      </c>
      <c r="Z10" s="59">
        <f>((((N10/1000)+1)/((SMOW!$Z$4/1000)+1))-1)*1000</f>
        <v>-27.281218239791237</v>
      </c>
      <c r="AA10" s="59">
        <f>((((P10/1000)+1)/((SMOW!$AA$4/1000)+1))-1)*1000</f>
        <v>-51.088798530504079</v>
      </c>
      <c r="AB10" s="59">
        <f>Z10*SMOW!$AN$6</f>
        <v>-28.696750119561361</v>
      </c>
      <c r="AC10" s="59">
        <f>AA10*SMOW!$AN$12</f>
        <v>-53.647353349227913</v>
      </c>
      <c r="AD10" s="59">
        <f t="shared" si="3"/>
        <v>-29.116552671451579</v>
      </c>
      <c r="AE10" s="59">
        <f t="shared" si="4"/>
        <v>-55.140002807748118</v>
      </c>
      <c r="AF10" s="57">
        <f>(AD10-SMOW!$AN$14*AE10)</f>
        <v>-2.6311889605707961E-3</v>
      </c>
      <c r="AG10" s="60">
        <f t="shared" si="5"/>
        <v>-2.6311889605707961</v>
      </c>
      <c r="AH10" s="2">
        <f>AVERAGE(AG10:AG12)</f>
        <v>3.3584445190856607</v>
      </c>
      <c r="AI10" s="2">
        <f>STDEV(AG10:AG12)</f>
        <v>7.2524702233110352</v>
      </c>
    </row>
    <row r="11" spans="1:36" s="45" customFormat="1" x14ac:dyDescent="0.25">
      <c r="A11" s="45">
        <v>578</v>
      </c>
      <c r="E11" s="45" t="s">
        <v>172</v>
      </c>
      <c r="F11" s="16">
        <v>-28.257335513811199</v>
      </c>
      <c r="G11" s="16">
        <v>-28.664258377886402</v>
      </c>
      <c r="H11" s="16">
        <v>4.0163966555810003E-3</v>
      </c>
      <c r="I11" s="16">
        <v>-52.833626913411102</v>
      </c>
      <c r="J11" s="16">
        <v>-54.2805170012887</v>
      </c>
      <c r="K11" s="16">
        <v>2.46501655920415E-3</v>
      </c>
      <c r="L11" s="16">
        <v>-4.1454012059659803E-3</v>
      </c>
      <c r="M11" s="16">
        <v>4.1519330078719097E-3</v>
      </c>
      <c r="N11" s="16">
        <v>-38.164243802644002</v>
      </c>
      <c r="O11" s="16">
        <v>3.9754495254689303E-3</v>
      </c>
      <c r="P11" s="16">
        <v>-71.678552301686906</v>
      </c>
      <c r="Q11" s="16">
        <v>2.41597232108666E-3</v>
      </c>
      <c r="R11" s="16">
        <v>-103.640515613899</v>
      </c>
      <c r="S11" s="16">
        <v>0.18707037614345801</v>
      </c>
      <c r="T11" s="16">
        <v>-90.136038425702793</v>
      </c>
      <c r="U11" s="16">
        <v>6.1114822372194101E-2</v>
      </c>
      <c r="V11" s="46">
        <v>43327.659780092596</v>
      </c>
      <c r="W11" s="45">
        <v>2.1</v>
      </c>
      <c r="X11" s="16">
        <v>2.6215792637907E-3</v>
      </c>
      <c r="Y11" s="16">
        <v>1.60007802156286E-3</v>
      </c>
      <c r="Z11" s="17">
        <f>((((N11/1000)+1)/((SMOW!$Z$4/1000)+1))-1)*1000</f>
        <v>-28.325840984848803</v>
      </c>
      <c r="AA11" s="17">
        <f>((((P11/1000)+1)/((SMOW!$AA$4/1000)+1))-1)*1000</f>
        <v>-53.025437101717479</v>
      </c>
      <c r="AB11" s="17">
        <f>Z11*SMOW!$AN$6</f>
        <v>-29.795574872203954</v>
      </c>
      <c r="AC11" s="17">
        <f>AA11*SMOW!$AN$12</f>
        <v>-55.680979833467802</v>
      </c>
      <c r="AD11" s="17">
        <f t="shared" si="3"/>
        <v>-30.248482134425906</v>
      </c>
      <c r="AE11" s="17">
        <f t="shared" si="4"/>
        <v>-57.29122483555139</v>
      </c>
      <c r="AF11" s="16">
        <f>(AD11-SMOW!$AN$14*AE11)</f>
        <v>1.2845787452278046E-3</v>
      </c>
      <c r="AG11" s="2">
        <f t="shared" si="5"/>
        <v>1.2845787452278046</v>
      </c>
    </row>
    <row r="12" spans="1:36" s="45" customFormat="1" x14ac:dyDescent="0.25">
      <c r="A12" s="45">
        <v>579</v>
      </c>
      <c r="E12" s="45" t="s">
        <v>173</v>
      </c>
      <c r="F12" s="16">
        <v>-28.521657717613898</v>
      </c>
      <c r="G12" s="16">
        <v>-28.9363037012067</v>
      </c>
      <c r="H12" s="16">
        <v>3.3345306411464801E-3</v>
      </c>
      <c r="I12" s="16">
        <v>-53.338980467766902</v>
      </c>
      <c r="J12" s="16">
        <v>-54.8142018965221</v>
      </c>
      <c r="K12" s="16">
        <v>2.2106152619640099E-3</v>
      </c>
      <c r="L12" s="16">
        <v>5.5949001569536496E-3</v>
      </c>
      <c r="M12" s="16">
        <v>3.6518648467354599E-3</v>
      </c>
      <c r="N12" s="16">
        <v>-38.425871243802703</v>
      </c>
      <c r="O12" s="16">
        <v>3.3005351293142601E-3</v>
      </c>
      <c r="P12" s="16">
        <v>-72.173851286647903</v>
      </c>
      <c r="Q12" s="16">
        <v>2.16663261978268E-3</v>
      </c>
      <c r="R12" s="16">
        <v>-103.661494778323</v>
      </c>
      <c r="S12" s="16">
        <v>0.13610830875375601</v>
      </c>
      <c r="T12" s="16">
        <v>-97.861940827474697</v>
      </c>
      <c r="U12" s="16">
        <v>7.2862123418764496E-2</v>
      </c>
      <c r="V12" s="46">
        <v>43327.735069444447</v>
      </c>
      <c r="W12" s="45">
        <v>2.1</v>
      </c>
      <c r="X12" s="16">
        <v>0.32879795700026299</v>
      </c>
      <c r="Y12" s="16">
        <v>0.66833523112939996</v>
      </c>
      <c r="Z12" s="17">
        <f>((((N12/1000)+1)/((SMOW!$Z$4/1000)+1))-1)*1000</f>
        <v>-28.590144554585194</v>
      </c>
      <c r="AA12" s="17">
        <f>((((P12/1000)+1)/((SMOW!$AA$4/1000)+1))-1)*1000</f>
        <v>-53.530688317177557</v>
      </c>
      <c r="AB12" s="17">
        <f>Z12*SMOW!$AN$6</f>
        <v>-30.073592277063486</v>
      </c>
      <c r="AC12" s="17">
        <f>AA12*SMOW!$AN$12</f>
        <v>-56.21153430461532</v>
      </c>
      <c r="AD12" s="17">
        <f t="shared" si="3"/>
        <v>-30.535078689725243</v>
      </c>
      <c r="AE12" s="17">
        <f t="shared" si="4"/>
        <v>-57.853220896776214</v>
      </c>
      <c r="AF12" s="16">
        <f>(AD12-SMOW!$AN$14*AE12)</f>
        <v>1.1421943772599974E-2</v>
      </c>
      <c r="AG12" s="2">
        <f t="shared" si="5"/>
        <v>11.421943772599974</v>
      </c>
    </row>
    <row r="13" spans="1:36" s="14" customFormat="1" x14ac:dyDescent="0.25">
      <c r="B13" s="20"/>
      <c r="F13" s="17"/>
      <c r="G13" s="17"/>
      <c r="H13" s="17"/>
      <c r="I13" s="17"/>
      <c r="J13" s="17"/>
      <c r="K13" s="17"/>
      <c r="L13" s="16"/>
      <c r="M13" s="16"/>
      <c r="X13" s="16"/>
      <c r="Y13" s="19" t="s">
        <v>35</v>
      </c>
      <c r="Z13" s="17">
        <f t="shared" ref="Z13:AF13" si="6">AVERAGE(Z3:Z12)</f>
        <v>-28.2336961983249</v>
      </c>
      <c r="AA13" s="17">
        <f t="shared" si="6"/>
        <v>-52.85308857615405</v>
      </c>
      <c r="AB13" s="17">
        <f t="shared" si="6"/>
        <v>-29.698648998496452</v>
      </c>
      <c r="AC13" s="17">
        <f t="shared" si="6"/>
        <v>-55.500000000000014</v>
      </c>
      <c r="AD13" s="16">
        <f t="shared" si="6"/>
        <v>-30.148669751261018</v>
      </c>
      <c r="AE13" s="16">
        <f t="shared" si="6"/>
        <v>-57.09990047423149</v>
      </c>
      <c r="AF13" s="16">
        <f t="shared" si="6"/>
        <v>7.7699133212760785E-5</v>
      </c>
      <c r="AG13" s="2">
        <f>AVERAGE(AG3:AG12)</f>
        <v>7.7699133212760785E-2</v>
      </c>
      <c r="AH13" s="19" t="s">
        <v>35</v>
      </c>
    </row>
    <row r="14" spans="1:36" s="14" customFormat="1" x14ac:dyDescent="0.25">
      <c r="B14" s="20"/>
      <c r="F14" s="17"/>
      <c r="G14" s="17"/>
      <c r="H14" s="17"/>
      <c r="I14" s="17"/>
      <c r="J14" s="17"/>
      <c r="K14" s="17"/>
      <c r="L14" s="16"/>
      <c r="M14" s="16"/>
      <c r="X14" s="16"/>
      <c r="Y14" s="16"/>
      <c r="AG14" s="2"/>
      <c r="AH14" s="19"/>
    </row>
    <row r="16" spans="1:36" x14ac:dyDescent="0.25">
      <c r="A16" s="18" t="s">
        <v>86</v>
      </c>
    </row>
    <row r="17" spans="1:33" s="45" customFormat="1" x14ac:dyDescent="0.25"/>
    <row r="18" spans="1:33" s="45" customFormat="1" x14ac:dyDescent="0.25">
      <c r="B18" s="20"/>
      <c r="C18" s="47"/>
      <c r="D18" s="4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6"/>
      <c r="X18" s="16"/>
      <c r="Y18" s="16"/>
      <c r="Z18" s="17"/>
      <c r="AA18" s="17"/>
      <c r="AB18" s="17"/>
      <c r="AC18" s="17"/>
      <c r="AD18" s="17"/>
      <c r="AE18" s="17"/>
      <c r="AF18" s="16"/>
      <c r="AG18" s="2"/>
    </row>
    <row r="19" spans="1:33" s="45" customFormat="1" x14ac:dyDescent="0.25">
      <c r="B19" s="20"/>
      <c r="C19" s="47"/>
      <c r="D19" s="4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6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33" s="45" customFormat="1" x14ac:dyDescent="0.25">
      <c r="B20" s="20"/>
      <c r="C20" s="47"/>
      <c r="D20" s="4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6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33" x14ac:dyDescent="0.25">
      <c r="A21" s="45"/>
    </row>
  </sheetData>
  <dataValidations count="2">
    <dataValidation type="list" allowBlank="1" showInputMessage="1" showErrorMessage="1" sqref="F18 D18:D20">
      <formula1>INDIRECT(C18)</formula1>
    </dataValidation>
    <dataValidation type="list" allowBlank="1" showInputMessage="1" showErrorMessage="1" sqref="E18 C18:C20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selection activeCell="A16" sqref="A16:XFD18"/>
    </sheetView>
  </sheetViews>
  <sheetFormatPr defaultRowHeight="15" x14ac:dyDescent="0.25"/>
  <cols>
    <col min="1" max="1" width="8" bestFit="1" customWidth="1"/>
    <col min="2" max="2" width="5.140625" bestFit="1" customWidth="1"/>
    <col min="3" max="3" width="13.140625" bestFit="1" customWidth="1"/>
    <col min="4" max="4" width="12.5703125" bestFit="1" customWidth="1"/>
    <col min="5" max="5" width="47.140625" bestFit="1" customWidth="1"/>
    <col min="6" max="7" width="7.28515625" bestFit="1" customWidth="1"/>
    <col min="8" max="8" width="8.5703125" bestFit="1" customWidth="1"/>
    <col min="9" max="10" width="7.28515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7.28515625" bestFit="1" customWidth="1"/>
    <col min="15" max="15" width="7.140625" bestFit="1" customWidth="1"/>
    <col min="16" max="16" width="7.28515625" bestFit="1" customWidth="1"/>
    <col min="17" max="17" width="7.140625" bestFit="1" customWidth="1"/>
    <col min="18" max="18" width="7.28515625" bestFit="1" customWidth="1"/>
    <col min="19" max="19" width="7.140625" bestFit="1" customWidth="1"/>
    <col min="20" max="20" width="8.5703125" bestFit="1" customWidth="1"/>
    <col min="21" max="21" width="7.140625" bestFit="1" customWidth="1"/>
    <col min="22" max="22" width="15.85546875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6" bestFit="1" customWidth="1"/>
  </cols>
  <sheetData>
    <row r="1" spans="1:35" s="19" customFormat="1" x14ac:dyDescent="0.25">
      <c r="A1" s="19" t="s">
        <v>0</v>
      </c>
      <c r="B1" s="22" t="s">
        <v>79</v>
      </c>
      <c r="C1" s="49" t="s">
        <v>65</v>
      </c>
      <c r="D1" s="49" t="s">
        <v>57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1" t="s">
        <v>73</v>
      </c>
      <c r="AI1" s="22" t="s">
        <v>74</v>
      </c>
    </row>
    <row r="2" spans="1:35" s="45" customFormat="1" x14ac:dyDescent="0.25">
      <c r="A2" s="45">
        <v>495</v>
      </c>
      <c r="E2" s="45" t="s">
        <v>89</v>
      </c>
      <c r="F2" s="16">
        <v>-12.6298791145295</v>
      </c>
      <c r="G2" s="16">
        <v>-12.7103154548997</v>
      </c>
      <c r="H2" s="16">
        <v>8.7238059272820596E-3</v>
      </c>
      <c r="I2" s="16">
        <v>-23.822434716424102</v>
      </c>
      <c r="J2" s="16">
        <v>-24.110777885298699</v>
      </c>
      <c r="K2" s="16">
        <v>4.6050497042655399E-3</v>
      </c>
      <c r="L2" s="16">
        <v>1.6290941503087301E-2</v>
      </c>
      <c r="M2" s="16">
        <v>8.5465450630940708E-3</v>
      </c>
      <c r="N2" s="16">
        <v>-22.696109189873699</v>
      </c>
      <c r="O2" s="16">
        <v>8.6348667992499593E-3</v>
      </c>
      <c r="P2" s="16">
        <v>-43.242099194177598</v>
      </c>
      <c r="Q2" s="16">
        <v>5.7704083626272402E-3</v>
      </c>
      <c r="R2" s="16">
        <v>-61.579112929889703</v>
      </c>
      <c r="S2" s="16">
        <v>0.14127716011938099</v>
      </c>
      <c r="T2" s="16">
        <v>-47.400875087162902</v>
      </c>
      <c r="U2" s="16">
        <v>6.5560810926008101E-2</v>
      </c>
      <c r="V2" s="46">
        <v>43304.394305555557</v>
      </c>
      <c r="W2" s="45">
        <v>2</v>
      </c>
      <c r="X2" s="16">
        <v>0.17627151456687201</v>
      </c>
      <c r="Y2" s="16">
        <v>0.16352534746514999</v>
      </c>
      <c r="Z2" s="17">
        <f>((((N2/1000)+1)/((SMOW!$Z$4/1000)+1))-1)*1000</f>
        <v>-12.699486282858663</v>
      </c>
      <c r="AA2" s="17">
        <f>((((P2/1000)+1)/((SMOW!$AA$4/1000)+1))-1)*1000</f>
        <v>-24.017599548649791</v>
      </c>
      <c r="AB2" s="17">
        <f>Z2*SMOW!$AN$6</f>
        <v>-13.358420481913969</v>
      </c>
      <c r="AC2" s="17">
        <f>AA2*SMOW!$AN$12</f>
        <v>-25.220413997744469</v>
      </c>
      <c r="AD2" s="17">
        <f t="shared" ref="AD2:AE17" si="0">LN((AB2/1000)+1)*1000</f>
        <v>-13.448446819493039</v>
      </c>
      <c r="AE2" s="17">
        <f t="shared" si="0"/>
        <v>-25.543899179690357</v>
      </c>
      <c r="AF2" s="16">
        <f>(AD2-SMOW!$AN$14*AE2)</f>
        <v>3.8731947383469745E-2</v>
      </c>
      <c r="AG2" s="2">
        <f t="shared" ref="AG2:AG15" si="1">AF2*1000</f>
        <v>38.731947383469745</v>
      </c>
    </row>
    <row r="3" spans="1:35" s="45" customFormat="1" x14ac:dyDescent="0.25">
      <c r="A3" s="45">
        <v>496</v>
      </c>
      <c r="E3" s="45" t="s">
        <v>90</v>
      </c>
      <c r="F3" s="16">
        <v>-12.6444333937318</v>
      </c>
      <c r="G3" s="16">
        <v>-12.725054953307399</v>
      </c>
      <c r="H3" s="16">
        <v>4.38505982736329E-3</v>
      </c>
      <c r="I3" s="16">
        <v>-23.8412096915606</v>
      </c>
      <c r="J3" s="16">
        <v>-24.130011068822899</v>
      </c>
      <c r="K3" s="16">
        <v>3.52675911190621E-3</v>
      </c>
      <c r="L3" s="16">
        <v>1.55908910310827E-2</v>
      </c>
      <c r="M3" s="16">
        <v>4.2455941217557696E-3</v>
      </c>
      <c r="N3" s="16">
        <v>-22.710515088322101</v>
      </c>
      <c r="O3" s="16">
        <v>4.3403541793169799E-3</v>
      </c>
      <c r="P3" s="16">
        <v>-43.2629713726948</v>
      </c>
      <c r="Q3" s="16">
        <v>3.4565903282430901E-3</v>
      </c>
      <c r="R3" s="16">
        <v>-61.453934644668699</v>
      </c>
      <c r="S3" s="16">
        <v>0.13912887014962899</v>
      </c>
      <c r="T3" s="16">
        <v>-47.764952641871098</v>
      </c>
      <c r="U3" s="16">
        <v>7.8197563934059994E-2</v>
      </c>
      <c r="V3" s="46">
        <v>43304.468148148146</v>
      </c>
      <c r="W3" s="45">
        <v>2</v>
      </c>
      <c r="X3" s="16">
        <v>0.108584022429072</v>
      </c>
      <c r="Y3" s="16">
        <v>0.10639037911902401</v>
      </c>
      <c r="Z3" s="17">
        <f>((((N3/1000)+1)/((SMOW!$Z$4/1000)+1))-1)*1000</f>
        <v>-12.714039536020127</v>
      </c>
      <c r="AA3" s="17">
        <f>((((P3/1000)+1)/((SMOW!$AA$4/1000)+1))-1)*1000</f>
        <v>-24.038891119772199</v>
      </c>
      <c r="AB3" s="17">
        <f>Z3*SMOW!$AN$6</f>
        <v>-13.373728855085959</v>
      </c>
      <c r="AC3" s="17">
        <f>AA3*SMOW!$AN$12</f>
        <v>-25.24277186232964</v>
      </c>
      <c r="AD3" s="17">
        <f t="shared" si="0"/>
        <v>-13.463962577444649</v>
      </c>
      <c r="AE3" s="17">
        <f t="shared" si="0"/>
        <v>-25.56683577101192</v>
      </c>
      <c r="AF3" s="16">
        <f>(AD3-SMOW!$AN$14*AE3)</f>
        <v>3.5326709649645238E-2</v>
      </c>
      <c r="AG3" s="2">
        <f t="shared" si="1"/>
        <v>35.326709649645238</v>
      </c>
    </row>
    <row r="4" spans="1:35" s="45" customFormat="1" x14ac:dyDescent="0.25">
      <c r="A4" s="45">
        <v>497</v>
      </c>
      <c r="C4" s="47"/>
      <c r="D4" s="47"/>
      <c r="E4" s="45" t="s">
        <v>91</v>
      </c>
      <c r="F4" s="16">
        <v>-12.6492131094697</v>
      </c>
      <c r="G4" s="16">
        <v>-12.7298959204385</v>
      </c>
      <c r="H4" s="16">
        <v>4.5468239061428701E-3</v>
      </c>
      <c r="I4" s="16">
        <v>-23.842218021524001</v>
      </c>
      <c r="J4" s="16">
        <v>-24.1310439476282</v>
      </c>
      <c r="K4" s="16">
        <v>2.93182857949421E-3</v>
      </c>
      <c r="L4" s="16">
        <v>1.12952839091291E-2</v>
      </c>
      <c r="M4" s="16">
        <v>4.4192299821330496E-3</v>
      </c>
      <c r="N4" s="16">
        <v>-22.7152460748983</v>
      </c>
      <c r="O4" s="16">
        <v>4.5004690746742702E-3</v>
      </c>
      <c r="P4" s="16">
        <v>-43.263959640815401</v>
      </c>
      <c r="Q4" s="16">
        <v>2.8734965985442902E-3</v>
      </c>
      <c r="R4" s="16">
        <v>-61.747355430995803</v>
      </c>
      <c r="S4" s="16">
        <v>0.13894387357827301</v>
      </c>
      <c r="T4" s="16">
        <v>-36.563546170555398</v>
      </c>
      <c r="U4" s="16">
        <v>7.4787653002642507E-2</v>
      </c>
      <c r="V4" s="46">
        <v>43304.541909722226</v>
      </c>
      <c r="W4" s="45">
        <v>2</v>
      </c>
      <c r="X4" s="16">
        <v>7.1138885281893494E-2</v>
      </c>
      <c r="Y4" s="16">
        <v>6.7904393463856697E-2</v>
      </c>
      <c r="Z4" s="17">
        <f>((((N4/1000)+1)/((SMOW!$Z$4/1000)+1))-1)*1000</f>
        <v>-12.718818914799868</v>
      </c>
      <c r="AA4" s="17">
        <f>((((P4/1000)+1)/((SMOW!$AA$4/1000)+1))-1)*1000</f>
        <v>-24.039899245539289</v>
      </c>
      <c r="AB4" s="17">
        <f>Z4*SMOW!$AN$6</f>
        <v>-13.378756219969867</v>
      </c>
      <c r="AC4" s="17">
        <f>AA4*SMOW!$AN$12</f>
        <v>-25.243830475583486</v>
      </c>
      <c r="AD4" s="17">
        <f t="shared" si="0"/>
        <v>-13.469058101291438</v>
      </c>
      <c r="AE4" s="17">
        <f t="shared" si="0"/>
        <v>-25.567921799202558</v>
      </c>
      <c r="AF4" s="16">
        <f>(AD4-SMOW!$AN$14*AE4)</f>
        <v>3.0804608687514445E-2</v>
      </c>
      <c r="AG4" s="2">
        <f t="shared" si="1"/>
        <v>30.804608687514445</v>
      </c>
    </row>
    <row r="5" spans="1:35" s="45" customFormat="1" x14ac:dyDescent="0.25">
      <c r="A5" s="45">
        <v>506</v>
      </c>
      <c r="E5" s="45" t="s">
        <v>101</v>
      </c>
      <c r="F5" s="16">
        <v>11.500427869999999</v>
      </c>
      <c r="G5" s="16">
        <v>11.43480033</v>
      </c>
      <c r="H5" s="16">
        <v>3.9142020000000003E-3</v>
      </c>
      <c r="I5" s="16">
        <v>22.730671770000001</v>
      </c>
      <c r="J5" s="16">
        <v>22.476179290000001</v>
      </c>
      <c r="K5" s="16">
        <v>1.8343879999999999E-3</v>
      </c>
      <c r="L5" s="16">
        <v>-0.432622332</v>
      </c>
      <c r="M5" s="16">
        <v>3.9768329999999999E-3</v>
      </c>
      <c r="N5" s="16">
        <v>1.1881895140000001</v>
      </c>
      <c r="O5" s="16">
        <v>3.8742970000000001E-3</v>
      </c>
      <c r="P5" s="16">
        <v>2.3823108610000001</v>
      </c>
      <c r="Q5" s="16">
        <v>1.797891E-3</v>
      </c>
      <c r="R5" s="16">
        <v>2.195660776</v>
      </c>
      <c r="S5" s="16">
        <v>0.14122638400000001</v>
      </c>
      <c r="T5" s="16">
        <v>37.596057770000002</v>
      </c>
      <c r="U5" s="16">
        <v>6.5724912999999996E-2</v>
      </c>
      <c r="V5" s="46">
        <v>43305.73333333333</v>
      </c>
      <c r="W5" s="45">
        <v>2.1</v>
      </c>
      <c r="X5" s="16">
        <v>7.2507420000000001E-3</v>
      </c>
      <c r="Y5" s="16">
        <v>5.8658180000000001E-3</v>
      </c>
      <c r="Z5" s="17">
        <f>((((N5/1000)+1)/((SMOW!$Z$4/1000)+1))-1)*1000</f>
        <v>11.429119570292023</v>
      </c>
      <c r="AA5" s="17">
        <f>((((P5/1000)+1)/((SMOW!$AA$4/1000)+1))-1)*1000</f>
        <v>22.523559094853375</v>
      </c>
      <c r="AB5" s="17">
        <f>Z5*SMOW!$AN$6</f>
        <v>12.022138656435912</v>
      </c>
      <c r="AC5" s="17">
        <f>AA5*SMOW!$AN$12</f>
        <v>23.651551185380612</v>
      </c>
      <c r="AD5" s="17">
        <f t="shared" si="0"/>
        <v>11.950446768717669</v>
      </c>
      <c r="AE5" s="17">
        <f t="shared" si="0"/>
        <v>23.376186662716652</v>
      </c>
      <c r="AF5" s="16">
        <f>(AD5-SMOW!$AN$14*AE5)</f>
        <v>-0.39217978919672447</v>
      </c>
      <c r="AG5" s="2">
        <f t="shared" si="1"/>
        <v>-392.17978919672447</v>
      </c>
    </row>
    <row r="6" spans="1:35" s="45" customFormat="1" x14ac:dyDescent="0.25">
      <c r="A6" s="45">
        <v>507</v>
      </c>
      <c r="E6" s="45" t="s">
        <v>102</v>
      </c>
      <c r="F6" s="16">
        <v>11.17659596</v>
      </c>
      <c r="G6" s="16">
        <v>11.11459833</v>
      </c>
      <c r="H6" s="16">
        <v>7.2256890000000004E-3</v>
      </c>
      <c r="I6" s="16">
        <v>22.096179370000002</v>
      </c>
      <c r="J6" s="16">
        <v>21.855596179999999</v>
      </c>
      <c r="K6" s="16">
        <v>2.7560340000000001E-3</v>
      </c>
      <c r="L6" s="16">
        <v>-0.42515645699999999</v>
      </c>
      <c r="M6" s="16">
        <v>7.4779629999999998E-3</v>
      </c>
      <c r="N6" s="16">
        <v>0.86765906999999998</v>
      </c>
      <c r="O6" s="16">
        <v>7.1520230000000004E-3</v>
      </c>
      <c r="P6" s="16">
        <v>1.7604423870000001</v>
      </c>
      <c r="Q6" s="16">
        <v>2.7012E-3</v>
      </c>
      <c r="R6" s="16">
        <v>1.9025235890000001</v>
      </c>
      <c r="S6" s="16">
        <v>0.210934802</v>
      </c>
      <c r="T6" s="16">
        <v>84.834167600000001</v>
      </c>
      <c r="U6" s="16">
        <v>0.140091091</v>
      </c>
      <c r="V6" s="46">
        <v>43306.357638888891</v>
      </c>
      <c r="W6" s="45">
        <v>2.1</v>
      </c>
      <c r="X6" s="16">
        <v>3.3811674E-2</v>
      </c>
      <c r="Y6" s="16">
        <v>3.1190242E-2</v>
      </c>
      <c r="Z6" s="17">
        <f>((((N6/1000)+1)/((SMOW!$Z$4/1000)+1))-1)*1000</f>
        <v>11.105310492073084</v>
      </c>
      <c r="AA6" s="17">
        <f>((((P6/1000)+1)/((SMOW!$AA$4/1000)+1))-1)*1000</f>
        <v>21.889195181570507</v>
      </c>
      <c r="AB6" s="17">
        <f>Z6*SMOW!$AN$6</f>
        <v>11.681528199732</v>
      </c>
      <c r="AC6" s="17">
        <f>AA6*SMOW!$AN$12</f>
        <v>22.985417982276115</v>
      </c>
      <c r="AD6" s="17">
        <f t="shared" si="0"/>
        <v>11.613825883458002</v>
      </c>
      <c r="AE6" s="17">
        <f t="shared" si="0"/>
        <v>22.725232696124696</v>
      </c>
      <c r="AF6" s="16">
        <f>(AD6-SMOW!$AN$14*AE6)</f>
        <v>-0.38509698009583815</v>
      </c>
      <c r="AG6" s="2">
        <f t="shared" si="1"/>
        <v>-385.09698009583815</v>
      </c>
    </row>
    <row r="7" spans="1:35" s="45" customFormat="1" x14ac:dyDescent="0.25">
      <c r="A7" s="45">
        <v>508</v>
      </c>
      <c r="E7" s="45" t="s">
        <v>103</v>
      </c>
      <c r="F7" s="16">
        <v>10.36244042</v>
      </c>
      <c r="G7" s="16">
        <v>10.30911766</v>
      </c>
      <c r="H7" s="16">
        <v>6.1459059999999996E-3</v>
      </c>
      <c r="I7" s="16">
        <v>20.041113620000001</v>
      </c>
      <c r="J7" s="16">
        <v>19.842933890000001</v>
      </c>
      <c r="K7" s="16">
        <v>1.7464799999999999E-3</v>
      </c>
      <c r="L7" s="16">
        <v>-0.16795143300000001</v>
      </c>
      <c r="M7" s="16">
        <v>6.0414270000000003E-3</v>
      </c>
      <c r="N7" s="16">
        <v>6.1803842999999997E-2</v>
      </c>
      <c r="O7" s="16">
        <v>6.0832480000000003E-3</v>
      </c>
      <c r="P7" s="16">
        <v>-0.25373555199999998</v>
      </c>
      <c r="Q7" s="16">
        <v>1.7117320000000001E-3</v>
      </c>
      <c r="R7" s="16">
        <v>-0.71239394199999995</v>
      </c>
      <c r="S7" s="16">
        <v>0.14729905400000001</v>
      </c>
      <c r="T7" s="16">
        <v>27.809352659999998</v>
      </c>
      <c r="U7" s="16">
        <v>5.9586725E-2</v>
      </c>
      <c r="V7" s="46">
        <v>43306.431250000001</v>
      </c>
      <c r="W7" s="45">
        <v>2.1</v>
      </c>
      <c r="X7" s="16">
        <v>3.1258877999999997E-2</v>
      </c>
      <c r="Y7" s="16">
        <v>2.3857216000000001E-2</v>
      </c>
      <c r="Z7" s="17">
        <f>((((N7/1000)+1)/((SMOW!$Z$4/1000)+1))-1)*1000</f>
        <v>10.291212352200318</v>
      </c>
      <c r="AA7" s="17">
        <f>((((P7/1000)+1)/((SMOW!$AA$4/1000)+1))-1)*1000</f>
        <v>19.834545600745823</v>
      </c>
      <c r="AB7" s="17">
        <f>Z7*SMOW!$AN$6</f>
        <v>10.825189209024698</v>
      </c>
      <c r="AC7" s="17">
        <f>AA7*SMOW!$AN$12</f>
        <v>20.827870432874835</v>
      </c>
      <c r="AD7" s="17">
        <f t="shared" si="0"/>
        <v>10.76701629364678</v>
      </c>
      <c r="AE7" s="17">
        <f t="shared" si="0"/>
        <v>20.613935775722762</v>
      </c>
      <c r="AF7" s="16">
        <f>(AD7-SMOW!$AN$14*AE7)</f>
        <v>-0.11714179593483998</v>
      </c>
      <c r="AG7" s="2">
        <f t="shared" si="1"/>
        <v>-117.14179593483998</v>
      </c>
    </row>
    <row r="8" spans="1:35" s="45" customFormat="1" x14ac:dyDescent="0.25">
      <c r="A8" s="45">
        <v>509</v>
      </c>
      <c r="E8" s="45" t="s">
        <v>104</v>
      </c>
      <c r="F8" s="16">
        <v>10.68906694</v>
      </c>
      <c r="G8" s="16">
        <v>10.63234199</v>
      </c>
      <c r="H8" s="16">
        <v>6.1746199999999996E-3</v>
      </c>
      <c r="I8" s="16">
        <v>20.654576949999999</v>
      </c>
      <c r="J8" s="16">
        <v>20.444163549999999</v>
      </c>
      <c r="K8" s="16">
        <v>1.298874E-3</v>
      </c>
      <c r="L8" s="16">
        <v>-0.158017142</v>
      </c>
      <c r="M8" s="16">
        <v>4.4390510000000003E-3</v>
      </c>
      <c r="N8" s="16">
        <v>0.38510040099999998</v>
      </c>
      <c r="O8" s="16">
        <v>6.1116699999999996E-3</v>
      </c>
      <c r="P8" s="16">
        <v>0.34752224999999998</v>
      </c>
      <c r="Q8" s="16">
        <v>1.2730319999999999E-3</v>
      </c>
      <c r="R8" s="16">
        <v>0.433190044</v>
      </c>
      <c r="S8" s="16">
        <v>0.102039955</v>
      </c>
      <c r="T8" s="16">
        <v>24.239624209999999</v>
      </c>
      <c r="U8" s="16">
        <v>5.8149319999999997E-2</v>
      </c>
      <c r="V8" s="46">
        <v>43306.504166666666</v>
      </c>
      <c r="W8" s="45">
        <v>2.1</v>
      </c>
      <c r="X8" s="16">
        <v>1.2638250000000001E-3</v>
      </c>
      <c r="Y8" s="16">
        <v>2.4538289999999998E-3</v>
      </c>
      <c r="Z8" s="17">
        <f>((((N8/1000)+1)/((SMOW!$Z$4/1000)+1))-1)*1000</f>
        <v>10.617815838380951</v>
      </c>
      <c r="AA8" s="17">
        <f>((((P8/1000)+1)/((SMOW!$AA$4/1000)+1))-1)*1000</f>
        <v>20.447884703973294</v>
      </c>
      <c r="AB8" s="17">
        <f>Z8*SMOW!$AN$6</f>
        <v>11.16873906624599</v>
      </c>
      <c r="AC8" s="17">
        <f>AA8*SMOW!$AN$12</f>
        <v>21.471925892000506</v>
      </c>
      <c r="AD8" s="17">
        <f t="shared" si="0"/>
        <v>11.106829243352543</v>
      </c>
      <c r="AE8" s="17">
        <f t="shared" si="0"/>
        <v>21.244651679073641</v>
      </c>
      <c r="AF8" s="16">
        <f>(AD8-SMOW!$AN$14*AE8)</f>
        <v>-0.11034684319833943</v>
      </c>
      <c r="AG8" s="2">
        <f t="shared" si="1"/>
        <v>-110.34684319833943</v>
      </c>
    </row>
    <row r="9" spans="1:35" s="45" customFormat="1" x14ac:dyDescent="0.25">
      <c r="A9" s="45">
        <v>510</v>
      </c>
      <c r="E9" s="45" t="s">
        <v>105</v>
      </c>
      <c r="F9" s="16">
        <v>10.436012399999999</v>
      </c>
      <c r="G9" s="16">
        <v>10.38193296</v>
      </c>
      <c r="H9" s="16">
        <v>3.1063639999999999E-3</v>
      </c>
      <c r="I9" s="16">
        <v>20.143078209999999</v>
      </c>
      <c r="J9" s="16">
        <v>19.942890139999999</v>
      </c>
      <c r="K9" s="16">
        <v>2.0138719999999999E-3</v>
      </c>
      <c r="L9" s="16">
        <v>-0.147913037</v>
      </c>
      <c r="M9" s="16">
        <v>3.4851019999999999E-3</v>
      </c>
      <c r="N9" s="16">
        <v>0.13462575099999999</v>
      </c>
      <c r="O9" s="16">
        <v>3.0746940000000002E-3</v>
      </c>
      <c r="P9" s="16">
        <v>-0.15379965500000001</v>
      </c>
      <c r="Q9" s="16">
        <v>1.973804E-3</v>
      </c>
      <c r="R9" s="16">
        <v>-0.105114578</v>
      </c>
      <c r="S9" s="16">
        <v>0.14859198400000001</v>
      </c>
      <c r="T9" s="16">
        <v>31.191171220000001</v>
      </c>
      <c r="U9" s="16">
        <v>6.6585879000000001E-2</v>
      </c>
      <c r="V9" s="46">
        <v>43306.577777777777</v>
      </c>
      <c r="W9" s="45">
        <v>2.1</v>
      </c>
      <c r="X9" s="16">
        <v>6.95855E-3</v>
      </c>
      <c r="Y9" s="16">
        <v>5.5495630000000004E-3</v>
      </c>
      <c r="Z9" s="17">
        <f>((((N9/1000)+1)/((SMOW!$Z$4/1000)+1))-1)*1000</f>
        <v>10.364779139209412</v>
      </c>
      <c r="AA9" s="17">
        <f>((((P9/1000)+1)/((SMOW!$AA$4/1000)+1))-1)*1000</f>
        <v>19.9364895476557</v>
      </c>
      <c r="AB9" s="17">
        <f>Z9*SMOW!$AN$6</f>
        <v>10.902573132474998</v>
      </c>
      <c r="AC9" s="17">
        <f>AA9*SMOW!$AN$12</f>
        <v>20.934919788095502</v>
      </c>
      <c r="AD9" s="17">
        <f t="shared" si="0"/>
        <v>10.843568562383906</v>
      </c>
      <c r="AE9" s="17">
        <f t="shared" si="0"/>
        <v>20.71879551342732</v>
      </c>
      <c r="AF9" s="16">
        <f>(AD9-SMOW!$AN$14*AE9)</f>
        <v>-9.5955468705719582E-2</v>
      </c>
      <c r="AG9" s="2">
        <f t="shared" si="1"/>
        <v>-95.955468705719582</v>
      </c>
    </row>
    <row r="10" spans="1:35" s="45" customFormat="1" x14ac:dyDescent="0.25">
      <c r="A10" s="45">
        <v>525</v>
      </c>
      <c r="E10" s="45" t="s">
        <v>118</v>
      </c>
      <c r="F10" s="16">
        <v>16.626084053869899</v>
      </c>
      <c r="G10" s="16">
        <v>16.489383553257799</v>
      </c>
      <c r="H10" s="16">
        <v>3.8328237839271501E-3</v>
      </c>
      <c r="I10" s="16">
        <v>32.154811800105499</v>
      </c>
      <c r="J10" s="16">
        <v>31.648667131663998</v>
      </c>
      <c r="K10" s="16">
        <v>2.4661938060707199E-3</v>
      </c>
      <c r="L10" s="16">
        <v>-0.22111269226084199</v>
      </c>
      <c r="M10" s="16">
        <v>3.7107492436069798E-3</v>
      </c>
      <c r="N10" s="16">
        <v>6.2615896801642297</v>
      </c>
      <c r="O10" s="16">
        <v>3.7937481776957401E-3</v>
      </c>
      <c r="P10" s="16">
        <v>11.618947172503701</v>
      </c>
      <c r="Q10" s="16">
        <v>2.4171261453209301E-3</v>
      </c>
      <c r="R10" s="16">
        <v>15.8384169042561</v>
      </c>
      <c r="S10" s="16">
        <v>0.122235698271175</v>
      </c>
      <c r="T10" s="16">
        <v>58.308182511181997</v>
      </c>
      <c r="U10" s="16">
        <v>6.94242219738124E-2</v>
      </c>
      <c r="V10" s="46">
        <v>43311.505613425928</v>
      </c>
      <c r="W10" s="45">
        <v>2.1</v>
      </c>
      <c r="X10" s="16">
        <v>5.5562476057518601E-2</v>
      </c>
      <c r="Y10" s="16">
        <v>5.1937232612426498E-2</v>
      </c>
      <c r="Z10" s="17">
        <f>((((N10/1000)+1)/((SMOW!$Z$4/1000)+1))-1)*1000</f>
        <v>16.554414411996234</v>
      </c>
      <c r="AA10" s="17">
        <f>((((P10/1000)+1)/((SMOW!$AA$4/1000)+1))-1)*1000</f>
        <v>31.94579064559866</v>
      </c>
      <c r="AB10" s="17">
        <f>Z10*SMOW!$AN$6</f>
        <v>17.413368038815136</v>
      </c>
      <c r="AC10" s="17">
        <f>AA10*SMOW!$AN$12</f>
        <v>33.545653217145272</v>
      </c>
      <c r="AD10" s="17">
        <f t="shared" si="0"/>
        <v>17.263492733234671</v>
      </c>
      <c r="AE10" s="17">
        <f t="shared" si="0"/>
        <v>32.995272572047583</v>
      </c>
      <c r="AF10" s="16">
        <f>(AD10-SMOW!$AN$14*AE10)</f>
        <v>-0.15801118480645471</v>
      </c>
      <c r="AG10" s="2">
        <f t="shared" si="1"/>
        <v>-158.01118480645471</v>
      </c>
    </row>
    <row r="11" spans="1:35" s="45" customFormat="1" x14ac:dyDescent="0.25">
      <c r="A11" s="45">
        <v>530</v>
      </c>
      <c r="E11" s="45" t="s">
        <v>123</v>
      </c>
      <c r="F11" s="16">
        <v>20.025760600000002</v>
      </c>
      <c r="G11" s="16">
        <v>19.82788219</v>
      </c>
      <c r="H11" s="16">
        <v>3.8365750000000001E-3</v>
      </c>
      <c r="I11" s="16">
        <v>38.962563539999998</v>
      </c>
      <c r="J11" s="16">
        <v>38.222680179999998</v>
      </c>
      <c r="K11" s="16">
        <v>1.6638860000000001E-3</v>
      </c>
      <c r="L11" s="16">
        <v>-0.35369294200000001</v>
      </c>
      <c r="M11" s="16">
        <v>3.8235489999999999E-3</v>
      </c>
      <c r="N11" s="16">
        <v>9.6266065540000003</v>
      </c>
      <c r="O11" s="16">
        <v>3.7974609999999998E-3</v>
      </c>
      <c r="P11" s="16">
        <v>18.29125114</v>
      </c>
      <c r="Q11" s="16">
        <v>1.630781E-3</v>
      </c>
      <c r="R11" s="16">
        <v>25.589092399999998</v>
      </c>
      <c r="S11" s="16">
        <v>0.11900105499999999</v>
      </c>
      <c r="T11" s="16">
        <v>56.571773980000003</v>
      </c>
      <c r="U11" s="16">
        <v>6.0183160999999999E-2</v>
      </c>
      <c r="V11" s="46">
        <v>43312.404166666667</v>
      </c>
      <c r="W11" s="45">
        <v>2.1</v>
      </c>
      <c r="X11" s="16">
        <v>1.2797317000000001E-2</v>
      </c>
      <c r="Y11" s="16">
        <v>1.5355486999999999E-2</v>
      </c>
      <c r="Z11" s="17">
        <f>((((N11/1000)+1)/((SMOW!$Z$4/1000)+1))-1)*1000</f>
        <v>19.953851290786197</v>
      </c>
      <c r="AA11" s="17">
        <f>((((P11/1000)+1)/((SMOW!$AA$4/1000)+1))-1)*1000</f>
        <v>38.752163749236956</v>
      </c>
      <c r="AB11" s="17">
        <f>Z11*SMOW!$AN$6</f>
        <v>20.989190415968764</v>
      </c>
      <c r="AC11" s="17">
        <f>AA11*SMOW!$AN$12</f>
        <v>40.692893187949146</v>
      </c>
      <c r="AD11" s="17">
        <f t="shared" si="0"/>
        <v>20.771951874738491</v>
      </c>
      <c r="AE11" s="17">
        <f t="shared" si="0"/>
        <v>39.886734761593281</v>
      </c>
      <c r="AF11" s="16">
        <f>(AD11-SMOW!$AN$14*AE11)</f>
        <v>-0.28824407938276408</v>
      </c>
      <c r="AG11" s="2">
        <f t="shared" si="1"/>
        <v>-288.24407938276408</v>
      </c>
    </row>
    <row r="12" spans="1:35" s="45" customFormat="1" x14ac:dyDescent="0.25">
      <c r="A12" s="45">
        <v>531</v>
      </c>
      <c r="E12" s="45" t="s">
        <v>124</v>
      </c>
      <c r="F12" s="16">
        <v>22.244494150000001</v>
      </c>
      <c r="G12" s="16">
        <v>22.000693940000001</v>
      </c>
      <c r="H12" s="16">
        <v>4.1401830000000004E-3</v>
      </c>
      <c r="I12" s="16">
        <v>43.233331640000003</v>
      </c>
      <c r="J12" s="16">
        <v>42.32486299</v>
      </c>
      <c r="K12" s="16">
        <v>1.302697E-3</v>
      </c>
      <c r="L12" s="16">
        <v>-0.34683372000000001</v>
      </c>
      <c r="M12" s="16">
        <v>4.1201850000000002E-3</v>
      </c>
      <c r="N12" s="16">
        <v>11.822720139999999</v>
      </c>
      <c r="O12" s="16">
        <v>4.0979739999999999E-3</v>
      </c>
      <c r="P12" s="16">
        <v>22.47704757</v>
      </c>
      <c r="Q12" s="16">
        <v>1.2767779999999999E-3</v>
      </c>
      <c r="R12" s="16">
        <v>31.403737100000001</v>
      </c>
      <c r="S12" s="16">
        <v>0.139035147</v>
      </c>
      <c r="T12" s="16">
        <v>71.485482770000004</v>
      </c>
      <c r="U12" s="16">
        <v>6.8219758000000005E-2</v>
      </c>
      <c r="V12" s="46">
        <v>43312.476388888892</v>
      </c>
      <c r="W12" s="45">
        <v>2.1</v>
      </c>
      <c r="X12" s="16">
        <v>2.411754E-2</v>
      </c>
      <c r="Y12" s="16">
        <v>0.104911857</v>
      </c>
      <c r="Z12" s="17">
        <f>((((N12/1000)+1)/((SMOW!$Z$4/1000)+1))-1)*1000</f>
        <v>22.172428431456169</v>
      </c>
      <c r="AA12" s="17">
        <f>((((P12/1000)+1)/((SMOW!$AA$4/1000)+1))-1)*1000</f>
        <v>43.022066975655363</v>
      </c>
      <c r="AB12" s="17">
        <f>Z12*SMOW!$AN$6</f>
        <v>23.322882161959658</v>
      </c>
      <c r="AC12" s="17">
        <f>AA12*SMOW!$AN$12</f>
        <v>45.176635490440447</v>
      </c>
      <c r="AD12" s="17">
        <f t="shared" si="0"/>
        <v>23.055060007795284</v>
      </c>
      <c r="AE12" s="17">
        <f t="shared" si="0"/>
        <v>44.185900310407384</v>
      </c>
      <c r="AF12" s="16">
        <f>(AD12-SMOW!$AN$14*AE12)</f>
        <v>-0.27509535609981484</v>
      </c>
      <c r="AG12" s="2">
        <f t="shared" si="1"/>
        <v>-275.09535609981481</v>
      </c>
    </row>
    <row r="13" spans="1:35" s="45" customFormat="1" x14ac:dyDescent="0.25">
      <c r="A13" s="45">
        <v>544</v>
      </c>
      <c r="E13" s="45" t="s">
        <v>137</v>
      </c>
      <c r="F13" s="16">
        <v>15.5807984998471</v>
      </c>
      <c r="G13" s="16">
        <v>15.4606638417126</v>
      </c>
      <c r="H13" s="16">
        <v>3.7796510973812899E-3</v>
      </c>
      <c r="I13" s="16">
        <v>30.178434551577499</v>
      </c>
      <c r="J13" s="16">
        <v>29.732024631649001</v>
      </c>
      <c r="K13" s="16">
        <v>1.3750399272388599E-3</v>
      </c>
      <c r="L13" s="16">
        <v>-0.237845163798105</v>
      </c>
      <c r="M13" s="16">
        <v>3.8325623553836E-3</v>
      </c>
      <c r="N13" s="16">
        <v>5.2269608035702904</v>
      </c>
      <c r="O13" s="16">
        <v>3.74111758624242E-3</v>
      </c>
      <c r="P13" s="16">
        <v>9.6818921411129004</v>
      </c>
      <c r="Q13" s="16">
        <v>1.3476819829841399E-3</v>
      </c>
      <c r="R13" s="16">
        <v>13.5353748421863</v>
      </c>
      <c r="S13" s="16">
        <v>0.12929911277738901</v>
      </c>
      <c r="T13" s="16">
        <v>63.355733395088699</v>
      </c>
      <c r="U13" s="16">
        <v>6.4985948462052703E-2</v>
      </c>
      <c r="V13" s="46">
        <v>43314.551840277774</v>
      </c>
      <c r="W13" s="45">
        <v>2.1</v>
      </c>
      <c r="X13" s="16">
        <v>4.9235832746279398E-3</v>
      </c>
      <c r="Y13" s="16">
        <v>2.8088226016342601E-3</v>
      </c>
      <c r="Z13" s="17">
        <f>((((N13/1000)+1)/((SMOW!$Z$4/1000)+1))-1)*1000</f>
        <v>15.509202548037448</v>
      </c>
      <c r="AA13" s="17">
        <f>((((P13/1000)+1)/((SMOW!$AA$4/1000)+1))-1)*1000</f>
        <v>29.969813632238385</v>
      </c>
      <c r="AB13" s="17">
        <f>Z13*SMOW!$AN$6</f>
        <v>16.313923599846571</v>
      </c>
      <c r="AC13" s="17">
        <f>AA13*SMOW!$AN$12</f>
        <v>31.470718200178752</v>
      </c>
      <c r="AD13" s="17">
        <f t="shared" si="0"/>
        <v>16.182281352933558</v>
      </c>
      <c r="AE13" s="17">
        <f t="shared" si="0"/>
        <v>30.985665535520436</v>
      </c>
      <c r="AF13" s="16">
        <f>(AD13-SMOW!$AN$14*AE13)</f>
        <v>-0.17815004982123384</v>
      </c>
      <c r="AG13" s="2">
        <f t="shared" si="1"/>
        <v>-178.15004982123384</v>
      </c>
    </row>
    <row r="14" spans="1:35" s="45" customFormat="1" x14ac:dyDescent="0.25">
      <c r="A14" s="45">
        <v>545</v>
      </c>
      <c r="E14" s="45" t="s">
        <v>138</v>
      </c>
      <c r="F14" s="16">
        <v>15.08724724088</v>
      </c>
      <c r="G14" s="16">
        <v>14.974566390367601</v>
      </c>
      <c r="H14" s="16">
        <v>3.8602393065140998E-3</v>
      </c>
      <c r="I14" s="16">
        <v>29.193712503873201</v>
      </c>
      <c r="J14" s="16">
        <v>28.775692244604599</v>
      </c>
      <c r="K14" s="16">
        <v>1.68189250123955E-3</v>
      </c>
      <c r="L14" s="16">
        <v>-0.21899911478363099</v>
      </c>
      <c r="M14" s="16">
        <v>3.6600495756049802E-3</v>
      </c>
      <c r="N14" s="16">
        <v>4.7384412955360098</v>
      </c>
      <c r="O14" s="16">
        <v>3.8208841992620102E-3</v>
      </c>
      <c r="P14" s="16">
        <v>8.7167622305922396</v>
      </c>
      <c r="Q14" s="16">
        <v>1.64842938472952E-3</v>
      </c>
      <c r="R14" s="16">
        <v>12.1670275595968</v>
      </c>
      <c r="S14" s="16">
        <v>0.127598562175534</v>
      </c>
      <c r="T14" s="16">
        <v>61.355029940594001</v>
      </c>
      <c r="U14" s="16">
        <v>7.2845298735274899E-2</v>
      </c>
      <c r="V14" s="46">
        <v>43314.625173611108</v>
      </c>
      <c r="W14" s="45">
        <v>2.1</v>
      </c>
      <c r="X14" s="16">
        <v>7.9567645191778395E-3</v>
      </c>
      <c r="Y14" s="16">
        <v>9.7572003228279004E-3</v>
      </c>
      <c r="Z14" s="17">
        <f>((((N14/1000)+1)/((SMOW!$Z$4/1000)+1))-1)*1000</f>
        <v>15.015686083222013</v>
      </c>
      <c r="AA14" s="17">
        <f>((((P14/1000)+1)/((SMOW!$AA$4/1000)+1))-1)*1000</f>
        <v>28.985291000103388</v>
      </c>
      <c r="AB14" s="17">
        <f>Z14*SMOW!$AN$6</f>
        <v>15.794800203441888</v>
      </c>
      <c r="AC14" s="17">
        <f>AA14*SMOW!$AN$12</f>
        <v>30.436890139123019</v>
      </c>
      <c r="AD14" s="17">
        <f t="shared" si="0"/>
        <v>15.671360454246708</v>
      </c>
      <c r="AE14" s="17">
        <f t="shared" si="0"/>
        <v>29.982877492537416</v>
      </c>
      <c r="AF14" s="16">
        <f>(AD14-SMOW!$AN$14*AE14)</f>
        <v>-0.15959886181304839</v>
      </c>
      <c r="AG14" s="2">
        <f t="shared" si="1"/>
        <v>-159.59886181304839</v>
      </c>
    </row>
    <row r="15" spans="1:35" s="45" customFormat="1" x14ac:dyDescent="0.25">
      <c r="A15" s="45">
        <v>546</v>
      </c>
      <c r="E15" s="45" t="s">
        <v>139</v>
      </c>
      <c r="F15" s="16">
        <v>14.8090305568033</v>
      </c>
      <c r="G15" s="16">
        <v>14.7004472063122</v>
      </c>
      <c r="H15" s="16">
        <v>4.4193936180966301E-3</v>
      </c>
      <c r="I15" s="16">
        <v>28.634025017544602</v>
      </c>
      <c r="J15" s="16">
        <v>28.231732732083501</v>
      </c>
      <c r="K15" s="16">
        <v>1.4898011292336199E-3</v>
      </c>
      <c r="L15" s="16">
        <v>-0.20590767622782299</v>
      </c>
      <c r="M15" s="16">
        <v>4.14189236460523E-3</v>
      </c>
      <c r="N15" s="16">
        <v>4.4630610282126897</v>
      </c>
      <c r="O15" s="16">
        <v>4.3743379373426599E-3</v>
      </c>
      <c r="P15" s="16">
        <v>8.16657746726883</v>
      </c>
      <c r="Q15" s="16">
        <v>1.8166475110270399E-3</v>
      </c>
      <c r="R15" s="16">
        <v>11.2314154884976</v>
      </c>
      <c r="S15" s="16">
        <v>0.120278975463654</v>
      </c>
      <c r="T15" s="16">
        <v>60.725074369914203</v>
      </c>
      <c r="U15" s="16">
        <v>8.6579399217077996E-2</v>
      </c>
      <c r="V15" s="46">
        <v>43314.699895833335</v>
      </c>
      <c r="W15" s="45">
        <v>2.1</v>
      </c>
      <c r="X15" s="16">
        <v>7.9971048115766493E-3</v>
      </c>
      <c r="Y15" s="16">
        <v>8.54738249690348E-4</v>
      </c>
      <c r="Z15" s="17">
        <f>((((N15/1000)+1)/((SMOW!$Z$4/1000)+1))-1)*1000</f>
        <v>14.737489012737859</v>
      </c>
      <c r="AA15" s="17">
        <f>((((P15/1000)+1)/((SMOW!$AA$4/1000)+1))-1)*1000</f>
        <v>28.42405116550384</v>
      </c>
      <c r="AB15" s="17">
        <f>Z15*SMOW!$AN$6</f>
        <v>15.502168410187377</v>
      </c>
      <c r="AC15" s="17">
        <f>AA15*SMOW!$AN$12</f>
        <v>29.84754310833609</v>
      </c>
      <c r="AD15" s="17">
        <f t="shared" si="0"/>
        <v>15.383237348861028</v>
      </c>
      <c r="AE15" s="17">
        <f t="shared" si="0"/>
        <v>29.41077488636229</v>
      </c>
      <c r="AF15" s="16">
        <f>(AD15-SMOW!$AN$14*AE15)</f>
        <v>-0.14565179113826154</v>
      </c>
      <c r="AG15" s="2">
        <f t="shared" si="1"/>
        <v>-145.65179113826156</v>
      </c>
    </row>
    <row r="16" spans="1:35" s="45" customFormat="1" x14ac:dyDescent="0.25">
      <c r="A16" s="18">
        <v>562</v>
      </c>
      <c r="B16" s="18"/>
      <c r="C16" s="18"/>
      <c r="D16" s="18"/>
      <c r="E16" s="18" t="s">
        <v>156</v>
      </c>
      <c r="F16" s="34">
        <v>4.5284349270000002</v>
      </c>
      <c r="G16" s="34">
        <v>4.5182122209999998</v>
      </c>
      <c r="H16" s="34">
        <v>3.1714389999999999E-3</v>
      </c>
      <c r="I16" s="34">
        <v>8.8269907980000006</v>
      </c>
      <c r="J16" s="34">
        <v>8.7882606180000007</v>
      </c>
      <c r="K16" s="34">
        <v>1.5109800000000001E-3</v>
      </c>
      <c r="L16" s="34">
        <v>-0.12198938600000001</v>
      </c>
      <c r="M16" s="34">
        <v>3.1736939999999999E-3</v>
      </c>
      <c r="N16" s="34">
        <v>-5.7127240160000001</v>
      </c>
      <c r="O16" s="34">
        <v>3.139106E-3</v>
      </c>
      <c r="P16" s="34">
        <v>-11.24474096</v>
      </c>
      <c r="Q16" s="34">
        <v>1.4809179999999999E-3</v>
      </c>
      <c r="R16" s="34">
        <v>-16.761426669999999</v>
      </c>
      <c r="S16" s="34">
        <v>0.14688965900000001</v>
      </c>
      <c r="T16" s="34">
        <v>15.23845918</v>
      </c>
      <c r="U16" s="34">
        <v>6.6932749999999999E-2</v>
      </c>
      <c r="V16" s="12">
        <v>43320.669444444444</v>
      </c>
      <c r="W16" s="18">
        <v>2.1</v>
      </c>
      <c r="X16" s="34">
        <v>3.533399E-3</v>
      </c>
      <c r="Y16" s="34">
        <v>4.7957809999999998E-3</v>
      </c>
      <c r="Z16" s="17">
        <f>((((N16/1000)+1)/((SMOW!$Z$4/1000)+1))-1)*1000</f>
        <v>4.4576181393105596</v>
      </c>
      <c r="AA16" s="17">
        <f>((((P16/1000)+1)/((SMOW!$AA$4/1000)+1))-1)*1000</f>
        <v>8.6226937493643074</v>
      </c>
      <c r="AB16" s="17">
        <f>Z16*SMOW!$AN$6</f>
        <v>4.688909151631715</v>
      </c>
      <c r="AC16" s="17">
        <f>AA16*SMOW!$AN$12</f>
        <v>9.0545229424044091</v>
      </c>
      <c r="AD16" s="17">
        <f t="shared" si="0"/>
        <v>4.677950459970087</v>
      </c>
      <c r="AE16" s="17">
        <f t="shared" si="0"/>
        <v>9.0137765244351211</v>
      </c>
      <c r="AF16" s="16">
        <f>(AD16-SMOW!$AN$14*AE16)</f>
        <v>-8.1323544931657388E-2</v>
      </c>
      <c r="AG16" s="2">
        <f>AF16*1000</f>
        <v>-81.323544931657381</v>
      </c>
    </row>
    <row r="17" spans="1:33" s="18" customFormat="1" x14ac:dyDescent="0.25">
      <c r="A17" s="18">
        <v>563</v>
      </c>
      <c r="E17" s="18" t="s">
        <v>157</v>
      </c>
      <c r="F17" s="34">
        <v>3.9259956379999998</v>
      </c>
      <c r="G17" s="34">
        <v>3.9183087900000002</v>
      </c>
      <c r="H17" s="34">
        <v>3.5148829999999999E-3</v>
      </c>
      <c r="I17" s="34">
        <v>7.6589773279999998</v>
      </c>
      <c r="J17" s="34">
        <v>7.6297962290000001</v>
      </c>
      <c r="K17" s="34">
        <v>1.365965E-3</v>
      </c>
      <c r="L17" s="34">
        <v>-0.11022361899999999</v>
      </c>
      <c r="M17" s="34">
        <v>3.4109069999999999E-3</v>
      </c>
      <c r="N17" s="34">
        <v>-6.3090214409999996</v>
      </c>
      <c r="O17" s="34">
        <v>3.4790490000000001E-3</v>
      </c>
      <c r="P17" s="34">
        <v>-12.389515510000001</v>
      </c>
      <c r="Q17" s="34">
        <v>1.338788E-3</v>
      </c>
      <c r="R17" s="34">
        <v>-18.50115233</v>
      </c>
      <c r="S17" s="34">
        <v>0.14911466300000001</v>
      </c>
      <c r="T17" s="34">
        <v>18.95781702</v>
      </c>
      <c r="U17" s="34">
        <v>4.689579E-2</v>
      </c>
      <c r="V17" s="12">
        <v>43321.529861111114</v>
      </c>
      <c r="W17" s="18">
        <v>2.1</v>
      </c>
      <c r="X17" s="34">
        <v>3.3974039999999997E-2</v>
      </c>
      <c r="Y17" s="34">
        <v>3.0430677E-2</v>
      </c>
      <c r="Z17" s="17">
        <f>((((N17/1000)+1)/((SMOW!$Z$4/1000)+1))-1)*1000</f>
        <v>3.85522132132321</v>
      </c>
      <c r="AA17" s="17">
        <f>((((P17/1000)+1)/((SMOW!$AA$4/1000)+1))-1)*1000</f>
        <v>7.4549168098234642</v>
      </c>
      <c r="AB17" s="17">
        <f>Z17*SMOW!$AN$6</f>
        <v>4.0552559618563402</v>
      </c>
      <c r="AC17" s="17">
        <f>AA17*SMOW!$AN$12</f>
        <v>7.828263098551913</v>
      </c>
      <c r="AD17" s="17">
        <f t="shared" si="0"/>
        <v>4.0470555737043226</v>
      </c>
      <c r="AE17" s="17">
        <f t="shared" si="0"/>
        <v>7.7977812237268687</v>
      </c>
      <c r="AF17" s="16">
        <f>(AD17-SMOW!$AN$14*AE17)</f>
        <v>-7.017291242346424E-2</v>
      </c>
      <c r="AG17" s="2">
        <f t="shared" ref="AG17:AG18" si="2">AF17*1000</f>
        <v>-70.17291242346424</v>
      </c>
    </row>
    <row r="18" spans="1:33" s="45" customFormat="1" x14ac:dyDescent="0.25">
      <c r="A18" s="18">
        <v>564</v>
      </c>
      <c r="B18" s="18"/>
      <c r="C18" s="18"/>
      <c r="D18" s="18"/>
      <c r="E18" s="18" t="s">
        <v>158</v>
      </c>
      <c r="F18" s="34">
        <v>5.1738635229999996</v>
      </c>
      <c r="G18" s="34">
        <v>5.1605248010000002</v>
      </c>
      <c r="H18" s="34">
        <v>3.7946339999999999E-3</v>
      </c>
      <c r="I18" s="34">
        <v>10.074448009999999</v>
      </c>
      <c r="J18" s="34">
        <v>10.024039</v>
      </c>
      <c r="K18" s="34">
        <v>1.4298270000000001E-3</v>
      </c>
      <c r="L18" s="34">
        <v>-0.13216779200000001</v>
      </c>
      <c r="M18" s="34">
        <v>4.0175790000000003E-3</v>
      </c>
      <c r="N18" s="34">
        <v>-5.0738755590000002</v>
      </c>
      <c r="O18" s="34">
        <v>3.7559469999999999E-3</v>
      </c>
      <c r="P18" s="34">
        <v>-10.02210329</v>
      </c>
      <c r="Q18" s="34">
        <v>1.4013789999999999E-3</v>
      </c>
      <c r="R18" s="34">
        <v>-15.1821647</v>
      </c>
      <c r="S18" s="34">
        <v>0.120881797</v>
      </c>
      <c r="T18" s="34">
        <v>23.077678599999999</v>
      </c>
      <c r="U18" s="34">
        <v>6.9028362999999995E-2</v>
      </c>
      <c r="V18" s="12">
        <v>43321.60833333333</v>
      </c>
      <c r="W18" s="18">
        <v>2.1</v>
      </c>
      <c r="X18" s="34">
        <v>3.7441599999999997E-4</v>
      </c>
      <c r="Y18" s="34">
        <v>1</v>
      </c>
      <c r="Z18" s="17">
        <f>((((N18/1000)+1)/((SMOW!$Z$4/1000)+1))-1)*1000</f>
        <v>5.1030012342869746</v>
      </c>
      <c r="AA18" s="17">
        <f>((((P18/1000)+1)/((SMOW!$AA$4/1000)+1))-1)*1000</f>
        <v>9.8698983421290354</v>
      </c>
      <c r="AB18" s="17">
        <f>Z18*SMOW!$AN$6</f>
        <v>5.3677790336560536</v>
      </c>
      <c r="AC18" s="17">
        <f>AA18*SMOW!$AN$12</f>
        <v>10.364188219556683</v>
      </c>
      <c r="AD18" s="17">
        <f t="shared" ref="AD18:AE18" si="3">LN((AB18/1000)+1)*1000</f>
        <v>5.3534238551500728</v>
      </c>
      <c r="AE18" s="17">
        <f t="shared" si="3"/>
        <v>10.31084825456009</v>
      </c>
      <c r="AF18" s="16">
        <f>(AD18-SMOW!$AN$14*AE18)</f>
        <v>-9.0704023257655031E-2</v>
      </c>
      <c r="AG18" s="2">
        <f t="shared" si="2"/>
        <v>-90.704023257655024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4.85546875" customWidth="1"/>
    <col min="5" max="5" width="17.1406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</row>
    <row r="2" spans="1:8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</row>
    <row r="3" spans="1:8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</row>
    <row r="4" spans="1:8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</row>
    <row r="5" spans="1:8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</row>
    <row r="6" spans="1:8" x14ac:dyDescent="0.25">
      <c r="B6" t="s">
        <v>66</v>
      </c>
      <c r="C6" t="s">
        <v>83</v>
      </c>
      <c r="D6" s="14" t="s">
        <v>51</v>
      </c>
      <c r="E6" s="14" t="s">
        <v>51</v>
      </c>
      <c r="H6" t="s">
        <v>61</v>
      </c>
    </row>
    <row r="7" spans="1:8" x14ac:dyDescent="0.25">
      <c r="B7" t="s">
        <v>67</v>
      </c>
      <c r="C7" t="s">
        <v>84</v>
      </c>
      <c r="D7" s="14" t="s">
        <v>53</v>
      </c>
      <c r="E7" s="14" t="s">
        <v>53</v>
      </c>
    </row>
    <row r="8" spans="1:8" x14ac:dyDescent="0.25">
      <c r="B8" t="s">
        <v>68</v>
      </c>
      <c r="C8" t="s">
        <v>85</v>
      </c>
      <c r="D8" s="14" t="s">
        <v>54</v>
      </c>
      <c r="E8" s="14" t="s">
        <v>54</v>
      </c>
    </row>
    <row r="9" spans="1:8" x14ac:dyDescent="0.25">
      <c r="B9" t="s">
        <v>69</v>
      </c>
      <c r="D9" t="s">
        <v>80</v>
      </c>
      <c r="E9" s="14" t="s">
        <v>56</v>
      </c>
    </row>
    <row r="10" spans="1:8" x14ac:dyDescent="0.25">
      <c r="B10" t="s">
        <v>70</v>
      </c>
      <c r="D10" s="14" t="s">
        <v>56</v>
      </c>
    </row>
    <row r="11" spans="1:8" x14ac:dyDescent="0.25">
      <c r="B11" t="s">
        <v>71</v>
      </c>
    </row>
    <row r="15" spans="1:8" x14ac:dyDescent="0.25">
      <c r="A15" t="s">
        <v>65</v>
      </c>
      <c r="B15" t="s">
        <v>57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2020-02-28T18:31:18Z</dcterms:modified>
</cp:coreProperties>
</file>