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00_Michigan\Laboratory Data Files\Data Reduction Procedure\0000_LabFileFormatting\000_Reactor Spreadsheet Raw\"/>
    </mc:Choice>
  </mc:AlternateContent>
  <xr:revisionPtr revIDLastSave="0" documentId="13_ncr:1_{8EE097A3-D033-4C7E-982F-FEC9B293CE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Apatite">#REF!</definedName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" i="10" l="1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A4" i="7"/>
  <c r="AA17" i="7"/>
  <c r="Z4" i="7"/>
  <c r="Z17" i="7"/>
  <c r="Z117" i="10"/>
  <c r="Z14" i="8"/>
  <c r="Z13" i="8"/>
  <c r="Z118" i="10"/>
  <c r="Z116" i="10"/>
  <c r="Z12" i="8"/>
  <c r="AA14" i="8"/>
  <c r="AA13" i="8"/>
  <c r="AA117" i="10"/>
  <c r="AA12" i="8"/>
  <c r="AA118" i="10"/>
  <c r="AA116" i="10"/>
  <c r="Z27" i="7"/>
  <c r="Z26" i="7"/>
  <c r="Z25" i="7"/>
  <c r="Z115" i="10"/>
  <c r="AA25" i="7"/>
  <c r="AA27" i="7"/>
  <c r="AA26" i="7"/>
  <c r="AA115" i="10"/>
  <c r="Z33" i="9"/>
  <c r="Z32" i="9"/>
  <c r="Z31" i="9"/>
  <c r="Z28" i="9"/>
  <c r="Z113" i="10"/>
  <c r="Z29" i="9"/>
  <c r="Z111" i="10"/>
  <c r="Z110" i="10"/>
  <c r="Z108" i="10"/>
  <c r="Z106" i="10"/>
  <c r="Z114" i="10"/>
  <c r="Z30" i="9"/>
  <c r="Z112" i="10"/>
  <c r="Z109" i="10"/>
  <c r="Z107" i="10"/>
  <c r="Z105" i="10"/>
  <c r="Z103" i="10"/>
  <c r="Z27" i="9"/>
  <c r="Z22" i="9"/>
  <c r="Z104" i="10"/>
  <c r="Z26" i="9"/>
  <c r="Z24" i="9"/>
  <c r="Z99" i="10"/>
  <c r="Z25" i="9"/>
  <c r="Z102" i="10"/>
  <c r="Z101" i="10"/>
  <c r="Z23" i="9"/>
  <c r="Z100" i="10"/>
  <c r="Z98" i="10"/>
  <c r="Z96" i="10"/>
  <c r="Z94" i="10"/>
  <c r="Z97" i="10"/>
  <c r="Z95" i="10"/>
  <c r="Z93" i="10"/>
  <c r="Z92" i="10"/>
  <c r="Z91" i="10"/>
  <c r="Z88" i="10"/>
  <c r="Z86" i="10"/>
  <c r="Z90" i="10"/>
  <c r="Z89" i="10"/>
  <c r="Z87" i="10"/>
  <c r="Z85" i="10"/>
  <c r="Z83" i="10"/>
  <c r="Z84" i="10"/>
  <c r="Z82" i="10"/>
  <c r="Z80" i="10"/>
  <c r="Z78" i="10"/>
  <c r="Z76" i="10"/>
  <c r="Z74" i="10"/>
  <c r="Z21" i="9"/>
  <c r="Z72" i="10"/>
  <c r="Z69" i="10"/>
  <c r="Z71" i="10"/>
  <c r="Z81" i="10"/>
  <c r="Z79" i="10"/>
  <c r="Z77" i="10"/>
  <c r="Z75" i="10"/>
  <c r="Z73" i="10"/>
  <c r="Z20" i="9"/>
  <c r="Z70" i="10"/>
  <c r="Z68" i="10"/>
  <c r="Z67" i="10"/>
  <c r="Z64" i="10"/>
  <c r="Z63" i="10"/>
  <c r="Z19" i="9"/>
  <c r="Z18" i="9"/>
  <c r="Z66" i="10"/>
  <c r="Z65" i="10"/>
  <c r="AA29" i="9"/>
  <c r="AA112" i="10"/>
  <c r="AA109" i="10"/>
  <c r="AA107" i="10"/>
  <c r="AA113" i="10"/>
  <c r="AA30" i="9"/>
  <c r="AA111" i="10"/>
  <c r="AA110" i="10"/>
  <c r="AA108" i="10"/>
  <c r="AA106" i="10"/>
  <c r="AA114" i="10"/>
  <c r="AA33" i="9"/>
  <c r="AA32" i="9"/>
  <c r="AA31" i="9"/>
  <c r="AA28" i="9"/>
  <c r="AA25" i="9"/>
  <c r="AA100" i="10"/>
  <c r="AA99" i="10"/>
  <c r="AA24" i="9"/>
  <c r="AA102" i="10"/>
  <c r="AA27" i="9"/>
  <c r="AA22" i="9"/>
  <c r="AA105" i="10"/>
  <c r="AA103" i="10"/>
  <c r="AA26" i="9"/>
  <c r="AA23" i="9"/>
  <c r="AA101" i="10"/>
  <c r="AA104" i="10"/>
  <c r="AA94" i="10"/>
  <c r="AA97" i="10"/>
  <c r="AA95" i="10"/>
  <c r="AA98" i="10"/>
  <c r="AA96" i="10"/>
  <c r="AA93" i="10"/>
  <c r="AA92" i="10"/>
  <c r="AA91" i="10"/>
  <c r="AA88" i="10"/>
  <c r="AA86" i="10"/>
  <c r="AA90" i="10"/>
  <c r="AA89" i="10"/>
  <c r="AA87" i="10"/>
  <c r="AA85" i="10"/>
  <c r="AA83" i="10"/>
  <c r="AA84" i="10"/>
  <c r="AA71" i="10"/>
  <c r="AA70" i="10"/>
  <c r="AA81" i="10"/>
  <c r="AA77" i="10"/>
  <c r="AA21" i="9"/>
  <c r="AA82" i="10"/>
  <c r="AA80" i="10"/>
  <c r="AA78" i="10"/>
  <c r="AA76" i="10"/>
  <c r="AA74" i="10"/>
  <c r="AA20" i="9"/>
  <c r="AA75" i="10"/>
  <c r="AA72" i="10"/>
  <c r="AA69" i="10"/>
  <c r="AA79" i="10"/>
  <c r="AA73" i="10"/>
  <c r="AA68" i="10"/>
  <c r="AA63" i="10"/>
  <c r="AA18" i="9"/>
  <c r="AA67" i="10"/>
  <c r="AA64" i="10"/>
  <c r="AA66" i="10"/>
  <c r="AA19" i="9"/>
  <c r="AA65" i="10"/>
  <c r="Z62" i="10"/>
  <c r="AA62" i="10"/>
  <c r="AA61" i="10"/>
  <c r="Z61" i="10"/>
  <c r="AA60" i="10"/>
  <c r="Z60" i="10"/>
  <c r="AA59" i="10"/>
  <c r="Z59" i="10"/>
  <c r="AA11" i="8"/>
  <c r="AA10" i="8"/>
  <c r="AA9" i="8"/>
  <c r="AA8" i="8"/>
  <c r="AA57" i="10"/>
  <c r="AA58" i="10"/>
  <c r="AA56" i="10"/>
  <c r="AA55" i="10"/>
  <c r="AA54" i="10"/>
  <c r="Z58" i="10"/>
  <c r="Z9" i="8"/>
  <c r="Z11" i="8"/>
  <c r="Z57" i="10"/>
  <c r="Z8" i="8"/>
  <c r="Z10" i="8"/>
  <c r="Z54" i="10"/>
  <c r="Z56" i="10"/>
  <c r="Z55" i="10"/>
  <c r="AA21" i="7"/>
  <c r="AA53" i="10"/>
  <c r="AA24" i="7"/>
  <c r="AA23" i="7"/>
  <c r="AA22" i="7"/>
  <c r="Z21" i="7"/>
  <c r="Z53" i="10"/>
  <c r="Z24" i="7"/>
  <c r="Z23" i="7"/>
  <c r="Z22" i="7"/>
  <c r="AA51" i="10"/>
  <c r="AA50" i="10"/>
  <c r="AA52" i="10"/>
  <c r="AA49" i="10"/>
  <c r="AA48" i="10"/>
  <c r="AA46" i="10"/>
  <c r="AA47" i="10"/>
  <c r="AA45" i="10"/>
  <c r="AA44" i="10"/>
  <c r="AA43" i="10"/>
  <c r="AA42" i="10"/>
  <c r="AA40" i="10"/>
  <c r="AA41" i="10"/>
  <c r="AA39" i="10"/>
  <c r="AA38" i="10"/>
  <c r="AA8" i="9"/>
  <c r="AA9" i="9"/>
  <c r="AA35" i="10"/>
  <c r="AA36" i="10"/>
  <c r="AA34" i="10"/>
  <c r="AA32" i="10"/>
  <c r="AA37" i="10"/>
  <c r="AA7" i="9"/>
  <c r="AA33" i="10"/>
  <c r="AA2" i="9"/>
  <c r="AA4" i="9"/>
  <c r="AA6" i="9"/>
  <c r="AA3" i="9"/>
  <c r="AA31" i="10"/>
  <c r="AA5" i="9"/>
  <c r="AA30" i="10"/>
  <c r="AA29" i="10"/>
  <c r="AA28" i="10"/>
  <c r="AA26" i="10"/>
  <c r="AA27" i="10"/>
  <c r="AA23" i="10"/>
  <c r="AA25" i="10"/>
  <c r="AA24" i="10"/>
  <c r="AA21" i="10"/>
  <c r="AA22" i="10"/>
  <c r="AA20" i="10"/>
  <c r="AA6" i="8"/>
  <c r="AA19" i="10"/>
  <c r="AA18" i="10"/>
  <c r="Z52" i="10"/>
  <c r="Z51" i="10"/>
  <c r="Z50" i="10"/>
  <c r="Z49" i="10"/>
  <c r="Z48" i="10"/>
  <c r="Z45" i="10"/>
  <c r="Z47" i="10"/>
  <c r="Z46" i="10"/>
  <c r="Z44" i="10"/>
  <c r="Z43" i="10"/>
  <c r="Z42" i="10"/>
  <c r="Z41" i="10"/>
  <c r="Z40" i="10"/>
  <c r="Z39" i="10"/>
  <c r="Z9" i="9"/>
  <c r="Z36" i="10"/>
  <c r="Z34" i="10"/>
  <c r="Z32" i="10"/>
  <c r="Z33" i="10"/>
  <c r="Z38" i="10"/>
  <c r="Z7" i="9"/>
  <c r="Z37" i="10"/>
  <c r="Z35" i="10"/>
  <c r="Z8" i="9"/>
  <c r="Z31" i="10"/>
  <c r="Z5" i="9"/>
  <c r="Z4" i="9"/>
  <c r="Z3" i="9"/>
  <c r="Z2" i="9"/>
  <c r="Z6" i="9"/>
  <c r="Z29" i="10"/>
  <c r="Z30" i="10"/>
  <c r="Z27" i="10"/>
  <c r="Z23" i="10"/>
  <c r="Z25" i="10"/>
  <c r="Z28" i="10"/>
  <c r="Z26" i="10"/>
  <c r="Z24" i="10"/>
  <c r="Z21" i="10"/>
  <c r="Z22" i="10"/>
  <c r="Z20" i="10"/>
  <c r="Z18" i="10"/>
  <c r="Z6" i="8"/>
  <c r="Z19" i="10"/>
  <c r="AA19" i="7"/>
  <c r="AA20" i="7"/>
  <c r="Z19" i="7"/>
  <c r="Z20" i="7"/>
  <c r="AA17" i="10"/>
  <c r="AA16" i="10"/>
  <c r="Z17" i="10"/>
  <c r="Z16" i="10"/>
  <c r="AA18" i="7"/>
  <c r="Z18" i="7"/>
  <c r="Z13" i="10"/>
  <c r="Z15" i="10"/>
  <c r="Z14" i="10"/>
  <c r="Z5" i="8"/>
  <c r="Z4" i="8"/>
  <c r="Z12" i="10"/>
  <c r="Z7" i="8"/>
  <c r="Z11" i="10"/>
  <c r="Z9" i="10"/>
  <c r="Z10" i="10"/>
  <c r="Z4" i="10"/>
  <c r="Z6" i="10"/>
  <c r="Z8" i="10"/>
  <c r="Z5" i="10"/>
  <c r="Z3" i="10"/>
  <c r="Z7" i="10"/>
  <c r="AA4" i="8"/>
  <c r="AA5" i="8"/>
  <c r="AA13" i="10"/>
  <c r="AA15" i="10"/>
  <c r="AA7" i="8"/>
  <c r="AA12" i="10"/>
  <c r="AA14" i="10"/>
  <c r="AA11" i="10"/>
  <c r="AA10" i="10"/>
  <c r="AA9" i="10"/>
  <c r="AA4" i="10"/>
  <c r="AA6" i="10"/>
  <c r="AA8" i="10"/>
  <c r="AA5" i="10"/>
  <c r="AA7" i="10"/>
  <c r="AA3" i="10"/>
  <c r="AA47" i="7"/>
  <c r="Z28" i="8"/>
  <c r="Z47" i="7"/>
  <c r="AB4" i="7"/>
  <c r="AN4" i="7"/>
  <c r="AN11" i="7"/>
  <c r="AA28" i="8"/>
  <c r="AM3" i="7"/>
  <c r="AM4" i="7"/>
  <c r="AN6" i="7"/>
  <c r="AB17" i="7"/>
  <c r="AD17" i="7"/>
  <c r="AM10" i="7"/>
  <c r="AB118" i="10"/>
  <c r="AD118" i="10"/>
  <c r="AB14" i="8"/>
  <c r="AD14" i="8"/>
  <c r="AB117" i="10"/>
  <c r="AD117" i="10"/>
  <c r="AB12" i="8"/>
  <c r="AD12" i="8"/>
  <c r="AB13" i="8"/>
  <c r="AD13" i="8"/>
  <c r="AB116" i="10"/>
  <c r="AD116" i="10"/>
  <c r="AB115" i="10"/>
  <c r="AD115" i="10"/>
  <c r="AB26" i="7"/>
  <c r="AD26" i="7"/>
  <c r="AB27" i="7"/>
  <c r="AD27" i="7"/>
  <c r="AB25" i="7"/>
  <c r="AD25" i="7"/>
  <c r="AB21" i="9"/>
  <c r="AD21" i="9"/>
  <c r="AB101" i="10"/>
  <c r="AD101" i="10"/>
  <c r="AB106" i="10"/>
  <c r="AD106" i="10"/>
  <c r="AB75" i="10"/>
  <c r="AD75" i="10"/>
  <c r="AB87" i="10"/>
  <c r="AD87" i="10"/>
  <c r="AB102" i="10"/>
  <c r="AD102" i="10"/>
  <c r="AB108" i="10"/>
  <c r="AD108" i="10"/>
  <c r="AB73" i="10"/>
  <c r="AD73" i="10"/>
  <c r="AB63" i="10"/>
  <c r="AD63" i="10"/>
  <c r="AB76" i="10"/>
  <c r="AD76" i="10"/>
  <c r="AB97" i="10"/>
  <c r="AD97" i="10"/>
  <c r="AB105" i="10"/>
  <c r="AD105" i="10"/>
  <c r="AB32" i="9"/>
  <c r="AD32" i="9"/>
  <c r="AB67" i="10"/>
  <c r="AD67" i="10"/>
  <c r="AB20" i="9"/>
  <c r="AD20" i="9"/>
  <c r="AB83" i="10"/>
  <c r="AD83" i="10"/>
  <c r="AB23" i="9"/>
  <c r="AD23" i="9"/>
  <c r="AB114" i="10"/>
  <c r="AD114" i="10"/>
  <c r="AB99" i="10"/>
  <c r="AD99" i="10"/>
  <c r="AB85" i="10"/>
  <c r="AD85" i="10"/>
  <c r="AB27" i="9"/>
  <c r="AD27" i="9"/>
  <c r="AB28" i="9"/>
  <c r="AD28" i="9"/>
  <c r="AB19" i="9"/>
  <c r="AD19" i="9"/>
  <c r="AB74" i="10"/>
  <c r="AD74" i="10"/>
  <c r="AB95" i="10"/>
  <c r="AD95" i="10"/>
  <c r="AB103" i="10"/>
  <c r="AD103" i="10"/>
  <c r="AB31" i="9"/>
  <c r="AD31" i="9"/>
  <c r="AB77" i="10"/>
  <c r="AD77" i="10"/>
  <c r="AB89" i="10"/>
  <c r="AD89" i="10"/>
  <c r="AB25" i="9"/>
  <c r="AD25" i="9"/>
  <c r="AB110" i="10"/>
  <c r="AD110" i="10"/>
  <c r="AB86" i="10"/>
  <c r="AD86" i="10"/>
  <c r="AB66" i="10"/>
  <c r="AD66" i="10"/>
  <c r="AB72" i="10"/>
  <c r="AD72" i="10"/>
  <c r="AB92" i="10"/>
  <c r="AD92" i="10"/>
  <c r="AB22" i="9"/>
  <c r="AD22" i="9"/>
  <c r="AB18" i="9"/>
  <c r="AD18" i="9"/>
  <c r="AB96" i="10"/>
  <c r="AD96" i="10"/>
  <c r="AB109" i="10"/>
  <c r="AD109" i="10"/>
  <c r="AB68" i="10"/>
  <c r="AD68" i="10"/>
  <c r="AB82" i="10"/>
  <c r="AD82" i="10"/>
  <c r="AB98" i="10"/>
  <c r="AD98" i="10"/>
  <c r="AB80" i="10"/>
  <c r="AD80" i="10"/>
  <c r="AB24" i="9"/>
  <c r="AD24" i="9"/>
  <c r="AB29" i="9"/>
  <c r="AD29" i="9"/>
  <c r="AB71" i="10"/>
  <c r="AD71" i="10"/>
  <c r="AB88" i="10"/>
  <c r="AD88" i="10"/>
  <c r="AB26" i="9"/>
  <c r="AD26" i="9"/>
  <c r="AB113" i="10"/>
  <c r="AD113" i="10"/>
  <c r="AB93" i="10"/>
  <c r="AD93" i="10"/>
  <c r="AB70" i="10"/>
  <c r="AD70" i="10"/>
  <c r="AB84" i="10"/>
  <c r="AD84" i="10"/>
  <c r="AB100" i="10"/>
  <c r="AD100" i="10"/>
  <c r="AB30" i="9"/>
  <c r="AD30" i="9"/>
  <c r="AB81" i="10"/>
  <c r="AD81" i="10"/>
  <c r="AB79" i="10"/>
  <c r="AD79" i="10"/>
  <c r="AB90" i="10"/>
  <c r="AD90" i="10"/>
  <c r="AB111" i="10"/>
  <c r="AD111" i="10"/>
  <c r="AB112" i="10"/>
  <c r="AD112" i="10"/>
  <c r="AB91" i="10"/>
  <c r="AD91" i="10"/>
  <c r="AB78" i="10"/>
  <c r="AD78" i="10"/>
  <c r="AB104" i="10"/>
  <c r="AD104" i="10"/>
  <c r="AB94" i="10"/>
  <c r="AD94" i="10"/>
  <c r="AB65" i="10"/>
  <c r="AD65" i="10"/>
  <c r="AB107" i="10"/>
  <c r="AD107" i="10"/>
  <c r="AB69" i="10"/>
  <c r="AD69" i="10"/>
  <c r="AB64" i="10"/>
  <c r="AD64" i="10"/>
  <c r="AB33" i="9"/>
  <c r="AD33" i="9"/>
  <c r="AB60" i="10"/>
  <c r="AD60" i="10"/>
  <c r="AB61" i="10"/>
  <c r="AD61" i="10"/>
  <c r="AB59" i="10"/>
  <c r="AD59" i="10"/>
  <c r="AB62" i="10"/>
  <c r="AD62" i="10"/>
  <c r="AB57" i="10"/>
  <c r="AD57" i="10"/>
  <c r="AB58" i="10"/>
  <c r="AD58" i="10"/>
  <c r="AB8" i="8"/>
  <c r="AD8" i="8"/>
  <c r="AB9" i="8"/>
  <c r="AD9" i="8"/>
  <c r="AB10" i="8"/>
  <c r="AD10" i="8"/>
  <c r="AB11" i="8"/>
  <c r="AD11" i="8"/>
  <c r="AB56" i="10"/>
  <c r="AD56" i="10"/>
  <c r="AB55" i="10"/>
  <c r="AD55" i="10"/>
  <c r="AB54" i="10"/>
  <c r="AD54" i="10"/>
  <c r="AB22" i="7"/>
  <c r="AD22" i="7"/>
  <c r="AB21" i="7"/>
  <c r="AD21" i="7"/>
  <c r="AB23" i="7"/>
  <c r="AD23" i="7"/>
  <c r="AB53" i="10"/>
  <c r="AD53" i="10"/>
  <c r="AB24" i="7"/>
  <c r="AD24" i="7"/>
  <c r="AB6" i="8"/>
  <c r="AD6" i="8"/>
  <c r="AB23" i="10"/>
  <c r="AD23" i="10"/>
  <c r="AB43" i="10"/>
  <c r="AD43" i="10"/>
  <c r="AB31" i="10"/>
  <c r="AD31" i="10"/>
  <c r="AB30" i="10"/>
  <c r="AD30" i="10"/>
  <c r="AB36" i="10"/>
  <c r="AD36" i="10"/>
  <c r="AB24" i="10"/>
  <c r="AD24" i="10"/>
  <c r="AB48" i="10"/>
  <c r="AD48" i="10"/>
  <c r="AB29" i="10"/>
  <c r="AD29" i="10"/>
  <c r="AB9" i="9"/>
  <c r="AD9" i="9"/>
  <c r="AB52" i="10"/>
  <c r="AD52" i="10"/>
  <c r="AB26" i="10"/>
  <c r="AD26" i="10"/>
  <c r="AB22" i="10"/>
  <c r="AD22" i="10"/>
  <c r="AB46" i="10"/>
  <c r="AD46" i="10"/>
  <c r="AB21" i="10"/>
  <c r="AD21" i="10"/>
  <c r="AB47" i="10"/>
  <c r="AD47" i="10"/>
  <c r="AB39" i="10"/>
  <c r="AD39" i="10"/>
  <c r="AB2" i="9"/>
  <c r="AD2" i="9"/>
  <c r="AB28" i="10"/>
  <c r="AD28" i="10"/>
  <c r="AB49" i="10"/>
  <c r="AD49" i="10"/>
  <c r="AB25" i="10"/>
  <c r="AD25" i="10"/>
  <c r="AB50" i="10"/>
  <c r="AD50" i="10"/>
  <c r="AB6" i="9"/>
  <c r="AD6" i="9"/>
  <c r="AB45" i="10"/>
  <c r="AD45" i="10"/>
  <c r="AB20" i="10"/>
  <c r="AD20" i="10"/>
  <c r="AB34" i="10"/>
  <c r="AD34" i="10"/>
  <c r="AB3" i="9"/>
  <c r="AD3" i="9"/>
  <c r="AB41" i="10"/>
  <c r="AD41" i="10"/>
  <c r="AB5" i="9"/>
  <c r="AD5" i="9"/>
  <c r="AB27" i="10"/>
  <c r="AD27" i="10"/>
  <c r="AB4" i="9"/>
  <c r="AD4" i="9"/>
  <c r="AB42" i="10"/>
  <c r="AD42" i="10"/>
  <c r="AB37" i="10"/>
  <c r="AD37" i="10"/>
  <c r="AB44" i="10"/>
  <c r="AD44" i="10"/>
  <c r="AB8" i="9"/>
  <c r="AD8" i="9"/>
  <c r="AB32" i="10"/>
  <c r="AD32" i="10"/>
  <c r="AB7" i="9"/>
  <c r="AD7" i="9"/>
  <c r="AB35" i="10"/>
  <c r="AD35" i="10"/>
  <c r="AB38" i="10"/>
  <c r="AD38" i="10"/>
  <c r="AB51" i="10"/>
  <c r="AD51" i="10"/>
  <c r="AB40" i="10"/>
  <c r="AD40" i="10"/>
  <c r="AB33" i="10"/>
  <c r="AD33" i="10"/>
  <c r="AB18" i="10"/>
  <c r="AD18" i="10"/>
  <c r="AB19" i="10"/>
  <c r="AD19" i="10"/>
  <c r="AB19" i="7"/>
  <c r="AD19" i="7"/>
  <c r="AB20" i="7"/>
  <c r="AD20" i="7"/>
  <c r="AB16" i="10"/>
  <c r="AD16" i="10"/>
  <c r="AB17" i="10"/>
  <c r="AD17" i="10"/>
  <c r="AB18" i="7"/>
  <c r="AD18" i="7"/>
  <c r="AB4" i="8"/>
  <c r="AD4" i="8"/>
  <c r="AB7" i="8"/>
  <c r="AD7" i="8"/>
  <c r="AB5" i="8"/>
  <c r="AD5" i="8"/>
  <c r="AB13" i="10"/>
  <c r="AD13" i="10"/>
  <c r="AB12" i="10"/>
  <c r="AD12" i="10"/>
  <c r="AB14" i="10"/>
  <c r="AD14" i="10"/>
  <c r="AB15" i="10"/>
  <c r="AD15" i="10"/>
  <c r="AB11" i="10"/>
  <c r="AD11" i="10"/>
  <c r="AB10" i="10"/>
  <c r="AD10" i="10"/>
  <c r="AB9" i="10"/>
  <c r="AD9" i="10"/>
  <c r="AB3" i="10"/>
  <c r="AD3" i="10"/>
  <c r="AB4" i="10"/>
  <c r="AD4" i="10"/>
  <c r="AB8" i="10"/>
  <c r="AD8" i="10"/>
  <c r="AB7" i="10"/>
  <c r="AD7" i="10"/>
  <c r="AB5" i="10"/>
  <c r="AD5" i="10"/>
  <c r="AB6" i="10"/>
  <c r="AD6" i="10"/>
  <c r="AD47" i="7"/>
  <c r="AB47" i="7"/>
  <c r="AB28" i="8"/>
  <c r="AD28" i="8"/>
  <c r="AM11" i="7"/>
  <c r="AN12" i="7"/>
  <c r="AC17" i="7"/>
  <c r="AE17" i="7"/>
  <c r="AF17" i="7"/>
  <c r="AG17" i="7"/>
  <c r="AC118" i="10"/>
  <c r="AE118" i="10"/>
  <c r="AF118" i="10"/>
  <c r="AG118" i="10"/>
  <c r="AC14" i="8"/>
  <c r="AE14" i="8"/>
  <c r="AF14" i="8"/>
  <c r="AG14" i="8"/>
  <c r="AC12" i="8"/>
  <c r="AE12" i="8"/>
  <c r="AF12" i="8"/>
  <c r="AG12" i="8"/>
  <c r="AC117" i="10"/>
  <c r="AE117" i="10"/>
  <c r="AF117" i="10"/>
  <c r="AG117" i="10"/>
  <c r="AC13" i="8"/>
  <c r="AE13" i="8"/>
  <c r="AF13" i="8"/>
  <c r="AG13" i="8"/>
  <c r="AC116" i="10"/>
  <c r="AE116" i="10"/>
  <c r="AF116" i="10"/>
  <c r="AG116" i="10"/>
  <c r="AC27" i="7"/>
  <c r="AE27" i="7"/>
  <c r="AF27" i="7"/>
  <c r="AG27" i="7"/>
  <c r="AC26" i="7"/>
  <c r="AE26" i="7"/>
  <c r="AF26" i="7"/>
  <c r="AG26" i="7"/>
  <c r="AC25" i="7"/>
  <c r="AE25" i="7"/>
  <c r="AF25" i="7"/>
  <c r="AG25" i="7"/>
  <c r="AC115" i="10"/>
  <c r="AE115" i="10"/>
  <c r="AF115" i="10"/>
  <c r="AG115" i="10"/>
  <c r="AC67" i="10"/>
  <c r="AE67" i="10"/>
  <c r="AF67" i="10"/>
  <c r="AG67" i="10"/>
  <c r="AC104" i="10"/>
  <c r="AE104" i="10"/>
  <c r="AF104" i="10"/>
  <c r="AG104" i="10"/>
  <c r="AC19" i="9"/>
  <c r="AE19" i="9"/>
  <c r="AF19" i="9"/>
  <c r="AG19" i="9"/>
  <c r="AC80" i="10"/>
  <c r="AE80" i="10"/>
  <c r="AF80" i="10"/>
  <c r="AG80" i="10"/>
  <c r="AC92" i="10"/>
  <c r="AE92" i="10"/>
  <c r="AF92" i="10"/>
  <c r="AG92" i="10"/>
  <c r="AC24" i="9"/>
  <c r="AE24" i="9"/>
  <c r="AF24" i="9"/>
  <c r="AG24" i="9"/>
  <c r="AC109" i="10"/>
  <c r="AE109" i="10"/>
  <c r="AF109" i="10"/>
  <c r="AG109" i="10"/>
  <c r="AC78" i="10"/>
  <c r="AE78" i="10"/>
  <c r="AF78" i="10"/>
  <c r="AG78" i="10"/>
  <c r="AC85" i="10"/>
  <c r="AE85" i="10"/>
  <c r="AF85" i="10"/>
  <c r="AG85" i="10"/>
  <c r="AC23" i="9"/>
  <c r="AE23" i="9"/>
  <c r="AF23" i="9"/>
  <c r="AG23" i="9"/>
  <c r="AC106" i="10"/>
  <c r="AE106" i="10"/>
  <c r="AF106" i="10"/>
  <c r="AG106" i="10"/>
  <c r="AC91" i="10"/>
  <c r="AE91" i="10"/>
  <c r="AF91" i="10"/>
  <c r="AG91" i="10"/>
  <c r="AC63" i="10"/>
  <c r="AE63" i="10"/>
  <c r="AF63" i="10"/>
  <c r="AG63" i="10"/>
  <c r="AC61" i="10"/>
  <c r="AE61" i="10"/>
  <c r="AF61" i="10"/>
  <c r="AG61" i="10"/>
  <c r="AC76" i="10"/>
  <c r="AE76" i="10"/>
  <c r="AF76" i="10"/>
  <c r="AG76" i="10"/>
  <c r="AC88" i="10"/>
  <c r="AE88" i="10"/>
  <c r="AF88" i="10"/>
  <c r="AG88" i="10"/>
  <c r="AC27" i="9"/>
  <c r="AE27" i="9"/>
  <c r="AF27" i="9"/>
  <c r="AG27" i="9"/>
  <c r="AC113" i="10"/>
  <c r="AE113" i="10"/>
  <c r="AF113" i="10"/>
  <c r="AG113" i="10"/>
  <c r="AC84" i="10"/>
  <c r="AE84" i="10"/>
  <c r="AF84" i="10"/>
  <c r="AG84" i="10"/>
  <c r="AC110" i="10"/>
  <c r="AE110" i="10"/>
  <c r="AF110" i="10"/>
  <c r="AG110" i="10"/>
  <c r="AC79" i="10"/>
  <c r="AE79" i="10"/>
  <c r="AF79" i="10"/>
  <c r="AG79" i="10"/>
  <c r="AC83" i="10"/>
  <c r="AE83" i="10"/>
  <c r="AF83" i="10"/>
  <c r="AG83" i="10"/>
  <c r="AC101" i="10"/>
  <c r="AE101" i="10"/>
  <c r="AF101" i="10"/>
  <c r="AG101" i="10"/>
  <c r="AC114" i="10"/>
  <c r="AE114" i="10"/>
  <c r="AF114" i="10"/>
  <c r="AG114" i="10"/>
  <c r="AC25" i="9"/>
  <c r="AE25" i="9"/>
  <c r="AF25" i="9"/>
  <c r="AG25" i="9"/>
  <c r="AC69" i="10"/>
  <c r="AE69" i="10"/>
  <c r="AF69" i="10"/>
  <c r="AG69" i="10"/>
  <c r="AC93" i="10"/>
  <c r="AE93" i="10"/>
  <c r="AF93" i="10"/>
  <c r="AG93" i="10"/>
  <c r="AC99" i="10"/>
  <c r="AE99" i="10"/>
  <c r="AF99" i="10"/>
  <c r="AG99" i="10"/>
  <c r="AC112" i="10"/>
  <c r="AE112" i="10"/>
  <c r="AF112" i="10"/>
  <c r="AG112" i="10"/>
  <c r="AC73" i="10"/>
  <c r="AE73" i="10"/>
  <c r="AF73" i="10"/>
  <c r="AG73" i="10"/>
  <c r="AC33" i="9"/>
  <c r="AE33" i="9"/>
  <c r="AF33" i="9"/>
  <c r="AG33" i="9"/>
  <c r="AC70" i="10"/>
  <c r="AE70" i="10"/>
  <c r="AF70" i="10"/>
  <c r="AG70" i="10"/>
  <c r="AC68" i="10"/>
  <c r="AE68" i="10"/>
  <c r="AF68" i="10"/>
  <c r="AG68" i="10"/>
  <c r="AC71" i="10"/>
  <c r="AE71" i="10"/>
  <c r="AF71" i="10"/>
  <c r="AG71" i="10"/>
  <c r="AC94" i="10"/>
  <c r="AE94" i="10"/>
  <c r="AF94" i="10"/>
  <c r="AG94" i="10"/>
  <c r="AC32" i="9"/>
  <c r="AE32" i="9"/>
  <c r="AF32" i="9"/>
  <c r="AG32" i="9"/>
  <c r="AC89" i="10"/>
  <c r="AE89" i="10"/>
  <c r="AF89" i="10"/>
  <c r="AG89" i="10"/>
  <c r="AC60" i="10"/>
  <c r="AE60" i="10"/>
  <c r="AF60" i="10"/>
  <c r="AG60" i="10"/>
  <c r="AC20" i="9"/>
  <c r="AE20" i="9"/>
  <c r="AF20" i="9"/>
  <c r="AG20" i="9"/>
  <c r="AC90" i="10"/>
  <c r="AE90" i="10"/>
  <c r="AF90" i="10"/>
  <c r="AG90" i="10"/>
  <c r="AC105" i="10"/>
  <c r="AE105" i="10"/>
  <c r="AF105" i="10"/>
  <c r="AG105" i="10"/>
  <c r="AC111" i="10"/>
  <c r="AE111" i="10"/>
  <c r="AF111" i="10"/>
  <c r="AG111" i="10"/>
  <c r="AC75" i="10"/>
  <c r="AE75" i="10"/>
  <c r="AF75" i="10"/>
  <c r="AG75" i="10"/>
  <c r="AC102" i="10"/>
  <c r="AE102" i="10"/>
  <c r="AF102" i="10"/>
  <c r="AG102" i="10"/>
  <c r="AC18" i="9"/>
  <c r="AE18" i="9"/>
  <c r="AF18" i="9"/>
  <c r="AG18" i="9"/>
  <c r="AC81" i="10"/>
  <c r="AE81" i="10"/>
  <c r="AF81" i="10"/>
  <c r="AG81" i="10"/>
  <c r="AC95" i="10"/>
  <c r="AE95" i="10"/>
  <c r="AF95" i="10"/>
  <c r="AG95" i="10"/>
  <c r="AC28" i="9"/>
  <c r="AE28" i="9"/>
  <c r="AF28" i="9"/>
  <c r="AG28" i="9"/>
  <c r="AC98" i="10"/>
  <c r="AE98" i="10"/>
  <c r="AF98" i="10"/>
  <c r="AG98" i="10"/>
  <c r="AC86" i="10"/>
  <c r="AE86" i="10"/>
  <c r="AF86" i="10"/>
  <c r="AG86" i="10"/>
  <c r="AC22" i="9"/>
  <c r="AE22" i="9"/>
  <c r="AF22" i="9"/>
  <c r="AG22" i="9"/>
  <c r="AC30" i="9"/>
  <c r="AE30" i="9"/>
  <c r="AF30" i="9"/>
  <c r="AG30" i="9"/>
  <c r="AC62" i="10"/>
  <c r="AE62" i="10"/>
  <c r="AF62" i="10"/>
  <c r="AG62" i="10"/>
  <c r="AC103" i="10"/>
  <c r="AE103" i="10"/>
  <c r="AF103" i="10"/>
  <c r="AG103" i="10"/>
  <c r="AC74" i="10"/>
  <c r="AE74" i="10"/>
  <c r="AF74" i="10"/>
  <c r="AG74" i="10"/>
  <c r="AC64" i="10"/>
  <c r="AE64" i="10"/>
  <c r="AF64" i="10"/>
  <c r="AG64" i="10"/>
  <c r="AC21" i="9"/>
  <c r="AE21" i="9"/>
  <c r="AF21" i="9"/>
  <c r="AG21" i="9"/>
  <c r="AC96" i="10"/>
  <c r="AE96" i="10"/>
  <c r="AF96" i="10"/>
  <c r="AG96" i="10"/>
  <c r="AC100" i="10"/>
  <c r="AE100" i="10"/>
  <c r="AF100" i="10"/>
  <c r="AG100" i="10"/>
  <c r="AC29" i="9"/>
  <c r="AE29" i="9"/>
  <c r="AF29" i="9"/>
  <c r="AG29" i="9"/>
  <c r="AC97" i="10"/>
  <c r="AE97" i="10"/>
  <c r="AF97" i="10"/>
  <c r="AG97" i="10"/>
  <c r="AC107" i="10"/>
  <c r="AE107" i="10"/>
  <c r="AF107" i="10"/>
  <c r="AG107" i="10"/>
  <c r="AC87" i="10"/>
  <c r="AE87" i="10"/>
  <c r="AF87" i="10"/>
  <c r="AG87" i="10"/>
  <c r="AC65" i="10"/>
  <c r="AE65" i="10"/>
  <c r="AF65" i="10"/>
  <c r="AG65" i="10"/>
  <c r="AC31" i="9"/>
  <c r="AE31" i="9"/>
  <c r="AF31" i="9"/>
  <c r="AG31" i="9"/>
  <c r="AC66" i="10"/>
  <c r="AE66" i="10"/>
  <c r="AF66" i="10"/>
  <c r="AG66" i="10"/>
  <c r="AC26" i="9"/>
  <c r="AE26" i="9"/>
  <c r="AF26" i="9"/>
  <c r="AG26" i="9"/>
  <c r="AC59" i="10"/>
  <c r="AE59" i="10"/>
  <c r="AF59" i="10"/>
  <c r="AG59" i="10"/>
  <c r="AC108" i="10"/>
  <c r="AE108" i="10"/>
  <c r="AF108" i="10"/>
  <c r="AG108" i="10"/>
  <c r="AC82" i="10"/>
  <c r="AE82" i="10"/>
  <c r="AF82" i="10"/>
  <c r="AG82" i="10"/>
  <c r="AC77" i="10"/>
  <c r="AE77" i="10"/>
  <c r="AF77" i="10"/>
  <c r="AG77" i="10"/>
  <c r="AC72" i="10"/>
  <c r="AE72" i="10"/>
  <c r="AF72" i="10"/>
  <c r="AG72" i="10"/>
  <c r="AC57" i="10"/>
  <c r="AE57" i="10"/>
  <c r="AF57" i="10"/>
  <c r="AG57" i="10"/>
  <c r="AC58" i="10"/>
  <c r="AE58" i="10"/>
  <c r="AF58" i="10"/>
  <c r="AG58" i="10"/>
  <c r="AC8" i="8"/>
  <c r="AE8" i="8"/>
  <c r="AF8" i="8"/>
  <c r="AG8" i="8"/>
  <c r="AC10" i="8"/>
  <c r="AE10" i="8"/>
  <c r="AF10" i="8"/>
  <c r="AG10" i="8"/>
  <c r="AC55" i="10"/>
  <c r="AE55" i="10"/>
  <c r="AF55" i="10"/>
  <c r="AG55" i="10"/>
  <c r="AC9" i="8"/>
  <c r="AE9" i="8"/>
  <c r="AF9" i="8"/>
  <c r="AG9" i="8"/>
  <c r="AC56" i="10"/>
  <c r="AE56" i="10"/>
  <c r="AF56" i="10"/>
  <c r="AG56" i="10"/>
  <c r="AC11" i="8"/>
  <c r="AE11" i="8"/>
  <c r="AF11" i="8"/>
  <c r="AG11" i="8"/>
  <c r="AC54" i="10"/>
  <c r="AE54" i="10"/>
  <c r="AF54" i="10"/>
  <c r="AG54" i="10"/>
  <c r="AC23" i="7"/>
  <c r="AE23" i="7"/>
  <c r="AF23" i="7"/>
  <c r="AG23" i="7"/>
  <c r="AC22" i="7"/>
  <c r="AE22" i="7"/>
  <c r="AF22" i="7"/>
  <c r="AG22" i="7"/>
  <c r="AC21" i="7"/>
  <c r="AE21" i="7"/>
  <c r="AF21" i="7"/>
  <c r="AG21" i="7"/>
  <c r="AC24" i="7"/>
  <c r="AE24" i="7"/>
  <c r="AF24" i="7"/>
  <c r="AG24" i="7"/>
  <c r="AC53" i="10"/>
  <c r="AE53" i="10"/>
  <c r="AF53" i="10"/>
  <c r="AG53" i="10"/>
  <c r="AC6" i="8"/>
  <c r="AE6" i="8"/>
  <c r="AF6" i="8"/>
  <c r="AG6" i="8"/>
  <c r="AC31" i="10"/>
  <c r="AE31" i="10"/>
  <c r="AF31" i="10"/>
  <c r="AG31" i="10"/>
  <c r="AC48" i="10"/>
  <c r="AE48" i="10"/>
  <c r="AF48" i="10"/>
  <c r="AG48" i="10"/>
  <c r="AC22" i="10"/>
  <c r="AE22" i="10"/>
  <c r="AF22" i="10"/>
  <c r="AG22" i="10"/>
  <c r="AC34" i="10"/>
  <c r="AE34" i="10"/>
  <c r="AF34" i="10"/>
  <c r="AG34" i="10"/>
  <c r="AC49" i="10"/>
  <c r="AE49" i="10"/>
  <c r="AF49" i="10"/>
  <c r="AG49" i="10"/>
  <c r="AC6" i="9"/>
  <c r="AE6" i="9"/>
  <c r="AF6" i="9"/>
  <c r="AG6" i="9"/>
  <c r="AC42" i="10"/>
  <c r="AE42" i="10"/>
  <c r="AF42" i="10"/>
  <c r="AG42" i="10"/>
  <c r="AC20" i="10"/>
  <c r="AE20" i="10"/>
  <c r="AF20" i="10"/>
  <c r="AG20" i="10"/>
  <c r="AC4" i="9"/>
  <c r="AE4" i="9"/>
  <c r="AF4" i="9"/>
  <c r="AG4" i="9"/>
  <c r="AC43" i="10"/>
  <c r="AE43" i="10"/>
  <c r="AF43" i="10"/>
  <c r="AG43" i="10"/>
  <c r="AC46" i="10"/>
  <c r="AE46" i="10"/>
  <c r="AF46" i="10"/>
  <c r="AG46" i="10"/>
  <c r="AC3" i="9"/>
  <c r="AE3" i="9"/>
  <c r="AF3" i="9"/>
  <c r="AG3" i="9"/>
  <c r="AC36" i="10"/>
  <c r="AE36" i="10"/>
  <c r="AF36" i="10"/>
  <c r="AG36" i="10"/>
  <c r="AC32" i="10"/>
  <c r="AE32" i="10"/>
  <c r="AF32" i="10"/>
  <c r="AG32" i="10"/>
  <c r="AC35" i="10"/>
  <c r="AE35" i="10"/>
  <c r="AF35" i="10"/>
  <c r="AG35" i="10"/>
  <c r="AC44" i="10"/>
  <c r="AE44" i="10"/>
  <c r="AF44" i="10"/>
  <c r="AG44" i="10"/>
  <c r="AC33" i="10"/>
  <c r="AE33" i="10"/>
  <c r="AF33" i="10"/>
  <c r="AG33" i="10"/>
  <c r="AC30" i="10"/>
  <c r="AE30" i="10"/>
  <c r="AF30" i="10"/>
  <c r="AG30" i="10"/>
  <c r="AC50" i="10"/>
  <c r="AE50" i="10"/>
  <c r="AF50" i="10"/>
  <c r="AG50" i="10"/>
  <c r="AC41" i="10"/>
  <c r="AE41" i="10"/>
  <c r="AF41" i="10"/>
  <c r="AG41" i="10"/>
  <c r="AC5" i="9"/>
  <c r="AE5" i="9"/>
  <c r="AF5" i="9"/>
  <c r="AG5" i="9"/>
  <c r="AC51" i="10"/>
  <c r="AE51" i="10"/>
  <c r="AF51" i="10"/>
  <c r="AG51" i="10"/>
  <c r="AC2" i="9"/>
  <c r="AE2" i="9"/>
  <c r="AF2" i="9"/>
  <c r="AG2" i="9"/>
  <c r="AC29" i="10"/>
  <c r="AE29" i="10"/>
  <c r="AF29" i="10"/>
  <c r="AG29" i="10"/>
  <c r="AC8" i="9"/>
  <c r="AE8" i="9"/>
  <c r="AF8" i="9"/>
  <c r="AG8" i="9"/>
  <c r="AC21" i="10"/>
  <c r="AE21" i="10"/>
  <c r="AF21" i="10"/>
  <c r="AG21" i="10"/>
  <c r="AC7" i="9"/>
  <c r="AE7" i="9"/>
  <c r="AF7" i="9"/>
  <c r="AG7" i="9"/>
  <c r="AC47" i="10"/>
  <c r="AE47" i="10"/>
  <c r="AF47" i="10"/>
  <c r="AG47" i="10"/>
  <c r="AC28" i="10"/>
  <c r="AE28" i="10"/>
  <c r="AF28" i="10"/>
  <c r="AG28" i="10"/>
  <c r="AC23" i="10"/>
  <c r="AE23" i="10"/>
  <c r="AF23" i="10"/>
  <c r="AG23" i="10"/>
  <c r="AC24" i="10"/>
  <c r="AE24" i="10"/>
  <c r="AF24" i="10"/>
  <c r="AG24" i="10"/>
  <c r="AC37" i="10"/>
  <c r="AE37" i="10"/>
  <c r="AF37" i="10"/>
  <c r="AG37" i="10"/>
  <c r="AC9" i="9"/>
  <c r="AE9" i="9"/>
  <c r="AF9" i="9"/>
  <c r="AG9" i="9"/>
  <c r="AC40" i="10"/>
  <c r="AE40" i="10"/>
  <c r="AF40" i="10"/>
  <c r="AG40" i="10"/>
  <c r="AC27" i="10"/>
  <c r="AE27" i="10"/>
  <c r="AF27" i="10"/>
  <c r="AG27" i="10"/>
  <c r="AC26" i="10"/>
  <c r="AE26" i="10"/>
  <c r="AF26" i="10"/>
  <c r="AG26" i="10"/>
  <c r="AC52" i="10"/>
  <c r="AE52" i="10"/>
  <c r="AF52" i="10"/>
  <c r="AG52" i="10"/>
  <c r="AC25" i="10"/>
  <c r="AE25" i="10"/>
  <c r="AF25" i="10"/>
  <c r="AG25" i="10"/>
  <c r="AC45" i="10"/>
  <c r="AE45" i="10"/>
  <c r="AF45" i="10"/>
  <c r="AG45" i="10"/>
  <c r="AC38" i="10"/>
  <c r="AE38" i="10"/>
  <c r="AF38" i="10"/>
  <c r="AG38" i="10"/>
  <c r="AC39" i="10"/>
  <c r="AE39" i="10"/>
  <c r="AF39" i="10"/>
  <c r="AG39" i="10"/>
  <c r="AC18" i="10"/>
  <c r="AE18" i="10"/>
  <c r="AF18" i="10"/>
  <c r="AG18" i="10"/>
  <c r="AC19" i="10"/>
  <c r="AE19" i="10"/>
  <c r="AF19" i="10"/>
  <c r="AG19" i="10"/>
  <c r="AC20" i="7"/>
  <c r="AE20" i="7"/>
  <c r="AF20" i="7"/>
  <c r="AG20" i="7"/>
  <c r="AC19" i="7"/>
  <c r="AE19" i="7"/>
  <c r="AF19" i="7"/>
  <c r="AG19" i="7"/>
  <c r="AC16" i="10"/>
  <c r="AE16" i="10"/>
  <c r="AF16" i="10"/>
  <c r="AG16" i="10"/>
  <c r="AC17" i="10"/>
  <c r="AE17" i="10"/>
  <c r="AF17" i="10"/>
  <c r="AG17" i="10"/>
  <c r="AC18" i="7"/>
  <c r="AE18" i="7"/>
  <c r="AF18" i="7"/>
  <c r="AG18" i="7"/>
  <c r="AH17" i="7"/>
  <c r="AC7" i="8"/>
  <c r="AE7" i="8"/>
  <c r="AF7" i="8"/>
  <c r="AG7" i="8"/>
  <c r="AC4" i="8"/>
  <c r="AC5" i="8"/>
  <c r="AE5" i="8"/>
  <c r="AF5" i="8"/>
  <c r="AG5" i="8"/>
  <c r="AC12" i="10"/>
  <c r="AE12" i="10"/>
  <c r="AF12" i="10"/>
  <c r="AG12" i="10"/>
  <c r="AC15" i="10"/>
  <c r="AE15" i="10"/>
  <c r="AF15" i="10"/>
  <c r="AG15" i="10"/>
  <c r="AC14" i="10"/>
  <c r="AE14" i="10"/>
  <c r="AF14" i="10"/>
  <c r="AG14" i="10"/>
  <c r="AC13" i="10"/>
  <c r="AE13" i="10"/>
  <c r="AF13" i="10"/>
  <c r="AG13" i="10"/>
  <c r="AC11" i="10"/>
  <c r="AE11" i="10"/>
  <c r="AF11" i="10"/>
  <c r="AG11" i="10"/>
  <c r="AC10" i="10"/>
  <c r="AE10" i="10"/>
  <c r="AF10" i="10"/>
  <c r="AG10" i="10"/>
  <c r="AC9" i="10"/>
  <c r="AE9" i="10"/>
  <c r="AF9" i="10"/>
  <c r="AG9" i="10"/>
  <c r="AC8" i="10"/>
  <c r="AE8" i="10"/>
  <c r="AF8" i="10"/>
  <c r="AG8" i="10"/>
  <c r="AC3" i="10"/>
  <c r="AE3" i="10"/>
  <c r="AF3" i="10"/>
  <c r="AG3" i="10"/>
  <c r="AC4" i="10"/>
  <c r="AE4" i="10"/>
  <c r="AF4" i="10"/>
  <c r="AG4" i="10"/>
  <c r="AC7" i="10"/>
  <c r="AE7" i="10"/>
  <c r="AF7" i="10"/>
  <c r="AG7" i="10"/>
  <c r="AC6" i="10"/>
  <c r="AE6" i="10"/>
  <c r="AF6" i="10"/>
  <c r="AG6" i="10"/>
  <c r="AC5" i="10"/>
  <c r="AE5" i="10"/>
  <c r="AF5" i="10"/>
  <c r="AG5" i="10"/>
  <c r="AI17" i="7"/>
  <c r="AE4" i="8"/>
  <c r="AF4" i="8"/>
  <c r="AF28" i="8"/>
  <c r="AC28" i="8"/>
  <c r="AI24" i="9"/>
  <c r="AI116" i="10"/>
  <c r="AH116" i="10"/>
  <c r="AI12" i="8"/>
  <c r="AH12" i="8"/>
  <c r="AI25" i="7"/>
  <c r="AH25" i="7"/>
  <c r="AH107" i="10"/>
  <c r="AH113" i="10"/>
  <c r="AI113" i="10"/>
  <c r="AH22" i="9"/>
  <c r="AI22" i="9"/>
  <c r="AI28" i="9"/>
  <c r="AH32" i="9"/>
  <c r="AI32" i="9"/>
  <c r="AH99" i="10"/>
  <c r="AI99" i="10"/>
  <c r="AH91" i="10"/>
  <c r="AI91" i="10"/>
  <c r="AI66" i="10"/>
  <c r="AH66" i="10"/>
  <c r="AI107" i="10"/>
  <c r="AI103" i="10"/>
  <c r="AH103" i="10"/>
  <c r="AI95" i="10"/>
  <c r="AH95" i="10"/>
  <c r="AH75" i="10"/>
  <c r="AI75" i="10"/>
  <c r="AI93" i="10"/>
  <c r="AH93" i="10"/>
  <c r="AH101" i="10"/>
  <c r="AI101" i="10"/>
  <c r="AH97" i="10"/>
  <c r="AI97" i="10"/>
  <c r="AH62" i="10"/>
  <c r="AI62" i="10"/>
  <c r="AI81" i="10"/>
  <c r="AH81" i="10"/>
  <c r="AI111" i="10"/>
  <c r="AH111" i="10"/>
  <c r="AI60" i="10"/>
  <c r="AH60" i="10"/>
  <c r="AH71" i="10"/>
  <c r="AI71" i="10"/>
  <c r="AI73" i="10"/>
  <c r="AH73" i="10"/>
  <c r="AH83" i="10"/>
  <c r="AI83" i="10"/>
  <c r="AH24" i="9"/>
  <c r="AI77" i="10"/>
  <c r="AH77" i="10"/>
  <c r="AH28" i="9"/>
  <c r="AI18" i="9"/>
  <c r="AH18" i="9"/>
  <c r="AI105" i="10"/>
  <c r="AH105" i="10"/>
  <c r="AI89" i="10"/>
  <c r="AH89" i="10"/>
  <c r="AH68" i="10"/>
  <c r="AI68" i="10"/>
  <c r="AH79" i="10"/>
  <c r="AI79" i="10"/>
  <c r="AH85" i="10"/>
  <c r="AI85" i="10"/>
  <c r="AG4" i="8"/>
  <c r="AI8" i="8"/>
  <c r="AH8" i="8"/>
  <c r="AH21" i="7"/>
  <c r="AI21" i="7"/>
  <c r="AI2" i="9"/>
  <c r="AH10" i="10"/>
  <c r="AI54" i="10"/>
  <c r="AH54" i="10"/>
  <c r="AI50" i="10"/>
  <c r="AH50" i="10"/>
  <c r="AH14" i="10"/>
  <c r="AH38" i="10"/>
  <c r="AI38" i="10"/>
  <c r="AI26" i="10"/>
  <c r="AH26" i="10"/>
  <c r="AI8" i="9"/>
  <c r="AH8" i="9"/>
  <c r="AH42" i="10"/>
  <c r="AI42" i="10"/>
  <c r="AI22" i="10"/>
  <c r="AH22" i="10"/>
  <c r="AH40" i="10"/>
  <c r="AI40" i="10"/>
  <c r="AI24" i="10"/>
  <c r="AH24" i="10"/>
  <c r="AH44" i="10"/>
  <c r="AI44" i="10"/>
  <c r="AI36" i="10"/>
  <c r="AH36" i="10"/>
  <c r="AH4" i="9"/>
  <c r="AI4" i="9"/>
  <c r="AI6" i="9"/>
  <c r="AH6" i="9"/>
  <c r="AI48" i="10"/>
  <c r="AH48" i="10"/>
  <c r="AH2" i="9"/>
  <c r="AI28" i="10"/>
  <c r="AH28" i="10"/>
  <c r="AH30" i="10"/>
  <c r="AI30" i="10"/>
  <c r="AI32" i="10"/>
  <c r="AH32" i="10"/>
  <c r="AH46" i="10"/>
  <c r="AI46" i="10"/>
  <c r="AI20" i="10"/>
  <c r="AH20" i="10"/>
  <c r="AH34" i="10"/>
  <c r="AI34" i="10"/>
  <c r="AI18" i="10"/>
  <c r="AH18" i="10"/>
  <c r="AI10" i="10"/>
  <c r="AC47" i="7"/>
  <c r="AI14" i="10"/>
  <c r="AH3" i="10"/>
  <c r="AI3" i="10"/>
  <c r="AE28" i="8"/>
  <c r="AH4" i="8"/>
  <c r="AG28" i="8"/>
  <c r="AI4" i="8"/>
  <c r="AE47" i="7"/>
  <c r="AG47" i="7"/>
  <c r="AF47" i="7"/>
  <c r="AG29" i="8"/>
  <c r="AG48" i="7"/>
  <c r="AI58" i="10"/>
  <c r="AH58" i="10"/>
</calcChain>
</file>

<file path=xl/sharedStrings.xml><?xml version="1.0" encoding="utf-8"?>
<sst xmlns="http://schemas.openxmlformats.org/spreadsheetml/2006/main" count="943" uniqueCount="240">
  <si>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</si>
  <si>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</si>
  <si>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</si>
  <si>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</si>
  <si>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</si>
  <si>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</si>
  <si>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</si>
  <si>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</si>
  <si>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</si>
  <si>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</si>
  <si>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</si>
  <si>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</si>
  <si>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</si>
  <si>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</si>
  <si>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</si>
  <si>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</si>
  <si>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</si>
  <si>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</si>
  <si>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</si>
  <si>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</si>
  <si>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</si>
  <si>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</si>
  <si>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</si>
  <si>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</si>
  <si>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</si>
  <si>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</si>
  <si>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</si>
  <si>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</si>
  <si>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</si>
  <si>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</si>
  <si>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</si>
  <si>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</si>
  <si>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</si>
  <si>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</si>
  <si>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</si>
  <si>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</si>
  <si>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</si>
  <si>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</si>
  <si>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</si>
  <si>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</si>
  <si>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</si>
  <si>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</si>
  <si>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</si>
  <si>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</si>
  <si>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</si>
  <si>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</si>
  <si>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</si>
  <si>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</si>
  <si>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</si>
  <si>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</si>
  <si>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</si>
  <si>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</si>
  <si>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</si>
  <si>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</si>
  <si>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</si>
  <si>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</si>
  <si>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</si>
  <si>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</si>
  <si>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</si>
  <si>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</si>
  <si>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</si>
  <si>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</si>
  <si>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</si>
  <si>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</si>
  <si>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</si>
  <si>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</si>
  <si>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</si>
  <si>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</si>
  <si>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</si>
  <si>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</si>
  <si>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</si>
  <si>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</si>
  <si>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</si>
  <si>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</si>
  <si>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</si>
  <si>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</si>
  <si>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</si>
  <si>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</si>
  <si>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</si>
  <si>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</si>
  <si>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day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</si>
  <si>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</si>
  <si>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</si>
  <si>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</si>
  <si>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</si>
  <si>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</si>
  <si>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</si>
  <si>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</si>
  <si>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</si>
  <si>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</si>
  <si>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</si>
  <si>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</si>
  <si>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</si>
  <si>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</si>
  <si>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</si>
  <si>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</si>
  <si>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</si>
  <si>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</si>
  <si>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</si>
  <si>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</si>
  <si>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</si>
  <si>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</si>
  <si>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</si>
  <si>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</si>
  <si>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</si>
  <si>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</si>
  <si>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</si>
  <si>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</si>
  <si>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</si>
  <si>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</si>
  <si>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</si>
  <si>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</si>
  <si>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</si>
  <si>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tehuth</t>
  </si>
  <si>
    <t>Data_1 IPL-17O-2144 House DI #1-R14-1</t>
  </si>
  <si>
    <t>Data_2 IPL-17O-2145 House DI #1-R14-2</t>
  </si>
  <si>
    <t>Data_4 IPL-17O-2147 House DI #1-R14-4</t>
  </si>
  <si>
    <t>Data_5 IPL-17O-2148 House DI #1-R14-5</t>
  </si>
  <si>
    <t>Data_6 IPL-17O-2149 House DI #1-R14-6</t>
  </si>
  <si>
    <t>Data_7 IPL-17O-2150 House DI #1-R14-7</t>
  </si>
  <si>
    <t>Data_8 IPL-17O-2151 SLAP2-B5-R14-1</t>
  </si>
  <si>
    <t>Data_3 IPL-17O-2146 House DI #1-R14-3</t>
  </si>
  <si>
    <t>Data_9 IPL-17O-2152 SLAP2-B5-R14-2</t>
  </si>
  <si>
    <t>Data_10 IPL-17O-2153 SLAP2-B5-R14-3</t>
  </si>
  <si>
    <t>Data_11 IPL-17O-2154 SLAP2-B5-R14-4</t>
  </si>
  <si>
    <t>Data_12 IPL-17O-2155 VSMOW2-B4-R14-1</t>
  </si>
  <si>
    <t>Data_13 IPL-17O-2156 VSMOW2-B4-R14-2</t>
  </si>
  <si>
    <t>Data_14 IPL-17O-2157 VSMOW2-B4-R14-3</t>
  </si>
  <si>
    <t>Data_15 IPL-17O-2158 VSMOW2-B4-R14-4</t>
  </si>
  <si>
    <t>Data_16 IPL-17O-2159 USGS45-B1-R14-1</t>
  </si>
  <si>
    <t>Data_17 IPL-17O-2160 USGS45-B1-R14-2</t>
  </si>
  <si>
    <t>Data_18 IPL-17O-2161 USGS50-B1-R14-1</t>
  </si>
  <si>
    <t>Data_19 IPL-17O-2162 USGS50-B1-R14-2</t>
  </si>
  <si>
    <t>Data_20 IPL-17O-2163 USGS53-A1-R14-1</t>
  </si>
  <si>
    <t>Data_21 IPL-17O-2164 USGS53-A1-R14-2</t>
  </si>
  <si>
    <t>Data_22 IPL-17O-2165 KONA-R14-1</t>
  </si>
  <si>
    <t>Data_23 IPL-17O-2166 KONA-R14-2</t>
  </si>
  <si>
    <t>Data_24 IPL-17O-2167 B118-R14-1</t>
  </si>
  <si>
    <t>Data_25 IPL-17O-2168 B118-R14-2</t>
  </si>
  <si>
    <t>Data_26 IPL-17O-2169 STL-R14-1</t>
  </si>
  <si>
    <t>Data_27 IPL-17O-2170 STL-R14-2</t>
  </si>
  <si>
    <t>Data_28 IPL-17O-2171 USGS47-B2-R14-1</t>
  </si>
  <si>
    <t>d17O SLAP</t>
    <phoneticPr fontId="0" type="noConversion"/>
  </si>
  <si>
    <t>Data_29 IPL-17O-2172 USGS47-B2-R14-2</t>
  </si>
  <si>
    <t>Data_30 IPL-17O-2173 BSM-R14-1</t>
  </si>
  <si>
    <t>Data_31 IPL-17O-2174 BSM-R14-2</t>
  </si>
  <si>
    <t>Data_32 IPL-17O-2175 USGS50-B1-R14-3</t>
  </si>
  <si>
    <t>jrk</t>
  </si>
  <si>
    <t>Data_33 IPL-17O-2176 USGS50-B1-R14-4</t>
  </si>
  <si>
    <t>Data_34 IPL-17O-2177 KONA-R14-3</t>
  </si>
  <si>
    <t>Data_35 IPL-17O-2178 KONA-R14-4</t>
  </si>
  <si>
    <t>Data_36 IPL-17O-2179 USGS53-A1-R14-3</t>
  </si>
  <si>
    <t>Data_37 IPL-17O-2180 USGS53-A1-R14-4</t>
  </si>
  <si>
    <t>Data_38 IPL-17O-2181 B118-R14-3</t>
  </si>
  <si>
    <t>Data_39 IPL-17O-2182 B118-R14-4</t>
  </si>
  <si>
    <t>Data_40 IPL-17O-2183 USGS45-B1-R14-3</t>
  </si>
  <si>
    <t>Data_41 IPL-17O-2184 USGS45-B1-R14-4</t>
  </si>
  <si>
    <t>Data_42 IPL-17O-2185 BSM-R14-3</t>
  </si>
  <si>
    <t>Data_43 IPL-17O-2186 BSM-R14-4</t>
  </si>
  <si>
    <t>Data_44 IPL-17O-2187 USGS47-B2-R14-3</t>
  </si>
  <si>
    <t>Data_45 IPL-17O-2188 USGS47-B2-R14-4</t>
  </si>
  <si>
    <t>Data_46 IPL-17O-2189 STL-R14-3</t>
  </si>
  <si>
    <t>Data_47 IPL-17O-2190 STL-R14-4</t>
  </si>
  <si>
    <t>Data_48 IPL-17O-2191 VSMOW2-B4-R14-5</t>
  </si>
  <si>
    <t>Data_50 IPL-17O-2193 VSMOW2-B4-R14-7</t>
  </si>
  <si>
    <t>Data_49 IPL-17O-2192 VSMOW2-B4-R14-6</t>
  </si>
  <si>
    <t>Data_51 IPL-17O-2194 VSMOW2-B4-R14-8</t>
  </si>
  <si>
    <t>Data_52 IPL-17O-2195 SLAP2-B5-R14-5</t>
  </si>
  <si>
    <t>Data_53 IPL-17O-2196 SLAP2-B5-R14-6</t>
  </si>
  <si>
    <t>Data_54 IPL-17O-2197 SLAP2-B5-R14-7</t>
  </si>
  <si>
    <t>Data_55 IPL-17O-2198 SLAP2-B5-R14-8</t>
  </si>
  <si>
    <t>Data_56 IPL-17O-2199 Furnace Water #1-R14-1</t>
  </si>
  <si>
    <t>Data_57 IPL-17O-2200 Furnace Water #1-R14-2</t>
  </si>
  <si>
    <t>Data_58 IPL-17O-2201 102-GC-AZ01-R14-1</t>
  </si>
  <si>
    <t>Data_59 IPL-17O-2202 102-GC-AZ01-R14-2</t>
  </si>
  <si>
    <t>Data_60 IPL-17O-2203 IAEA-C1-R14-1</t>
  </si>
  <si>
    <t>Data_61 IPL-17O-2204 IAEA-C1-R14-2</t>
  </si>
  <si>
    <t>Data_62 IPL-17O-2205 IAEA-C1-R14-3</t>
  </si>
  <si>
    <t>Data_63 IPL-17O-2206 IAEA-603-R14-1</t>
  </si>
  <si>
    <t>IAEA-603</t>
  </si>
  <si>
    <t>Data_64 IPL-17O-2207 LMC-12b-9-10-R14-1</t>
  </si>
  <si>
    <t>Data_65 IPL-17O-2208 LMC-12b-9-10-R14-2</t>
  </si>
  <si>
    <t>ReactorID</t>
  </si>
  <si>
    <t>primes</t>
  </si>
  <si>
    <t>flag.major</t>
  </si>
  <si>
    <t>flag.analysis</t>
  </si>
  <si>
    <t>Low T4 yield of 134 mbar. Ignore sample.</t>
  </si>
  <si>
    <t>Low T4 yield of 117 mbar. Ignore sample.</t>
  </si>
  <si>
    <t>Data_66 IPL-17O-2209 LMC-12b-12-13-R14-1</t>
  </si>
  <si>
    <t>Data_67 IPL-17O-2210 LMC-12b-12-13-R14-2</t>
  </si>
  <si>
    <t>Data_68 IPL-17O-2211 LMC-12b-9-10-R14-3</t>
  </si>
  <si>
    <t>Data_69 IPL-17O-2212 LMC-12b-29.5-30.5-R14-1</t>
  </si>
  <si>
    <t>Data_70 IPL-17O-2213 LMC-12b-29.5-30.5-R14-2</t>
  </si>
  <si>
    <t>Data_71 IPL-17O-2214 LMC-12b-21-22-R14-1</t>
  </si>
  <si>
    <t>Data_72 IPL-17O-2215 LMC-12b-21-22-R14-2</t>
  </si>
  <si>
    <t>Data_73 IPL-17O-2216 AN1702-R14-1</t>
  </si>
  <si>
    <t>Data_74 IPL-17O-2217 AN1702-R14-2</t>
  </si>
  <si>
    <t>Data_75 IPL-17O-2218 TB1701-R14-1</t>
  </si>
  <si>
    <t>Data_76 IPL-17O-2219 TB1701-R14-2</t>
  </si>
  <si>
    <t>Data_77 IPL-17O-2220 Goler3-R14-1</t>
  </si>
  <si>
    <t>Data_78 IPL-17O-2221 Goler3-R14-2</t>
  </si>
  <si>
    <t>Data_79 IPL-17O-2222 LC-1-164-168-R14-1</t>
  </si>
  <si>
    <t>Data_80 IPL-17O-2223 LC-1-164-168-R14-2</t>
  </si>
  <si>
    <t>Data_81 IPL-17O-2224 102-GC-AZ01-R14-3</t>
  </si>
  <si>
    <t>Data_82 IPL-17O-2225 102-GC-AZ01-R14-4</t>
  </si>
  <si>
    <t>Data_84 IPL-17O-2227 IAEA-C1-R14-5</t>
  </si>
  <si>
    <t>Data_85 IPL-17O-2228 IAEA-603-R14-2</t>
  </si>
  <si>
    <t>Data_83 IPL-17O-2226 IAEA-C1-R14-4</t>
  </si>
  <si>
    <t>Data_86 IPL-17O-2229 IAEA-C1-R14-6</t>
  </si>
  <si>
    <t>Data_87 IPL-17O-2230 LMC-12b-4-5-R14-1</t>
  </si>
  <si>
    <t>Data_88 IPL-17O-2231 LMC-12b-4-5-R14-2</t>
  </si>
  <si>
    <t>Data_91 IPL-17O-2234 LC-1-508.5-511.5-R14-1</t>
  </si>
  <si>
    <t>Data_90 IPL-17O-2233 20ND03-3-R14-2</t>
  </si>
  <si>
    <t>Data_89 IPL-17O-2232 20ND03-3-R14-1</t>
  </si>
  <si>
    <t>Data_92 IPL-17O-2235 LC-1-508.5-511.5-R14-2</t>
  </si>
  <si>
    <t>Data_93 IPL-17O-2236 LC-1-376-378-R14-1</t>
  </si>
  <si>
    <t>Data_94 IPL-17O-2237 LC-1-376-378-R14-2</t>
  </si>
  <si>
    <t>Data_95 IPL-17O-2238 LC-1-0-2-R14-1</t>
  </si>
  <si>
    <t>Data_96 IPL-17O-2239 LC-1-0-2-R14-2</t>
  </si>
  <si>
    <t>Data_97 IPL-17O-2240 LC-1-37.5-39.5-R14-1</t>
  </si>
  <si>
    <t>Data_98 IPL-17O-2241 LC-1-37.5-39.5-R14-2</t>
  </si>
  <si>
    <t>Data_99 IPL-17O-2242 LC-1-305-307.5-R14-1</t>
  </si>
  <si>
    <t>Data_100 IPL-17O-2243 LC-1-305-307.5-R14-2</t>
  </si>
  <si>
    <t>Data_101 IPL-17O-2244 19Loyalton2-40-R14-1</t>
  </si>
  <si>
    <t>Data_102 IPL-17O-2245 19Loyalton2-40-R14-2</t>
  </si>
  <si>
    <t>Data_103 IPL-17O-2246 LC-1-181.5-183-R14-1</t>
  </si>
  <si>
    <t>Data_104 IPL-17O-2247 LC-1-181.5-183-R14-2</t>
  </si>
  <si>
    <t>Data_105 IPL-17O-2248 IAEA-C1-R14-7</t>
  </si>
  <si>
    <t>Data_106 IPL-17O-2249 IAEA-C1-R14-8</t>
  </si>
  <si>
    <t>Data_107 IPL-17O-2250 IAEA-C1-R14-9</t>
  </si>
  <si>
    <t>Data_108 IPL-17O-2251 IAEA-603-R14-3</t>
  </si>
  <si>
    <t>Data_110 IPL-17O-2253 102-GC-AZ01-R14-6</t>
  </si>
  <si>
    <t>Data_109 IPL-17O-2252 102-GC-AZ01-R14-5</t>
  </si>
  <si>
    <t>Data_111 IPL-17O-2254 VSMOW2-B4-R14-9</t>
  </si>
  <si>
    <t>Data_112 IPL-17O-2255 VSMOW2-B4-R14-10</t>
  </si>
  <si>
    <t>Data_113 IPL-17O-2256 VSMOW2-B4-R14-11</t>
  </si>
  <si>
    <t>Data_115 IPL-17O-2255 SLAP2-B5-R14-9.1</t>
  </si>
  <si>
    <t>This is a restart. Original run was started at 13:58 and failed because the computer restarted itself. Manual restart at 14:36, analysis should be fine.</t>
  </si>
  <si>
    <t>Data_116 IPL-17O-2258 SLAP2-B5-R14-10</t>
  </si>
  <si>
    <t>Data_117 IPL-17O-2259 SLAP2-B5-R14-11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</si>
</sst>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6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32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22" fontId="0" fillId="0" borderId="0" xfId="0" applyNumberFormat="1" applyFill="1" applyBorder="1"/>
    <xf numFmtId="166" fontId="0" fillId="0" borderId="0" xfId="0" applyNumberFormat="1" applyFill="1" applyBorder="1"/>
    <xf numFmtId="1" fontId="0" fillId="0" borderId="0" xfId="0" applyNumberFormat="1" applyFill="1" applyBorder="1"/>
    <xf numFmtId="165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22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1" fontId="0" fillId="0" borderId="0" xfId="0" applyNumberFormat="1" applyFill="1" applyAlignment="1">
      <alignment horizontal="right"/>
    </xf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8" fillId="0" borderId="0" xfId="0" applyFont="1" applyFill="1"/>
    <xf numFmtId="0" fontId="2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4" fillId="0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/>
    <xf numFmtId="22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0" fontId="0" fillId="0" borderId="0" xfId="0" applyNumberFormat="1" applyProtection="1"/>
    <xf numFmtId="0" fontId="0" fillId="0" borderId="0" xfId="0" applyNumberFormat="1" applyFill="1" applyBorder="1" applyProtection="1"/>
    <xf numFmtId="0" fontId="0" fillId="0" borderId="0" xfId="0" applyFont="1" applyBorder="1" applyAlignment="1">
      <alignment horizontal="left"/>
    </xf>
    <xf numFmtId="1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0" borderId="0" xfId="0" applyNumberFormat="1" applyFill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1" fontId="30" fillId="0" borderId="0" xfId="0" applyNumberFormat="1" applyFont="1" applyFill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Fill="1" applyAlignment="1">
      <alignment horizontal="righ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Reactor 12 </a:t>
            </a:r>
          </a:p>
          <a:p>
            <a:pPr>
              <a:defRPr/>
            </a:pPr>
            <a:r>
              <a:rPr lang="en-GB"/>
              <a:t>d33 errors through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531496062992"/>
          <c:y val="0.14898148148148149"/>
          <c:w val="0.59989339794989915"/>
          <c:h val="0.743619130941965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Data'!$V$3:$V$66</c:f>
              <c:numCache>
                <c:formatCode>m/d/yyyy\ h:mm</c:formatCode>
                <c:ptCount val="64"/>
                <c:pt idx="0">
                  <c:v>43878.511874999997</c:v>
                </c:pt>
                <c:pt idx="1">
                  <c:v>43878.607754629629</c:v>
                </c:pt>
                <c:pt idx="2">
                  <c:v>43878.692789351851</c:v>
                </c:pt>
                <c:pt idx="3">
                  <c:v>43879.340185185189</c:v>
                </c:pt>
                <c:pt idx="4">
                  <c:v>43879.429837962962</c:v>
                </c:pt>
                <c:pt idx="5">
                  <c:v>43879.505023148151</c:v>
                </c:pt>
                <c:pt idx="6">
                  <c:v>43879.615555555552</c:v>
                </c:pt>
                <c:pt idx="7">
                  <c:v>43879.717731481483</c:v>
                </c:pt>
                <c:pt idx="8">
                  <c:v>43880.341134259259</c:v>
                </c:pt>
                <c:pt idx="9">
                  <c:v>43880.417847222219</c:v>
                </c:pt>
                <c:pt idx="10">
                  <c:v>43880.551215277781</c:v>
                </c:pt>
                <c:pt idx="11">
                  <c:v>43880.63685185185</c:v>
                </c:pt>
                <c:pt idx="12">
                  <c:v>43880.719131944446</c:v>
                </c:pt>
                <c:pt idx="13">
                  <c:v>43881.350370370368</c:v>
                </c:pt>
                <c:pt idx="14">
                  <c:v>43881.451539351852</c:v>
                </c:pt>
                <c:pt idx="15">
                  <c:v>43881.527118055557</c:v>
                </c:pt>
                <c:pt idx="16">
                  <c:v>43881.607812499999</c:v>
                </c:pt>
                <c:pt idx="17">
                  <c:v>43881.689849537041</c:v>
                </c:pt>
                <c:pt idx="18">
                  <c:v>43882.340312499997</c:v>
                </c:pt>
                <c:pt idx="19">
                  <c:v>43882.427581018521</c:v>
                </c:pt>
                <c:pt idx="20">
                  <c:v>43882.502002314817</c:v>
                </c:pt>
                <c:pt idx="21">
                  <c:v>43882.608923611115</c:v>
                </c:pt>
                <c:pt idx="22">
                  <c:v>43882.688437500001</c:v>
                </c:pt>
                <c:pt idx="23">
                  <c:v>43885.420185185183</c:v>
                </c:pt>
                <c:pt idx="24">
                  <c:v>43885.496157407404</c:v>
                </c:pt>
                <c:pt idx="25">
                  <c:v>43885.580729166664</c:v>
                </c:pt>
                <c:pt idx="26">
                  <c:v>43885.659722222219</c:v>
                </c:pt>
                <c:pt idx="27">
                  <c:v>43885.74490740741</c:v>
                </c:pt>
                <c:pt idx="28">
                  <c:v>43886.377280092594</c:v>
                </c:pt>
                <c:pt idx="29">
                  <c:v>43886.457453703704</c:v>
                </c:pt>
                <c:pt idx="30">
                  <c:v>43886.53800925926</c:v>
                </c:pt>
                <c:pt idx="31">
                  <c:v>43886.613287037035</c:v>
                </c:pt>
                <c:pt idx="32">
                  <c:v>43886.688055555554</c:v>
                </c:pt>
                <c:pt idx="33">
                  <c:v>43886.765914351854</c:v>
                </c:pt>
                <c:pt idx="34">
                  <c:v>43887.346516203703</c:v>
                </c:pt>
                <c:pt idx="35">
                  <c:v>43887.427418981482</c:v>
                </c:pt>
                <c:pt idx="36">
                  <c:v>43887.503645833334</c:v>
                </c:pt>
                <c:pt idx="37">
                  <c:v>43887.610543981478</c:v>
                </c:pt>
                <c:pt idx="38">
                  <c:v>43887.70685185185</c:v>
                </c:pt>
                <c:pt idx="39">
                  <c:v>43888.342453703706</c:v>
                </c:pt>
                <c:pt idx="40">
                  <c:v>43888.430844907409</c:v>
                </c:pt>
                <c:pt idx="41">
                  <c:v>43888.512372685182</c:v>
                </c:pt>
                <c:pt idx="42">
                  <c:v>43888.621701388889</c:v>
                </c:pt>
                <c:pt idx="43">
                  <c:v>43888.710127314815</c:v>
                </c:pt>
                <c:pt idx="44">
                  <c:v>43888.787986111114</c:v>
                </c:pt>
                <c:pt idx="45">
                  <c:v>43889.346273148149</c:v>
                </c:pt>
                <c:pt idx="46">
                  <c:v>43889.424143518518</c:v>
                </c:pt>
                <c:pt idx="47">
                  <c:v>43889.511574074073</c:v>
                </c:pt>
                <c:pt idx="48">
                  <c:v>43889.589375000003</c:v>
                </c:pt>
                <c:pt idx="49">
                  <c:v>43889.669317129628</c:v>
                </c:pt>
                <c:pt idx="50">
                  <c:v>43892.304016203707</c:v>
                </c:pt>
                <c:pt idx="51">
                  <c:v>43892.388171296298</c:v>
                </c:pt>
                <c:pt idx="52">
                  <c:v>43892.466481481482</c:v>
                </c:pt>
                <c:pt idx="53">
                  <c:v>43892.543124999997</c:v>
                </c:pt>
                <c:pt idx="54">
                  <c:v>43892.618761574071</c:v>
                </c:pt>
                <c:pt idx="55">
                  <c:v>43892.701643518521</c:v>
                </c:pt>
                <c:pt idx="56">
                  <c:v>43893.346805555557</c:v>
                </c:pt>
                <c:pt idx="57">
                  <c:v>43893.582071759258</c:v>
                </c:pt>
                <c:pt idx="58">
                  <c:v>43893.681064814817</c:v>
                </c:pt>
                <c:pt idx="59">
                  <c:v>43893.762511574074</c:v>
                </c:pt>
                <c:pt idx="60">
                  <c:v>43894.370138888888</c:v>
                </c:pt>
                <c:pt idx="61">
                  <c:v>43894.474664351852</c:v>
                </c:pt>
                <c:pt idx="62">
                  <c:v>43894.663391203707</c:v>
                </c:pt>
                <c:pt idx="63">
                  <c:v>43894.757013888891</c:v>
                </c:pt>
              </c:numCache>
            </c:numRef>
          </c:xVal>
          <c:yVal>
            <c:numRef>
              <c:f>'All Data'!$O$3:$O$66</c:f>
              <c:numCache>
                <c:formatCode>0.000</c:formatCode>
                <c:ptCount val="64"/>
                <c:pt idx="0">
                  <c:v>3.36341440449256E-3</c:v>
                </c:pt>
                <c:pt idx="1">
                  <c:v>5.2388028804828202E-3</c:v>
                </c:pt>
                <c:pt idx="2">
                  <c:v>3.7573323987235099E-3</c:v>
                </c:pt>
                <c:pt idx="3">
                  <c:v>4.6866168974370901E-3</c:v>
                </c:pt>
                <c:pt idx="4">
                  <c:v>4.5607150974919797E-3</c:v>
                </c:pt>
                <c:pt idx="5">
                  <c:v>3.3178213689079999E-3</c:v>
                </c:pt>
                <c:pt idx="6">
                  <c:v>2.9300219046313001E-3</c:v>
                </c:pt>
                <c:pt idx="7">
                  <c:v>3.9990411252780397E-3</c:v>
                </c:pt>
                <c:pt idx="8">
                  <c:v>7.1989008765599204E-3</c:v>
                </c:pt>
                <c:pt idx="9">
                  <c:v>7.1667884895330004E-3</c:v>
                </c:pt>
                <c:pt idx="10">
                  <c:v>3.9575960346972597E-3</c:v>
                </c:pt>
                <c:pt idx="11">
                  <c:v>3.6808578650257399E-3</c:v>
                </c:pt>
                <c:pt idx="12">
                  <c:v>3.1519863525375901E-3</c:v>
                </c:pt>
                <c:pt idx="13">
                  <c:v>5.2784993026555203E-3</c:v>
                </c:pt>
                <c:pt idx="14">
                  <c:v>2.9697371841716498E-3</c:v>
                </c:pt>
                <c:pt idx="15">
                  <c:v>4.3501158769337703E-3</c:v>
                </c:pt>
                <c:pt idx="16">
                  <c:v>3.9364437076784796E-3</c:v>
                </c:pt>
                <c:pt idx="17">
                  <c:v>4.8354070771303402E-3</c:v>
                </c:pt>
                <c:pt idx="18">
                  <c:v>4.4853654440886702E-3</c:v>
                </c:pt>
                <c:pt idx="19">
                  <c:v>3.9230756764918901E-3</c:v>
                </c:pt>
                <c:pt idx="20">
                  <c:v>4.3364477933035802E-3</c:v>
                </c:pt>
                <c:pt idx="21">
                  <c:v>4.2389227352302499E-3</c:v>
                </c:pt>
                <c:pt idx="22">
                  <c:v>2.7678480553053799E-3</c:v>
                </c:pt>
                <c:pt idx="23">
                  <c:v>3.95795065106059E-3</c:v>
                </c:pt>
                <c:pt idx="24">
                  <c:v>3.9193456385997801E-3</c:v>
                </c:pt>
                <c:pt idx="25">
                  <c:v>3.5280996529207299E-3</c:v>
                </c:pt>
                <c:pt idx="26">
                  <c:v>3.3359118696420298E-3</c:v>
                </c:pt>
                <c:pt idx="27">
                  <c:v>3.7125939267907701E-3</c:v>
                </c:pt>
                <c:pt idx="28">
                  <c:v>4.2833900730037703E-3</c:v>
                </c:pt>
                <c:pt idx="29">
                  <c:v>4.9866062578806103E-3</c:v>
                </c:pt>
                <c:pt idx="30">
                  <c:v>4.5076511143166201E-3</c:v>
                </c:pt>
                <c:pt idx="31">
                  <c:v>3.8810175301582498E-3</c:v>
                </c:pt>
                <c:pt idx="32">
                  <c:v>3.7970855365924098E-3</c:v>
                </c:pt>
                <c:pt idx="33">
                  <c:v>3.4438253189082498E-3</c:v>
                </c:pt>
                <c:pt idx="34">
                  <c:v>9.3266797291951305E-3</c:v>
                </c:pt>
                <c:pt idx="35">
                  <c:v>6.92655102265836E-3</c:v>
                </c:pt>
                <c:pt idx="36">
                  <c:v>4.4742239403995103E-3</c:v>
                </c:pt>
                <c:pt idx="37">
                  <c:v>9.7412119817224304E-3</c:v>
                </c:pt>
                <c:pt idx="38">
                  <c:v>4.3986651291940699E-3</c:v>
                </c:pt>
                <c:pt idx="39">
                  <c:v>3.9416229019069004E-3</c:v>
                </c:pt>
                <c:pt idx="40">
                  <c:v>3.8524201764011399E-3</c:v>
                </c:pt>
                <c:pt idx="41">
                  <c:v>3.7156020944809501E-3</c:v>
                </c:pt>
                <c:pt idx="42">
                  <c:v>5.2896454627329604E-3</c:v>
                </c:pt>
                <c:pt idx="43">
                  <c:v>3.9386154895305796E-3</c:v>
                </c:pt>
                <c:pt idx="44">
                  <c:v>3.4814781627013798E-3</c:v>
                </c:pt>
                <c:pt idx="45">
                  <c:v>4.9252823729012902E-3</c:v>
                </c:pt>
                <c:pt idx="46">
                  <c:v>4.9346354031588203E-3</c:v>
                </c:pt>
                <c:pt idx="47">
                  <c:v>4.2161253560375703E-3</c:v>
                </c:pt>
                <c:pt idx="48">
                  <c:v>3.9352234821079203E-3</c:v>
                </c:pt>
                <c:pt idx="49">
                  <c:v>4.1297725426681104E-3</c:v>
                </c:pt>
                <c:pt idx="50">
                  <c:v>4.0872932060193297E-3</c:v>
                </c:pt>
                <c:pt idx="51">
                  <c:v>1.4662920162929E-2</c:v>
                </c:pt>
                <c:pt idx="52">
                  <c:v>2.96831122558033E-3</c:v>
                </c:pt>
                <c:pt idx="53">
                  <c:v>4.4196524708513003E-3</c:v>
                </c:pt>
                <c:pt idx="54">
                  <c:v>5.6436177195308898E-3</c:v>
                </c:pt>
                <c:pt idx="55">
                  <c:v>4.9887485333979199E-3</c:v>
                </c:pt>
                <c:pt idx="56">
                  <c:v>3.9288155243329403E-3</c:v>
                </c:pt>
                <c:pt idx="57">
                  <c:v>4.0739613464978296E-3</c:v>
                </c:pt>
                <c:pt idx="58">
                  <c:v>3.63785231949615E-3</c:v>
                </c:pt>
                <c:pt idx="59">
                  <c:v>3.9162114508037296E-3</c:v>
                </c:pt>
                <c:pt idx="60">
                  <c:v>5.0316118821074297E-3</c:v>
                </c:pt>
                <c:pt idx="61">
                  <c:v>4.1146259059821602E-3</c:v>
                </c:pt>
                <c:pt idx="62">
                  <c:v>3.0861550208812001E-3</c:v>
                </c:pt>
                <c:pt idx="63">
                  <c:v>3.4668632881999402E-3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15832"/>
        <c:axId val="31051426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Data'!$V$3:$V$66</c:f>
              <c:numCache>
                <c:formatCode>m/d/yyyy\ h:mm</c:formatCode>
                <c:ptCount val="64"/>
                <c:pt idx="0">
                  <c:v>43878.511874999997</c:v>
                </c:pt>
                <c:pt idx="1">
                  <c:v>43878.607754629629</c:v>
                </c:pt>
                <c:pt idx="2">
                  <c:v>43878.692789351851</c:v>
                </c:pt>
                <c:pt idx="3">
                  <c:v>43879.340185185189</c:v>
                </c:pt>
                <c:pt idx="4">
                  <c:v>43879.429837962962</c:v>
                </c:pt>
                <c:pt idx="5">
                  <c:v>43879.505023148151</c:v>
                </c:pt>
                <c:pt idx="6">
                  <c:v>43879.615555555552</c:v>
                </c:pt>
                <c:pt idx="7">
                  <c:v>43879.717731481483</c:v>
                </c:pt>
                <c:pt idx="8">
                  <c:v>43880.341134259259</c:v>
                </c:pt>
                <c:pt idx="9">
                  <c:v>43880.417847222219</c:v>
                </c:pt>
                <c:pt idx="10">
                  <c:v>43880.551215277781</c:v>
                </c:pt>
                <c:pt idx="11">
                  <c:v>43880.63685185185</c:v>
                </c:pt>
                <c:pt idx="12">
                  <c:v>43880.719131944446</c:v>
                </c:pt>
                <c:pt idx="13">
                  <c:v>43881.350370370368</c:v>
                </c:pt>
                <c:pt idx="14">
                  <c:v>43881.451539351852</c:v>
                </c:pt>
                <c:pt idx="15">
                  <c:v>43881.527118055557</c:v>
                </c:pt>
                <c:pt idx="16">
                  <c:v>43881.607812499999</c:v>
                </c:pt>
                <c:pt idx="17">
                  <c:v>43881.689849537041</c:v>
                </c:pt>
                <c:pt idx="18">
                  <c:v>43882.340312499997</c:v>
                </c:pt>
                <c:pt idx="19">
                  <c:v>43882.427581018521</c:v>
                </c:pt>
                <c:pt idx="20">
                  <c:v>43882.502002314817</c:v>
                </c:pt>
                <c:pt idx="21">
                  <c:v>43882.608923611115</c:v>
                </c:pt>
                <c:pt idx="22">
                  <c:v>43882.688437500001</c:v>
                </c:pt>
                <c:pt idx="23">
                  <c:v>43885.420185185183</c:v>
                </c:pt>
                <c:pt idx="24">
                  <c:v>43885.496157407404</c:v>
                </c:pt>
                <c:pt idx="25">
                  <c:v>43885.580729166664</c:v>
                </c:pt>
                <c:pt idx="26">
                  <c:v>43885.659722222219</c:v>
                </c:pt>
                <c:pt idx="27">
                  <c:v>43885.74490740741</c:v>
                </c:pt>
                <c:pt idx="28">
                  <c:v>43886.377280092594</c:v>
                </c:pt>
                <c:pt idx="29">
                  <c:v>43886.457453703704</c:v>
                </c:pt>
                <c:pt idx="30">
                  <c:v>43886.53800925926</c:v>
                </c:pt>
                <c:pt idx="31">
                  <c:v>43886.613287037035</c:v>
                </c:pt>
                <c:pt idx="32">
                  <c:v>43886.688055555554</c:v>
                </c:pt>
                <c:pt idx="33">
                  <c:v>43886.765914351854</c:v>
                </c:pt>
                <c:pt idx="34">
                  <c:v>43887.346516203703</c:v>
                </c:pt>
                <c:pt idx="35">
                  <c:v>43887.427418981482</c:v>
                </c:pt>
                <c:pt idx="36">
                  <c:v>43887.503645833334</c:v>
                </c:pt>
                <c:pt idx="37">
                  <c:v>43887.610543981478</c:v>
                </c:pt>
                <c:pt idx="38">
                  <c:v>43887.70685185185</c:v>
                </c:pt>
                <c:pt idx="39">
                  <c:v>43888.342453703706</c:v>
                </c:pt>
                <c:pt idx="40">
                  <c:v>43888.430844907409</c:v>
                </c:pt>
                <c:pt idx="41">
                  <c:v>43888.512372685182</c:v>
                </c:pt>
                <c:pt idx="42">
                  <c:v>43888.621701388889</c:v>
                </c:pt>
                <c:pt idx="43">
                  <c:v>43888.710127314815</c:v>
                </c:pt>
                <c:pt idx="44">
                  <c:v>43888.787986111114</c:v>
                </c:pt>
                <c:pt idx="45">
                  <c:v>43889.346273148149</c:v>
                </c:pt>
                <c:pt idx="46">
                  <c:v>43889.424143518518</c:v>
                </c:pt>
                <c:pt idx="47">
                  <c:v>43889.511574074073</c:v>
                </c:pt>
                <c:pt idx="48">
                  <c:v>43889.589375000003</c:v>
                </c:pt>
                <c:pt idx="49">
                  <c:v>43889.669317129628</c:v>
                </c:pt>
                <c:pt idx="50">
                  <c:v>43892.304016203707</c:v>
                </c:pt>
                <c:pt idx="51">
                  <c:v>43892.388171296298</c:v>
                </c:pt>
                <c:pt idx="52">
                  <c:v>43892.466481481482</c:v>
                </c:pt>
                <c:pt idx="53">
                  <c:v>43892.543124999997</c:v>
                </c:pt>
                <c:pt idx="54">
                  <c:v>43892.618761574071</c:v>
                </c:pt>
                <c:pt idx="55">
                  <c:v>43892.701643518521</c:v>
                </c:pt>
                <c:pt idx="56">
                  <c:v>43893.346805555557</c:v>
                </c:pt>
                <c:pt idx="57">
                  <c:v>43893.582071759258</c:v>
                </c:pt>
                <c:pt idx="58">
                  <c:v>43893.681064814817</c:v>
                </c:pt>
                <c:pt idx="59">
                  <c:v>43893.762511574074</c:v>
                </c:pt>
                <c:pt idx="60">
                  <c:v>43894.370138888888</c:v>
                </c:pt>
                <c:pt idx="61">
                  <c:v>43894.474664351852</c:v>
                </c:pt>
                <c:pt idx="62">
                  <c:v>43894.663391203707</c:v>
                </c:pt>
                <c:pt idx="63">
                  <c:v>43894.757013888891</c:v>
                </c:pt>
              </c:numCache>
            </c:numRef>
          </c:xVal>
          <c:yVal>
            <c:numRef>
              <c:f>'All Data'!$X$3:$X$66</c:f>
              <c:numCache>
                <c:formatCode>0.000</c:formatCode>
                <c:ptCount val="64"/>
                <c:pt idx="0">
                  <c:v>1.62359448472193E-5</c:v>
                </c:pt>
                <c:pt idx="1">
                  <c:v>7.9643372534754092E-3</c:v>
                </c:pt>
                <c:pt idx="2">
                  <c:v>1.16013296793674E-3</c:v>
                </c:pt>
                <c:pt idx="3">
                  <c:v>7.5364775551884202E-4</c:v>
                </c:pt>
                <c:pt idx="4">
                  <c:v>0.47354045811162498</c:v>
                </c:pt>
                <c:pt idx="5">
                  <c:v>2.0568987131451201E-2</c:v>
                </c:pt>
                <c:pt idx="6">
                  <c:v>7.9531004920865098E-3</c:v>
                </c:pt>
                <c:pt idx="7">
                  <c:v>7.4922205654313095E-2</c:v>
                </c:pt>
                <c:pt idx="8">
                  <c:v>5.8324418858755299E-2</c:v>
                </c:pt>
                <c:pt idx="9">
                  <c:v>2.9419105885270101E-2</c:v>
                </c:pt>
                <c:pt idx="10">
                  <c:v>2.9304107067229198E-3</c:v>
                </c:pt>
                <c:pt idx="11">
                  <c:v>4.3718490477756399E-3</c:v>
                </c:pt>
                <c:pt idx="12">
                  <c:v>1.18004201279726E-2</c:v>
                </c:pt>
                <c:pt idx="13">
                  <c:v>2.46344054166111E-3</c:v>
                </c:pt>
                <c:pt idx="14">
                  <c:v>1.44758877847402E-2</c:v>
                </c:pt>
                <c:pt idx="15">
                  <c:v>4.7508050560936196E-3</c:v>
                </c:pt>
                <c:pt idx="16">
                  <c:v>2.6164363702528098E-4</c:v>
                </c:pt>
                <c:pt idx="17">
                  <c:v>2.29087972041519E-5</c:v>
                </c:pt>
                <c:pt idx="18">
                  <c:v>7.9537371091043894E-3</c:v>
                </c:pt>
                <c:pt idx="19">
                  <c:v>0.13140395733871199</c:v>
                </c:pt>
                <c:pt idx="20">
                  <c:v>5.3566947367622797E-2</c:v>
                </c:pt>
                <c:pt idx="21">
                  <c:v>4.8126085759830101E-2</c:v>
                </c:pt>
                <c:pt idx="22">
                  <c:v>1.99544952256458E-3</c:v>
                </c:pt>
                <c:pt idx="23">
                  <c:v>7.6894579289083595E-2</c:v>
                </c:pt>
                <c:pt idx="24">
                  <c:v>8.0193887075553499E-2</c:v>
                </c:pt>
                <c:pt idx="25">
                  <c:v>4.5610301907316401E-2</c:v>
                </c:pt>
                <c:pt idx="26">
                  <c:v>0.36551519165437601</c:v>
                </c:pt>
                <c:pt idx="27">
                  <c:v>3.3438683580872298E-2</c:v>
                </c:pt>
                <c:pt idx="28">
                  <c:v>1.15563018604744E-2</c:v>
                </c:pt>
                <c:pt idx="29">
                  <c:v>9.4228343189428302E-3</c:v>
                </c:pt>
                <c:pt idx="30">
                  <c:v>9.0023925328086805E-3</c:v>
                </c:pt>
                <c:pt idx="31">
                  <c:v>7.4879826843137902E-5</c:v>
                </c:pt>
                <c:pt idx="32">
                  <c:v>3.7282377763238297E-2</c:v>
                </c:pt>
                <c:pt idx="33">
                  <c:v>6.7161501301335903E-3</c:v>
                </c:pt>
                <c:pt idx="34">
                  <c:v>3.31171428101475E-2</c:v>
                </c:pt>
                <c:pt idx="35">
                  <c:v>1.8782736294606799E-2</c:v>
                </c:pt>
                <c:pt idx="36">
                  <c:v>1.6227097765759702E-2</c:v>
                </c:pt>
                <c:pt idx="37">
                  <c:v>1.97422095949564E-2</c:v>
                </c:pt>
                <c:pt idx="38">
                  <c:v>0.13638376404132699</c:v>
                </c:pt>
                <c:pt idx="39">
                  <c:v>1.86024302818702E-2</c:v>
                </c:pt>
                <c:pt idx="40">
                  <c:v>8.8194699523606798E-3</c:v>
                </c:pt>
                <c:pt idx="41">
                  <c:v>1.4642777005376501E-2</c:v>
                </c:pt>
                <c:pt idx="42">
                  <c:v>3.70911558322473E-3</c:v>
                </c:pt>
                <c:pt idx="43">
                  <c:v>1.3465050825062099E-2</c:v>
                </c:pt>
                <c:pt idx="44">
                  <c:v>0.148690440641983</c:v>
                </c:pt>
                <c:pt idx="45">
                  <c:v>3.01081498575239E-2</c:v>
                </c:pt>
                <c:pt idx="46">
                  <c:v>1.69264382241954E-2</c:v>
                </c:pt>
                <c:pt idx="47">
                  <c:v>7.2810309331254403E-2</c:v>
                </c:pt>
                <c:pt idx="48">
                  <c:v>3.0275948338868802E-2</c:v>
                </c:pt>
                <c:pt idx="49">
                  <c:v>0.108318036580037</c:v>
                </c:pt>
                <c:pt idx="50">
                  <c:v>2.55049951310449E-2</c:v>
                </c:pt>
                <c:pt idx="51">
                  <c:v>3.6470679012977798E-2</c:v>
                </c:pt>
                <c:pt idx="52">
                  <c:v>1.69413490794104E-2</c:v>
                </c:pt>
                <c:pt idx="53">
                  <c:v>0.56017621942007301</c:v>
                </c:pt>
                <c:pt idx="54">
                  <c:v>1.5038975607656499E-2</c:v>
                </c:pt>
                <c:pt idx="55">
                  <c:v>2.4402269890246499E-2</c:v>
                </c:pt>
                <c:pt idx="56">
                  <c:v>1.07191211985912E-3</c:v>
                </c:pt>
                <c:pt idx="57">
                  <c:v>1.5578264345384301E-2</c:v>
                </c:pt>
                <c:pt idx="58">
                  <c:v>3.09178621706692E-3</c:v>
                </c:pt>
                <c:pt idx="59">
                  <c:v>1.8183346634639299E-2</c:v>
                </c:pt>
                <c:pt idx="60">
                  <c:v>2.0831673978144098E-3</c:v>
                </c:pt>
                <c:pt idx="61">
                  <c:v>4.4282066571494402E-2</c:v>
                </c:pt>
                <c:pt idx="62">
                  <c:v>0.10947537110713</c:v>
                </c:pt>
                <c:pt idx="63">
                  <c:v>2.6748826218500499E-2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17008"/>
        <c:axId val="310516616"/>
      </c:scatterChart>
      <c:valAx>
        <c:axId val="310515832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4264"/>
        <c:crosses val="autoZero"/>
        <c:crossBetween val="midCat"/>
      </c:valAx>
      <c:valAx>
        <c:axId val="3105142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5832"/>
        <c:crosses val="autoZero"/>
        <c:crossBetween val="midCat"/>
      </c:valAx>
      <c:valAx>
        <c:axId val="310516616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mismatch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7008"/>
        <c:crosses val="max"/>
        <c:crossBetween val="midCat"/>
      </c:valAx>
      <c:valAx>
        <c:axId val="31051700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1051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4155394110627"/>
          <c:y val="3.3240740740740737E-2"/>
          <c:w val="0.16197606646771553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Data'!$AE$3:$AE$121</c:f>
              <c:numCache>
                <c:formatCode>0.00</c:formatCode>
                <c:ptCount val="119"/>
                <c:pt idx="0">
                  <c:v>-6.7971405979635824</c:v>
                </c:pt>
                <c:pt idx="1">
                  <c:v>-6.8923481791107406</c:v>
                </c:pt>
                <c:pt idx="2">
                  <c:v>-6.8628237759345705</c:v>
                </c:pt>
                <c:pt idx="3">
                  <c:v>-7.0393555034282054</c:v>
                </c:pt>
                <c:pt idx="4">
                  <c:v>-6.9330231109283655</c:v>
                </c:pt>
                <c:pt idx="5">
                  <c:v>-7.0214249584354835</c:v>
                </c:pt>
                <c:pt idx="6">
                  <c:v>-6.9552667664566963</c:v>
                </c:pt>
                <c:pt idx="7">
                  <c:v>-57.485546292552378</c:v>
                </c:pt>
                <c:pt idx="8">
                  <c:v>-57.403510374108556</c:v>
                </c:pt>
                <c:pt idx="9">
                  <c:v>-57.547931821488341</c:v>
                </c:pt>
                <c:pt idx="10">
                  <c:v>-57.553427697923858</c:v>
                </c:pt>
                <c:pt idx="11">
                  <c:v>-0.70269952368253552</c:v>
                </c:pt>
                <c:pt idx="12">
                  <c:v>-0.28024334956032698</c:v>
                </c:pt>
                <c:pt idx="13">
                  <c:v>-0.20415690921252402</c:v>
                </c:pt>
                <c:pt idx="14">
                  <c:v>-9.0319121395420046E-2</c:v>
                </c:pt>
                <c:pt idx="15">
                  <c:v>-2.2886654276103222</c:v>
                </c:pt>
                <c:pt idx="16">
                  <c:v>-2.3263139607821688</c:v>
                </c:pt>
                <c:pt idx="17">
                  <c:v>5.0651029264966994</c:v>
                </c:pt>
                <c:pt idx="18">
                  <c:v>5.1355659938903901</c:v>
                </c:pt>
                <c:pt idx="19">
                  <c:v>5.410489848281105</c:v>
                </c:pt>
                <c:pt idx="20">
                  <c:v>5.4338592248762412</c:v>
                </c:pt>
                <c:pt idx="21">
                  <c:v>3.8597218849166691E-2</c:v>
                </c:pt>
                <c:pt idx="22">
                  <c:v>0.1220289454524202</c:v>
                </c:pt>
                <c:pt idx="23">
                  <c:v>2.7459009089934847</c:v>
                </c:pt>
                <c:pt idx="24">
                  <c:v>2.7717713213141035</c:v>
                </c:pt>
                <c:pt idx="25">
                  <c:v>-9.7232566311292548</c:v>
                </c:pt>
                <c:pt idx="26">
                  <c:v>-9.3278359523501617</c:v>
                </c:pt>
                <c:pt idx="27">
                  <c:v>-19.734427303571145</c:v>
                </c:pt>
                <c:pt idx="28">
                  <c:v>-20.077641798352243</c:v>
                </c:pt>
                <c:pt idx="29">
                  <c:v>-20.144981304906967</c:v>
                </c:pt>
                <c:pt idx="30">
                  <c:v>-19.772107012278333</c:v>
                </c:pt>
                <c:pt idx="31">
                  <c:v>4.9214797325668433</c:v>
                </c:pt>
                <c:pt idx="32">
                  <c:v>4.9018752051808363</c:v>
                </c:pt>
                <c:pt idx="33">
                  <c:v>0.12144984258108515</c:v>
                </c:pt>
                <c:pt idx="34">
                  <c:v>-0.10522175410707672</c:v>
                </c:pt>
                <c:pt idx="35">
                  <c:v>5.3520918614130819</c:v>
                </c:pt>
                <c:pt idx="36">
                  <c:v>5.2827095498672465</c:v>
                </c:pt>
                <c:pt idx="37">
                  <c:v>2.9172963028759651</c:v>
                </c:pt>
                <c:pt idx="38">
                  <c:v>2.9737486960987876</c:v>
                </c:pt>
                <c:pt idx="39">
                  <c:v>-2.2499619373141551</c:v>
                </c:pt>
                <c:pt idx="40">
                  <c:v>-2.2665165374825746</c:v>
                </c:pt>
                <c:pt idx="41">
                  <c:v>-19.976219651574443</c:v>
                </c:pt>
                <c:pt idx="42">
                  <c:v>-19.676868323274292</c:v>
                </c:pt>
                <c:pt idx="43">
                  <c:v>-19.730151747797638</c:v>
                </c:pt>
                <c:pt idx="44">
                  <c:v>-19.711684110639201</c:v>
                </c:pt>
                <c:pt idx="45">
                  <c:v>-9.7349919958663271</c:v>
                </c:pt>
                <c:pt idx="46">
                  <c:v>-9.6868375810738776</c:v>
                </c:pt>
                <c:pt idx="47">
                  <c:v>-0.1992281628159534</c:v>
                </c:pt>
                <c:pt idx="48">
                  <c:v>-9.4654004075442416E-2</c:v>
                </c:pt>
                <c:pt idx="49">
                  <c:v>-2.236077381941955E-3</c:v>
                </c:pt>
                <c:pt idx="50">
                  <c:v>-0.19312961880176785</c:v>
                </c:pt>
                <c:pt idx="51">
                  <c:v>-56.433574288301003</c:v>
                </c:pt>
                <c:pt idx="52">
                  <c:v>-57.070498517212343</c:v>
                </c:pt>
                <c:pt idx="53">
                  <c:v>-57.510606788097711</c:v>
                </c:pt>
                <c:pt idx="54">
                  <c:v>-57.486133565297891</c:v>
                </c:pt>
                <c:pt idx="55">
                  <c:v>23.075298933472876</c:v>
                </c:pt>
                <c:pt idx="56">
                  <c:v>23.706013325172016</c:v>
                </c:pt>
                <c:pt idx="57">
                  <c:v>22.850176678301303</c:v>
                </c:pt>
                <c:pt idx="58">
                  <c:v>23.008680587038757</c:v>
                </c:pt>
                <c:pt idx="59">
                  <c:v>34.617251159938725</c:v>
                </c:pt>
                <c:pt idx="60">
                  <c:v>33.522521534925396</c:v>
                </c:pt>
                <c:pt idx="61">
                  <c:v>34.648204985485776</c:v>
                </c:pt>
                <c:pt idx="62">
                  <c:v>34.573154699797698</c:v>
                </c:pt>
                <c:pt idx="63">
                  <c:v>32.574402750377644</c:v>
                </c:pt>
                <c:pt idx="64">
                  <c:v>30.586610901859476</c:v>
                </c:pt>
                <c:pt idx="65">
                  <c:v>30.776591266334098</c:v>
                </c:pt>
                <c:pt idx="66">
                  <c:v>31.0248580148386</c:v>
                </c:pt>
                <c:pt idx="67">
                  <c:v>31.801661298227998</c:v>
                </c:pt>
                <c:pt idx="68">
                  <c:v>29.256263855392842</c:v>
                </c:pt>
                <c:pt idx="69">
                  <c:v>29.581213171644546</c:v>
                </c:pt>
                <c:pt idx="70">
                  <c:v>29.701595720670706</c:v>
                </c:pt>
                <c:pt idx="71">
                  <c:v>30.405204432315262</c:v>
                </c:pt>
                <c:pt idx="72">
                  <c:v>29.317287969783905</c:v>
                </c:pt>
                <c:pt idx="73">
                  <c:v>29.233936664367928</c:v>
                </c:pt>
                <c:pt idx="74">
                  <c:v>27.308414392427277</c:v>
                </c:pt>
                <c:pt idx="75">
                  <c:v>28.778370082527186</c:v>
                </c:pt>
                <c:pt idx="76">
                  <c:v>29.402004276608434</c:v>
                </c:pt>
                <c:pt idx="77">
                  <c:v>26.866921054997142</c:v>
                </c:pt>
                <c:pt idx="78">
                  <c:v>27.496140558552707</c:v>
                </c:pt>
                <c:pt idx="79">
                  <c:v>27.831647694814617</c:v>
                </c:pt>
                <c:pt idx="80">
                  <c:v>23.717579335519822</c:v>
                </c:pt>
                <c:pt idx="81">
                  <c:v>23.822467360991261</c:v>
                </c:pt>
                <c:pt idx="82">
                  <c:v>33.907272830670529</c:v>
                </c:pt>
                <c:pt idx="83">
                  <c:v>32.988749825352471</c:v>
                </c:pt>
                <c:pt idx="84">
                  <c:v>34.301449956774945</c:v>
                </c:pt>
                <c:pt idx="85">
                  <c:v>34.646901157999608</c:v>
                </c:pt>
                <c:pt idx="86">
                  <c:v>29.1476146438605</c:v>
                </c:pt>
                <c:pt idx="87">
                  <c:v>29.305618904423106</c:v>
                </c:pt>
                <c:pt idx="88">
                  <c:v>30.231518728904533</c:v>
                </c:pt>
                <c:pt idx="89">
                  <c:v>28.771595787609172</c:v>
                </c:pt>
                <c:pt idx="90">
                  <c:v>27.360700680134251</c:v>
                </c:pt>
                <c:pt idx="91">
                  <c:v>27.709070655682172</c:v>
                </c:pt>
                <c:pt idx="92">
                  <c:v>27.366770317308053</c:v>
                </c:pt>
                <c:pt idx="93">
                  <c:v>27.345845758337784</c:v>
                </c:pt>
                <c:pt idx="94">
                  <c:v>24.786388241522612</c:v>
                </c:pt>
                <c:pt idx="95">
                  <c:v>25.936460831763668</c:v>
                </c:pt>
                <c:pt idx="96">
                  <c:v>26.235254709907075</c:v>
                </c:pt>
                <c:pt idx="97">
                  <c:v>26.357635480370934</c:v>
                </c:pt>
                <c:pt idx="98">
                  <c:v>26.019036028133918</c:v>
                </c:pt>
                <c:pt idx="99">
                  <c:v>24.411077495424522</c:v>
                </c:pt>
                <c:pt idx="100">
                  <c:v>24.429668786804061</c:v>
                </c:pt>
                <c:pt idx="101">
                  <c:v>25.134489946456149</c:v>
                </c:pt>
                <c:pt idx="102">
                  <c:v>25.762728802574042</c:v>
                </c:pt>
                <c:pt idx="103">
                  <c:v>26.695093832205668</c:v>
                </c:pt>
                <c:pt idx="104">
                  <c:v>32.385318391934135</c:v>
                </c:pt>
                <c:pt idx="105">
                  <c:v>34.409360945353434</c:v>
                </c:pt>
                <c:pt idx="106">
                  <c:v>35.231420097487366</c:v>
                </c:pt>
                <c:pt idx="107">
                  <c:v>35.120868661446579</c:v>
                </c:pt>
                <c:pt idx="108">
                  <c:v>24.342426957254187</c:v>
                </c:pt>
                <c:pt idx="109">
                  <c:v>24.457866519902677</c:v>
                </c:pt>
                <c:pt idx="110">
                  <c:v>0.59286155086848757</c:v>
                </c:pt>
                <c:pt idx="111">
                  <c:v>0.66627125444580892</c:v>
                </c:pt>
                <c:pt idx="112">
                  <c:v>0.50665381352185745</c:v>
                </c:pt>
                <c:pt idx="113">
                  <c:v>-56.538416792108897</c:v>
                </c:pt>
                <c:pt idx="114">
                  <c:v>-56.034182959645143</c:v>
                </c:pt>
                <c:pt idx="115">
                  <c:v>-57.033116318454439</c:v>
                </c:pt>
              </c:numCache>
            </c:numRef>
          </c:xVal>
          <c:yVal>
            <c:numRef>
              <c:f>'All Data'!$AG$3:$AG$121</c:f>
              <c:numCache>
                <c:formatCode>0</c:formatCode>
                <c:ptCount val="119"/>
                <c:pt idx="0">
                  <c:v>27.646553352885572</c:v>
                </c:pt>
                <c:pt idx="1">
                  <c:v>15.868518376594309</c:v>
                </c:pt>
                <c:pt idx="2">
                  <c:v>22.348131982829589</c:v>
                </c:pt>
                <c:pt idx="3">
                  <c:v>13.987812204825811</c:v>
                </c:pt>
                <c:pt idx="4">
                  <c:v>16.031577261971908</c:v>
                </c:pt>
                <c:pt idx="5">
                  <c:v>12.112056231109669</c:v>
                </c:pt>
                <c:pt idx="6">
                  <c:v>24.84274916629392</c:v>
                </c:pt>
                <c:pt idx="7">
                  <c:v>4.114232899933512</c:v>
                </c:pt>
                <c:pt idx="8">
                  <c:v>2.6469911046227423</c:v>
                </c:pt>
                <c:pt idx="9">
                  <c:v>-28.44760572958549</c:v>
                </c:pt>
                <c:pt idx="10">
                  <c:v>-7.0456968703140888</c:v>
                </c:pt>
                <c:pt idx="11">
                  <c:v>-5.058897632049586</c:v>
                </c:pt>
                <c:pt idx="12">
                  <c:v>4.3956485254629811</c:v>
                </c:pt>
                <c:pt idx="13">
                  <c:v>-10.040008531269907</c:v>
                </c:pt>
                <c:pt idx="14">
                  <c:v>-1.9045669903412707</c:v>
                </c:pt>
                <c:pt idx="15">
                  <c:v>8.8420993053570651</c:v>
                </c:pt>
                <c:pt idx="16">
                  <c:v>-6.4947164503192933</c:v>
                </c:pt>
                <c:pt idx="17">
                  <c:v>-12.964814736464714</c:v>
                </c:pt>
                <c:pt idx="18">
                  <c:v>-10.80083523126607</c:v>
                </c:pt>
                <c:pt idx="19">
                  <c:v>-32.159732468445497</c:v>
                </c:pt>
                <c:pt idx="20">
                  <c:v>-41.934956297374093</c:v>
                </c:pt>
                <c:pt idx="21">
                  <c:v>-15.260842474632703</c:v>
                </c:pt>
                <c:pt idx="22">
                  <c:v>-6.5650311852612147</c:v>
                </c:pt>
                <c:pt idx="23">
                  <c:v>13.492900605486691</c:v>
                </c:pt>
                <c:pt idx="24">
                  <c:v>9.5520651772402765</c:v>
                </c:pt>
                <c:pt idx="25">
                  <c:v>27.82845962191427</c:v>
                </c:pt>
                <c:pt idx="26">
                  <c:v>21.130193471639913</c:v>
                </c:pt>
                <c:pt idx="27">
                  <c:v>30.686140646938753</c:v>
                </c:pt>
                <c:pt idx="28">
                  <c:v>16.222381020876142</c:v>
                </c:pt>
                <c:pt idx="29">
                  <c:v>32.197806978132348</c:v>
                </c:pt>
                <c:pt idx="30">
                  <c:v>27.775249506298394</c:v>
                </c:pt>
                <c:pt idx="31">
                  <c:v>-8.8432714363624321</c:v>
                </c:pt>
                <c:pt idx="32">
                  <c:v>-19.458106996308455</c:v>
                </c:pt>
                <c:pt idx="33">
                  <c:v>-4.9009742956705047</c:v>
                </c:pt>
                <c:pt idx="34">
                  <c:v>-2.6959448402317649</c:v>
                </c:pt>
                <c:pt idx="35">
                  <c:v>-26.080430321022252</c:v>
                </c:pt>
                <c:pt idx="36">
                  <c:v>-22.300204232511334</c:v>
                </c:pt>
                <c:pt idx="37">
                  <c:v>5.1966496246118599</c:v>
                </c:pt>
                <c:pt idx="38">
                  <c:v>12.766993731724963</c:v>
                </c:pt>
                <c:pt idx="39">
                  <c:v>24.747229734040978</c:v>
                </c:pt>
                <c:pt idx="40">
                  <c:v>12.143436624190818</c:v>
                </c:pt>
                <c:pt idx="41">
                  <c:v>28.99232209330016</c:v>
                </c:pt>
                <c:pt idx="42">
                  <c:v>24.753210378968049</c:v>
                </c:pt>
                <c:pt idx="43">
                  <c:v>35.652168146699026</c:v>
                </c:pt>
                <c:pt idx="44">
                  <c:v>29.807635486717388</c:v>
                </c:pt>
                <c:pt idx="45">
                  <c:v>20.584119181794591</c:v>
                </c:pt>
                <c:pt idx="46">
                  <c:v>19.178135048329992</c:v>
                </c:pt>
                <c:pt idx="47">
                  <c:v>14.769476920825127</c:v>
                </c:pt>
                <c:pt idx="48">
                  <c:v>0.28889604411277275</c:v>
                </c:pt>
                <c:pt idx="49">
                  <c:v>6.1834444174690413</c:v>
                </c:pt>
                <c:pt idx="50">
                  <c:v>0.73355635122174245</c:v>
                </c:pt>
                <c:pt idx="51">
                  <c:v>5.8812709553883735</c:v>
                </c:pt>
                <c:pt idx="52">
                  <c:v>2.4005691819297681</c:v>
                </c:pt>
                <c:pt idx="53">
                  <c:v>-1.5568600818696154</c:v>
                </c:pt>
                <c:pt idx="54">
                  <c:v>1.6157135047620841</c:v>
                </c:pt>
                <c:pt idx="55">
                  <c:v>-398.61575288777476</c:v>
                </c:pt>
                <c:pt idx="56">
                  <c:v>-402.61767220640365</c:v>
                </c:pt>
                <c:pt idx="57">
                  <c:v>-138.23409044244352</c:v>
                </c:pt>
                <c:pt idx="58">
                  <c:v>-124.39114708881682</c:v>
                </c:pt>
                <c:pt idx="59">
                  <c:v>-152.68806236901966</c:v>
                </c:pt>
                <c:pt idx="60">
                  <c:v>-164.77186437394309</c:v>
                </c:pt>
                <c:pt idx="61">
                  <c:v>-165.40672465660577</c:v>
                </c:pt>
                <c:pt idx="62">
                  <c:v>-149.09976861740404</c:v>
                </c:pt>
                <c:pt idx="63">
                  <c:v>-133.67217556565336</c:v>
                </c:pt>
                <c:pt idx="64">
                  <c:v>-126.04994044537676</c:v>
                </c:pt>
                <c:pt idx="65">
                  <c:v>-149.37453234942666</c:v>
                </c:pt>
                <c:pt idx="66">
                  <c:v>-142.91797458074385</c:v>
                </c:pt>
                <c:pt idx="67">
                  <c:v>-145.94229720428942</c:v>
                </c:pt>
                <c:pt idx="68">
                  <c:v>-131.76488195059301</c:v>
                </c:pt>
                <c:pt idx="69">
                  <c:v>-126.82008106917664</c:v>
                </c:pt>
                <c:pt idx="70">
                  <c:v>-148.51594863636208</c:v>
                </c:pt>
                <c:pt idx="71">
                  <c:v>-145.40216090688142</c:v>
                </c:pt>
                <c:pt idx="72">
                  <c:v>-134.97219164469777</c:v>
                </c:pt>
                <c:pt idx="73">
                  <c:v>-140.96458587409089</c:v>
                </c:pt>
                <c:pt idx="74">
                  <c:v>-146.26067585295388</c:v>
                </c:pt>
                <c:pt idx="75">
                  <c:v>-146.9817793065946</c:v>
                </c:pt>
                <c:pt idx="76">
                  <c:v>-135.03045179822061</c:v>
                </c:pt>
                <c:pt idx="77">
                  <c:v>-143.68381480786672</c:v>
                </c:pt>
                <c:pt idx="78">
                  <c:v>-136.28955549732069</c:v>
                </c:pt>
                <c:pt idx="79">
                  <c:v>-132.23207760479028</c:v>
                </c:pt>
                <c:pt idx="80">
                  <c:v>-111.72404227024479</c:v>
                </c:pt>
                <c:pt idx="81">
                  <c:v>-111.60194044274618</c:v>
                </c:pt>
                <c:pt idx="82">
                  <c:v>-141.77082375239181</c:v>
                </c:pt>
                <c:pt idx="83">
                  <c:v>-154.1605928198031</c:v>
                </c:pt>
                <c:pt idx="84">
                  <c:v>-138.31028189005323</c:v>
                </c:pt>
                <c:pt idx="85">
                  <c:v>-151.29089093119674</c:v>
                </c:pt>
                <c:pt idx="86">
                  <c:v>-148.83008954030964</c:v>
                </c:pt>
                <c:pt idx="87">
                  <c:v>-134.23008510616262</c:v>
                </c:pt>
                <c:pt idx="88">
                  <c:v>-130.4656332260663</c:v>
                </c:pt>
                <c:pt idx="89">
                  <c:v>-146.48099092904766</c:v>
                </c:pt>
                <c:pt idx="90">
                  <c:v>-137.75300177990425</c:v>
                </c:pt>
                <c:pt idx="91">
                  <c:v>-131.96070108417501</c:v>
                </c:pt>
                <c:pt idx="92">
                  <c:v>-113.03108709705612</c:v>
                </c:pt>
                <c:pt idx="93">
                  <c:v>-125.60365502385551</c:v>
                </c:pt>
                <c:pt idx="94">
                  <c:v>-132.10654731335225</c:v>
                </c:pt>
                <c:pt idx="95">
                  <c:v>-127.37242811468441</c:v>
                </c:pt>
                <c:pt idx="96">
                  <c:v>-113.11140908587802</c:v>
                </c:pt>
                <c:pt idx="97">
                  <c:v>-123.88076478577048</c:v>
                </c:pt>
                <c:pt idx="98">
                  <c:v>-125.01769349080227</c:v>
                </c:pt>
                <c:pt idx="99">
                  <c:v>-137.63394109350281</c:v>
                </c:pt>
                <c:pt idx="100">
                  <c:v>-118.61226789283741</c:v>
                </c:pt>
                <c:pt idx="101">
                  <c:v>-125.30642880443033</c:v>
                </c:pt>
                <c:pt idx="102">
                  <c:v>-127.50778408255847</c:v>
                </c:pt>
                <c:pt idx="103">
                  <c:v>-120.54702118697769</c:v>
                </c:pt>
                <c:pt idx="104">
                  <c:v>-169.12910127382474</c:v>
                </c:pt>
                <c:pt idx="105">
                  <c:v>-154.31839217773913</c:v>
                </c:pt>
                <c:pt idx="106">
                  <c:v>-143.10246195825016</c:v>
                </c:pt>
                <c:pt idx="107">
                  <c:v>-151.03180361278845</c:v>
                </c:pt>
                <c:pt idx="108">
                  <c:v>-145.29651774382836</c:v>
                </c:pt>
                <c:pt idx="109">
                  <c:v>-120.76963566490484</c:v>
                </c:pt>
                <c:pt idx="110">
                  <c:v>-3.854410327515323</c:v>
                </c:pt>
                <c:pt idx="111">
                  <c:v>-0.61624600576443145</c:v>
                </c:pt>
                <c:pt idx="112">
                  <c:v>-4.6758368312102565</c:v>
                </c:pt>
                <c:pt idx="113">
                  <c:v>8.4872282253378728</c:v>
                </c:pt>
                <c:pt idx="114">
                  <c:v>-1.0316116224480254</c:v>
                </c:pt>
                <c:pt idx="115">
                  <c:v>13.280653819421673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03F-9577-25330E5D55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Data'!$AE$122:$AE$232</c:f>
              <c:numCache>
                <c:formatCode>0.00</c:formatCode>
                <c:ptCount val="111"/>
              </c:numCache>
            </c:numRef>
          </c:xVal>
          <c:yVal>
            <c:numRef>
              <c:f>'All Data'!$AG$122:$AG$232</c:f>
              <c:numCache>
                <c:formatCode>0</c:formatCode>
                <c:ptCount val="1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0-47EF-9B41-96A7B77D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15440"/>
        <c:axId val="310517400"/>
      </c:scatterChart>
      <c:valAx>
        <c:axId val="3105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7400"/>
        <c:crosses val="autoZero"/>
        <c:crossBetween val="midCat"/>
      </c:valAx>
      <c:valAx>
        <c:axId val="3105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SMOW!$V$17:$V$27</c:f>
              <c:numCache>
                <c:formatCode>m/d/yyyy\ h:mm</c:formatCode>
                <c:ptCount val="11"/>
                <c:pt idx="0">
                  <c:v>43880.63685185185</c:v>
                </c:pt>
                <c:pt idx="1">
                  <c:v>43880.719131944446</c:v>
                </c:pt>
                <c:pt idx="2">
                  <c:v>43881.350370370368</c:v>
                </c:pt>
                <c:pt idx="3">
                  <c:v>43881.451539351852</c:v>
                </c:pt>
                <c:pt idx="4">
                  <c:v>43889.511574074073</c:v>
                </c:pt>
                <c:pt idx="5">
                  <c:v>43889.589375000003</c:v>
                </c:pt>
                <c:pt idx="6">
                  <c:v>43889.669317129628</c:v>
                </c:pt>
                <c:pt idx="7">
                  <c:v>43892.304016203707</c:v>
                </c:pt>
                <c:pt idx="8">
                  <c:v>43907.354270833333</c:v>
                </c:pt>
                <c:pt idx="9">
                  <c:v>43907.429664351854</c:v>
                </c:pt>
                <c:pt idx="10">
                  <c:v>43907.506192129629</c:v>
                </c:pt>
              </c:numCache>
            </c:numRef>
          </c:xVal>
          <c:yVal>
            <c:numRef>
              <c:f>SMOW!$N$17:$N$27</c:f>
              <c:numCache>
                <c:formatCode>0.000</c:formatCode>
                <c:ptCount val="11"/>
                <c:pt idx="0">
                  <c:v>-10.663542742756199</c:v>
                </c:pt>
                <c:pt idx="1">
                  <c:v>-10.4436737411003</c:v>
                </c:pt>
                <c:pt idx="2">
                  <c:v>-10.419332073009899</c:v>
                </c:pt>
                <c:pt idx="3">
                  <c:v>-10.3547894429002</c:v>
                </c:pt>
                <c:pt idx="4">
                  <c:v>-10.393406645790501</c:v>
                </c:pt>
                <c:pt idx="5">
                  <c:v>-10.3548796321115</c:v>
                </c:pt>
                <c:pt idx="6">
                  <c:v>-10.3031498748201</c:v>
                </c:pt>
                <c:pt idx="7">
                  <c:v>-10.4036361173456</c:v>
                </c:pt>
                <c:pt idx="8">
                  <c:v>-10.0153951532128</c:v>
                </c:pt>
                <c:pt idx="9">
                  <c:v>-9.9756568215508192</c:v>
                </c:pt>
                <c:pt idx="10">
                  <c:v>-10.059238580874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B-4B76-8FAD-EADB30AFF746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62007874015749"/>
                  <c:y val="0.37144563905792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SMOW!$V$17:$V$27</c:f>
              <c:numCache>
                <c:formatCode>m/d/yyyy\ h:mm</c:formatCode>
                <c:ptCount val="11"/>
                <c:pt idx="0">
                  <c:v>43880.63685185185</c:v>
                </c:pt>
                <c:pt idx="1">
                  <c:v>43880.719131944446</c:v>
                </c:pt>
                <c:pt idx="2">
                  <c:v>43881.350370370368</c:v>
                </c:pt>
                <c:pt idx="3">
                  <c:v>43881.451539351852</c:v>
                </c:pt>
                <c:pt idx="4">
                  <c:v>43889.511574074073</c:v>
                </c:pt>
                <c:pt idx="5">
                  <c:v>43889.589375000003</c:v>
                </c:pt>
                <c:pt idx="6">
                  <c:v>43889.669317129628</c:v>
                </c:pt>
                <c:pt idx="7">
                  <c:v>43892.304016203707</c:v>
                </c:pt>
                <c:pt idx="8">
                  <c:v>43907.354270833333</c:v>
                </c:pt>
                <c:pt idx="9">
                  <c:v>43907.429664351854</c:v>
                </c:pt>
                <c:pt idx="10">
                  <c:v>43907.506192129629</c:v>
                </c:pt>
              </c:numCache>
            </c:numRef>
          </c:xVal>
          <c:yVal>
            <c:numRef>
              <c:f>SMOW!$N$17:$N$27</c:f>
              <c:numCache>
                <c:formatCode>0.000</c:formatCode>
                <c:ptCount val="11"/>
                <c:pt idx="0">
                  <c:v>-10.663542742756199</c:v>
                </c:pt>
                <c:pt idx="1">
                  <c:v>-10.4436737411003</c:v>
                </c:pt>
                <c:pt idx="2">
                  <c:v>-10.419332073009899</c:v>
                </c:pt>
                <c:pt idx="3">
                  <c:v>-10.3547894429002</c:v>
                </c:pt>
                <c:pt idx="4">
                  <c:v>-10.393406645790501</c:v>
                </c:pt>
                <c:pt idx="5">
                  <c:v>-10.3548796321115</c:v>
                </c:pt>
                <c:pt idx="6">
                  <c:v>-10.3031498748201</c:v>
                </c:pt>
                <c:pt idx="7">
                  <c:v>-10.4036361173456</c:v>
                </c:pt>
                <c:pt idx="8">
                  <c:v>-10.0153951532128</c:v>
                </c:pt>
                <c:pt idx="9">
                  <c:v>-9.9756568215508192</c:v>
                </c:pt>
                <c:pt idx="10">
                  <c:v>-10.059238580874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B-4B76-8FAD-EADB30AF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91312"/>
        <c:axId val="312891704"/>
      </c:scatterChart>
      <c:valAx>
        <c:axId val="31289131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1704"/>
        <c:crossesAt val="-99999"/>
        <c:crossBetween val="midCat"/>
      </c:valAx>
      <c:valAx>
        <c:axId val="31289170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SMOW!$V$17:$V$27</c:f>
              <c:numCache>
                <c:formatCode>m/d/yyyy\ h:mm</c:formatCode>
                <c:ptCount val="11"/>
                <c:pt idx="0">
                  <c:v>43880.63685185185</c:v>
                </c:pt>
                <c:pt idx="1">
                  <c:v>43880.719131944446</c:v>
                </c:pt>
                <c:pt idx="2">
                  <c:v>43881.350370370368</c:v>
                </c:pt>
                <c:pt idx="3">
                  <c:v>43881.451539351852</c:v>
                </c:pt>
                <c:pt idx="4">
                  <c:v>43889.511574074073</c:v>
                </c:pt>
                <c:pt idx="5">
                  <c:v>43889.589375000003</c:v>
                </c:pt>
                <c:pt idx="6">
                  <c:v>43889.669317129628</c:v>
                </c:pt>
                <c:pt idx="7">
                  <c:v>43892.304016203707</c:v>
                </c:pt>
                <c:pt idx="8">
                  <c:v>43907.354270833333</c:v>
                </c:pt>
                <c:pt idx="9">
                  <c:v>43907.429664351854</c:v>
                </c:pt>
                <c:pt idx="10">
                  <c:v>43907.506192129629</c:v>
                </c:pt>
              </c:numCache>
            </c:numRef>
          </c:xVal>
          <c:yVal>
            <c:numRef>
              <c:f>SMOW!$N$17:$N$27</c:f>
              <c:numCache>
                <c:formatCode>0.000</c:formatCode>
                <c:ptCount val="11"/>
                <c:pt idx="0">
                  <c:v>-10.663542742756199</c:v>
                </c:pt>
                <c:pt idx="1">
                  <c:v>-10.4436737411003</c:v>
                </c:pt>
                <c:pt idx="2">
                  <c:v>-10.419332073009899</c:v>
                </c:pt>
                <c:pt idx="3">
                  <c:v>-10.3547894429002</c:v>
                </c:pt>
                <c:pt idx="4">
                  <c:v>-10.393406645790501</c:v>
                </c:pt>
                <c:pt idx="5">
                  <c:v>-10.3548796321115</c:v>
                </c:pt>
                <c:pt idx="6">
                  <c:v>-10.3031498748201</c:v>
                </c:pt>
                <c:pt idx="7">
                  <c:v>-10.4036361173456</c:v>
                </c:pt>
                <c:pt idx="8">
                  <c:v>-10.0153951532128</c:v>
                </c:pt>
                <c:pt idx="9">
                  <c:v>-9.9756568215508192</c:v>
                </c:pt>
                <c:pt idx="10">
                  <c:v>-10.059238580874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E-4853-A121-719F5EC0F346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53412073490814E-2"/>
                  <c:y val="0.31245734908136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SMOW!$V$17:$V$27</c:f>
              <c:numCache>
                <c:formatCode>m/d/yyyy\ h:mm</c:formatCode>
                <c:ptCount val="11"/>
                <c:pt idx="0">
                  <c:v>43880.63685185185</c:v>
                </c:pt>
                <c:pt idx="1">
                  <c:v>43880.719131944446</c:v>
                </c:pt>
                <c:pt idx="2">
                  <c:v>43881.350370370368</c:v>
                </c:pt>
                <c:pt idx="3">
                  <c:v>43881.451539351852</c:v>
                </c:pt>
                <c:pt idx="4">
                  <c:v>43889.511574074073</c:v>
                </c:pt>
                <c:pt idx="5">
                  <c:v>43889.589375000003</c:v>
                </c:pt>
                <c:pt idx="6">
                  <c:v>43889.669317129628</c:v>
                </c:pt>
                <c:pt idx="7">
                  <c:v>43892.304016203707</c:v>
                </c:pt>
                <c:pt idx="8">
                  <c:v>43907.354270833333</c:v>
                </c:pt>
                <c:pt idx="9">
                  <c:v>43907.429664351854</c:v>
                </c:pt>
                <c:pt idx="10">
                  <c:v>43907.506192129629</c:v>
                </c:pt>
              </c:numCache>
            </c:numRef>
          </c:xVal>
          <c:yVal>
            <c:numRef>
              <c:f>SMOW!$N$17:$N$27</c:f>
              <c:numCache>
                <c:formatCode>0.000</c:formatCode>
                <c:ptCount val="11"/>
                <c:pt idx="0">
                  <c:v>-10.663542742756199</c:v>
                </c:pt>
                <c:pt idx="1">
                  <c:v>-10.4436737411003</c:v>
                </c:pt>
                <c:pt idx="2">
                  <c:v>-10.419332073009899</c:v>
                </c:pt>
                <c:pt idx="3">
                  <c:v>-10.3547894429002</c:v>
                </c:pt>
                <c:pt idx="4">
                  <c:v>-10.393406645790501</c:v>
                </c:pt>
                <c:pt idx="5">
                  <c:v>-10.3548796321115</c:v>
                </c:pt>
                <c:pt idx="6">
                  <c:v>-10.3031498748201</c:v>
                </c:pt>
                <c:pt idx="7">
                  <c:v>-10.4036361173456</c:v>
                </c:pt>
                <c:pt idx="8">
                  <c:v>-10.0153951532128</c:v>
                </c:pt>
                <c:pt idx="9">
                  <c:v>-9.9756568215508192</c:v>
                </c:pt>
                <c:pt idx="10">
                  <c:v>-10.059238580874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E-4853-A121-719F5EC0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61832"/>
        <c:axId val="347862224"/>
      </c:scatterChart>
      <c:valAx>
        <c:axId val="34786183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62224"/>
        <c:crossesAt val="-9999"/>
        <c:crossBetween val="midCat"/>
      </c:valAx>
      <c:valAx>
        <c:axId val="34786222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6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123</xdr:row>
      <xdr:rowOff>9525</xdr:rowOff>
    </xdr:from>
    <xdr:to>
      <xdr:col>26</xdr:col>
      <xdr:colOff>442913</xdr:colOff>
      <xdr:row>137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1276350</xdr:colOff>
      <xdr:row>122</xdr:row>
      <xdr:rowOff>66675</xdr:rowOff>
    </xdr:from>
    <xdr:to>
      <xdr:col>33</xdr:col>
      <xdr:colOff>504825</xdr:colOff>
      <xdr:row>136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6</xdr:row>
      <xdr:rowOff>23812</xdr:rowOff>
    </xdr:from>
    <xdr:to>
      <xdr:col>15</xdr:col>
      <xdr:colOff>476250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6</xdr:row>
      <xdr:rowOff>57150</xdr:rowOff>
    </xdr:from>
    <xdr:to>
      <xdr:col>23</xdr:col>
      <xdr:colOff>142875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18">
  <autoFilter ref="C1:D118" xr:uid="{00000000-0009-0000-0100-000005000000}"/>
  <tableColumns count="2">
    <tableColumn id="1" xr3:uid="{00000000-0010-0000-0000-000001000000}" name="Type 1 " totalsRowLabel="Total" dataDxfId="6" totalsRowDxfId="5"/>
    <tableColumn id="2" xr3:uid="{00000000-0010-0000-0000-000002000000}" name="Type 2" totalsRowFunction="count" dataDxfId="4" totalsRow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4" totalsRowShown="0">
  <autoFilter ref="C1:C14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17" totalsRowShown="0">
  <autoFilter ref="D1:D17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47" displayName="Table47" ref="E1:E17" totalsRowShown="0">
  <autoFilter ref="E1:E17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2">
  <autoFilter ref="A19:B20" xr:uid="{00000000-0009-0000-0100-000007000000}"/>
  <tableColumns count="2">
    <tableColumn id="1" xr3:uid="{00000000-0010-0000-0500-000001000000}" name="Type 1 " dataDxfId="1"/>
    <tableColumn id="2" xr3:uid="{00000000-0010-0000-0500-000002000000}" name="Type 2" dataDxfId="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F1:F3" totalsRowShown="0">
  <autoFilter ref="F1:F3" xr:uid="{00000000-0009-0000-0100-000009000000}"/>
  <tableColumns count="1">
    <tableColumn id="1" xr3:uid="{00000000-0010-0000-0600-000001000000}" name="Apati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6" totalsRowShown="0">
  <autoFilter ref="A1:A6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75"/>
  <sheetViews>
    <sheetView tabSelected="1" workbookViewId="0">
      <pane xSplit="5" ySplit="1" topLeftCell="AJ104" activePane="bottomRight" state="frozen"/>
      <selection pane="topRight" activeCell="F1" sqref="F1"/>
      <selection pane="bottomLeft" activeCell="A2" sqref="A2"/>
      <selection pane="bottomRight" activeCell="AK106" sqref="AK106"/>
    </sheetView>
  </sheetViews>
  <sheetFormatPr defaultColWidth="9.109375" defaultRowHeight="14.4" x14ac:dyDescent="0.3"/>
  <cols>
    <col min="1" max="1" width="9.44140625" style="97" bestFit="1" customWidth="1"/>
    <col min="2" max="2" width="7" style="98" customWidth="1"/>
    <col min="3" max="3" width="13.44140625" style="48" customWidth="1"/>
    <col min="4" max="4" width="16.44140625" style="48" customWidth="1"/>
    <col min="5" max="5" width="52.6640625" style="49" customWidth="1"/>
    <col min="6" max="7" width="17" style="16" bestFit="1" customWidth="1"/>
    <col min="8" max="8" width="16.33203125" style="16" bestFit="1" customWidth="1"/>
    <col min="9" max="10" width="18.10937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09375" style="16" bestFit="1" customWidth="1"/>
    <col min="15" max="15" width="16.33203125" style="16" bestFit="1" customWidth="1"/>
    <col min="16" max="16" width="18.109375" style="16" bestFit="1" customWidth="1"/>
    <col min="17" max="17" width="16.33203125" style="16" bestFit="1" customWidth="1"/>
    <col min="18" max="18" width="18.109375" style="16" bestFit="1" customWidth="1"/>
    <col min="19" max="19" width="16.33203125" style="16" bestFit="1" customWidth="1"/>
    <col min="20" max="20" width="18.44140625" style="16" bestFit="1" customWidth="1"/>
    <col min="21" max="21" width="16.33203125" style="16" bestFit="1" customWidth="1"/>
    <col min="22" max="22" width="21.44140625" style="16" bestFit="1" customWidth="1"/>
    <col min="23" max="23" width="13.6640625" style="20" bestFit="1" customWidth="1"/>
    <col min="24" max="24" width="14.6640625" style="58" customWidth="1"/>
    <col min="25" max="25" width="14.44140625" style="16" customWidth="1"/>
    <col min="26" max="27" width="15.33203125" style="46" bestFit="1" customWidth="1"/>
    <col min="28" max="28" width="23.6640625" style="46" bestFit="1" customWidth="1"/>
    <col min="29" max="29" width="24.6640625" style="46" bestFit="1" customWidth="1"/>
    <col min="30" max="31" width="12.109375" style="46" bestFit="1" customWidth="1"/>
    <col min="32" max="32" width="11.88671875" style="46" bestFit="1" customWidth="1"/>
    <col min="33" max="33" width="14.33203125" style="46" bestFit="1" customWidth="1"/>
    <col min="34" max="34" width="8.44140625" style="57" customWidth="1"/>
    <col min="35" max="35" width="7.6640625" style="123" bestFit="1" customWidth="1"/>
    <col min="36" max="36" width="13.44140625" style="48" customWidth="1"/>
    <col min="37" max="37" width="9.44140625" style="46" bestFit="1" customWidth="1"/>
    <col min="38" max="38" width="7.109375" style="85" bestFit="1" customWidth="1"/>
    <col min="39" max="39" width="10" style="85" bestFit="1" customWidth="1"/>
    <col min="40" max="40" width="11.88671875" style="85" bestFit="1" customWidth="1"/>
    <col min="41" max="16384" width="9.109375" style="46"/>
  </cols>
  <sheetData>
    <row r="1" spans="1:40" s="19" customFormat="1" x14ac:dyDescent="0.3">
      <c r="A1" s="95" t="s">
        <v>0</v>
      </c>
      <c r="B1" s="96" t="s">
        <v>79</v>
      </c>
      <c r="C1" s="48" t="s">
        <v>65</v>
      </c>
      <c r="D1" s="48" t="s">
        <v>57</v>
      </c>
      <c r="E1" s="51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3" t="s">
        <v>19</v>
      </c>
      <c r="X1" s="61" t="s">
        <v>20</v>
      </c>
      <c r="Y1" s="45" t="s">
        <v>21</v>
      </c>
      <c r="Z1" s="5" t="s">
        <v>42</v>
      </c>
      <c r="AA1" s="5" t="s">
        <v>43</v>
      </c>
      <c r="AB1" s="5" t="s">
        <v>36</v>
      </c>
      <c r="AC1" s="5" t="s">
        <v>94</v>
      </c>
      <c r="AD1" s="19" t="s">
        <v>31</v>
      </c>
      <c r="AE1" s="19" t="s">
        <v>32</v>
      </c>
      <c r="AF1" s="19" t="s">
        <v>33</v>
      </c>
      <c r="AG1" s="19" t="s">
        <v>34</v>
      </c>
      <c r="AH1" s="114" t="s">
        <v>73</v>
      </c>
      <c r="AI1" s="115" t="s">
        <v>74</v>
      </c>
      <c r="AJ1" s="89" t="s">
        <v>82</v>
      </c>
      <c r="AK1" s="19" t="s">
        <v>182</v>
      </c>
      <c r="AL1" s="23" t="s">
        <v>183</v>
      </c>
      <c r="AM1" s="23" t="s">
        <v>184</v>
      </c>
      <c r="AN1" s="23" t="s">
        <v>185</v>
      </c>
    </row>
    <row r="2" spans="1:40" s="19" customFormat="1" x14ac:dyDescent="0.3">
      <c r="A2" s="97" t="s">
        <v>99</v>
      </c>
      <c r="B2" s="96"/>
      <c r="C2" s="48"/>
      <c r="D2" s="48"/>
      <c r="E2" s="51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63"/>
      <c r="X2" s="61"/>
      <c r="Y2" s="45"/>
      <c r="Z2" s="17"/>
      <c r="AA2" s="17"/>
      <c r="AB2" s="16"/>
      <c r="AC2" s="16"/>
      <c r="AD2" s="16"/>
      <c r="AE2" s="16"/>
      <c r="AF2" s="3"/>
      <c r="AG2" s="3"/>
      <c r="AH2" s="116"/>
      <c r="AI2" s="116"/>
      <c r="AJ2" s="89"/>
      <c r="AK2" s="126">
        <v>14</v>
      </c>
      <c r="AL2" s="127"/>
      <c r="AM2" s="127"/>
      <c r="AN2" s="127"/>
    </row>
    <row r="3" spans="1:40" s="91" customFormat="1" x14ac:dyDescent="0.3">
      <c r="A3" s="91">
        <v>2144</v>
      </c>
      <c r="B3" s="85" t="s">
        <v>80</v>
      </c>
      <c r="C3" s="105" t="s">
        <v>62</v>
      </c>
      <c r="D3" s="55" t="s">
        <v>66</v>
      </c>
      <c r="E3" s="91" t="s">
        <v>114</v>
      </c>
      <c r="F3" s="16">
        <v>-3.5111781996645899</v>
      </c>
      <c r="G3" s="16">
        <v>-3.51735707973002</v>
      </c>
      <c r="H3" s="16">
        <v>3.3980575728579801E-3</v>
      </c>
      <c r="I3" s="16">
        <v>-6.6255660908985696</v>
      </c>
      <c r="J3" s="16">
        <v>-6.6476128080106696</v>
      </c>
      <c r="K3" s="16">
        <v>3.3350222598667999E-3</v>
      </c>
      <c r="L3" s="16">
        <v>-7.4175171003841899E-3</v>
      </c>
      <c r="M3" s="16">
        <v>3.3265321337830299E-3</v>
      </c>
      <c r="N3" s="16">
        <v>-13.670373354117199</v>
      </c>
      <c r="O3" s="16">
        <v>3.36341440449256E-3</v>
      </c>
      <c r="P3" s="16">
        <v>-26.389852093402499</v>
      </c>
      <c r="Q3" s="16">
        <v>3.2686682935090601E-3</v>
      </c>
      <c r="R3" s="16">
        <v>-42.692288643067997</v>
      </c>
      <c r="S3" s="16">
        <v>0.119151397855961</v>
      </c>
      <c r="T3" s="16">
        <v>1628.8143643590499</v>
      </c>
      <c r="U3" s="16">
        <v>0.86280817700871504</v>
      </c>
      <c r="V3" s="92">
        <v>43878.511874999997</v>
      </c>
      <c r="W3" s="91">
        <v>2.2999999999999998</v>
      </c>
      <c r="X3" s="16">
        <v>1.62359448472193E-5</v>
      </c>
      <c r="Y3" s="16">
        <v>3.0680635654086E-4</v>
      </c>
      <c r="Z3" s="17">
        <f>((((N3/1000)+1)/((SMOW!$Z$4/1000)+1))-1)*1000</f>
        <v>-3.3975126197072214</v>
      </c>
      <c r="AA3" s="17">
        <f>((((P3/1000)+1)/((SMOW!$AA$4/1000)+1))-1)*1000</f>
        <v>-6.4786266123070257</v>
      </c>
      <c r="AB3" s="17">
        <f>Z3*SMOW!$AN$6</f>
        <v>-3.5549099749452284</v>
      </c>
      <c r="AC3" s="17">
        <f>AA3*SMOW!$AN$12</f>
        <v>-6.7740922882425938</v>
      </c>
      <c r="AD3" s="17">
        <f t="shared" ref="AD3:AD42" si="0">LN((AB3/1000)+1)*1000</f>
        <v>-3.5612436823718863</v>
      </c>
      <c r="AE3" s="17">
        <f t="shared" ref="AE3:AE42" si="1">LN((AC3/1000)+1)*1000</f>
        <v>-6.7971405979635824</v>
      </c>
      <c r="AF3" s="16">
        <f>(AD3-SMOW!AN$14*AE3)</f>
        <v>2.7646553352885572E-2</v>
      </c>
      <c r="AG3" s="2">
        <f t="shared" ref="AG3:AG42" si="2">AF3*1000</f>
        <v>27.646553352885572</v>
      </c>
      <c r="AH3" s="60">
        <f>AVERAGE(AG3:AG9)</f>
        <v>18.976771225215824</v>
      </c>
      <c r="AI3" s="60">
        <f>STDEV(AG3:AG9)</f>
        <v>5.9342272736780206</v>
      </c>
      <c r="AK3" s="91">
        <f>AK2</f>
        <v>14</v>
      </c>
      <c r="AL3" s="127">
        <v>1</v>
      </c>
      <c r="AM3" s="127">
        <v>0</v>
      </c>
      <c r="AN3" s="127">
        <v>0</v>
      </c>
    </row>
    <row r="4" spans="1:40" s="91" customFormat="1" x14ac:dyDescent="0.3">
      <c r="A4" s="91">
        <v>2145</v>
      </c>
      <c r="B4" s="85" t="s">
        <v>80</v>
      </c>
      <c r="C4" s="105" t="s">
        <v>62</v>
      </c>
      <c r="D4" s="55" t="s">
        <v>66</v>
      </c>
      <c r="E4" s="91" t="s">
        <v>115</v>
      </c>
      <c r="F4" s="16">
        <v>-3.5702592335389198</v>
      </c>
      <c r="G4" s="16">
        <v>-3.5766483696873199</v>
      </c>
      <c r="H4" s="16">
        <v>5.2927625501518099E-3</v>
      </c>
      <c r="I4" s="16">
        <v>-6.71598650730337</v>
      </c>
      <c r="J4" s="16">
        <v>-6.7386402586727803</v>
      </c>
      <c r="K4" s="16">
        <v>1.2103394275395801E-3</v>
      </c>
      <c r="L4" s="16">
        <v>-1.8646313108092099E-2</v>
      </c>
      <c r="M4" s="16">
        <v>5.1867360059076398E-3</v>
      </c>
      <c r="N4" s="16">
        <v>-13.728852057348201</v>
      </c>
      <c r="O4" s="16">
        <v>5.2388028804828202E-3</v>
      </c>
      <c r="P4" s="16">
        <v>-26.478473495347799</v>
      </c>
      <c r="Q4" s="16">
        <v>1.1862583823762699E-3</v>
      </c>
      <c r="R4" s="16">
        <v>-42.353348278989401</v>
      </c>
      <c r="S4" s="16">
        <v>0.15104851224302099</v>
      </c>
      <c r="T4" s="16">
        <v>1068.99181030416</v>
      </c>
      <c r="U4" s="16">
        <v>0.34999086896285903</v>
      </c>
      <c r="V4" s="92">
        <v>43878.607754629629</v>
      </c>
      <c r="W4" s="91">
        <v>2.2999999999999998</v>
      </c>
      <c r="X4" s="16">
        <v>7.9643372534754092E-3</v>
      </c>
      <c r="Y4" s="16">
        <v>1.44203625576079E-2</v>
      </c>
      <c r="Z4" s="17">
        <f>((((N4/1000)+1)/((SMOW!$Z$4/1000)+1))-1)*1000</f>
        <v>-3.4566003927237743</v>
      </c>
      <c r="AA4" s="17">
        <f>((((P4/1000)+1)/((SMOW!$AA$4/1000)+1))-1)*1000</f>
        <v>-6.5690604036573452</v>
      </c>
      <c r="AB4" s="17">
        <f>Z4*SMOW!$AN$6</f>
        <v>-3.6167351209286287</v>
      </c>
      <c r="AC4" s="17">
        <f>AA4*SMOW!$AN$12</f>
        <v>-6.8686504230514451</v>
      </c>
      <c r="AD4" s="17">
        <f t="shared" si="0"/>
        <v>-3.6232913201938768</v>
      </c>
      <c r="AE4" s="17">
        <f t="shared" si="1"/>
        <v>-6.8923481791107406</v>
      </c>
      <c r="AF4" s="16">
        <f>(AD4-SMOW!AN$14*AE4)</f>
        <v>1.5868518376594309E-2</v>
      </c>
      <c r="AG4" s="2">
        <f t="shared" si="2"/>
        <v>15.868518376594309</v>
      </c>
      <c r="AH4" s="57"/>
      <c r="AI4" s="57"/>
      <c r="AK4" s="91">
        <f t="shared" ref="AK4:AK67" si="3">AK3</f>
        <v>14</v>
      </c>
      <c r="AL4" s="127">
        <v>0</v>
      </c>
      <c r="AM4" s="127">
        <v>0</v>
      </c>
      <c r="AN4" s="127">
        <v>0</v>
      </c>
    </row>
    <row r="5" spans="1:40" s="91" customFormat="1" x14ac:dyDescent="0.3">
      <c r="A5" s="91">
        <v>2146</v>
      </c>
      <c r="B5" s="85" t="s">
        <v>80</v>
      </c>
      <c r="C5" s="105" t="s">
        <v>62</v>
      </c>
      <c r="D5" s="55" t="s">
        <v>66</v>
      </c>
      <c r="E5" s="91" t="s">
        <v>121</v>
      </c>
      <c r="F5" s="16">
        <v>-3.5492462878525601</v>
      </c>
      <c r="G5" s="16">
        <v>-3.5555600887037602</v>
      </c>
      <c r="H5" s="16">
        <v>3.7960329224297601E-3</v>
      </c>
      <c r="I5" s="16">
        <v>-6.68794755154528</v>
      </c>
      <c r="J5" s="16">
        <v>-6.7104121143507598</v>
      </c>
      <c r="K5" s="16">
        <v>1.1123531534123999E-3</v>
      </c>
      <c r="L5" s="16">
        <v>-1.24624923265617E-2</v>
      </c>
      <c r="M5" s="16">
        <v>3.9164092962363896E-3</v>
      </c>
      <c r="N5" s="16">
        <v>-13.7080533384663</v>
      </c>
      <c r="O5" s="16">
        <v>3.7573323987235099E-3</v>
      </c>
      <c r="P5" s="16">
        <v>-26.4509924057094</v>
      </c>
      <c r="Q5" s="16">
        <v>1.0902216538378701E-3</v>
      </c>
      <c r="R5" s="16">
        <v>-42.308097078920397</v>
      </c>
      <c r="S5" s="16">
        <v>0.13064207054018201</v>
      </c>
      <c r="T5" s="16">
        <v>1176.6809159427601</v>
      </c>
      <c r="U5" s="16">
        <v>0.14744807221244299</v>
      </c>
      <c r="V5" s="92">
        <v>43878.692789351851</v>
      </c>
      <c r="W5" s="91">
        <v>2.2999999999999998</v>
      </c>
      <c r="X5" s="16">
        <v>1.16013296793674E-3</v>
      </c>
      <c r="Y5" s="16">
        <v>2.9599527206193802E-3</v>
      </c>
      <c r="Z5" s="17">
        <f>((((N5/1000)+1)/((SMOW!$Z$4/1000)+1))-1)*1000</f>
        <v>-3.4355850501728291</v>
      </c>
      <c r="AA5" s="17">
        <f>((((P5/1000)+1)/((SMOW!$AA$4/1000)+1))-1)*1000</f>
        <v>-6.5410173003900285</v>
      </c>
      <c r="AB5" s="17">
        <f>Z5*SMOW!$AN$6</f>
        <v>-3.5947461957284967</v>
      </c>
      <c r="AC5" s="17">
        <f>AA5*SMOW!$AN$12</f>
        <v>-6.8393283798238489</v>
      </c>
      <c r="AD5" s="17">
        <f t="shared" si="0"/>
        <v>-3.6012228217106239</v>
      </c>
      <c r="AE5" s="17">
        <f t="shared" si="1"/>
        <v>-6.8628237759345705</v>
      </c>
      <c r="AF5" s="16">
        <f>(AD5-SMOW!AN$14*AE5)</f>
        <v>2.2348131982829589E-2</v>
      </c>
      <c r="AG5" s="2">
        <f t="shared" si="2"/>
        <v>22.348131982829589</v>
      </c>
      <c r="AH5" s="57"/>
      <c r="AI5" s="57"/>
      <c r="AK5" s="91">
        <f t="shared" si="3"/>
        <v>14</v>
      </c>
      <c r="AL5" s="127">
        <v>0</v>
      </c>
      <c r="AM5" s="127">
        <v>0</v>
      </c>
      <c r="AN5" s="127">
        <v>0</v>
      </c>
    </row>
    <row r="6" spans="1:40" s="91" customFormat="1" x14ac:dyDescent="0.3">
      <c r="A6" s="91">
        <v>2147</v>
      </c>
      <c r="B6" s="85" t="s">
        <v>80</v>
      </c>
      <c r="C6" s="105" t="s">
        <v>62</v>
      </c>
      <c r="D6" s="55" t="s">
        <v>66</v>
      </c>
      <c r="E6" s="91" t="s">
        <v>116</v>
      </c>
      <c r="F6" s="16">
        <v>-3.64595339086023</v>
      </c>
      <c r="G6" s="16">
        <v>-3.6526165188025699</v>
      </c>
      <c r="H6" s="16">
        <v>4.73488905148081E-3</v>
      </c>
      <c r="I6" s="16">
        <v>-6.8555851989962102</v>
      </c>
      <c r="J6" s="16">
        <v>-6.8791927701229403</v>
      </c>
      <c r="K6" s="16">
        <v>2.1294492688377002E-3</v>
      </c>
      <c r="L6" s="16">
        <v>-2.04027361776596E-2</v>
      </c>
      <c r="M6" s="16">
        <v>4.48470771785926E-3</v>
      </c>
      <c r="N6" s="16">
        <v>-13.803774513372501</v>
      </c>
      <c r="O6" s="16">
        <v>4.6866168974370901E-3</v>
      </c>
      <c r="P6" s="16">
        <v>-26.615294716256201</v>
      </c>
      <c r="Q6" s="16">
        <v>2.0870815141018398E-3</v>
      </c>
      <c r="R6" s="16">
        <v>-43.009506313155498</v>
      </c>
      <c r="S6" s="16">
        <v>0.15679362349089301</v>
      </c>
      <c r="T6" s="16">
        <v>1000.60738843813</v>
      </c>
      <c r="U6" s="16">
        <v>0.21914033451346601</v>
      </c>
      <c r="V6" s="92">
        <v>43879.340185185189</v>
      </c>
      <c r="W6" s="91">
        <v>2.2999999999999998</v>
      </c>
      <c r="X6" s="16">
        <v>7.5364775551884202E-4</v>
      </c>
      <c r="Y6" s="16">
        <v>2.7394524183291902E-3</v>
      </c>
      <c r="Z6" s="17">
        <f>((((N6/1000)+1)/((SMOW!$Z$4/1000)+1))-1)*1000</f>
        <v>-3.5323031841812957</v>
      </c>
      <c r="AA6" s="17">
        <f>((((P6/1000)+1)/((SMOW!$AA$4/1000)+1))-1)*1000</f>
        <v>-6.7086797447228896</v>
      </c>
      <c r="AB6" s="17">
        <f>Z6*SMOW!$AN$6</f>
        <v>-3.6959450131664191</v>
      </c>
      <c r="AC6" s="17">
        <f>AA6*SMOW!$AN$12</f>
        <v>-7.014637274617324</v>
      </c>
      <c r="AD6" s="17">
        <f t="shared" si="0"/>
        <v>-3.7027918936052666</v>
      </c>
      <c r="AE6" s="17">
        <f t="shared" si="1"/>
        <v>-7.0393555034282054</v>
      </c>
      <c r="AF6" s="16">
        <f>(AD6-SMOW!AN$14*AE6)</f>
        <v>1.3987812204825811E-2</v>
      </c>
      <c r="AG6" s="2">
        <f t="shared" si="2"/>
        <v>13.987812204825811</v>
      </c>
      <c r="AH6" s="57"/>
      <c r="AI6" s="57"/>
      <c r="AK6" s="91">
        <f t="shared" si="3"/>
        <v>14</v>
      </c>
      <c r="AL6" s="127">
        <v>0</v>
      </c>
      <c r="AM6" s="127">
        <v>0</v>
      </c>
      <c r="AN6" s="127">
        <v>0</v>
      </c>
    </row>
    <row r="7" spans="1:40" s="91" customFormat="1" x14ac:dyDescent="0.3">
      <c r="A7" s="91">
        <v>2148</v>
      </c>
      <c r="B7" s="85" t="s">
        <v>80</v>
      </c>
      <c r="C7" s="105" t="s">
        <v>62</v>
      </c>
      <c r="D7" s="55" t="s">
        <v>66</v>
      </c>
      <c r="E7" s="91" t="s">
        <v>117</v>
      </c>
      <c r="F7" s="16">
        <v>-3.5905526671327901</v>
      </c>
      <c r="G7" s="16">
        <v>-3.5970145792130799</v>
      </c>
      <c r="H7" s="16">
        <v>4.60769046299561E-3</v>
      </c>
      <c r="I7" s="16">
        <v>-6.7546136245756703</v>
      </c>
      <c r="J7" s="16">
        <v>-6.7775293078322401</v>
      </c>
      <c r="K7" s="16">
        <v>1.27761909009124E-3</v>
      </c>
      <c r="L7" s="16">
        <v>-1.8479104677662998E-2</v>
      </c>
      <c r="M7" s="16">
        <v>4.7286964142407E-3</v>
      </c>
      <c r="N7" s="16">
        <v>-13.748938599557301</v>
      </c>
      <c r="O7" s="16">
        <v>4.5607150974919797E-3</v>
      </c>
      <c r="P7" s="16">
        <v>-26.516332083285</v>
      </c>
      <c r="Q7" s="16">
        <v>1.2521994414303799E-3</v>
      </c>
      <c r="R7" s="16">
        <v>-42.7154449526452</v>
      </c>
      <c r="S7" s="16">
        <v>0.14528584179066401</v>
      </c>
      <c r="T7" s="16">
        <v>1162.3891627801299</v>
      </c>
      <c r="U7" s="16">
        <v>0.16699671968629701</v>
      </c>
      <c r="V7" s="92">
        <v>43879.429837962962</v>
      </c>
      <c r="W7" s="91">
        <v>2.2999999999999998</v>
      </c>
      <c r="X7" s="16">
        <v>0.47354045811162498</v>
      </c>
      <c r="Y7" s="16">
        <v>0.72431035250461195</v>
      </c>
      <c r="Z7" s="17">
        <f>((((N7/1000)+1)/((SMOW!$Z$4/1000)+1))-1)*1000</f>
        <v>-3.4768961411101307</v>
      </c>
      <c r="AA7" s="17">
        <f>((((P7/1000)+1)/((SMOW!$AA$4/1000)+1))-1)*1000</f>
        <v>-6.6076932346346151</v>
      </c>
      <c r="AB7" s="17">
        <f>Z7*SMOW!$AN$6</f>
        <v>-3.637971115158388</v>
      </c>
      <c r="AC7" s="17">
        <f>AA7*SMOW!$AN$12</f>
        <v>-6.9090451514494307</v>
      </c>
      <c r="AD7" s="17">
        <f t="shared" si="0"/>
        <v>-3.6446046253082054</v>
      </c>
      <c r="AE7" s="17">
        <f t="shared" si="1"/>
        <v>-6.9330231109283655</v>
      </c>
      <c r="AF7" s="16">
        <f>(AD7-SMOW!AN$14*AE7)</f>
        <v>1.6031577261971908E-2</v>
      </c>
      <c r="AG7" s="2">
        <f t="shared" si="2"/>
        <v>16.031577261971908</v>
      </c>
      <c r="AH7" s="57"/>
      <c r="AI7" s="57"/>
      <c r="AK7" s="91">
        <f t="shared" si="3"/>
        <v>14</v>
      </c>
      <c r="AL7" s="127">
        <v>0</v>
      </c>
      <c r="AM7" s="127">
        <v>0</v>
      </c>
      <c r="AN7" s="127">
        <v>0</v>
      </c>
    </row>
    <row r="8" spans="1:40" s="91" customFormat="1" x14ac:dyDescent="0.3">
      <c r="A8" s="91">
        <v>2149</v>
      </c>
      <c r="B8" s="85" t="s">
        <v>80</v>
      </c>
      <c r="C8" s="105" t="s">
        <v>62</v>
      </c>
      <c r="D8" s="55" t="s">
        <v>66</v>
      </c>
      <c r="E8" s="91" t="s">
        <v>118</v>
      </c>
      <c r="F8" s="16">
        <v>-3.6387255565996899</v>
      </c>
      <c r="G8" s="16">
        <v>-3.6453620423970898</v>
      </c>
      <c r="H8" s="16">
        <v>3.3519949290082502E-3</v>
      </c>
      <c r="I8" s="16">
        <v>-6.8385593869005996</v>
      </c>
      <c r="J8" s="16">
        <v>-6.8620495150962899</v>
      </c>
      <c r="K8" s="16">
        <v>1.17724936557711E-3</v>
      </c>
      <c r="L8" s="16">
        <v>-2.21998984262552E-2</v>
      </c>
      <c r="M8" s="16">
        <v>3.4600046438141899E-3</v>
      </c>
      <c r="N8" s="16">
        <v>-13.796620366821401</v>
      </c>
      <c r="O8" s="16">
        <v>3.3178213689079999E-3</v>
      </c>
      <c r="P8" s="16">
        <v>-26.598607651573602</v>
      </c>
      <c r="Q8" s="16">
        <v>1.15382668389416E-3</v>
      </c>
      <c r="R8" s="16">
        <v>-43.033207881527098</v>
      </c>
      <c r="S8" s="16">
        <v>0.149820416152743</v>
      </c>
      <c r="T8" s="16">
        <v>968.00239848107003</v>
      </c>
      <c r="U8" s="16">
        <v>0.18078434471989299</v>
      </c>
      <c r="V8" s="92">
        <v>43879.505023148151</v>
      </c>
      <c r="W8" s="91">
        <v>2.2999999999999998</v>
      </c>
      <c r="X8" s="16">
        <v>2.0568987131451201E-2</v>
      </c>
      <c r="Y8" s="16">
        <v>2.82660853439732E-2</v>
      </c>
      <c r="Z8" s="17">
        <f>((((N8/1000)+1)/((SMOW!$Z$4/1000)+1))-1)*1000</f>
        <v>-3.5250745254700178</v>
      </c>
      <c r="AA8" s="17">
        <f>((((P8/1000)+1)/((SMOW!$AA$4/1000)+1))-1)*1000</f>
        <v>-6.6916514141771577</v>
      </c>
      <c r="AB8" s="17">
        <f>Z8*SMOW!$AN$6</f>
        <v>-3.6883814707062261</v>
      </c>
      <c r="AC8" s="17">
        <f>AA8*SMOW!$AN$12</f>
        <v>-6.9968323462684108</v>
      </c>
      <c r="AD8" s="17">
        <f t="shared" si="0"/>
        <v>-3.695200321822826</v>
      </c>
      <c r="AE8" s="17">
        <f t="shared" si="1"/>
        <v>-7.0214249584354835</v>
      </c>
      <c r="AF8" s="16">
        <f>(AD8-SMOW!AN$14*AE8)</f>
        <v>1.2112056231109669E-2</v>
      </c>
      <c r="AG8" s="2">
        <f t="shared" si="2"/>
        <v>12.112056231109669</v>
      </c>
      <c r="AH8" s="57"/>
      <c r="AI8" s="57"/>
      <c r="AK8" s="91">
        <f t="shared" si="3"/>
        <v>14</v>
      </c>
      <c r="AL8" s="127">
        <v>0</v>
      </c>
      <c r="AM8" s="127">
        <v>0</v>
      </c>
      <c r="AN8" s="127">
        <v>0</v>
      </c>
    </row>
    <row r="9" spans="1:40" s="91" customFormat="1" x14ac:dyDescent="0.3">
      <c r="A9" s="91">
        <v>2150</v>
      </c>
      <c r="B9" s="85" t="s">
        <v>80</v>
      </c>
      <c r="C9" s="105" t="s">
        <v>62</v>
      </c>
      <c r="D9" s="55" t="s">
        <v>66</v>
      </c>
      <c r="E9" s="91" t="s">
        <v>119</v>
      </c>
      <c r="F9" s="16">
        <v>-3.59334574044171</v>
      </c>
      <c r="G9" s="16">
        <v>-3.5998174870764199</v>
      </c>
      <c r="H9" s="16">
        <v>2.9602011302494202E-3</v>
      </c>
      <c r="I9" s="16">
        <v>-6.77573673954016</v>
      </c>
      <c r="J9" s="16">
        <v>-6.7987963061066896</v>
      </c>
      <c r="K9" s="16">
        <v>1.4195755962445899E-3</v>
      </c>
      <c r="L9" s="16">
        <v>-1.0053037452083E-2</v>
      </c>
      <c r="M9" s="16">
        <v>3.0120866997938298E-3</v>
      </c>
      <c r="N9" s="16">
        <v>-13.7517031975074</v>
      </c>
      <c r="O9" s="16">
        <v>2.9300219046313001E-3</v>
      </c>
      <c r="P9" s="16">
        <v>-26.537034930451998</v>
      </c>
      <c r="Q9" s="16">
        <v>1.39133156546436E-3</v>
      </c>
      <c r="R9" s="16">
        <v>-42.781368029960703</v>
      </c>
      <c r="S9" s="16">
        <v>0.16051638378892899</v>
      </c>
      <c r="T9" s="16">
        <v>1139.0177157185401</v>
      </c>
      <c r="U9" s="16">
        <v>0.16853209560200599</v>
      </c>
      <c r="V9" s="92">
        <v>43879.615555555552</v>
      </c>
      <c r="W9" s="91">
        <v>2.4</v>
      </c>
      <c r="X9" s="16">
        <v>7.9531004920865098E-3</v>
      </c>
      <c r="Y9" s="16">
        <v>5.0524918715596596E-3</v>
      </c>
      <c r="Z9" s="17">
        <f>((((N9/1000)+1)/((SMOW!$Z$4/1000)+1))-1)*1000</f>
        <v>-3.4796895330140298</v>
      </c>
      <c r="AA9" s="17">
        <f>((((P9/1000)+1)/((SMOW!$AA$4/1000)+1))-1)*1000</f>
        <v>-6.6288194741203066</v>
      </c>
      <c r="AB9" s="17">
        <f>Z9*SMOW!$AN$6</f>
        <v>-3.6408939171769887</v>
      </c>
      <c r="AC9" s="17">
        <f>AA9*SMOW!$AN$12</f>
        <v>-6.9311348788783471</v>
      </c>
      <c r="AD9" s="17">
        <f t="shared" si="0"/>
        <v>-3.6475381035228418</v>
      </c>
      <c r="AE9" s="17">
        <f t="shared" si="1"/>
        <v>-6.9552667664566963</v>
      </c>
      <c r="AF9" s="16">
        <f>(AD9-SMOW!AN$14*AE9)</f>
        <v>2.484274916629392E-2</v>
      </c>
      <c r="AG9" s="2">
        <f t="shared" si="2"/>
        <v>24.84274916629392</v>
      </c>
      <c r="AH9" s="57"/>
      <c r="AI9" s="57"/>
      <c r="AK9" s="91">
        <f t="shared" si="3"/>
        <v>14</v>
      </c>
      <c r="AL9" s="127">
        <v>0</v>
      </c>
      <c r="AM9" s="127">
        <v>0</v>
      </c>
      <c r="AN9" s="127">
        <v>0</v>
      </c>
    </row>
    <row r="10" spans="1:40" s="91" customFormat="1" x14ac:dyDescent="0.3">
      <c r="A10" s="91">
        <v>2151</v>
      </c>
      <c r="B10" s="85" t="s">
        <v>113</v>
      </c>
      <c r="C10" s="105" t="s">
        <v>62</v>
      </c>
      <c r="D10" s="55" t="s">
        <v>24</v>
      </c>
      <c r="E10" s="91" t="s">
        <v>120</v>
      </c>
      <c r="F10" s="16">
        <v>-28.679648162503099</v>
      </c>
      <c r="G10" s="16">
        <v>-29.098945936579</v>
      </c>
      <c r="H10" s="16">
        <v>4.0402312488682004E-3</v>
      </c>
      <c r="I10" s="16">
        <v>-53.567818190030202</v>
      </c>
      <c r="J10" s="16">
        <v>-55.055962495887599</v>
      </c>
      <c r="K10" s="16">
        <v>1.4878789280324E-3</v>
      </c>
      <c r="L10" s="16">
        <v>-2.9397738750373999E-2</v>
      </c>
      <c r="M10" s="16">
        <v>4.1988107094404897E-3</v>
      </c>
      <c r="N10" s="16">
        <v>-38.5822509774355</v>
      </c>
      <c r="O10" s="16">
        <v>3.9990411252780397E-3</v>
      </c>
      <c r="P10" s="16">
        <v>-72.398136028648693</v>
      </c>
      <c r="Q10" s="16">
        <v>1.4582759267193499E-3</v>
      </c>
      <c r="R10" s="16">
        <v>-108.460322010521</v>
      </c>
      <c r="S10" s="16">
        <v>0.13222804733548499</v>
      </c>
      <c r="T10" s="16">
        <v>985.94086847528797</v>
      </c>
      <c r="U10" s="16">
        <v>9.25493282037822E-2</v>
      </c>
      <c r="V10" s="92">
        <v>43879.717731481483</v>
      </c>
      <c r="W10" s="91">
        <v>2.4</v>
      </c>
      <c r="X10" s="16">
        <v>7.4922205654313095E-2</v>
      </c>
      <c r="Y10" s="16">
        <v>6.2596437029192806E-2</v>
      </c>
      <c r="Z10" s="17">
        <f>((((N10/1000)+1)/((SMOW!$Z$4/1000)+1))-1)*1000</f>
        <v>-28.568853451412799</v>
      </c>
      <c r="AA10" s="17">
        <f>((((P10/1000)+1)/((SMOW!$AA$4/1000)+1))-1)*1000</f>
        <v>-53.427822387269288</v>
      </c>
      <c r="AB10" s="17">
        <f>Z10*SMOW!$AN$6</f>
        <v>-29.892369352237353</v>
      </c>
      <c r="AC10" s="17">
        <f>AA10*SMOW!$AN$12</f>
        <v>-55.864463453360699</v>
      </c>
      <c r="AD10" s="17">
        <f t="shared" si="0"/>
        <v>-30.348254209567724</v>
      </c>
      <c r="AE10" s="17">
        <f t="shared" si="1"/>
        <v>-57.485546292552378</v>
      </c>
      <c r="AF10" s="16">
        <f>(AD10-SMOW!AN$14*AE10)</f>
        <v>4.114232899933512E-3</v>
      </c>
      <c r="AG10" s="2">
        <f t="shared" si="2"/>
        <v>4.114232899933512</v>
      </c>
      <c r="AH10" s="60">
        <f>AVERAGE(AG10:AG13)</f>
        <v>-7.1830196488358311</v>
      </c>
      <c r="AI10" s="60">
        <f>STDEV(AG10:AG13)</f>
        <v>15.016196869768098</v>
      </c>
      <c r="AK10" s="91">
        <f t="shared" si="3"/>
        <v>14</v>
      </c>
      <c r="AL10" s="127">
        <v>2</v>
      </c>
      <c r="AM10" s="127">
        <v>0</v>
      </c>
      <c r="AN10" s="127">
        <v>0</v>
      </c>
    </row>
    <row r="11" spans="1:40" s="91" customFormat="1" x14ac:dyDescent="0.3">
      <c r="A11" s="91">
        <v>2152</v>
      </c>
      <c r="B11" s="85" t="s">
        <v>80</v>
      </c>
      <c r="C11" s="105" t="s">
        <v>62</v>
      </c>
      <c r="D11" s="55" t="s">
        <v>24</v>
      </c>
      <c r="E11" s="91" t="s">
        <v>122</v>
      </c>
      <c r="F11" s="16">
        <v>-28.640852445949601</v>
      </c>
      <c r="G11" s="16">
        <v>-29.059006273460199</v>
      </c>
      <c r="H11" s="16">
        <v>7.2730495555884296E-3</v>
      </c>
      <c r="I11" s="16">
        <v>-53.493751351296197</v>
      </c>
      <c r="J11" s="16">
        <v>-54.9777071616708</v>
      </c>
      <c r="K11" s="16">
        <v>5.4841523894468801E-3</v>
      </c>
      <c r="L11" s="16">
        <v>-3.0776892098041801E-2</v>
      </c>
      <c r="M11" s="16">
        <v>6.9065800644714298E-3</v>
      </c>
      <c r="N11" s="16">
        <v>-38.543850782885897</v>
      </c>
      <c r="O11" s="16">
        <v>7.1989008765599204E-3</v>
      </c>
      <c r="P11" s="16">
        <v>-72.325542831810395</v>
      </c>
      <c r="Q11" s="16">
        <v>5.3750390958022202E-3</v>
      </c>
      <c r="R11" s="16">
        <v>-108.22373687657</v>
      </c>
      <c r="S11" s="16">
        <v>0.128030565035232</v>
      </c>
      <c r="T11" s="16">
        <v>1225.40187505514</v>
      </c>
      <c r="U11" s="16">
        <v>0.21678277552073</v>
      </c>
      <c r="V11" s="92">
        <v>43880.341134259259</v>
      </c>
      <c r="W11" s="91">
        <v>2.4</v>
      </c>
      <c r="X11" s="16">
        <v>5.8324418858755299E-2</v>
      </c>
      <c r="Y11" s="16">
        <v>7.2458213706181093E-2</v>
      </c>
      <c r="Z11" s="17">
        <f>((((N11/1000)+1)/((SMOW!$Z$4/1000)+1))-1)*1000</f>
        <v>-28.530053309583803</v>
      </c>
      <c r="AA11" s="17">
        <f>((((P11/1000)+1)/((SMOW!$AA$4/1000)+1))-1)*1000</f>
        <v>-53.353744592603228</v>
      </c>
      <c r="AB11" s="17">
        <f>Z11*SMOW!$AN$6</f>
        <v>-29.851771707237557</v>
      </c>
      <c r="AC11" s="17">
        <f>AA11*SMOW!$AN$12</f>
        <v>-55.787007250432737</v>
      </c>
      <c r="AD11" s="17">
        <f t="shared" si="0"/>
        <v>-30.306406486424695</v>
      </c>
      <c r="AE11" s="17">
        <f t="shared" si="1"/>
        <v>-57.403510374108556</v>
      </c>
      <c r="AF11" s="16">
        <f>(AD11-SMOW!AN$14*AE11)</f>
        <v>2.6469911046227423E-3</v>
      </c>
      <c r="AG11" s="2">
        <f t="shared" si="2"/>
        <v>2.6469911046227423</v>
      </c>
      <c r="AH11" s="57"/>
      <c r="AI11" s="57"/>
      <c r="AK11" s="91">
        <f t="shared" si="3"/>
        <v>14</v>
      </c>
      <c r="AL11" s="127">
        <v>1</v>
      </c>
      <c r="AM11" s="127">
        <v>0</v>
      </c>
      <c r="AN11" s="127">
        <v>0</v>
      </c>
    </row>
    <row r="12" spans="1:40" s="91" customFormat="1" x14ac:dyDescent="0.3">
      <c r="A12" s="91">
        <v>2153</v>
      </c>
      <c r="B12" s="85" t="s">
        <v>80</v>
      </c>
      <c r="C12" s="105" t="s">
        <v>62</v>
      </c>
      <c r="D12" s="55" t="s">
        <v>24</v>
      </c>
      <c r="E12" s="91" t="s">
        <v>123</v>
      </c>
      <c r="F12" s="16">
        <v>-28.740369202593101</v>
      </c>
      <c r="G12" s="16">
        <v>-29.161462554232202</v>
      </c>
      <c r="H12" s="16">
        <v>7.2406064109749998E-3</v>
      </c>
      <c r="I12" s="16">
        <v>-53.624139437432397</v>
      </c>
      <c r="J12" s="16">
        <v>-55.115473271385902</v>
      </c>
      <c r="K12" s="16">
        <v>1.31122482747797E-3</v>
      </c>
      <c r="L12" s="16">
        <v>-6.0492666940478598E-2</v>
      </c>
      <c r="M12" s="16">
        <v>7.4705148422371699E-3</v>
      </c>
      <c r="N12" s="16">
        <v>-38.6423529670326</v>
      </c>
      <c r="O12" s="16">
        <v>7.1667884895330004E-3</v>
      </c>
      <c r="P12" s="16">
        <v>-72.453336702374202</v>
      </c>
      <c r="Q12" s="16">
        <v>1.2851365554042401E-3</v>
      </c>
      <c r="R12" s="16">
        <v>-108.49861916824899</v>
      </c>
      <c r="S12" s="16">
        <v>0.15650157110757701</v>
      </c>
      <c r="T12" s="16">
        <v>1020.34329898507</v>
      </c>
      <c r="U12" s="16">
        <v>0.151296335445914</v>
      </c>
      <c r="V12" s="92">
        <v>43880.417847222219</v>
      </c>
      <c r="W12" s="91">
        <v>2.4</v>
      </c>
      <c r="X12" s="16">
        <v>2.9419105885270101E-2</v>
      </c>
      <c r="Y12" s="16">
        <v>1.30857602787751E-2</v>
      </c>
      <c r="Z12" s="17">
        <f>((((N12/1000)+1)/((SMOW!$Z$4/1000)+1))-1)*1000</f>
        <v>-28.6295814177141</v>
      </c>
      <c r="AA12" s="17">
        <f>((((P12/1000)+1)/((SMOW!$AA$4/1000)+1))-1)*1000</f>
        <v>-53.484151965683793</v>
      </c>
      <c r="AB12" s="17">
        <f>Z12*SMOW!$AN$6</f>
        <v>-29.955910677120269</v>
      </c>
      <c r="AC12" s="17">
        <f>AA12*SMOW!$AN$12</f>
        <v>-55.923362010967459</v>
      </c>
      <c r="AD12" s="17">
        <f t="shared" si="0"/>
        <v>-30.41375560747543</v>
      </c>
      <c r="AE12" s="17">
        <f t="shared" si="1"/>
        <v>-57.547931821488341</v>
      </c>
      <c r="AF12" s="16">
        <f>(AD12-SMOW!AN$14*AE12)</f>
        <v>-2.844760572958549E-2</v>
      </c>
      <c r="AG12" s="2">
        <f t="shared" si="2"/>
        <v>-28.44760572958549</v>
      </c>
      <c r="AH12" s="57"/>
      <c r="AI12" s="57"/>
      <c r="AK12" s="91">
        <f t="shared" si="3"/>
        <v>14</v>
      </c>
      <c r="AL12" s="127">
        <v>0</v>
      </c>
      <c r="AM12" s="127">
        <v>0</v>
      </c>
      <c r="AN12" s="127">
        <v>0</v>
      </c>
    </row>
    <row r="13" spans="1:40" s="91" customFormat="1" x14ac:dyDescent="0.3">
      <c r="A13" s="91">
        <v>2154</v>
      </c>
      <c r="B13" s="85" t="s">
        <v>80</v>
      </c>
      <c r="C13" s="105" t="s">
        <v>62</v>
      </c>
      <c r="D13" s="55" t="s">
        <v>24</v>
      </c>
      <c r="E13" s="91" t="s">
        <v>124</v>
      </c>
      <c r="F13" s="16">
        <v>-28.723219674391999</v>
      </c>
      <c r="G13" s="16">
        <v>-29.1438049600448</v>
      </c>
      <c r="H13" s="16">
        <v>3.9983592738553697E-3</v>
      </c>
      <c r="I13" s="16">
        <v>-53.629100910325199</v>
      </c>
      <c r="J13" s="16">
        <v>-55.120715885411698</v>
      </c>
      <c r="K13" s="16">
        <v>1.2633748462893501E-3</v>
      </c>
      <c r="L13" s="16">
        <v>-4.00669725473978E-2</v>
      </c>
      <c r="M13" s="16">
        <v>4.0143638774474497E-3</v>
      </c>
      <c r="N13" s="16">
        <v>-38.6253782781273</v>
      </c>
      <c r="O13" s="16">
        <v>3.9575960346972597E-3</v>
      </c>
      <c r="P13" s="16">
        <v>-72.4581994612616</v>
      </c>
      <c r="Q13" s="16">
        <v>1.2382386026555899E-3</v>
      </c>
      <c r="R13" s="16">
        <v>-108.632818593797</v>
      </c>
      <c r="S13" s="16">
        <v>0.15074551288524199</v>
      </c>
      <c r="T13" s="16">
        <v>959.68306531108306</v>
      </c>
      <c r="U13" s="16">
        <v>0.15728212112751</v>
      </c>
      <c r="V13" s="92">
        <v>43880.551215277781</v>
      </c>
      <c r="W13" s="91">
        <v>2.4</v>
      </c>
      <c r="X13" s="16">
        <v>2.9304107067229198E-3</v>
      </c>
      <c r="Y13" s="16">
        <v>8.3573474081253193E-3</v>
      </c>
      <c r="Z13" s="17">
        <f>((((N13/1000)+1)/((SMOW!$Z$4/1000)+1))-1)*1000</f>
        <v>-28.612429933333573</v>
      </c>
      <c r="AA13" s="17">
        <f>((((P13/1000)+1)/((SMOW!$AA$4/1000)+1))-1)*1000</f>
        <v>-53.489114172475368</v>
      </c>
      <c r="AB13" s="17">
        <f>Z13*SMOW!$AN$6</f>
        <v>-29.937964611944299</v>
      </c>
      <c r="AC13" s="17">
        <f>AA13*SMOW!$AN$12</f>
        <v>-55.928550525257762</v>
      </c>
      <c r="AD13" s="17">
        <f t="shared" si="0"/>
        <v>-30.395255521374114</v>
      </c>
      <c r="AE13" s="17">
        <f t="shared" si="1"/>
        <v>-57.553427697923858</v>
      </c>
      <c r="AF13" s="16">
        <f>(AD13-SMOW!AN$14*AE13)</f>
        <v>-7.0456968703140888E-3</v>
      </c>
      <c r="AG13" s="2">
        <f t="shared" si="2"/>
        <v>-7.0456968703140888</v>
      </c>
      <c r="AH13" s="57"/>
      <c r="AI13" s="57"/>
      <c r="AK13" s="91">
        <f t="shared" si="3"/>
        <v>14</v>
      </c>
      <c r="AL13" s="127">
        <v>0</v>
      </c>
      <c r="AM13" s="127">
        <v>0</v>
      </c>
      <c r="AN13" s="127">
        <v>0</v>
      </c>
    </row>
    <row r="14" spans="1:40" s="91" customFormat="1" x14ac:dyDescent="0.3">
      <c r="A14" s="91">
        <v>2155</v>
      </c>
      <c r="B14" s="85" t="s">
        <v>113</v>
      </c>
      <c r="C14" s="105" t="s">
        <v>62</v>
      </c>
      <c r="D14" s="64" t="s">
        <v>22</v>
      </c>
      <c r="E14" s="91" t="s">
        <v>125</v>
      </c>
      <c r="F14" s="16">
        <v>-0.47337723300665302</v>
      </c>
      <c r="G14" s="16">
        <v>-0.47348958130834801</v>
      </c>
      <c r="H14" s="16">
        <v>3.7187707010348102E-3</v>
      </c>
      <c r="I14" s="16">
        <v>-0.81961209226302001</v>
      </c>
      <c r="J14" s="16">
        <v>-0.81994819283042397</v>
      </c>
      <c r="K14" s="16">
        <v>1.3373856469991699E-3</v>
      </c>
      <c r="L14" s="16">
        <v>-4.0556935493884699E-2</v>
      </c>
      <c r="M14" s="16">
        <v>3.6949697365706302E-3</v>
      </c>
      <c r="N14" s="16">
        <v>-10.663542742756199</v>
      </c>
      <c r="O14" s="16">
        <v>3.6808578650257399E-3</v>
      </c>
      <c r="P14" s="16">
        <v>-20.699413988300499</v>
      </c>
      <c r="Q14" s="16">
        <v>1.3107768764094301E-3</v>
      </c>
      <c r="R14" s="16">
        <v>-34.889902331662697</v>
      </c>
      <c r="S14" s="16">
        <v>0.151853118971504</v>
      </c>
      <c r="T14" s="16">
        <v>1167.4093210590199</v>
      </c>
      <c r="U14" s="16">
        <v>0.25574956933758602</v>
      </c>
      <c r="V14" s="92">
        <v>43880.63685185185</v>
      </c>
      <c r="W14" s="91">
        <v>2.4</v>
      </c>
      <c r="X14" s="16">
        <v>4.3718490477756399E-3</v>
      </c>
      <c r="Y14" s="16">
        <v>1.8389199308111101E-3</v>
      </c>
      <c r="Z14" s="17">
        <f>((((N14/1000)+1)/((SMOW!$Z$4/1000)+1))-1)*1000</f>
        <v>-0.35936514298184896</v>
      </c>
      <c r="AA14" s="17">
        <f>((((P14/1000)+1)/((SMOW!$AA$4/1000)+1))-1)*1000</f>
        <v>-0.67181379968950239</v>
      </c>
      <c r="AB14" s="17">
        <f>Z14*SMOW!$AN$6</f>
        <v>-0.37601353532099074</v>
      </c>
      <c r="AC14" s="17">
        <f>AA14*SMOW!$AN$12</f>
        <v>-0.7024526881926656</v>
      </c>
      <c r="AD14" s="17">
        <f t="shared" si="0"/>
        <v>-0.37608424613642838</v>
      </c>
      <c r="AE14" s="17">
        <f t="shared" si="1"/>
        <v>-0.70269952368253552</v>
      </c>
      <c r="AF14" s="16">
        <f>(AD14-SMOW!AN$14*AE14)</f>
        <v>-5.058897632049586E-3</v>
      </c>
      <c r="AG14" s="2">
        <f t="shared" si="2"/>
        <v>-5.058897632049586</v>
      </c>
      <c r="AH14" s="60">
        <f>AVERAGE(AG14:AG17)</f>
        <v>-3.1519561570494457</v>
      </c>
      <c r="AI14" s="60">
        <f>STDEV(AG14:AG17)</f>
        <v>6.044391545771564</v>
      </c>
      <c r="AK14" s="91">
        <f t="shared" si="3"/>
        <v>14</v>
      </c>
      <c r="AL14" s="127">
        <v>2</v>
      </c>
      <c r="AM14" s="127">
        <v>0</v>
      </c>
      <c r="AN14" s="127">
        <v>0</v>
      </c>
    </row>
    <row r="15" spans="1:40" s="91" customFormat="1" x14ac:dyDescent="0.3">
      <c r="A15" s="91">
        <v>2156</v>
      </c>
      <c r="B15" s="85" t="s">
        <v>113</v>
      </c>
      <c r="C15" s="105" t="s">
        <v>62</v>
      </c>
      <c r="D15" s="64" t="s">
        <v>22</v>
      </c>
      <c r="E15" s="91" t="s">
        <v>126</v>
      </c>
      <c r="F15" s="16">
        <v>-0.25124358063367802</v>
      </c>
      <c r="G15" s="16">
        <v>-0.25127534543334101</v>
      </c>
      <c r="H15" s="16">
        <v>3.1844518119690198E-3</v>
      </c>
      <c r="I15" s="16">
        <v>-0.41584043793907199</v>
      </c>
      <c r="J15" s="16">
        <v>-0.41592694428152999</v>
      </c>
      <c r="K15" s="16">
        <v>1.03064204429831E-3</v>
      </c>
      <c r="L15" s="16">
        <v>-3.16659188526935E-2</v>
      </c>
      <c r="M15" s="16">
        <v>3.1482226987880101E-3</v>
      </c>
      <c r="N15" s="16">
        <v>-10.4436737411003</v>
      </c>
      <c r="O15" s="16">
        <v>3.1519863525375901E-3</v>
      </c>
      <c r="P15" s="16">
        <v>-20.303675818817101</v>
      </c>
      <c r="Q15" s="16">
        <v>1.0101362778584099E-3</v>
      </c>
      <c r="R15" s="16">
        <v>-34.499255769365398</v>
      </c>
      <c r="S15" s="16">
        <v>0.13542183390507601</v>
      </c>
      <c r="T15" s="16">
        <v>1358.5763041165301</v>
      </c>
      <c r="U15" s="16">
        <v>0.13919011052647201</v>
      </c>
      <c r="V15" s="92">
        <v>43880.719131944446</v>
      </c>
      <c r="W15" s="91">
        <v>2.4</v>
      </c>
      <c r="X15" s="16">
        <v>1.18004201279726E-2</v>
      </c>
      <c r="Y15" s="16">
        <v>8.1262260846251596E-3</v>
      </c>
      <c r="Z15" s="17">
        <f>((((N15/1000)+1)/((SMOW!$Z$4/1000)+1))-1)*1000</f>
        <v>-0.13720615269252612</v>
      </c>
      <c r="AA15" s="17">
        <f>((((P15/1000)+1)/((SMOW!$AA$4/1000)+1))-1)*1000</f>
        <v>-0.26798241965242386</v>
      </c>
      <c r="AB15" s="17">
        <f>Z15*SMOW!$AN$6</f>
        <v>-0.14356253395537094</v>
      </c>
      <c r="AC15" s="17">
        <f>AA15*SMOW!$AN$12</f>
        <v>-0.28020408506080535</v>
      </c>
      <c r="AD15" s="17">
        <f t="shared" si="0"/>
        <v>-0.14357284004238968</v>
      </c>
      <c r="AE15" s="17">
        <f t="shared" si="1"/>
        <v>-0.28024334956032698</v>
      </c>
      <c r="AF15" s="16">
        <f>(AD15-SMOW!AN$14*AE15)</f>
        <v>4.3956485254629807E-3</v>
      </c>
      <c r="AG15" s="2">
        <f t="shared" si="2"/>
        <v>4.3956485254629811</v>
      </c>
      <c r="AH15" s="57"/>
      <c r="AI15" s="57"/>
      <c r="AK15" s="91">
        <f t="shared" si="3"/>
        <v>14</v>
      </c>
      <c r="AL15" s="127">
        <v>0</v>
      </c>
      <c r="AM15" s="127">
        <v>0</v>
      </c>
      <c r="AN15" s="127">
        <v>0</v>
      </c>
    </row>
    <row r="16" spans="1:40" s="91" customFormat="1" x14ac:dyDescent="0.3">
      <c r="A16" s="91">
        <v>2157</v>
      </c>
      <c r="B16" s="85" t="s">
        <v>80</v>
      </c>
      <c r="C16" s="105" t="s">
        <v>62</v>
      </c>
      <c r="D16" s="64" t="s">
        <v>22</v>
      </c>
      <c r="E16" s="91" t="s">
        <v>127</v>
      </c>
      <c r="F16" s="16">
        <v>-0.226651193361949</v>
      </c>
      <c r="G16" s="16">
        <v>-0.22667743743660501</v>
      </c>
      <c r="H16" s="16">
        <v>5.3328678454729102E-3</v>
      </c>
      <c r="I16" s="16">
        <v>-0.343101042690447</v>
      </c>
      <c r="J16" s="16">
        <v>-0.34316000957452097</v>
      </c>
      <c r="K16" s="16">
        <v>2.19778413703569E-3</v>
      </c>
      <c r="L16" s="16">
        <v>-4.5488952381258399E-2</v>
      </c>
      <c r="M16" s="16">
        <v>5.5331825294027302E-3</v>
      </c>
      <c r="N16" s="16">
        <v>-10.419332073009899</v>
      </c>
      <c r="O16" s="16">
        <v>5.2784993026555203E-3</v>
      </c>
      <c r="P16" s="16">
        <v>-20.232383654504002</v>
      </c>
      <c r="Q16" s="16">
        <v>2.1540567843143401E-3</v>
      </c>
      <c r="R16" s="16">
        <v>-34.856181745593197</v>
      </c>
      <c r="S16" s="16">
        <v>0.158623611224569</v>
      </c>
      <c r="T16" s="16">
        <v>1219.4694176601099</v>
      </c>
      <c r="U16" s="16">
        <v>0.32453793618253202</v>
      </c>
      <c r="V16" s="92">
        <v>43881.350370370368</v>
      </c>
      <c r="W16" s="91">
        <v>2.4</v>
      </c>
      <c r="X16" s="16">
        <v>2.46344054166111E-3</v>
      </c>
      <c r="Y16" s="16">
        <v>4.8746836774904096E-3</v>
      </c>
      <c r="Z16" s="17">
        <f>((((N16/1000)+1)/((SMOW!$Z$4/1000)+1))-1)*1000</f>
        <v>-0.11261096026349282</v>
      </c>
      <c r="AA16" s="17">
        <f>((((P16/1000)+1)/((SMOW!$AA$4/1000)+1))-1)*1000</f>
        <v>-0.19523226482665024</v>
      </c>
      <c r="AB16" s="17">
        <f>Z16*SMOW!$AN$6</f>
        <v>-0.1178279143414481</v>
      </c>
      <c r="AC16" s="17">
        <f>AA16*SMOW!$AN$12</f>
        <v>-0.2041360706088601</v>
      </c>
      <c r="AD16" s="17">
        <f t="shared" si="0"/>
        <v>-0.1178348565954826</v>
      </c>
      <c r="AE16" s="17">
        <f t="shared" si="1"/>
        <v>-0.20415690921252402</v>
      </c>
      <c r="AF16" s="16">
        <f>(AD16-SMOW!AN$14*AE16)</f>
        <v>-1.0040008531269906E-2</v>
      </c>
      <c r="AG16" s="2">
        <f t="shared" si="2"/>
        <v>-10.040008531269907</v>
      </c>
      <c r="AH16" s="57"/>
      <c r="AI16" s="57"/>
      <c r="AK16" s="91">
        <f t="shared" si="3"/>
        <v>14</v>
      </c>
      <c r="AL16" s="127">
        <v>1</v>
      </c>
      <c r="AM16" s="127">
        <v>0</v>
      </c>
      <c r="AN16" s="127">
        <v>0</v>
      </c>
    </row>
    <row r="17" spans="1:40" s="91" customFormat="1" x14ac:dyDescent="0.3">
      <c r="A17" s="91">
        <v>2158</v>
      </c>
      <c r="B17" s="85" t="s">
        <v>80</v>
      </c>
      <c r="C17" s="105" t="s">
        <v>62</v>
      </c>
      <c r="D17" s="64" t="s">
        <v>22</v>
      </c>
      <c r="E17" s="91" t="s">
        <v>128</v>
      </c>
      <c r="F17" s="16">
        <v>-0.16144377416210101</v>
      </c>
      <c r="G17" s="16">
        <v>-0.161456983206376</v>
      </c>
      <c r="H17" s="16">
        <v>3.00032547716879E-3</v>
      </c>
      <c r="I17" s="16">
        <v>-0.23426064777595501</v>
      </c>
      <c r="J17" s="16">
        <v>-0.23428813892622799</v>
      </c>
      <c r="K17" s="16">
        <v>1.5659230171088899E-3</v>
      </c>
      <c r="L17" s="16">
        <v>-3.7752845853327603E-2</v>
      </c>
      <c r="M17" s="16">
        <v>3.2119249514802502E-3</v>
      </c>
      <c r="N17" s="16">
        <v>-10.3547894429002</v>
      </c>
      <c r="O17" s="16">
        <v>2.9697371841716498E-3</v>
      </c>
      <c r="P17" s="16">
        <v>-20.125708759948999</v>
      </c>
      <c r="Q17" s="16">
        <v>1.53476724209478E-3</v>
      </c>
      <c r="R17" s="16">
        <v>-34.885838015618297</v>
      </c>
      <c r="S17" s="16">
        <v>0.13816059674342701</v>
      </c>
      <c r="T17" s="16">
        <v>1393.47215465503</v>
      </c>
      <c r="U17" s="16">
        <v>0.163003263643103</v>
      </c>
      <c r="V17" s="92">
        <v>43881.451539351852</v>
      </c>
      <c r="W17" s="91">
        <v>2.4</v>
      </c>
      <c r="X17" s="16">
        <v>1.44758877847402E-2</v>
      </c>
      <c r="Y17" s="16">
        <v>1.9232688689675599E-2</v>
      </c>
      <c r="Z17" s="17">
        <f>((((N17/1000)+1)/((SMOW!$Z$4/1000)+1))-1)*1000</f>
        <v>-4.7396103108554577E-2</v>
      </c>
      <c r="AA17" s="17">
        <f>((((P17/1000)+1)/((SMOW!$AA$4/1000)+1))-1)*1000</f>
        <v>-8.6375770292357323E-2</v>
      </c>
      <c r="AB17" s="17">
        <f>Z17*SMOW!$AN$6</f>
        <v>-4.9591833371513024E-2</v>
      </c>
      <c r="AC17" s="17">
        <f>AA17*SMOW!$AN$12</f>
        <v>-9.0315042746399662E-2</v>
      </c>
      <c r="AD17" s="17">
        <f t="shared" si="0"/>
        <v>-4.9593063087123058E-2</v>
      </c>
      <c r="AE17" s="17">
        <f t="shared" si="1"/>
        <v>-9.0319121395420046E-2</v>
      </c>
      <c r="AF17" s="16">
        <f>(AD17-SMOW!AN$14*AE17)</f>
        <v>-1.9045669903412707E-3</v>
      </c>
      <c r="AG17" s="2">
        <f t="shared" si="2"/>
        <v>-1.9045669903412707</v>
      </c>
      <c r="AH17" s="57"/>
      <c r="AI17" s="57"/>
      <c r="AK17" s="91">
        <f t="shared" si="3"/>
        <v>14</v>
      </c>
      <c r="AL17" s="127">
        <v>0</v>
      </c>
      <c r="AM17" s="127">
        <v>0</v>
      </c>
      <c r="AN17" s="127">
        <v>0</v>
      </c>
    </row>
    <row r="18" spans="1:40" s="91" customFormat="1" x14ac:dyDescent="0.3">
      <c r="A18" s="91">
        <v>2159</v>
      </c>
      <c r="B18" s="85" t="s">
        <v>80</v>
      </c>
      <c r="C18" s="105" t="s">
        <v>62</v>
      </c>
      <c r="D18" s="64" t="s">
        <v>67</v>
      </c>
      <c r="E18" s="91" t="s">
        <v>129</v>
      </c>
      <c r="F18" s="16">
        <v>-1.25969592771792</v>
      </c>
      <c r="G18" s="16">
        <v>-1.26049038917677</v>
      </c>
      <c r="H18" s="16">
        <v>4.3949220704663202E-3</v>
      </c>
      <c r="I18" s="16">
        <v>-2.33391212216512</v>
      </c>
      <c r="J18" s="16">
        <v>-2.3366399685171699</v>
      </c>
      <c r="K18" s="16">
        <v>1.2019528154313701E-3</v>
      </c>
      <c r="L18" s="16">
        <v>-2.6744485799703299E-2</v>
      </c>
      <c r="M18" s="16">
        <v>4.4897636358888502E-3</v>
      </c>
      <c r="N18" s="16">
        <v>-11.4418449249905</v>
      </c>
      <c r="O18" s="16">
        <v>4.3501158769337703E-3</v>
      </c>
      <c r="P18" s="16">
        <v>-22.183585339767799</v>
      </c>
      <c r="Q18" s="16">
        <v>1.1780386312167099E-3</v>
      </c>
      <c r="R18" s="16">
        <v>-37.544619885690501</v>
      </c>
      <c r="S18" s="16">
        <v>0.163803786060888</v>
      </c>
      <c r="T18" s="16">
        <v>1240.2367973293001</v>
      </c>
      <c r="U18" s="16">
        <v>0.16414919616821999</v>
      </c>
      <c r="V18" s="92">
        <v>43881.527118055557</v>
      </c>
      <c r="W18" s="91">
        <v>2.4</v>
      </c>
      <c r="X18" s="16">
        <v>4.7508050560936196E-3</v>
      </c>
      <c r="Y18" s="16">
        <v>1.9335577112572901E-3</v>
      </c>
      <c r="Z18" s="17">
        <f>((((N18/1000)+1)/((SMOW!$Z$4/1000)+1))-1)*1000</f>
        <v>-1.1457735299892358</v>
      </c>
      <c r="AA18" s="17">
        <f>((((P18/1000)+1)/((SMOW!$AA$4/1000)+1))-1)*1000</f>
        <v>-2.1863378241390174</v>
      </c>
      <c r="AB18" s="17">
        <f>Z18*SMOW!$AN$6</f>
        <v>-1.1988540460926791</v>
      </c>
      <c r="AC18" s="17">
        <f>AA18*SMOW!$AN$12</f>
        <v>-2.2860484297487917</v>
      </c>
      <c r="AD18" s="17">
        <f t="shared" si="0"/>
        <v>-1.1995732464728932</v>
      </c>
      <c r="AE18" s="17">
        <f t="shared" si="1"/>
        <v>-2.2886654276103222</v>
      </c>
      <c r="AF18" s="16">
        <f>(AD18-SMOW!AN$14*AE18)</f>
        <v>8.8420993053570651E-3</v>
      </c>
      <c r="AG18" s="2">
        <f t="shared" si="2"/>
        <v>8.8420993053570651</v>
      </c>
      <c r="AH18" s="60">
        <f>AVERAGE(AG18:AG19)</f>
        <v>1.1736914275188859</v>
      </c>
      <c r="AI18" s="60">
        <f>STDEV(AG18:AG19)</f>
        <v>10.844766422647439</v>
      </c>
      <c r="AK18" s="91">
        <f t="shared" si="3"/>
        <v>14</v>
      </c>
      <c r="AL18" s="127">
        <v>1</v>
      </c>
      <c r="AM18" s="127">
        <v>0</v>
      </c>
      <c r="AN18" s="127">
        <v>0</v>
      </c>
    </row>
    <row r="19" spans="1:40" s="91" customFormat="1" x14ac:dyDescent="0.3">
      <c r="A19" s="91">
        <v>2160</v>
      </c>
      <c r="B19" s="85" t="s">
        <v>80</v>
      </c>
      <c r="C19" s="105" t="s">
        <v>62</v>
      </c>
      <c r="D19" s="64" t="s">
        <v>67</v>
      </c>
      <c r="E19" s="91" t="s">
        <v>130</v>
      </c>
      <c r="F19" s="16">
        <v>-1.2933072028856001</v>
      </c>
      <c r="G19" s="16">
        <v>-1.2941445556412401</v>
      </c>
      <c r="H19" s="16">
        <v>3.97698907786765E-3</v>
      </c>
      <c r="I19" s="16">
        <v>-2.3698302371118101</v>
      </c>
      <c r="J19" s="16">
        <v>-2.37264274908163</v>
      </c>
      <c r="K19" s="16">
        <v>1.0102339949999699E-3</v>
      </c>
      <c r="L19" s="16">
        <v>-4.1389184126135799E-2</v>
      </c>
      <c r="M19" s="16">
        <v>3.9126733798173904E-3</v>
      </c>
      <c r="N19" s="16">
        <v>-11.4751135334906</v>
      </c>
      <c r="O19" s="16">
        <v>3.9364437076784796E-3</v>
      </c>
      <c r="P19" s="16">
        <v>-22.218788823984902</v>
      </c>
      <c r="Q19" s="16">
        <v>9.9013426933253603E-4</v>
      </c>
      <c r="R19" s="16">
        <v>-37.831095872790698</v>
      </c>
      <c r="S19" s="16">
        <v>0.111647756893337</v>
      </c>
      <c r="T19" s="16">
        <v>1039.8132364810499</v>
      </c>
      <c r="U19" s="16">
        <v>0.119683026556811</v>
      </c>
      <c r="V19" s="92">
        <v>43881.607812499999</v>
      </c>
      <c r="W19" s="91">
        <v>2.4</v>
      </c>
      <c r="X19" s="16">
        <v>2.6164363702528098E-4</v>
      </c>
      <c r="Y19" s="16">
        <v>1.76826047194904E-3</v>
      </c>
      <c r="Z19" s="17">
        <f>((((N19/1000)+1)/((SMOW!$Z$4/1000)+1))-1)*1000</f>
        <v>-1.1793886390635278</v>
      </c>
      <c r="AA19" s="17">
        <f>((((P19/1000)+1)/((SMOW!$AA$4/1000)+1))-1)*1000</f>
        <v>-2.2222612520763629</v>
      </c>
      <c r="AB19" s="17">
        <f>Z19*SMOW!$AN$6</f>
        <v>-1.2340264501225926</v>
      </c>
      <c r="AC19" s="17">
        <f>AA19*SMOW!$AN$12</f>
        <v>-2.3236101894735053</v>
      </c>
      <c r="AD19" s="17">
        <f t="shared" si="0"/>
        <v>-1.2347884877433044</v>
      </c>
      <c r="AE19" s="17">
        <f t="shared" si="1"/>
        <v>-2.3263139607821688</v>
      </c>
      <c r="AF19" s="16">
        <f>(AD19-SMOW!AN$14*AE19)</f>
        <v>-6.4947164503192933E-3</v>
      </c>
      <c r="AG19" s="2">
        <f t="shared" si="2"/>
        <v>-6.4947164503192933</v>
      </c>
      <c r="AH19" s="57"/>
      <c r="AI19" s="57"/>
      <c r="AK19" s="91">
        <f t="shared" si="3"/>
        <v>14</v>
      </c>
      <c r="AL19" s="127">
        <v>0</v>
      </c>
      <c r="AM19" s="127">
        <v>0</v>
      </c>
      <c r="AN19" s="127">
        <v>0</v>
      </c>
    </row>
    <row r="20" spans="1:40" s="91" customFormat="1" x14ac:dyDescent="0.3">
      <c r="A20" s="91">
        <v>2161</v>
      </c>
      <c r="B20" s="85" t="s">
        <v>80</v>
      </c>
      <c r="C20" s="105" t="s">
        <v>62</v>
      </c>
      <c r="D20" s="48" t="s">
        <v>71</v>
      </c>
      <c r="E20" s="91" t="s">
        <v>131</v>
      </c>
      <c r="F20" s="16">
        <v>2.4326170252228798</v>
      </c>
      <c r="G20" s="16">
        <v>2.4296625390131799</v>
      </c>
      <c r="H20" s="16">
        <v>4.88521177002462E-3</v>
      </c>
      <c r="I20" s="16">
        <v>4.7078512206872496</v>
      </c>
      <c r="J20" s="16">
        <v>4.6968039237030101</v>
      </c>
      <c r="K20" s="16">
        <v>1.1254317924300401E-3</v>
      </c>
      <c r="L20" s="16">
        <v>-5.0249932702010003E-2</v>
      </c>
      <c r="M20" s="16">
        <v>4.8586397047462098E-3</v>
      </c>
      <c r="N20" s="16">
        <v>-7.7871750715402399</v>
      </c>
      <c r="O20" s="16">
        <v>4.8354070771303402E-3</v>
      </c>
      <c r="P20" s="16">
        <v>-15.2819256878494</v>
      </c>
      <c r="Q20" s="16">
        <v>1.1030400788272E-3</v>
      </c>
      <c r="R20" s="16">
        <v>-27.4472716789505</v>
      </c>
      <c r="S20" s="16">
        <v>0.163496603281158</v>
      </c>
      <c r="T20" s="16">
        <v>1053.0660942263701</v>
      </c>
      <c r="U20" s="16">
        <v>0.26660309852187802</v>
      </c>
      <c r="V20" s="92">
        <v>43881.689849537041</v>
      </c>
      <c r="W20" s="91">
        <v>2.4</v>
      </c>
      <c r="X20" s="16">
        <v>2.29087972041519E-5</v>
      </c>
      <c r="Y20" s="16">
        <v>1.69871926058037E-3</v>
      </c>
      <c r="Z20" s="17">
        <f>((((N20/1000)+1)/((SMOW!$Z$4/1000)+1))-1)*1000</f>
        <v>2.5469605906394133</v>
      </c>
      <c r="AA20" s="17">
        <f>((((P20/1000)+1)/((SMOW!$AA$4/1000)+1))-1)*1000</f>
        <v>4.8564671330317832</v>
      </c>
      <c r="AB20" s="17">
        <f>Z20*SMOW!$AN$6</f>
        <v>2.6649542247282905</v>
      </c>
      <c r="AC20" s="17">
        <f>AA20*SMOW!$AN$12</f>
        <v>5.0779522455391604</v>
      </c>
      <c r="AD20" s="17">
        <f t="shared" si="0"/>
        <v>2.6614095304537928</v>
      </c>
      <c r="AE20" s="17">
        <f t="shared" si="1"/>
        <v>5.0651029264966994</v>
      </c>
      <c r="AF20" s="16">
        <f>(AD20-SMOW!AN$14*AE20)</f>
        <v>-1.2964814736464714E-2</v>
      </c>
      <c r="AG20" s="2">
        <f t="shared" si="2"/>
        <v>-12.964814736464714</v>
      </c>
      <c r="AH20" s="60">
        <f>AVERAGE(AG20:AG21)</f>
        <v>-11.882824983865392</v>
      </c>
      <c r="AI20" s="60">
        <f>STDEV(AG20:AG21)</f>
        <v>1.5301645824746704</v>
      </c>
      <c r="AK20" s="91">
        <f t="shared" si="3"/>
        <v>14</v>
      </c>
      <c r="AL20" s="127">
        <v>2</v>
      </c>
      <c r="AM20" s="127">
        <v>0</v>
      </c>
      <c r="AN20" s="127">
        <v>0</v>
      </c>
    </row>
    <row r="21" spans="1:40" s="91" customFormat="1" x14ac:dyDescent="0.3">
      <c r="A21" s="91">
        <v>2162</v>
      </c>
      <c r="B21" s="85" t="s">
        <v>80</v>
      </c>
      <c r="C21" s="105" t="s">
        <v>62</v>
      </c>
      <c r="D21" s="48" t="s">
        <v>71</v>
      </c>
      <c r="E21" s="91" t="s">
        <v>132</v>
      </c>
      <c r="F21" s="16">
        <v>2.4703391335090301</v>
      </c>
      <c r="G21" s="16">
        <v>2.46729246318694</v>
      </c>
      <c r="H21" s="16">
        <v>4.5315647081583801E-3</v>
      </c>
      <c r="I21" s="16">
        <v>4.7755754696929396</v>
      </c>
      <c r="J21" s="16">
        <v>4.7642085167130901</v>
      </c>
      <c r="K21" s="16">
        <v>1.86286936860617E-3</v>
      </c>
      <c r="L21" s="16">
        <v>-4.8209633637578797E-2</v>
      </c>
      <c r="M21" s="16">
        <v>4.6363434065404101E-3</v>
      </c>
      <c r="N21" s="16">
        <v>-7.7498375398306996</v>
      </c>
      <c r="O21" s="16">
        <v>4.4853654440886702E-3</v>
      </c>
      <c r="P21" s="16">
        <v>-15.215548887882999</v>
      </c>
      <c r="Q21" s="16">
        <v>1.8258055166210101E-3</v>
      </c>
      <c r="R21" s="16">
        <v>-28.215708285943901</v>
      </c>
      <c r="S21" s="16">
        <v>0.148266795628787</v>
      </c>
      <c r="T21" s="16">
        <v>1294.2492608198099</v>
      </c>
      <c r="U21" s="16">
        <v>0.29838503254124199</v>
      </c>
      <c r="V21" s="92">
        <v>43882.340312499997</v>
      </c>
      <c r="W21" s="91">
        <v>2.4</v>
      </c>
      <c r="X21" s="16">
        <v>7.9537371091043894E-3</v>
      </c>
      <c r="Y21" s="16">
        <v>1.1593379621662001E-2</v>
      </c>
      <c r="Z21" s="17">
        <f>((((N21/1000)+1)/((SMOW!$Z$4/1000)+1))-1)*1000</f>
        <v>2.5846870017389723</v>
      </c>
      <c r="AA21" s="17">
        <f>((((P21/1000)+1)/((SMOW!$AA$4/1000)+1))-1)*1000</f>
        <v>4.9242013997765621</v>
      </c>
      <c r="AB21" s="17">
        <f>Z21*SMOW!$AN$6</f>
        <v>2.7044283960260747</v>
      </c>
      <c r="AC21" s="17">
        <f>AA21*SMOW!$AN$12</f>
        <v>5.1487756162106457</v>
      </c>
      <c r="AD21" s="17">
        <f t="shared" si="0"/>
        <v>2.70077800954286</v>
      </c>
      <c r="AE21" s="17">
        <f t="shared" si="1"/>
        <v>5.1355659938903901</v>
      </c>
      <c r="AF21" s="16">
        <f>(AD21-SMOW!AN$14*AE21)</f>
        <v>-1.080083523126607E-2</v>
      </c>
      <c r="AG21" s="2">
        <f t="shared" si="2"/>
        <v>-10.80083523126607</v>
      </c>
      <c r="AH21" s="57"/>
      <c r="AI21" s="57"/>
      <c r="AK21" s="91">
        <f t="shared" si="3"/>
        <v>14</v>
      </c>
      <c r="AL21" s="127">
        <v>1</v>
      </c>
      <c r="AM21" s="127">
        <v>0</v>
      </c>
      <c r="AN21" s="127">
        <v>0</v>
      </c>
    </row>
    <row r="22" spans="1:40" s="91" customFormat="1" x14ac:dyDescent="0.3">
      <c r="A22" s="91">
        <v>2163</v>
      </c>
      <c r="B22" s="85" t="s">
        <v>80</v>
      </c>
      <c r="C22" s="105" t="s">
        <v>63</v>
      </c>
      <c r="D22" s="48" t="s">
        <v>56</v>
      </c>
      <c r="E22" s="91" t="s">
        <v>133</v>
      </c>
      <c r="F22" s="16">
        <v>2.58897241589899</v>
      </c>
      <c r="G22" s="16">
        <v>2.5856264952908798</v>
      </c>
      <c r="H22" s="16">
        <v>3.9634833559580697E-3</v>
      </c>
      <c r="I22" s="16">
        <v>5.0398589869344299</v>
      </c>
      <c r="J22" s="16">
        <v>5.0272013755951699</v>
      </c>
      <c r="K22" s="16">
        <v>1.2974291456586001E-3</v>
      </c>
      <c r="L22" s="16">
        <v>-6.8735831023371399E-2</v>
      </c>
      <c r="M22" s="16">
        <v>3.9343903588659399E-3</v>
      </c>
      <c r="N22" s="16">
        <v>-7.6324137227566</v>
      </c>
      <c r="O22" s="16">
        <v>3.9230756764918901E-3</v>
      </c>
      <c r="P22" s="16">
        <v>-14.9565235843042</v>
      </c>
      <c r="Q22" s="16">
        <v>1.2716153539710901E-3</v>
      </c>
      <c r="R22" s="16">
        <v>-27.273802327731801</v>
      </c>
      <c r="S22" s="16">
        <v>0.172685100246217</v>
      </c>
      <c r="T22" s="16">
        <v>1207.8107026861901</v>
      </c>
      <c r="U22" s="16">
        <v>0.17552202513943299</v>
      </c>
      <c r="V22" s="92">
        <v>43882.427581018521</v>
      </c>
      <c r="W22" s="91">
        <v>2.4</v>
      </c>
      <c r="X22" s="16">
        <v>0.13140395733871199</v>
      </c>
      <c r="Y22" s="16">
        <v>0.14752430668921099</v>
      </c>
      <c r="Z22" s="17">
        <f>((((N22/1000)+1)/((SMOW!$Z$4/1000)+1))-1)*1000</f>
        <v>2.703333816163056</v>
      </c>
      <c r="AA22" s="17">
        <f>((((P22/1000)+1)/((SMOW!$AA$4/1000)+1))-1)*1000</f>
        <v>5.1885240097113705</v>
      </c>
      <c r="AB22" s="17">
        <f>Z22*SMOW!$AN$6</f>
        <v>2.8285717889439197</v>
      </c>
      <c r="AC22" s="17">
        <f>AA22*SMOW!$AN$12</f>
        <v>5.4251529814636701</v>
      </c>
      <c r="AD22" s="17">
        <f t="shared" si="0"/>
        <v>2.824578907423978</v>
      </c>
      <c r="AE22" s="17">
        <f t="shared" si="1"/>
        <v>5.410489848281105</v>
      </c>
      <c r="AF22" s="16">
        <f>(AD22-SMOW!AN$14*AE22)</f>
        <v>-3.2159732468445501E-2</v>
      </c>
      <c r="AG22" s="2">
        <f t="shared" si="2"/>
        <v>-32.159732468445497</v>
      </c>
      <c r="AH22" s="60">
        <f>AVERAGE(AG22:AG23)</f>
        <v>-37.047344382909799</v>
      </c>
      <c r="AI22" s="60">
        <f>STDEV(AG22:AG23)</f>
        <v>6.9121270570516993</v>
      </c>
      <c r="AK22" s="91">
        <f t="shared" si="3"/>
        <v>14</v>
      </c>
      <c r="AL22" s="127">
        <v>2</v>
      </c>
      <c r="AM22" s="127">
        <v>0</v>
      </c>
      <c r="AN22" s="127">
        <v>0</v>
      </c>
    </row>
    <row r="23" spans="1:40" s="91" customFormat="1" x14ac:dyDescent="0.3">
      <c r="A23" s="91">
        <v>2164</v>
      </c>
      <c r="B23" s="85" t="s">
        <v>80</v>
      </c>
      <c r="C23" s="105" t="s">
        <v>63</v>
      </c>
      <c r="D23" s="48" t="s">
        <v>56</v>
      </c>
      <c r="E23" s="91" t="s">
        <v>134</v>
      </c>
      <c r="F23" s="16">
        <v>2.5914293613988302</v>
      </c>
      <c r="G23" s="16">
        <v>2.5880770256489298</v>
      </c>
      <c r="H23" s="16">
        <v>4.3811132055731998E-3</v>
      </c>
      <c r="I23" s="16">
        <v>5.0623272527597996</v>
      </c>
      <c r="J23" s="16">
        <v>5.0495567296252597</v>
      </c>
      <c r="K23" s="16">
        <v>1.1460381212896301E-3</v>
      </c>
      <c r="L23" s="16">
        <v>-7.8088927593209401E-2</v>
      </c>
      <c r="M23" s="16">
        <v>4.5242981293866398E-3</v>
      </c>
      <c r="N23" s="16">
        <v>-7.6299818257954497</v>
      </c>
      <c r="O23" s="16">
        <v>4.3364477933035802E-3</v>
      </c>
      <c r="P23" s="16">
        <v>-14.934502349544401</v>
      </c>
      <c r="Q23" s="16">
        <v>1.1232364219234401E-3</v>
      </c>
      <c r="R23" s="16">
        <v>-27.804357538989098</v>
      </c>
      <c r="S23" s="16">
        <v>0.12774549078217601</v>
      </c>
      <c r="T23" s="16">
        <v>1203.1455044694501</v>
      </c>
      <c r="U23" s="16">
        <v>0.167869729128204</v>
      </c>
      <c r="V23" s="92">
        <v>43882.502002314817</v>
      </c>
      <c r="W23" s="91">
        <v>2.4</v>
      </c>
      <c r="X23" s="16">
        <v>5.3566947367622797E-2</v>
      </c>
      <c r="Y23" s="16">
        <v>6.7040553454156299E-2</v>
      </c>
      <c r="Z23" s="17">
        <f>((((N23/1000)+1)/((SMOW!$Z$4/1000)+1))-1)*1000</f>
        <v>2.7057910419170383</v>
      </c>
      <c r="AA23" s="17">
        <f>((((P23/1000)+1)/((SMOW!$AA$4/1000)+1))-1)*1000</f>
        <v>5.2109955990322643</v>
      </c>
      <c r="AB23" s="17">
        <f>Z23*SMOW!$AN$6</f>
        <v>2.831142851165398</v>
      </c>
      <c r="AC23" s="17">
        <f>AA23*SMOW!$AN$12</f>
        <v>5.4486494150494629</v>
      </c>
      <c r="AD23" s="17">
        <f t="shared" si="0"/>
        <v>2.8271427144372816</v>
      </c>
      <c r="AE23" s="17">
        <f t="shared" si="1"/>
        <v>5.4338592248762412</v>
      </c>
      <c r="AF23" s="16">
        <f>(AD23-SMOW!AN$14*AE23)</f>
        <v>-4.1934956297374093E-2</v>
      </c>
      <c r="AG23" s="2">
        <f t="shared" si="2"/>
        <v>-41.934956297374093</v>
      </c>
      <c r="AH23" s="57"/>
      <c r="AI23" s="57"/>
      <c r="AK23" s="91">
        <f t="shared" si="3"/>
        <v>14</v>
      </c>
      <c r="AL23" s="127">
        <v>0</v>
      </c>
      <c r="AM23" s="127">
        <v>0</v>
      </c>
      <c r="AN23" s="127">
        <v>0</v>
      </c>
    </row>
    <row r="24" spans="1:40" s="91" customFormat="1" x14ac:dyDescent="0.3">
      <c r="A24" s="91">
        <v>2165</v>
      </c>
      <c r="B24" s="85" t="s">
        <v>80</v>
      </c>
      <c r="C24" s="105" t="s">
        <v>63</v>
      </c>
      <c r="D24" s="48" t="s">
        <v>56</v>
      </c>
      <c r="E24" s="91" t="s">
        <v>135</v>
      </c>
      <c r="F24" s="16">
        <v>-0.10916175951573</v>
      </c>
      <c r="G24" s="16">
        <v>-0.109168075815576</v>
      </c>
      <c r="H24" s="16">
        <v>4.2825836394034802E-3</v>
      </c>
      <c r="I24" s="16">
        <v>-0.11098867599595399</v>
      </c>
      <c r="J24" s="16">
        <v>-0.110994862348697</v>
      </c>
      <c r="K24" s="16">
        <v>1.1689996275165201E-3</v>
      </c>
      <c r="L24" s="16">
        <v>-5.0562788495464098E-2</v>
      </c>
      <c r="M24" s="16">
        <v>4.2275101020100301E-3</v>
      </c>
      <c r="N24" s="16">
        <v>-10.3030404429533</v>
      </c>
      <c r="O24" s="16">
        <v>4.2389227352302499E-3</v>
      </c>
      <c r="P24" s="16">
        <v>-20.004889420754601</v>
      </c>
      <c r="Q24" s="16">
        <v>1.14574108352152E-3</v>
      </c>
      <c r="R24" s="16">
        <v>-35.187435961607399</v>
      </c>
      <c r="S24" s="16">
        <v>0.144862809273682</v>
      </c>
      <c r="T24" s="16">
        <v>1123.67590007639</v>
      </c>
      <c r="U24" s="16">
        <v>0.124230840660936</v>
      </c>
      <c r="V24" s="92">
        <v>43882.608923611115</v>
      </c>
      <c r="W24" s="91">
        <v>2.4</v>
      </c>
      <c r="X24" s="16">
        <v>4.8126085759830101E-2</v>
      </c>
      <c r="Y24" s="16">
        <v>5.7019468240203597E-2</v>
      </c>
      <c r="Z24" s="17">
        <f>((((N24/1000)+1)/((SMOW!$Z$4/1000)+1))-1)*1000</f>
        <v>4.8918751427429186E-3</v>
      </c>
      <c r="AA24" s="17">
        <f>((((P24/1000)+1)/((SMOW!$AA$4/1000)+1))-1)*1000</f>
        <v>3.6914435819657143E-2</v>
      </c>
      <c r="AB24" s="17">
        <f>Z24*SMOW!$AN$6</f>
        <v>5.1185021772257623E-3</v>
      </c>
      <c r="AC24" s="17">
        <f>AA24*SMOW!$AN$12</f>
        <v>3.8597963731346933E-2</v>
      </c>
      <c r="AD24" s="17">
        <f t="shared" si="0"/>
        <v>5.1184890777273093E-3</v>
      </c>
      <c r="AE24" s="17">
        <f t="shared" si="1"/>
        <v>3.8597218849166691E-2</v>
      </c>
      <c r="AF24" s="16">
        <f>(AD24-SMOW!AN$14*AE24)</f>
        <v>-1.5260842474632703E-2</v>
      </c>
      <c r="AG24" s="2">
        <f t="shared" si="2"/>
        <v>-15.260842474632703</v>
      </c>
      <c r="AH24" s="60">
        <f>AVERAGE(AG24:AG25)</f>
        <v>-10.912936829946959</v>
      </c>
      <c r="AI24" s="60">
        <f>STDEV(AG24:AG25)</f>
        <v>6.1488671306331142</v>
      </c>
      <c r="AK24" s="91">
        <f t="shared" si="3"/>
        <v>14</v>
      </c>
      <c r="AL24" s="127">
        <v>1</v>
      </c>
      <c r="AM24" s="127">
        <v>0</v>
      </c>
      <c r="AN24" s="127">
        <v>0</v>
      </c>
    </row>
    <row r="25" spans="1:40" s="91" customFormat="1" x14ac:dyDescent="0.3">
      <c r="A25" s="91">
        <v>2166</v>
      </c>
      <c r="B25" s="85" t="s">
        <v>113</v>
      </c>
      <c r="C25" s="105" t="s">
        <v>63</v>
      </c>
      <c r="D25" s="48" t="s">
        <v>56</v>
      </c>
      <c r="E25" s="91" t="s">
        <v>136</v>
      </c>
      <c r="F25" s="16">
        <v>-5.8753621148732699E-2</v>
      </c>
      <c r="G25" s="16">
        <v>-5.8755499710648501E-2</v>
      </c>
      <c r="H25" s="16">
        <v>2.7963568902760198E-3</v>
      </c>
      <c r="I25" s="16">
        <v>-3.1201385573881298E-2</v>
      </c>
      <c r="J25" s="16">
        <v>-3.1201917299029901E-2</v>
      </c>
      <c r="K25" s="16">
        <v>1.51824618044228E-3</v>
      </c>
      <c r="L25" s="16">
        <v>-4.2280887376760702E-2</v>
      </c>
      <c r="M25" s="16">
        <v>2.9023811428313599E-3</v>
      </c>
      <c r="N25" s="16">
        <v>-10.2531462151328</v>
      </c>
      <c r="O25" s="16">
        <v>2.7678480553053799E-3</v>
      </c>
      <c r="P25" s="16">
        <v>-19.926689586958599</v>
      </c>
      <c r="Q25" s="16">
        <v>1.48803898896676E-3</v>
      </c>
      <c r="R25" s="16">
        <v>-35.045124796757896</v>
      </c>
      <c r="S25" s="16">
        <v>0.14920428546442199</v>
      </c>
      <c r="T25" s="16">
        <v>1323.00046157069</v>
      </c>
      <c r="U25" s="16">
        <v>0.34832847794379401</v>
      </c>
      <c r="V25" s="92">
        <v>43882.688437500001</v>
      </c>
      <c r="W25" s="91">
        <v>2.4</v>
      </c>
      <c r="X25" s="16">
        <v>1.99544952256458E-3</v>
      </c>
      <c r="Y25" s="16">
        <v>7.0901843635884105E-4</v>
      </c>
      <c r="Z25" s="17">
        <f>((((N25/1000)+1)/((SMOW!$Z$4/1000)+1))-1)*1000</f>
        <v>5.5305763368762584E-2</v>
      </c>
      <c r="AA25" s="17">
        <f>((((P25/1000)+1)/((SMOW!$AA$4/1000)+1))-1)*1000</f>
        <v>0.11671352834019544</v>
      </c>
      <c r="AB25" s="17">
        <f>Z25*SMOW!$AN$6</f>
        <v>5.7867926297361927E-2</v>
      </c>
      <c r="AC25" s="17">
        <f>AA25*SMOW!$AN$12</f>
        <v>0.12203639128715897</v>
      </c>
      <c r="AD25" s="17">
        <f t="shared" si="0"/>
        <v>5.7866252013616649E-2</v>
      </c>
      <c r="AE25" s="17">
        <f t="shared" si="1"/>
        <v>0.1220289454524202</v>
      </c>
      <c r="AF25" s="16">
        <f>(AD25-SMOW!AN$14*AE25)</f>
        <v>-6.565031185261215E-3</v>
      </c>
      <c r="AG25" s="2">
        <f t="shared" si="2"/>
        <v>-6.5650311852612147</v>
      </c>
      <c r="AH25" s="57"/>
      <c r="AI25" s="57"/>
      <c r="AK25" s="91">
        <f t="shared" si="3"/>
        <v>14</v>
      </c>
      <c r="AL25" s="127">
        <v>0</v>
      </c>
      <c r="AM25" s="127">
        <v>0</v>
      </c>
      <c r="AN25" s="127">
        <v>0</v>
      </c>
    </row>
    <row r="26" spans="1:40" s="91" customFormat="1" x14ac:dyDescent="0.3">
      <c r="A26" s="91">
        <v>2167</v>
      </c>
      <c r="B26" s="85" t="s">
        <v>113</v>
      </c>
      <c r="C26" s="105" t="s">
        <v>63</v>
      </c>
      <c r="D26" s="48" t="s">
        <v>56</v>
      </c>
      <c r="E26" s="91" t="s">
        <v>137</v>
      </c>
      <c r="F26" s="16">
        <v>1.2853492366491199</v>
      </c>
      <c r="G26" s="16">
        <v>1.2845235714897001</v>
      </c>
      <c r="H26" s="16">
        <v>3.9987175427663698E-3</v>
      </c>
      <c r="I26" s="16">
        <v>2.4814551794227899</v>
      </c>
      <c r="J26" s="16">
        <v>2.4783813680809699</v>
      </c>
      <c r="K26" s="16">
        <v>2.0962369548227799E-3</v>
      </c>
      <c r="L26" s="16">
        <v>-2.4061790857058198E-2</v>
      </c>
      <c r="M26" s="16">
        <v>3.5602349873270901E-3</v>
      </c>
      <c r="N26" s="16">
        <v>-8.9227464746618406</v>
      </c>
      <c r="O26" s="16">
        <v>3.95795065106059E-3</v>
      </c>
      <c r="P26" s="16">
        <v>-17.4640251108274</v>
      </c>
      <c r="Q26" s="16">
        <v>2.0545299959060402E-3</v>
      </c>
      <c r="R26" s="16">
        <v>-27.9902509487851</v>
      </c>
      <c r="S26" s="16">
        <v>0.14321201917672999</v>
      </c>
      <c r="T26" s="16">
        <v>1121.52624059082</v>
      </c>
      <c r="U26" s="16">
        <v>0.37154011095332101</v>
      </c>
      <c r="V26" s="92">
        <v>43885.420185185183</v>
      </c>
      <c r="W26" s="91">
        <v>2.4</v>
      </c>
      <c r="X26" s="16">
        <v>7.6894579289083595E-2</v>
      </c>
      <c r="Y26" s="16">
        <v>6.7966225881593498E-2</v>
      </c>
      <c r="Z26" s="17">
        <f>((((N26/1000)+1)/((SMOW!$Z$4/1000)+1))-1)*1000</f>
        <v>1.3995619377191737</v>
      </c>
      <c r="AA26" s="17">
        <f>((((P26/1000)+1)/((SMOW!$AA$4/1000)+1))-1)*1000</f>
        <v>2.629741764313076</v>
      </c>
      <c r="AB26" s="17">
        <f>Z26*SMOW!$AN$6</f>
        <v>1.4643997682576109</v>
      </c>
      <c r="AC26" s="17">
        <f>AA26*SMOW!$AN$12</f>
        <v>2.7496743479339227</v>
      </c>
      <c r="AD26" s="17">
        <f t="shared" si="0"/>
        <v>1.4633285805540466</v>
      </c>
      <c r="AE26" s="17">
        <f t="shared" si="1"/>
        <v>2.7459009089934847</v>
      </c>
      <c r="AF26" s="16">
        <f>(AD26-SMOW!AN$14*AE26)</f>
        <v>1.3492900605486691E-2</v>
      </c>
      <c r="AG26" s="2">
        <f t="shared" si="2"/>
        <v>13.492900605486691</v>
      </c>
      <c r="AH26" s="60">
        <f>AVERAGE(AG26:AG27)</f>
        <v>11.522482891363484</v>
      </c>
      <c r="AI26" s="60">
        <f>STDEV(AG26:AG27)</f>
        <v>2.7865914548532227</v>
      </c>
      <c r="AK26" s="91">
        <f t="shared" si="3"/>
        <v>14</v>
      </c>
      <c r="AL26" s="127">
        <v>1</v>
      </c>
      <c r="AM26" s="127">
        <v>0</v>
      </c>
      <c r="AN26" s="127">
        <v>0</v>
      </c>
    </row>
    <row r="27" spans="1:40" s="91" customFormat="1" x14ac:dyDescent="0.3">
      <c r="A27" s="91">
        <v>2168</v>
      </c>
      <c r="B27" s="85" t="s">
        <v>113</v>
      </c>
      <c r="C27" s="105" t="s">
        <v>63</v>
      </c>
      <c r="D27" s="48" t="s">
        <v>56</v>
      </c>
      <c r="E27" s="91" t="s">
        <v>138</v>
      </c>
      <c r="F27" s="16">
        <v>1.2946502577051799</v>
      </c>
      <c r="G27" s="16">
        <v>1.2938126157294301</v>
      </c>
      <c r="H27" s="16">
        <v>3.9597148986787699E-3</v>
      </c>
      <c r="I27" s="16">
        <v>2.5062618856488701</v>
      </c>
      <c r="J27" s="16">
        <v>2.5031264212136701</v>
      </c>
      <c r="K27" s="16">
        <v>1.19784598011898E-3</v>
      </c>
      <c r="L27" s="16">
        <v>-2.78381346713907E-2</v>
      </c>
      <c r="M27" s="16">
        <v>4.1281930001132103E-3</v>
      </c>
      <c r="N27" s="16">
        <v>-8.9135402774371997</v>
      </c>
      <c r="O27" s="16">
        <v>3.9193456385997801E-3</v>
      </c>
      <c r="P27" s="16">
        <v>-17.439711961532002</v>
      </c>
      <c r="Q27" s="16">
        <v>1.17401350595042E-3</v>
      </c>
      <c r="R27" s="16">
        <v>-27.382635361452</v>
      </c>
      <c r="S27" s="16">
        <v>0.15778646587089801</v>
      </c>
      <c r="T27" s="16">
        <v>1031.0517267709399</v>
      </c>
      <c r="U27" s="16">
        <v>0.21044407439745699</v>
      </c>
      <c r="V27" s="92">
        <v>43885.496157407404</v>
      </c>
      <c r="W27" s="91">
        <v>2.4</v>
      </c>
      <c r="X27" s="16">
        <v>8.0193887075553499E-2</v>
      </c>
      <c r="Y27" s="16">
        <v>9.6350110604125502E-2</v>
      </c>
      <c r="Z27" s="17">
        <f>((((N27/1000)+1)/((SMOW!$Z$4/1000)+1))-1)*1000</f>
        <v>1.4088640197063018</v>
      </c>
      <c r="AA27" s="17">
        <f>((((P27/1000)+1)/((SMOW!$AA$4/1000)+1))-1)*1000</f>
        <v>2.6545521399354843</v>
      </c>
      <c r="AB27" s="17">
        <f>Z27*SMOW!$AN$6</f>
        <v>1.4741327899547163</v>
      </c>
      <c r="AC27" s="17">
        <f>AA27*SMOW!$AN$12</f>
        <v>2.7756162310257637</v>
      </c>
      <c r="AD27" s="17">
        <f t="shared" si="0"/>
        <v>1.473047322831087</v>
      </c>
      <c r="AE27" s="17">
        <f t="shared" si="1"/>
        <v>2.7717713213141035</v>
      </c>
      <c r="AF27" s="16">
        <f>(AD27-SMOW!AN$14*AE27)</f>
        <v>9.5520651772402765E-3</v>
      </c>
      <c r="AG27" s="2">
        <f t="shared" si="2"/>
        <v>9.5520651772402765</v>
      </c>
      <c r="AH27" s="57"/>
      <c r="AI27" s="57"/>
      <c r="AK27" s="91">
        <f t="shared" si="3"/>
        <v>14</v>
      </c>
      <c r="AL27" s="127">
        <v>0</v>
      </c>
      <c r="AM27" s="127">
        <v>0</v>
      </c>
      <c r="AN27" s="127">
        <v>0</v>
      </c>
    </row>
    <row r="28" spans="1:40" s="91" customFormat="1" x14ac:dyDescent="0.3">
      <c r="A28" s="91">
        <v>2169</v>
      </c>
      <c r="B28" s="85" t="s">
        <v>113</v>
      </c>
      <c r="C28" s="106" t="s">
        <v>63</v>
      </c>
      <c r="D28" s="113" t="s">
        <v>56</v>
      </c>
      <c r="E28" s="91" t="s">
        <v>139</v>
      </c>
      <c r="F28" s="16">
        <v>-4.9810356896566699</v>
      </c>
      <c r="G28" s="16">
        <v>-4.99348264702809</v>
      </c>
      <c r="H28" s="16">
        <v>3.56443907934558E-3</v>
      </c>
      <c r="I28" s="16">
        <v>-9.4006233320443293</v>
      </c>
      <c r="J28" s="16">
        <v>-9.4450881036787493</v>
      </c>
      <c r="K28" s="16">
        <v>1.19789727339477E-3</v>
      </c>
      <c r="L28" s="16">
        <v>-6.4761282857126196E-3</v>
      </c>
      <c r="M28" s="16">
        <v>3.5120212643777902E-3</v>
      </c>
      <c r="N28" s="16">
        <v>-15.1252456593652</v>
      </c>
      <c r="O28" s="16">
        <v>3.5280996529207299E-3</v>
      </c>
      <c r="P28" s="16">
        <v>-29.109696493231699</v>
      </c>
      <c r="Q28" s="16">
        <v>1.1740637786864701E-3</v>
      </c>
      <c r="R28" s="16">
        <v>-44.835821515533802</v>
      </c>
      <c r="S28" s="16">
        <v>0.126038946305774</v>
      </c>
      <c r="T28" s="16">
        <v>940.19228970003496</v>
      </c>
      <c r="U28" s="16">
        <v>0.119296381427182</v>
      </c>
      <c r="V28" s="92">
        <v>43885.580729166664</v>
      </c>
      <c r="W28" s="91">
        <v>2.4</v>
      </c>
      <c r="X28" s="16">
        <v>4.5610301907316401E-2</v>
      </c>
      <c r="Y28" s="16">
        <v>3.6766929654204097E-2</v>
      </c>
      <c r="Z28" s="17">
        <f>((((N28/1000)+1)/((SMOW!$Z$4/1000)+1))-1)*1000</f>
        <v>-4.8675377705905687</v>
      </c>
      <c r="AA28" s="17">
        <f>((((P28/1000)+1)/((SMOW!$AA$4/1000)+1))-1)*1000</f>
        <v>-9.2540943386134611</v>
      </c>
      <c r="AB28" s="17">
        <f>Z28*SMOW!$AN$6</f>
        <v>-5.0930373219882856</v>
      </c>
      <c r="AC28" s="17">
        <f>AA28*SMOW!$AN$12</f>
        <v>-9.6761386085727494</v>
      </c>
      <c r="AD28" s="17">
        <f t="shared" si="0"/>
        <v>-5.1060510416143323</v>
      </c>
      <c r="AE28" s="17">
        <f t="shared" si="1"/>
        <v>-9.7232566311292548</v>
      </c>
      <c r="AF28" s="16">
        <f>(AD28-SMOW!AN$14*AE28)</f>
        <v>2.782845962191427E-2</v>
      </c>
      <c r="AG28" s="2">
        <f t="shared" si="2"/>
        <v>27.82845962191427</v>
      </c>
      <c r="AH28" s="60">
        <f>AVERAGE(AG28:AG29)</f>
        <v>24.479326546777092</v>
      </c>
      <c r="AI28" s="60">
        <f>STDEV(AG28:AG29)</f>
        <v>4.7363894170513037</v>
      </c>
      <c r="AK28" s="91">
        <f t="shared" si="3"/>
        <v>14</v>
      </c>
      <c r="AL28" s="127">
        <v>2</v>
      </c>
      <c r="AM28" s="127">
        <v>0</v>
      </c>
      <c r="AN28" s="127">
        <v>0</v>
      </c>
    </row>
    <row r="29" spans="1:40" s="91" customFormat="1" x14ac:dyDescent="0.3">
      <c r="A29" s="91">
        <v>2170</v>
      </c>
      <c r="B29" s="85" t="s">
        <v>113</v>
      </c>
      <c r="C29" s="106" t="s">
        <v>63</v>
      </c>
      <c r="D29" s="48" t="s">
        <v>56</v>
      </c>
      <c r="E29" s="91" t="s">
        <v>140</v>
      </c>
      <c r="F29" s="16">
        <v>-4.7888854630350499</v>
      </c>
      <c r="G29" s="16">
        <v>-4.8003891334278501</v>
      </c>
      <c r="H29" s="16">
        <v>3.37027176189892E-3</v>
      </c>
      <c r="I29" s="16">
        <v>-9.0260903283074096</v>
      </c>
      <c r="J29" s="16">
        <v>-9.0670722988664991</v>
      </c>
      <c r="K29" s="16">
        <v>1.16761795013589E-3</v>
      </c>
      <c r="L29" s="16">
        <v>-1.29749596263402E-2</v>
      </c>
      <c r="M29" s="16">
        <v>3.3729018204392198E-3</v>
      </c>
      <c r="N29" s="16">
        <v>-14.9350544026873</v>
      </c>
      <c r="O29" s="16">
        <v>3.3359118696420298E-3</v>
      </c>
      <c r="P29" s="16">
        <v>-28.742615238956599</v>
      </c>
      <c r="Q29" s="16">
        <v>1.1443868961447199E-3</v>
      </c>
      <c r="R29" s="16">
        <v>-44.287396012498803</v>
      </c>
      <c r="S29" s="16">
        <v>0.166606127373125</v>
      </c>
      <c r="T29" s="16">
        <v>1195.4845891616201</v>
      </c>
      <c r="U29" s="16">
        <v>7.8948261622445004E-2</v>
      </c>
      <c r="V29" s="92">
        <v>43885.659722222219</v>
      </c>
      <c r="W29" s="91">
        <v>2.4</v>
      </c>
      <c r="X29" s="16">
        <v>0.36551519165437601</v>
      </c>
      <c r="Y29" s="16">
        <v>0.63034172960009505</v>
      </c>
      <c r="Z29" s="17">
        <f>((((N29/1000)+1)/((SMOW!$Z$4/1000)+1))-1)*1000</f>
        <v>-4.6753656261444565</v>
      </c>
      <c r="AA29" s="17">
        <f>((((P29/1000)+1)/((SMOW!$AA$4/1000)+1))-1)*1000</f>
        <v>-8.8795059341310036</v>
      </c>
      <c r="AB29" s="17">
        <f>Z29*SMOW!$AN$6</f>
        <v>-4.8919623740291609</v>
      </c>
      <c r="AC29" s="17">
        <f>AA29*SMOW!$AN$12</f>
        <v>-9.2844666425962892</v>
      </c>
      <c r="AD29" s="17">
        <f t="shared" si="0"/>
        <v>-4.9039671893692454</v>
      </c>
      <c r="AE29" s="17">
        <f t="shared" si="1"/>
        <v>-9.3278359523501617</v>
      </c>
      <c r="AF29" s="16">
        <f>(AD29-SMOW!AN$14*AE29)</f>
        <v>2.1130193471639913E-2</v>
      </c>
      <c r="AG29" s="2">
        <f t="shared" si="2"/>
        <v>21.130193471639913</v>
      </c>
      <c r="AH29" s="57"/>
      <c r="AI29" s="57"/>
      <c r="AK29" s="91">
        <f t="shared" si="3"/>
        <v>14</v>
      </c>
      <c r="AL29" s="127">
        <v>0</v>
      </c>
      <c r="AM29" s="127">
        <v>0</v>
      </c>
      <c r="AN29" s="127">
        <v>0</v>
      </c>
    </row>
    <row r="30" spans="1:40" s="91" customFormat="1" x14ac:dyDescent="0.3">
      <c r="A30" s="91">
        <v>2171</v>
      </c>
      <c r="B30" s="85" t="s">
        <v>113</v>
      </c>
      <c r="C30" s="105" t="s">
        <v>62</v>
      </c>
      <c r="D30" s="64" t="s">
        <v>69</v>
      </c>
      <c r="E30" s="91" t="s">
        <v>141</v>
      </c>
      <c r="F30" s="16">
        <v>-9.9906310522038009</v>
      </c>
      <c r="G30" s="16">
        <v>-10.0408725945532</v>
      </c>
      <c r="H30" s="16">
        <v>3.7508336442351299E-3</v>
      </c>
      <c r="I30" s="16">
        <v>-18.833792653049699</v>
      </c>
      <c r="J30" s="16">
        <v>-19.013407355269401</v>
      </c>
      <c r="K30" s="16">
        <v>1.3505474597400101E-3</v>
      </c>
      <c r="L30" s="16">
        <v>-1.79351097092706E-3</v>
      </c>
      <c r="M30" s="16">
        <v>3.7796614636409899E-3</v>
      </c>
      <c r="N30" s="16">
        <v>-20.0837682393386</v>
      </c>
      <c r="O30" s="16">
        <v>3.7125939267907701E-3</v>
      </c>
      <c r="P30" s="16">
        <v>-38.355182449328296</v>
      </c>
      <c r="Q30" s="16">
        <v>1.32367682028922E-3</v>
      </c>
      <c r="R30" s="16">
        <v>-57.828155525965499</v>
      </c>
      <c r="S30" s="16">
        <v>0.13203231219665401</v>
      </c>
      <c r="T30" s="16">
        <v>877.25288302633203</v>
      </c>
      <c r="U30" s="16">
        <v>0.18339609856973799</v>
      </c>
      <c r="V30" s="92">
        <v>43885.74490740741</v>
      </c>
      <c r="W30" s="91">
        <v>2.4</v>
      </c>
      <c r="X30" s="16">
        <v>3.3438683580872298E-2</v>
      </c>
      <c r="Y30" s="16">
        <v>2.7814056831942501E-2</v>
      </c>
      <c r="Z30" s="17">
        <f>((((N30/1000)+1)/((SMOW!$Z$4/1000)+1))-1)*1000</f>
        <v>-9.8777045580745728</v>
      </c>
      <c r="AA30" s="17">
        <f>((((P30/1000)+1)/((SMOW!$AA$4/1000)+1))-1)*1000</f>
        <v>-18.68865900958372</v>
      </c>
      <c r="AB30" s="17">
        <f>Z30*SMOW!$AN$6</f>
        <v>-10.335311268420604</v>
      </c>
      <c r="AC30" s="17">
        <f>AA30*SMOW!$AN$12</f>
        <v>-19.540978119332458</v>
      </c>
      <c r="AD30" s="17">
        <f t="shared" si="0"/>
        <v>-10.389091475638626</v>
      </c>
      <c r="AE30" s="17">
        <f t="shared" si="1"/>
        <v>-19.734427303571145</v>
      </c>
      <c r="AF30" s="16">
        <f>(AD30-SMOW!AN$14*AE30)</f>
        <v>3.0686140646938753E-2</v>
      </c>
      <c r="AG30" s="2">
        <f t="shared" si="2"/>
        <v>30.686140646938753</v>
      </c>
      <c r="AH30" s="60">
        <f>AVERAGE(AG30:AG31)</f>
        <v>23.454260833907448</v>
      </c>
      <c r="AI30" s="60">
        <f>STDEV(AG30:AG31)</f>
        <v>10.227422513041066</v>
      </c>
      <c r="AK30" s="91">
        <f t="shared" si="3"/>
        <v>14</v>
      </c>
      <c r="AL30" s="127">
        <v>2</v>
      </c>
      <c r="AM30" s="127">
        <v>0</v>
      </c>
      <c r="AN30" s="127">
        <v>0</v>
      </c>
    </row>
    <row r="31" spans="1:40" s="91" customFormat="1" x14ac:dyDescent="0.3">
      <c r="A31" s="91">
        <v>2172</v>
      </c>
      <c r="B31" s="85" t="s">
        <v>147</v>
      </c>
      <c r="C31" s="105" t="s">
        <v>62</v>
      </c>
      <c r="D31" s="64" t="s">
        <v>69</v>
      </c>
      <c r="E31" s="91" t="s">
        <v>143</v>
      </c>
      <c r="F31" s="16">
        <v>-10.1756759895451</v>
      </c>
      <c r="G31" s="16">
        <v>-10.2278024669241</v>
      </c>
      <c r="H31" s="16">
        <v>4.3275089907551401E-3</v>
      </c>
      <c r="I31" s="16">
        <v>-19.1555201259924</v>
      </c>
      <c r="J31" s="16">
        <v>-19.341364413694201</v>
      </c>
      <c r="K31" s="16">
        <v>3.0683531877693901E-3</v>
      </c>
      <c r="L31" s="16">
        <v>-1.5562056493584501E-2</v>
      </c>
      <c r="M31" s="16">
        <v>4.3958090964717998E-3</v>
      </c>
      <c r="N31" s="16">
        <v>-20.266926645100501</v>
      </c>
      <c r="O31" s="16">
        <v>4.2833900730037703E-3</v>
      </c>
      <c r="P31" s="16">
        <v>-38.670508797405098</v>
      </c>
      <c r="Q31" s="16">
        <v>3.0073048983317399E-3</v>
      </c>
      <c r="R31" s="16">
        <v>-58.416536444008798</v>
      </c>
      <c r="S31" s="16">
        <v>0.117429709059109</v>
      </c>
      <c r="T31" s="16">
        <v>1144.48346062059</v>
      </c>
      <c r="U31" s="16">
        <v>0.235898638020375</v>
      </c>
      <c r="V31" s="92">
        <v>43886.377280092594</v>
      </c>
      <c r="W31" s="91">
        <v>2.4</v>
      </c>
      <c r="X31" s="16">
        <v>1.15563018604744E-2</v>
      </c>
      <c r="Y31" s="16">
        <v>7.5139797062556499E-3</v>
      </c>
      <c r="Z31" s="17">
        <f>((((N31/1000)+1)/((SMOW!$Z$4/1000)+1))-1)*1000</f>
        <v>-10.062770602767724</v>
      </c>
      <c r="AA31" s="17">
        <f>((((P31/1000)+1)/((SMOW!$AA$4/1000)+1))-1)*1000</f>
        <v>-19.01043407230274</v>
      </c>
      <c r="AB31" s="17">
        <f>Z31*SMOW!$AN$6</f>
        <v>-10.528950910695144</v>
      </c>
      <c r="AC31" s="17">
        <f>AA31*SMOW!$AN$12</f>
        <v>-19.877428126618412</v>
      </c>
      <c r="AD31" s="17">
        <f t="shared" si="0"/>
        <v>-10.584772488509108</v>
      </c>
      <c r="AE31" s="17">
        <f t="shared" si="1"/>
        <v>-20.077641798352243</v>
      </c>
      <c r="AF31" s="16">
        <f>(AD31-SMOW!AN$14*AE31)</f>
        <v>1.6222381020876142E-2</v>
      </c>
      <c r="AG31" s="2">
        <f t="shared" si="2"/>
        <v>16.222381020876142</v>
      </c>
      <c r="AK31" s="91">
        <f t="shared" si="3"/>
        <v>14</v>
      </c>
      <c r="AL31" s="127">
        <v>1</v>
      </c>
      <c r="AM31" s="127">
        <v>0</v>
      </c>
      <c r="AN31" s="127">
        <v>0</v>
      </c>
    </row>
    <row r="32" spans="1:40" s="91" customFormat="1" x14ac:dyDescent="0.3">
      <c r="A32" s="91">
        <v>2173</v>
      </c>
      <c r="B32" s="85" t="s">
        <v>80</v>
      </c>
      <c r="C32" s="106" t="s">
        <v>63</v>
      </c>
      <c r="D32" s="48" t="s">
        <v>56</v>
      </c>
      <c r="E32" s="91" t="s">
        <v>144</v>
      </c>
      <c r="F32" s="16">
        <v>-10.194189585038499</v>
      </c>
      <c r="G32" s="16">
        <v>-10.246506694820701</v>
      </c>
      <c r="H32" s="16">
        <v>5.0379683023375997E-3</v>
      </c>
      <c r="I32" s="16">
        <v>-19.218630870546399</v>
      </c>
      <c r="J32" s="16">
        <v>-19.405709593274999</v>
      </c>
      <c r="K32" s="16">
        <v>1.15136172010158E-3</v>
      </c>
      <c r="L32" s="16">
        <v>-2.9202957154193001E-4</v>
      </c>
      <c r="M32" s="16">
        <v>5.1136289141806299E-3</v>
      </c>
      <c r="N32" s="16">
        <v>-20.285251494643699</v>
      </c>
      <c r="O32" s="16">
        <v>4.9866062578806103E-3</v>
      </c>
      <c r="P32" s="16">
        <v>-38.732363883707201</v>
      </c>
      <c r="Q32" s="16">
        <v>1.1284541018348601E-3</v>
      </c>
      <c r="R32" s="16">
        <v>-59.0600044392245</v>
      </c>
      <c r="S32" s="16">
        <v>0.142485062661867</v>
      </c>
      <c r="T32" s="16">
        <v>1034.5965424203</v>
      </c>
      <c r="U32" s="16">
        <v>0.16889348935457901</v>
      </c>
      <c r="V32" s="92">
        <v>43886.457453703704</v>
      </c>
      <c r="W32" s="91">
        <v>2.4</v>
      </c>
      <c r="X32" s="16">
        <v>9.4228343189428302E-3</v>
      </c>
      <c r="Y32" s="16">
        <v>6.7614375610975498E-3</v>
      </c>
      <c r="Z32" s="17">
        <f>((((N32/1000)+1)/((SMOW!$Z$4/1000)+1))-1)*1000</f>
        <v>-10.081286310034576</v>
      </c>
      <c r="AA32" s="17">
        <f>((((P32/1000)+1)/((SMOW!$AA$4/1000)+1))-1)*1000</f>
        <v>-19.073554152168381</v>
      </c>
      <c r="AB32" s="17">
        <f>Z32*SMOW!$AN$6</f>
        <v>-10.548324399427548</v>
      </c>
      <c r="AC32" s="17">
        <f>AA32*SMOW!$AN$12</f>
        <v>-19.943426874785015</v>
      </c>
      <c r="AD32" s="17">
        <f t="shared" si="0"/>
        <v>-10.604352322012746</v>
      </c>
      <c r="AE32" s="17">
        <f t="shared" si="1"/>
        <v>-20.144981304906967</v>
      </c>
      <c r="AF32" s="16">
        <f>(AD32-SMOW!AN$14*AE32)</f>
        <v>3.2197806978132348E-2</v>
      </c>
      <c r="AG32" s="2">
        <f t="shared" si="2"/>
        <v>32.197806978132348</v>
      </c>
      <c r="AH32" s="60">
        <f>AVERAGE(AG32:AG33)</f>
        <v>29.986528242215371</v>
      </c>
      <c r="AI32" s="60">
        <f>STDEV(AG32:AG33)</f>
        <v>3.1272203785210229</v>
      </c>
      <c r="AK32" s="91">
        <f t="shared" si="3"/>
        <v>14</v>
      </c>
      <c r="AL32" s="127">
        <v>1</v>
      </c>
      <c r="AM32" s="127">
        <v>0</v>
      </c>
      <c r="AN32" s="127">
        <v>0</v>
      </c>
    </row>
    <row r="33" spans="1:40" s="91" customFormat="1" x14ac:dyDescent="0.3">
      <c r="A33" s="91">
        <v>2174</v>
      </c>
      <c r="B33" s="85" t="s">
        <v>80</v>
      </c>
      <c r="C33" s="106" t="s">
        <v>63</v>
      </c>
      <c r="D33" s="48" t="s">
        <v>56</v>
      </c>
      <c r="E33" s="91" t="s">
        <v>145</v>
      </c>
      <c r="F33" s="16">
        <v>-10.012199105029</v>
      </c>
      <c r="G33" s="16">
        <v>-10.0626586703805</v>
      </c>
      <c r="H33" s="16">
        <v>4.5540799207929999E-3</v>
      </c>
      <c r="I33" s="16">
        <v>-18.869118811088399</v>
      </c>
      <c r="J33" s="16">
        <v>-19.049412251054701</v>
      </c>
      <c r="K33" s="16">
        <v>1.21402437996285E-3</v>
      </c>
      <c r="L33" s="16">
        <v>-4.5690018236043397E-3</v>
      </c>
      <c r="M33" s="16">
        <v>4.7589744318927499E-3</v>
      </c>
      <c r="N33" s="16">
        <v>-20.105116406046701</v>
      </c>
      <c r="O33" s="16">
        <v>4.5076511143166201E-3</v>
      </c>
      <c r="P33" s="16">
        <v>-38.389805754276601</v>
      </c>
      <c r="Q33" s="16">
        <v>1.1898700185869E-3</v>
      </c>
      <c r="R33" s="16">
        <v>-58.220579056278297</v>
      </c>
      <c r="S33" s="16">
        <v>0.14263896205048601</v>
      </c>
      <c r="T33" s="16">
        <v>1452.3171088756801</v>
      </c>
      <c r="U33" s="16">
        <v>0.12296176249436799</v>
      </c>
      <c r="V33" s="92">
        <v>43886.53800925926</v>
      </c>
      <c r="W33" s="91">
        <v>2.4</v>
      </c>
      <c r="X33" s="16">
        <v>9.0023925328086805E-3</v>
      </c>
      <c r="Y33" s="16">
        <v>1.30689671457294E-2</v>
      </c>
      <c r="Z33" s="17">
        <f>((((N33/1000)+1)/((SMOW!$Z$4/1000)+1))-1)*1000</f>
        <v>-9.8992750710832347</v>
      </c>
      <c r="AA33" s="17">
        <f>((((P33/1000)+1)/((SMOW!$AA$4/1000)+1))-1)*1000</f>
        <v>-18.723990393051171</v>
      </c>
      <c r="AB33" s="17">
        <f>Z33*SMOW!$AN$6</f>
        <v>-10.357881083589026</v>
      </c>
      <c r="AC33" s="17">
        <f>AA33*SMOW!$AN$12</f>
        <v>-19.577920833676441</v>
      </c>
      <c r="AD33" s="17">
        <f t="shared" si="0"/>
        <v>-10.411897252976662</v>
      </c>
      <c r="AE33" s="17">
        <f t="shared" si="1"/>
        <v>-19.772107012278333</v>
      </c>
      <c r="AF33" s="16">
        <f>(AD33-SMOW!AN$14*AE33)</f>
        <v>2.7775249506298394E-2</v>
      </c>
      <c r="AG33" s="2">
        <f t="shared" si="2"/>
        <v>27.775249506298394</v>
      </c>
      <c r="AK33" s="91">
        <f t="shared" si="3"/>
        <v>14</v>
      </c>
      <c r="AL33" s="127">
        <v>0</v>
      </c>
      <c r="AM33" s="127">
        <v>0</v>
      </c>
      <c r="AN33" s="127">
        <v>0</v>
      </c>
    </row>
    <row r="34" spans="1:40" s="91" customFormat="1" x14ac:dyDescent="0.3">
      <c r="A34" s="91">
        <v>2175</v>
      </c>
      <c r="B34" s="85" t="s">
        <v>80</v>
      </c>
      <c r="C34" s="105" t="s">
        <v>62</v>
      </c>
      <c r="D34" s="48" t="s">
        <v>71</v>
      </c>
      <c r="E34" s="91" t="s">
        <v>146</v>
      </c>
      <c r="F34" s="16">
        <v>2.3639082787702401</v>
      </c>
      <c r="G34" s="16">
        <v>2.3611183446414601</v>
      </c>
      <c r="H34" s="16">
        <v>3.9209920107183402E-3</v>
      </c>
      <c r="I34" s="16">
        <v>4.5698252705502398</v>
      </c>
      <c r="J34" s="16">
        <v>4.5594152943157402</v>
      </c>
      <c r="K34" s="16">
        <v>1.18463279892742E-3</v>
      </c>
      <c r="L34" s="16">
        <v>-4.6252930757257102E-2</v>
      </c>
      <c r="M34" s="16">
        <v>3.9653290182156296E-3</v>
      </c>
      <c r="N34" s="16">
        <v>-7.8551833329008502</v>
      </c>
      <c r="O34" s="16">
        <v>3.8810175301582498E-3</v>
      </c>
      <c r="P34" s="16">
        <v>-15.417205458639399</v>
      </c>
      <c r="Q34" s="16">
        <v>1.1610632156530099E-3</v>
      </c>
      <c r="R34" s="16">
        <v>-25.3076233338771</v>
      </c>
      <c r="S34" s="16">
        <v>0.167822072594282</v>
      </c>
      <c r="T34" s="16">
        <v>1064.49556001868</v>
      </c>
      <c r="U34" s="16">
        <v>0.21620525310196401</v>
      </c>
      <c r="V34" s="92">
        <v>43886.613287037035</v>
      </c>
      <c r="W34" s="91">
        <v>2.4</v>
      </c>
      <c r="X34" s="16">
        <v>7.4879826843137902E-5</v>
      </c>
      <c r="Y34" s="16">
        <v>2.05890012759388E-4</v>
      </c>
      <c r="Z34" s="17">
        <f>((((N34/1000)+1)/((SMOW!$Z$4/1000)+1))-1)*1000</f>
        <v>2.4782440068491507</v>
      </c>
      <c r="AA34" s="17">
        <f>((((P34/1000)+1)/((SMOW!$AA$4/1000)+1))-1)*1000</f>
        <v>4.7184207661612465</v>
      </c>
      <c r="AB34" s="17">
        <f>Z34*SMOW!$AN$6</f>
        <v>2.5930541918209173</v>
      </c>
      <c r="AC34" s="17">
        <f>AA34*SMOW!$AN$12</f>
        <v>4.9336101055767818</v>
      </c>
      <c r="AD34" s="17">
        <f t="shared" si="0"/>
        <v>2.589698027358931</v>
      </c>
      <c r="AE34" s="17">
        <f t="shared" si="1"/>
        <v>4.9214797325668433</v>
      </c>
      <c r="AF34" s="16">
        <f>(AD34-SMOW!AN$14*AE34)</f>
        <v>-8.8432714363624321E-3</v>
      </c>
      <c r="AG34" s="2">
        <f t="shared" si="2"/>
        <v>-8.8432714363624321</v>
      </c>
      <c r="AH34" s="60">
        <f>AVERAGE(AG34:AG35)</f>
        <v>-14.150689216335444</v>
      </c>
      <c r="AI34" s="60">
        <f>STDEV(AG34:AG35)</f>
        <v>7.5058222056179362</v>
      </c>
      <c r="AK34" s="91">
        <f t="shared" si="3"/>
        <v>14</v>
      </c>
      <c r="AL34" s="127">
        <v>2</v>
      </c>
      <c r="AM34" s="127">
        <v>0</v>
      </c>
      <c r="AN34" s="127">
        <v>0</v>
      </c>
    </row>
    <row r="35" spans="1:40" s="91" customFormat="1" x14ac:dyDescent="0.3">
      <c r="A35" s="91">
        <v>2176</v>
      </c>
      <c r="B35" s="85" t="s">
        <v>113</v>
      </c>
      <c r="C35" s="105" t="s">
        <v>62</v>
      </c>
      <c r="D35" s="48" t="s">
        <v>71</v>
      </c>
      <c r="E35" s="91" t="s">
        <v>148</v>
      </c>
      <c r="F35" s="16">
        <v>2.3438210884069699</v>
      </c>
      <c r="G35" s="16">
        <v>2.3410783385237699</v>
      </c>
      <c r="H35" s="16">
        <v>3.8361955176172999E-3</v>
      </c>
      <c r="I35" s="16">
        <v>4.5509863030376696</v>
      </c>
      <c r="J35" s="16">
        <v>4.5406618523951403</v>
      </c>
      <c r="K35" s="16">
        <v>1.1337838569156599E-3</v>
      </c>
      <c r="L35" s="16">
        <v>-5.6391119540862497E-2</v>
      </c>
      <c r="M35" s="16">
        <v>3.8883406169421702E-3</v>
      </c>
      <c r="N35" s="16">
        <v>-7.8750657345273902</v>
      </c>
      <c r="O35" s="16">
        <v>3.7970855365924098E-3</v>
      </c>
      <c r="P35" s="16">
        <v>-15.435669604001101</v>
      </c>
      <c r="Q35" s="16">
        <v>1.11122596972994E-3</v>
      </c>
      <c r="R35" s="16">
        <v>-25.119445773325399</v>
      </c>
      <c r="S35" s="16">
        <v>0.14811494323571001</v>
      </c>
      <c r="T35" s="16">
        <v>1077.2465905276199</v>
      </c>
      <c r="U35" s="16">
        <v>9.1007233105786497E-2</v>
      </c>
      <c r="V35" s="92">
        <v>43886.688055555554</v>
      </c>
      <c r="W35" s="91">
        <v>2.4</v>
      </c>
      <c r="X35" s="16">
        <v>3.7282377763238297E-2</v>
      </c>
      <c r="Y35" s="16">
        <v>2.89819276881703E-2</v>
      </c>
      <c r="Z35" s="17">
        <f>((((N35/1000)+1)/((SMOW!$Z$4/1000)+1))-1)*1000</f>
        <v>2.458154525218692</v>
      </c>
      <c r="AA35" s="17">
        <f>((((P35/1000)+1)/((SMOW!$AA$4/1000)+1))-1)*1000</f>
        <v>4.6995790119974679</v>
      </c>
      <c r="AB35" s="17">
        <f>Z35*SMOW!$AN$6</f>
        <v>2.572034020114903</v>
      </c>
      <c r="AC35" s="17">
        <f>AA35*SMOW!$AN$12</f>
        <v>4.9139090502118439</v>
      </c>
      <c r="AD35" s="17">
        <f t="shared" si="0"/>
        <v>2.5687320013391735</v>
      </c>
      <c r="AE35" s="17">
        <f t="shared" si="1"/>
        <v>4.9018752051808363</v>
      </c>
      <c r="AF35" s="16">
        <f>(AD35-SMOW!AN$14*AE35)</f>
        <v>-1.9458106996308455E-2</v>
      </c>
      <c r="AG35" s="2">
        <f t="shared" si="2"/>
        <v>-19.458106996308455</v>
      </c>
      <c r="AH35" s="60"/>
      <c r="AI35" s="60"/>
      <c r="AK35" s="91">
        <f t="shared" si="3"/>
        <v>14</v>
      </c>
      <c r="AL35" s="127">
        <v>0</v>
      </c>
      <c r="AM35" s="127">
        <v>0</v>
      </c>
      <c r="AN35" s="127">
        <v>0</v>
      </c>
    </row>
    <row r="36" spans="1:40" s="91" customFormat="1" x14ac:dyDescent="0.3">
      <c r="A36" s="91">
        <v>2177</v>
      </c>
      <c r="B36" s="85" t="s">
        <v>147</v>
      </c>
      <c r="C36" s="106" t="s">
        <v>63</v>
      </c>
      <c r="D36" s="48" t="s">
        <v>56</v>
      </c>
      <c r="E36" s="91" t="s">
        <v>149</v>
      </c>
      <c r="F36" s="16">
        <v>-5.7455542373818801E-2</v>
      </c>
      <c r="G36" s="16">
        <v>-5.7457429094922199E-2</v>
      </c>
      <c r="H36" s="16">
        <v>3.47929671969259E-3</v>
      </c>
      <c r="I36" s="16">
        <v>-3.17552152141354E-2</v>
      </c>
      <c r="J36" s="16">
        <v>-3.1755754391349797E-2</v>
      </c>
      <c r="K36" s="16">
        <v>1.33910564883678E-3</v>
      </c>
      <c r="L36" s="16">
        <v>-4.0690390776289498E-2</v>
      </c>
      <c r="M36" s="16">
        <v>3.48657807776392E-3</v>
      </c>
      <c r="N36" s="16">
        <v>-10.2518613702601</v>
      </c>
      <c r="O36" s="16">
        <v>3.4438253189082498E-3</v>
      </c>
      <c r="P36" s="16">
        <v>-19.927232397544</v>
      </c>
      <c r="Q36" s="16">
        <v>1.3124626569016001E-3</v>
      </c>
      <c r="R36" s="16">
        <v>-31.543700282810899</v>
      </c>
      <c r="S36" s="16">
        <v>0.13630992805909201</v>
      </c>
      <c r="T36" s="16">
        <v>1205.76182871934</v>
      </c>
      <c r="U36" s="16">
        <v>9.6700467885052696E-2</v>
      </c>
      <c r="V36" s="92">
        <v>43886.765914351854</v>
      </c>
      <c r="W36" s="91">
        <v>2.4</v>
      </c>
      <c r="X36" s="16">
        <v>6.7161501301335903E-3</v>
      </c>
      <c r="Y36" s="16">
        <v>9.3111675134666706E-3</v>
      </c>
      <c r="Z36" s="17">
        <f>((((N36/1000)+1)/((SMOW!$Z$4/1000)+1))-1)*1000</f>
        <v>5.6603990210346566E-2</v>
      </c>
      <c r="AA36" s="17">
        <f>((((P36/1000)+1)/((SMOW!$AA$4/1000)+1))-1)*1000</f>
        <v>0.11615961677780007</v>
      </c>
      <c r="AB36" s="17">
        <f>Z36*SMOW!$AN$6</f>
        <v>5.922629639497947E-2</v>
      </c>
      <c r="AC36" s="17">
        <f>AA36*SMOW!$AN$12</f>
        <v>0.12145721791173045</v>
      </c>
      <c r="AD36" s="17">
        <f t="shared" si="0"/>
        <v>5.9224542587142465E-2</v>
      </c>
      <c r="AE36" s="17">
        <f t="shared" si="1"/>
        <v>0.12144984258108515</v>
      </c>
      <c r="AF36" s="16">
        <f>(AD36-SMOW!AN$14*AE36)</f>
        <v>-4.9009742956705044E-3</v>
      </c>
      <c r="AG36" s="2">
        <f t="shared" si="2"/>
        <v>-4.9009742956705047</v>
      </c>
      <c r="AH36" s="60">
        <f>AVERAGE(AG36:AG37)</f>
        <v>-3.7984595679511348</v>
      </c>
      <c r="AI36" s="60">
        <f>STDEV(AG36:AG37)</f>
        <v>1.5591912806568136</v>
      </c>
      <c r="AK36" s="91">
        <f t="shared" si="3"/>
        <v>14</v>
      </c>
      <c r="AL36" s="127">
        <v>1</v>
      </c>
      <c r="AM36" s="127">
        <v>0</v>
      </c>
      <c r="AN36" s="127">
        <v>0</v>
      </c>
    </row>
    <row r="37" spans="1:40" s="91" customFormat="1" x14ac:dyDescent="0.3">
      <c r="A37" s="91">
        <v>2178</v>
      </c>
      <c r="B37" s="85" t="s">
        <v>80</v>
      </c>
      <c r="C37" s="106" t="s">
        <v>63</v>
      </c>
      <c r="D37" s="48" t="s">
        <v>56</v>
      </c>
      <c r="E37" s="91" t="s">
        <v>150</v>
      </c>
      <c r="F37" s="16">
        <v>-0.16336428138555401</v>
      </c>
      <c r="G37" s="16">
        <v>-0.16337857101251499</v>
      </c>
      <c r="H37" s="16">
        <v>7.14305418682217E-3</v>
      </c>
      <c r="I37" s="16">
        <v>-0.24896107865705799</v>
      </c>
      <c r="J37" s="16">
        <v>-0.24899213922681601</v>
      </c>
      <c r="K37" s="16">
        <v>1.8684195564835199E-3</v>
      </c>
      <c r="L37" s="16">
        <v>-3.1910721500756301E-2</v>
      </c>
      <c r="M37" s="16">
        <v>6.9981837414585602E-3</v>
      </c>
      <c r="N37" s="16">
        <v>-10.3629802264212</v>
      </c>
      <c r="O37" s="16">
        <v>9.3266797291951305E-3</v>
      </c>
      <c r="P37" s="16">
        <v>-20.1396743810764</v>
      </c>
      <c r="Q37" s="16">
        <v>1.7770071722986601E-3</v>
      </c>
      <c r="R37" s="16">
        <v>-32.330933691910801</v>
      </c>
      <c r="S37" s="16">
        <v>0.13957323979925201</v>
      </c>
      <c r="T37" s="16">
        <v>1198.8172966480099</v>
      </c>
      <c r="U37" s="16">
        <v>0.27817486968886701</v>
      </c>
      <c r="V37" s="92">
        <v>43887.346516203703</v>
      </c>
      <c r="W37" s="91">
        <v>2.4</v>
      </c>
      <c r="X37" s="16">
        <v>3.31171428101475E-2</v>
      </c>
      <c r="Y37" s="16">
        <v>1.5016249816037899E-2</v>
      </c>
      <c r="Z37" s="17">
        <f>((((N37/1000)+1)/((SMOW!$Z$4/1000)+1))-1)*1000</f>
        <v>-5.5672195613643005E-2</v>
      </c>
      <c r="AA37" s="17">
        <f>((((P37/1000)+1)/((SMOW!$AA$4/1000)+1))-1)*1000</f>
        <v>-0.10062700125224033</v>
      </c>
      <c r="AB37" s="17">
        <f>Z37*SMOW!$AN$6</f>
        <v>-5.825133433385047E-2</v>
      </c>
      <c r="AC37" s="17">
        <f>AA37*SMOW!$AN$12</f>
        <v>-0.10521621849249352</v>
      </c>
      <c r="AD37" s="17">
        <f t="shared" si="0"/>
        <v>-5.8253031008768275E-2</v>
      </c>
      <c r="AE37" s="17">
        <f t="shared" si="1"/>
        <v>-0.10522175410707672</v>
      </c>
      <c r="AF37" s="16">
        <f>(AD37-SMOW!AN$14*AE37)</f>
        <v>-2.6959448402317648E-3</v>
      </c>
      <c r="AG37" s="2">
        <f t="shared" si="2"/>
        <v>-2.6959448402317649</v>
      </c>
      <c r="AK37" s="91">
        <f t="shared" si="3"/>
        <v>14</v>
      </c>
      <c r="AL37" s="127">
        <v>1</v>
      </c>
      <c r="AM37" s="127">
        <v>0</v>
      </c>
      <c r="AN37" s="127">
        <v>0</v>
      </c>
    </row>
    <row r="38" spans="1:40" s="91" customFormat="1" x14ac:dyDescent="0.3">
      <c r="A38" s="91">
        <v>2179</v>
      </c>
      <c r="B38" s="85" t="s">
        <v>80</v>
      </c>
      <c r="C38" s="106" t="s">
        <v>63</v>
      </c>
      <c r="D38" s="48" t="s">
        <v>56</v>
      </c>
      <c r="E38" s="91" t="s">
        <v>151</v>
      </c>
      <c r="F38" s="16">
        <v>2.5652497062083399</v>
      </c>
      <c r="G38" s="16">
        <v>2.56196411918057</v>
      </c>
      <c r="H38" s="16">
        <v>6.9978944981919098E-3</v>
      </c>
      <c r="I38" s="16">
        <v>4.9837150908832504</v>
      </c>
      <c r="J38" s="16">
        <v>4.9713374657333196</v>
      </c>
      <c r="K38" s="16">
        <v>1.123095900133E-3</v>
      </c>
      <c r="L38" s="16">
        <v>-5.8772209550239603E-2</v>
      </c>
      <c r="M38" s="16">
        <v>5.8238805930861601E-3</v>
      </c>
      <c r="N38" s="16">
        <v>-7.6558945796215196</v>
      </c>
      <c r="O38" s="16">
        <v>6.92655102265836E-3</v>
      </c>
      <c r="P38" s="16">
        <v>-15.011550435280499</v>
      </c>
      <c r="Q38" s="16">
        <v>1.10075066169858E-3</v>
      </c>
      <c r="R38" s="16">
        <v>-24.939379118964499</v>
      </c>
      <c r="S38" s="16">
        <v>0.15940237694524301</v>
      </c>
      <c r="T38" s="16">
        <v>1198.8362829651701</v>
      </c>
      <c r="U38" s="16">
        <v>0.13269036416407601</v>
      </c>
      <c r="V38" s="92">
        <v>43887.427418981482</v>
      </c>
      <c r="W38" s="91">
        <v>2.4</v>
      </c>
      <c r="X38" s="16">
        <v>1.8782736294606799E-2</v>
      </c>
      <c r="Y38" s="16">
        <v>1.02938837517755E-2</v>
      </c>
      <c r="Z38" s="17">
        <f>((((N38/1000)+1)/((SMOW!$Z$4/1000)+1))-1)*1000</f>
        <v>2.6796084005158427</v>
      </c>
      <c r="AA38" s="17">
        <f>((((P38/1000)+1)/((SMOW!$AA$4/1000)+1))-1)*1000</f>
        <v>5.1323718088815973</v>
      </c>
      <c r="AB38" s="17">
        <f>Z38*SMOW!$AN$6</f>
        <v>2.8037472404625463</v>
      </c>
      <c r="AC38" s="17">
        <f>AA38*SMOW!$AN$12</f>
        <v>5.3664398909629405</v>
      </c>
      <c r="AD38" s="17">
        <f t="shared" si="0"/>
        <v>2.7998240725050851</v>
      </c>
      <c r="AE38" s="17">
        <f t="shared" si="1"/>
        <v>5.3520918614130819</v>
      </c>
      <c r="AF38" s="16">
        <f>(AD38-SMOW!AN$14*AE38)</f>
        <v>-2.6080430321022252E-2</v>
      </c>
      <c r="AG38" s="2">
        <f t="shared" si="2"/>
        <v>-26.080430321022252</v>
      </c>
      <c r="AH38" s="60">
        <f>AVERAGE(AG38:AG39)</f>
        <v>-24.190317276766791</v>
      </c>
      <c r="AI38" s="60">
        <f>STDEV(AG38:AG39)</f>
        <v>2.6730235016043684</v>
      </c>
      <c r="AK38" s="91">
        <f t="shared" si="3"/>
        <v>14</v>
      </c>
      <c r="AL38" s="127">
        <v>1</v>
      </c>
      <c r="AM38" s="127">
        <v>0</v>
      </c>
      <c r="AN38" s="127">
        <v>0</v>
      </c>
    </row>
    <row r="39" spans="1:40" s="91" customFormat="1" x14ac:dyDescent="0.3">
      <c r="A39" s="91">
        <v>2180</v>
      </c>
      <c r="B39" s="85" t="s">
        <v>80</v>
      </c>
      <c r="C39" s="106" t="s">
        <v>63</v>
      </c>
      <c r="D39" s="48" t="s">
        <v>56</v>
      </c>
      <c r="E39" s="91" t="s">
        <v>152</v>
      </c>
      <c r="F39" s="16">
        <v>2.5337667742936798</v>
      </c>
      <c r="G39" s="16">
        <v>2.5305618027730299</v>
      </c>
      <c r="H39" s="16">
        <v>4.5203084469878502E-3</v>
      </c>
      <c r="I39" s="16">
        <v>4.9170151132462996</v>
      </c>
      <c r="J39" s="16">
        <v>4.90496603584785</v>
      </c>
      <c r="K39" s="16">
        <v>1.42686311734434E-3</v>
      </c>
      <c r="L39" s="16">
        <v>-5.9260264154638698E-2</v>
      </c>
      <c r="M39" s="16">
        <v>4.6795659924357197E-3</v>
      </c>
      <c r="N39" s="16">
        <v>-7.6870565433101996</v>
      </c>
      <c r="O39" s="16">
        <v>4.4742239403995103E-3</v>
      </c>
      <c r="P39" s="16">
        <v>-15.076923342893</v>
      </c>
      <c r="Q39" s="16">
        <v>1.3984740932507401E-3</v>
      </c>
      <c r="R39" s="16">
        <v>-25.280601918044098</v>
      </c>
      <c r="S39" s="16">
        <v>0.15136074668246799</v>
      </c>
      <c r="T39" s="16">
        <v>1401.1545903051999</v>
      </c>
      <c r="U39" s="16">
        <v>0.19849689037662899</v>
      </c>
      <c r="V39" s="92">
        <v>43887.503645833334</v>
      </c>
      <c r="W39" s="91">
        <v>2.4</v>
      </c>
      <c r="X39" s="16">
        <v>1.6227097765759702E-2</v>
      </c>
      <c r="Y39" s="16">
        <v>1.0467033932677301E-2</v>
      </c>
      <c r="Z39" s="17">
        <f>((((N39/1000)+1)/((SMOW!$Z$4/1000)+1))-1)*1000</f>
        <v>2.6481218774663251</v>
      </c>
      <c r="AA39" s="17">
        <f>((((P39/1000)+1)/((SMOW!$AA$4/1000)+1))-1)*1000</f>
        <v>5.0656619650153445</v>
      </c>
      <c r="AB39" s="17">
        <f>Z39*SMOW!$AN$6</f>
        <v>2.7708020339559347</v>
      </c>
      <c r="AC39" s="17">
        <f>AA39*SMOW!$AN$12</f>
        <v>5.2966876632259989</v>
      </c>
      <c r="AD39" s="17">
        <f t="shared" si="0"/>
        <v>2.766970438097395</v>
      </c>
      <c r="AE39" s="17">
        <f t="shared" si="1"/>
        <v>5.2827095498672465</v>
      </c>
      <c r="AF39" s="16">
        <f>(AD39-SMOW!AN$14*AE39)</f>
        <v>-2.2300204232511334E-2</v>
      </c>
      <c r="AG39" s="2">
        <f t="shared" si="2"/>
        <v>-22.300204232511334</v>
      </c>
      <c r="AK39" s="91">
        <f t="shared" si="3"/>
        <v>14</v>
      </c>
      <c r="AL39" s="127">
        <v>0</v>
      </c>
      <c r="AM39" s="127">
        <v>0</v>
      </c>
      <c r="AN39" s="127">
        <v>0</v>
      </c>
    </row>
    <row r="40" spans="1:40" s="91" customFormat="1" x14ac:dyDescent="0.3">
      <c r="A40" s="91">
        <v>2181</v>
      </c>
      <c r="B40" s="85" t="s">
        <v>113</v>
      </c>
      <c r="C40" s="106" t="s">
        <v>63</v>
      </c>
      <c r="D40" s="48" t="s">
        <v>56</v>
      </c>
      <c r="E40" s="91" t="s">
        <v>153</v>
      </c>
      <c r="F40" s="16">
        <v>1.3640195446160901</v>
      </c>
      <c r="G40" s="16">
        <v>1.36308823146015</v>
      </c>
      <c r="H40" s="16">
        <v>9.8415464651362607E-3</v>
      </c>
      <c r="I40" s="16">
        <v>2.6458153185847002</v>
      </c>
      <c r="J40" s="16">
        <v>2.6423212755152701</v>
      </c>
      <c r="K40" s="16">
        <v>1.3501992914615401E-3</v>
      </c>
      <c r="L40" s="16">
        <v>-2.75889355726627E-2</v>
      </c>
      <c r="M40" s="16">
        <v>8.8145354035209407E-3</v>
      </c>
      <c r="N40" s="16">
        <v>-8.8448782098227294</v>
      </c>
      <c r="O40" s="16">
        <v>9.7412119817224304E-3</v>
      </c>
      <c r="P40" s="16">
        <v>-17.302935098907501</v>
      </c>
      <c r="Q40" s="16">
        <v>1.32333557920546E-3</v>
      </c>
      <c r="R40" s="16">
        <v>-28.390503606808799</v>
      </c>
      <c r="S40" s="16">
        <v>0.16609444538575599</v>
      </c>
      <c r="T40" s="16">
        <v>1297.28835897569</v>
      </c>
      <c r="U40" s="16">
        <v>0.22668389049932899</v>
      </c>
      <c r="V40" s="92">
        <v>43887.610543981478</v>
      </c>
      <c r="W40" s="91">
        <v>2.4</v>
      </c>
      <c r="X40" s="16">
        <v>1.97422095949564E-2</v>
      </c>
      <c r="Y40" s="16">
        <v>9.5777539271700504E-3</v>
      </c>
      <c r="Z40" s="17">
        <f>((((N40/1000)+1)/((SMOW!$Z$4/1000)+1))-1)*1000</f>
        <v>1.4782412193001804</v>
      </c>
      <c r="AA40" s="17">
        <f>((((P40/1000)+1)/((SMOW!$AA$4/1000)+1))-1)*1000</f>
        <v>2.7941262155495306</v>
      </c>
      <c r="AB40" s="17">
        <f>Z40*SMOW!$AN$6</f>
        <v>1.5467240431672793</v>
      </c>
      <c r="AC40" s="17">
        <f>AA40*SMOW!$AN$12</f>
        <v>2.9215557527539673</v>
      </c>
      <c r="AD40" s="17">
        <f t="shared" si="0"/>
        <v>1.5455290975431215</v>
      </c>
      <c r="AE40" s="17">
        <f t="shared" si="1"/>
        <v>2.9172963028759651</v>
      </c>
      <c r="AF40" s="16">
        <f>(AD40-SMOW!AN$14*AE40)</f>
        <v>5.1966496246118599E-3</v>
      </c>
      <c r="AG40" s="2">
        <f t="shared" si="2"/>
        <v>5.1966496246118599</v>
      </c>
      <c r="AH40" s="60">
        <f>AVERAGE(AG40:AG41)</f>
        <v>8.9818216781684121</v>
      </c>
      <c r="AI40" s="60">
        <f>STDEV(AG40:AG41)</f>
        <v>5.3530416540552936</v>
      </c>
      <c r="AK40" s="91">
        <f t="shared" si="3"/>
        <v>14</v>
      </c>
      <c r="AL40" s="127">
        <v>1</v>
      </c>
      <c r="AM40" s="127">
        <v>0</v>
      </c>
      <c r="AN40" s="127">
        <v>0</v>
      </c>
    </row>
    <row r="41" spans="1:40" s="91" customFormat="1" x14ac:dyDescent="0.3">
      <c r="A41" s="91">
        <v>2182</v>
      </c>
      <c r="B41" s="85" t="s">
        <v>147</v>
      </c>
      <c r="C41" s="106" t="s">
        <v>63</v>
      </c>
      <c r="D41" s="48" t="s">
        <v>56</v>
      </c>
      <c r="E41" s="91" t="s">
        <v>154</v>
      </c>
      <c r="F41" s="16">
        <v>1.39979367795502</v>
      </c>
      <c r="G41" s="16">
        <v>1.3988144960643201</v>
      </c>
      <c r="H41" s="16">
        <v>4.4439713800250398E-3</v>
      </c>
      <c r="I41" s="16">
        <v>2.69995668196393</v>
      </c>
      <c r="J41" s="16">
        <v>2.6963183142471601</v>
      </c>
      <c r="K41" s="16">
        <v>1.2865336291677299E-3</v>
      </c>
      <c r="L41" s="16">
        <v>-2.48415738581826E-2</v>
      </c>
      <c r="M41" s="16">
        <v>4.4651213334696398E-3</v>
      </c>
      <c r="N41" s="16">
        <v>-8.8094687934722007</v>
      </c>
      <c r="O41" s="16">
        <v>4.3986651291940699E-3</v>
      </c>
      <c r="P41" s="16">
        <v>-17.2498709379948</v>
      </c>
      <c r="Q41" s="16">
        <v>1.2609366158664299E-3</v>
      </c>
      <c r="R41" s="16">
        <v>-28.167762249594102</v>
      </c>
      <c r="S41" s="16">
        <v>0.122830272806222</v>
      </c>
      <c r="T41" s="16">
        <v>1392.19725655407</v>
      </c>
      <c r="U41" s="16">
        <v>0.119848550967091</v>
      </c>
      <c r="V41" s="92">
        <v>43887.70685185185</v>
      </c>
      <c r="W41" s="91">
        <v>2.4</v>
      </c>
      <c r="X41" s="16">
        <v>0.13638376404132699</v>
      </c>
      <c r="Y41" s="16">
        <v>0.12433413096545699</v>
      </c>
      <c r="Z41" s="17">
        <f>((((N41/1000)+1)/((SMOW!$Z$4/1000)+1))-1)*1000</f>
        <v>1.5140194332545764</v>
      </c>
      <c r="AA41" s="17">
        <f>((((P41/1000)+1)/((SMOW!$AA$4/1000)+1))-1)*1000</f>
        <v>2.848275587493676</v>
      </c>
      <c r="AB41" s="17">
        <f>Z41*SMOW!$AN$6</f>
        <v>1.5841597627388426</v>
      </c>
      <c r="AC41" s="17">
        <f>AA41*SMOW!$AN$12</f>
        <v>2.9781746729126328</v>
      </c>
      <c r="AD41" s="17">
        <f t="shared" si="0"/>
        <v>1.5829063052718848</v>
      </c>
      <c r="AE41" s="17">
        <f t="shared" si="1"/>
        <v>2.9737486960987876</v>
      </c>
      <c r="AF41" s="16">
        <f>(AD41-SMOW!AN$14*AE41)</f>
        <v>1.2766993731724963E-2</v>
      </c>
      <c r="AG41" s="2">
        <f t="shared" si="2"/>
        <v>12.766993731724963</v>
      </c>
      <c r="AK41" s="91">
        <f t="shared" si="3"/>
        <v>14</v>
      </c>
      <c r="AL41" s="127">
        <v>0</v>
      </c>
      <c r="AM41" s="127">
        <v>0</v>
      </c>
      <c r="AN41" s="127">
        <v>0</v>
      </c>
    </row>
    <row r="42" spans="1:40" s="91" customFormat="1" x14ac:dyDescent="0.3">
      <c r="A42" s="91">
        <v>2183</v>
      </c>
      <c r="B42" s="85" t="s">
        <v>80</v>
      </c>
      <c r="C42" s="105" t="s">
        <v>62</v>
      </c>
      <c r="D42" s="48" t="s">
        <v>67</v>
      </c>
      <c r="E42" s="91" t="s">
        <v>155</v>
      </c>
      <c r="F42" s="16">
        <v>-1.2250093355815801</v>
      </c>
      <c r="G42" s="16">
        <v>-1.2257605828414999</v>
      </c>
      <c r="H42" s="16">
        <v>3.98222161779563E-3</v>
      </c>
      <c r="I42" s="16">
        <v>-2.29698612883102</v>
      </c>
      <c r="J42" s="16">
        <v>-2.2996283327870799</v>
      </c>
      <c r="K42" s="16">
        <v>2.0781294670165198E-3</v>
      </c>
      <c r="L42" s="16">
        <v>-1.15568231299243E-2</v>
      </c>
      <c r="M42" s="16">
        <v>3.86920829803045E-3</v>
      </c>
      <c r="N42" s="16">
        <v>-11.407511962369201</v>
      </c>
      <c r="O42" s="16">
        <v>3.9416229019069004E-3</v>
      </c>
      <c r="P42" s="16">
        <v>-22.147394030021601</v>
      </c>
      <c r="Q42" s="16">
        <v>2.0367827766515001E-3</v>
      </c>
      <c r="R42" s="16">
        <v>-36.123799370755599</v>
      </c>
      <c r="S42" s="16">
        <v>0.16427780809456</v>
      </c>
      <c r="T42" s="16">
        <v>1317.99297872274</v>
      </c>
      <c r="U42" s="16">
        <v>0.31415308752185001</v>
      </c>
      <c r="V42" s="92">
        <v>43888.342453703706</v>
      </c>
      <c r="W42" s="91">
        <v>2.4</v>
      </c>
      <c r="X42" s="16">
        <v>1.86024302818702E-2</v>
      </c>
      <c r="Y42" s="16">
        <v>1.36812450011062E-2</v>
      </c>
      <c r="Z42" s="17">
        <f>((((N42/1000)+1)/((SMOW!$Z$4/1000)+1))-1)*1000</f>
        <v>-1.1110829812891465</v>
      </c>
      <c r="AA42" s="17">
        <f>((((P42/1000)+1)/((SMOW!$AA$4/1000)+1))-1)*1000</f>
        <v>-2.1494063687294007</v>
      </c>
      <c r="AB42" s="17">
        <f>Z42*SMOW!$AN$6</f>
        <v>-1.1625563802959593</v>
      </c>
      <c r="AC42" s="17">
        <f>AA42*SMOW!$AN$12</f>
        <v>-2.247432670228307</v>
      </c>
      <c r="AD42" s="17">
        <f t="shared" si="0"/>
        <v>-1.1632326731678329</v>
      </c>
      <c r="AE42" s="17">
        <f t="shared" si="1"/>
        <v>-2.2499619373141551</v>
      </c>
      <c r="AF42" s="16">
        <f>(AD42-SMOW!AN$14*AE42)</f>
        <v>2.4747229734040976E-2</v>
      </c>
      <c r="AG42" s="2">
        <f t="shared" si="2"/>
        <v>24.747229734040978</v>
      </c>
      <c r="AH42" s="60">
        <f>AVERAGE(AG42:AG43)</f>
        <v>18.445333179115899</v>
      </c>
      <c r="AI42" s="60">
        <f>STDEV(AG42:AG43)</f>
        <v>8.9122275766473269</v>
      </c>
      <c r="AK42" s="91">
        <f t="shared" si="3"/>
        <v>14</v>
      </c>
      <c r="AL42" s="127">
        <v>1</v>
      </c>
      <c r="AM42" s="127">
        <v>0</v>
      </c>
      <c r="AN42" s="127">
        <v>0</v>
      </c>
    </row>
    <row r="43" spans="1:40" s="91" customFormat="1" x14ac:dyDescent="0.3">
      <c r="A43" s="91">
        <v>2184</v>
      </c>
      <c r="B43" s="85" t="s">
        <v>80</v>
      </c>
      <c r="C43" s="105" t="s">
        <v>62</v>
      </c>
      <c r="D43" s="48" t="s">
        <v>67</v>
      </c>
      <c r="E43" s="91" t="s">
        <v>156</v>
      </c>
      <c r="F43" s="16">
        <v>-1.24538264512309</v>
      </c>
      <c r="G43" s="16">
        <v>-1.2461590594927101</v>
      </c>
      <c r="H43" s="16">
        <v>3.89210010421936E-3</v>
      </c>
      <c r="I43" s="16">
        <v>-2.3127806171460099</v>
      </c>
      <c r="J43" s="16">
        <v>-2.31545924957015</v>
      </c>
      <c r="K43" s="16">
        <v>1.14845930847806E-3</v>
      </c>
      <c r="L43" s="16">
        <v>-2.35965757196731E-2</v>
      </c>
      <c r="M43" s="16">
        <v>3.9886510419949502E-3</v>
      </c>
      <c r="N43" s="16">
        <v>-11.427677566191299</v>
      </c>
      <c r="O43" s="16">
        <v>3.8524201764011399E-3</v>
      </c>
      <c r="P43" s="16">
        <v>-22.162874269475601</v>
      </c>
      <c r="Q43" s="16">
        <v>1.1256094369098001E-3</v>
      </c>
      <c r="R43" s="16">
        <v>-35.823480182461999</v>
      </c>
      <c r="S43" s="16">
        <v>0.14288490620581601</v>
      </c>
      <c r="T43" s="16">
        <v>1265.88512080441</v>
      </c>
      <c r="U43" s="16">
        <v>0.25866528785391102</v>
      </c>
      <c r="V43" s="92">
        <v>43888.430844907409</v>
      </c>
      <c r="W43" s="91">
        <v>2.4</v>
      </c>
      <c r="X43" s="16">
        <v>8.8194699523606798E-3</v>
      </c>
      <c r="Y43" s="16">
        <v>4.4416489150133201E-2</v>
      </c>
      <c r="Z43" s="17">
        <f>((((N43/1000)+1)/((SMOW!$Z$4/1000)+1))-1)*1000</f>
        <v>-1.1314586147344041</v>
      </c>
      <c r="AA43" s="17">
        <f>((((P43/1000)+1)/((SMOW!$AA$4/1000)+1))-1)*1000</f>
        <v>-2.1652031933575566</v>
      </c>
      <c r="AB43" s="17">
        <f>Z43*SMOW!$AN$6</f>
        <v>-1.183875960438274</v>
      </c>
      <c r="AC43" s="17">
        <f>AA43*SMOW!$AN$12</f>
        <v>-2.2639499283288176</v>
      </c>
      <c r="AD43" s="17">
        <f t="shared" ref="AD43:AD74" si="4">LN((AB43/1000)+1)*1000</f>
        <v>-1.1845772951666087</v>
      </c>
      <c r="AE43" s="17">
        <f t="shared" ref="AE43:AE74" si="5">LN((AC43/1000)+1)*1000</f>
        <v>-2.2665165374825746</v>
      </c>
      <c r="AF43" s="16">
        <f>(AD43-SMOW!AN$14*AE43)</f>
        <v>1.2143436624190818E-2</v>
      </c>
      <c r="AG43" s="2">
        <f t="shared" ref="AG43:AG89" si="6">AF43*1000</f>
        <v>12.143436624190818</v>
      </c>
      <c r="AK43" s="91">
        <f t="shared" si="3"/>
        <v>14</v>
      </c>
      <c r="AL43" s="127">
        <v>0</v>
      </c>
      <c r="AM43" s="127">
        <v>0</v>
      </c>
      <c r="AN43" s="127">
        <v>0</v>
      </c>
    </row>
    <row r="44" spans="1:40" s="91" customFormat="1" x14ac:dyDescent="0.3">
      <c r="A44" s="91">
        <v>2185</v>
      </c>
      <c r="B44" s="85" t="s">
        <v>80</v>
      </c>
      <c r="C44" s="106" t="s">
        <v>63</v>
      </c>
      <c r="D44" s="48" t="s">
        <v>56</v>
      </c>
      <c r="E44" s="91" t="s">
        <v>157</v>
      </c>
      <c r="F44" s="16">
        <v>-10.112964024136501</v>
      </c>
      <c r="G44" s="16">
        <v>-10.164447719295101</v>
      </c>
      <c r="H44" s="16">
        <v>3.7538727960542001E-3</v>
      </c>
      <c r="I44" s="16">
        <v>-19.060459029522601</v>
      </c>
      <c r="J44" s="16">
        <v>-19.244451350391302</v>
      </c>
      <c r="K44" s="16">
        <v>1.31226816000508E-3</v>
      </c>
      <c r="L44" s="16">
        <v>-3.37740628844809E-3</v>
      </c>
      <c r="M44" s="16">
        <v>3.85627760770706E-3</v>
      </c>
      <c r="N44" s="16">
        <v>-20.204854027651599</v>
      </c>
      <c r="O44" s="16">
        <v>3.7156020944809501E-3</v>
      </c>
      <c r="P44" s="16">
        <v>-38.577339046871103</v>
      </c>
      <c r="Q44" s="16">
        <v>1.28615912967241E-3</v>
      </c>
      <c r="R44" s="16">
        <v>-59.747936868512397</v>
      </c>
      <c r="S44" s="16">
        <v>0.15526793901080899</v>
      </c>
      <c r="T44" s="16">
        <v>1079.0595260935299</v>
      </c>
      <c r="U44" s="16">
        <v>0.192776389221955</v>
      </c>
      <c r="V44" s="92">
        <v>43888.512372685182</v>
      </c>
      <c r="W44" s="91">
        <v>2.4</v>
      </c>
      <c r="X44" s="16">
        <v>1.4642777005376501E-2</v>
      </c>
      <c r="Y44" s="16">
        <v>1.86974531594606E-2</v>
      </c>
      <c r="Z44" s="17">
        <f>((((N44/1000)+1)/((SMOW!$Z$4/1000)+1))-1)*1000</f>
        <v>-10.000051484050587</v>
      </c>
      <c r="AA44" s="17">
        <f>((((P44/1000)+1)/((SMOW!$AA$4/1000)+1))-1)*1000</f>
        <v>-18.915358914440294</v>
      </c>
      <c r="AB44" s="17">
        <f>Z44*SMOW!$AN$6</f>
        <v>-10.463326188816543</v>
      </c>
      <c r="AC44" s="17">
        <f>AA44*SMOW!$AN$12</f>
        <v>-19.778016950111343</v>
      </c>
      <c r="AD44" s="17">
        <f t="shared" si="4"/>
        <v>-10.518451653938007</v>
      </c>
      <c r="AE44" s="17">
        <f t="shared" si="5"/>
        <v>-19.976219651574443</v>
      </c>
      <c r="AF44" s="16">
        <f>(AD44-SMOW!AN$14*AE44)</f>
        <v>2.899232209330016E-2</v>
      </c>
      <c r="AG44" s="2">
        <f t="shared" si="6"/>
        <v>28.99232209330016</v>
      </c>
      <c r="AH44" s="60">
        <f>AVERAGE(AG44:AG45)</f>
        <v>26.872766236134105</v>
      </c>
      <c r="AI44" s="60">
        <f>STDEV(AG44:AG45)</f>
        <v>2.9975046394115665</v>
      </c>
      <c r="AK44" s="91">
        <f t="shared" si="3"/>
        <v>14</v>
      </c>
      <c r="AL44" s="127">
        <v>2</v>
      </c>
      <c r="AM44" s="127">
        <v>0</v>
      </c>
      <c r="AN44" s="127">
        <v>0</v>
      </c>
    </row>
    <row r="45" spans="1:40" s="91" customFormat="1" x14ac:dyDescent="0.3">
      <c r="A45" s="91">
        <v>2186</v>
      </c>
      <c r="B45" s="85" t="s">
        <v>80</v>
      </c>
      <c r="C45" s="106" t="s">
        <v>63</v>
      </c>
      <c r="D45" s="48" t="s">
        <v>56</v>
      </c>
      <c r="E45" s="91" t="s">
        <v>158</v>
      </c>
      <c r="F45" s="16">
        <v>-9.9674997003301407</v>
      </c>
      <c r="G45" s="16">
        <v>-10.0175083750092</v>
      </c>
      <c r="H45" s="16">
        <v>5.3441288109981402E-3</v>
      </c>
      <c r="I45" s="16">
        <v>-18.7798263530713</v>
      </c>
      <c r="J45" s="16">
        <v>-18.958406663167299</v>
      </c>
      <c r="K45" s="16">
        <v>1.26260059051576E-3</v>
      </c>
      <c r="L45" s="16">
        <v>-7.4696568568881202E-3</v>
      </c>
      <c r="M45" s="16">
        <v>5.4518814804064199E-3</v>
      </c>
      <c r="N45" s="16">
        <v>-20.060872711402698</v>
      </c>
      <c r="O45" s="16">
        <v>5.2896454627329604E-3</v>
      </c>
      <c r="P45" s="16">
        <v>-38.302289868735897</v>
      </c>
      <c r="Q45" s="16">
        <v>1.2374797515598899E-3</v>
      </c>
      <c r="R45" s="16">
        <v>-59.302444590654503</v>
      </c>
      <c r="S45" s="16">
        <v>0.14090347672884199</v>
      </c>
      <c r="T45" s="16">
        <v>1287.6271435798701</v>
      </c>
      <c r="U45" s="16">
        <v>0.17632776325046601</v>
      </c>
      <c r="V45" s="92">
        <v>43888.621701388889</v>
      </c>
      <c r="W45" s="91">
        <v>2.4</v>
      </c>
      <c r="X45" s="16">
        <v>3.70911558322473E-3</v>
      </c>
      <c r="Y45" s="16">
        <v>1.2530335893936599E-3</v>
      </c>
      <c r="Z45" s="17">
        <f>((((N45/1000)+1)/((SMOW!$Z$4/1000)+1))-1)*1000</f>
        <v>-9.8545705676982287</v>
      </c>
      <c r="AA45" s="17">
        <f>((((P45/1000)+1)/((SMOW!$AA$4/1000)+1))-1)*1000</f>
        <v>-18.634684726935525</v>
      </c>
      <c r="AB45" s="17">
        <f>Z45*SMOW!$AN$6</f>
        <v>-10.311105544305812</v>
      </c>
      <c r="AC45" s="17">
        <f>AA45*SMOW!$AN$12</f>
        <v>-19.484542273630836</v>
      </c>
      <c r="AD45" s="17">
        <f t="shared" si="4"/>
        <v>-10.364633264309859</v>
      </c>
      <c r="AE45" s="17">
        <f t="shared" si="5"/>
        <v>-19.676868323274292</v>
      </c>
      <c r="AF45" s="16">
        <f>(AD45-SMOW!AN$14*AE45)</f>
        <v>2.4753210378968049E-2</v>
      </c>
      <c r="AG45" s="2">
        <f t="shared" si="6"/>
        <v>24.753210378968049</v>
      </c>
      <c r="AK45" s="91">
        <f t="shared" si="3"/>
        <v>14</v>
      </c>
      <c r="AL45" s="127">
        <v>0</v>
      </c>
      <c r="AM45" s="127">
        <v>0</v>
      </c>
      <c r="AN45" s="127">
        <v>0</v>
      </c>
    </row>
    <row r="46" spans="1:40" s="91" customFormat="1" x14ac:dyDescent="0.3">
      <c r="A46" s="91">
        <v>2187</v>
      </c>
      <c r="B46" s="85" t="s">
        <v>147</v>
      </c>
      <c r="C46" s="105" t="s">
        <v>62</v>
      </c>
      <c r="D46" s="64" t="s">
        <v>69</v>
      </c>
      <c r="E46" s="91" t="s">
        <v>159</v>
      </c>
      <c r="F46" s="16">
        <v>-9.9837994665777305</v>
      </c>
      <c r="G46" s="16">
        <v>-10.033972127239201</v>
      </c>
      <c r="H46" s="16">
        <v>3.9791832290730798E-3</v>
      </c>
      <c r="I46" s="16">
        <v>-18.829784073031298</v>
      </c>
      <c r="J46" s="16">
        <v>-19.0093218261825</v>
      </c>
      <c r="K46" s="16">
        <v>1.1215891916603799E-3</v>
      </c>
      <c r="L46" s="16">
        <v>2.94979698520357E-3</v>
      </c>
      <c r="M46" s="16">
        <v>4.1393458819175303E-3</v>
      </c>
      <c r="N46" s="16">
        <v>-20.077006301670501</v>
      </c>
      <c r="O46" s="16">
        <v>3.9386154895305796E-3</v>
      </c>
      <c r="P46" s="16">
        <v>-38.351253624454799</v>
      </c>
      <c r="Q46" s="16">
        <v>1.09927393086427E-3</v>
      </c>
      <c r="R46" s="16">
        <v>-57.275956749471199</v>
      </c>
      <c r="S46" s="16">
        <v>0.12861556412592701</v>
      </c>
      <c r="T46" s="16">
        <v>1393.12625599944</v>
      </c>
      <c r="U46" s="16">
        <v>0.14169489337319599</v>
      </c>
      <c r="V46" s="92">
        <v>43888.710127314815</v>
      </c>
      <c r="W46" s="91">
        <v>2.4</v>
      </c>
      <c r="X46" s="16">
        <v>1.3465050825062099E-2</v>
      </c>
      <c r="Y46" s="16">
        <v>1.9267972825843398E-2</v>
      </c>
      <c r="Z46" s="17">
        <f>((((N46/1000)+1)/((SMOW!$Z$4/1000)+1))-1)*1000</f>
        <v>-9.8708721931963783</v>
      </c>
      <c r="AA46" s="17">
        <f>((((P46/1000)+1)/((SMOW!$AA$4/1000)+1))-1)*1000</f>
        <v>-18.684649836617993</v>
      </c>
      <c r="AB46" s="17">
        <f>Z46*SMOW!$AN$6</f>
        <v>-10.328162378989825</v>
      </c>
      <c r="AC46" s="17">
        <f>AA46*SMOW!$AN$12</f>
        <v>-19.536786103139121</v>
      </c>
      <c r="AD46" s="17">
        <f t="shared" si="4"/>
        <v>-10.381867954690454</v>
      </c>
      <c r="AE46" s="17">
        <f t="shared" si="5"/>
        <v>-19.730151747797638</v>
      </c>
      <c r="AF46" s="16">
        <f>(AD46-SMOW!AN$14*AE46)</f>
        <v>3.5652168146699026E-2</v>
      </c>
      <c r="AG46" s="2">
        <f t="shared" si="6"/>
        <v>35.652168146699026</v>
      </c>
      <c r="AH46" s="60">
        <f>AVERAGE(AG46:AG47)</f>
        <v>32.729901816708207</v>
      </c>
      <c r="AI46" s="60">
        <f>STDEV(AG46:AG47)</f>
        <v>4.1327086767392673</v>
      </c>
      <c r="AK46" s="91">
        <f t="shared" si="3"/>
        <v>14</v>
      </c>
      <c r="AL46" s="127">
        <v>1</v>
      </c>
      <c r="AM46" s="127">
        <v>0</v>
      </c>
      <c r="AN46" s="127">
        <v>0</v>
      </c>
    </row>
    <row r="47" spans="1:40" s="91" customFormat="1" x14ac:dyDescent="0.3">
      <c r="A47" s="91">
        <v>2188</v>
      </c>
      <c r="B47" s="85" t="s">
        <v>147</v>
      </c>
      <c r="C47" s="105" t="s">
        <v>62</v>
      </c>
      <c r="D47" s="64" t="s">
        <v>69</v>
      </c>
      <c r="E47" s="91" t="s">
        <v>160</v>
      </c>
      <c r="F47" s="16">
        <v>-9.98010501943509</v>
      </c>
      <c r="G47" s="16">
        <v>-10.0302403615931</v>
      </c>
      <c r="H47" s="16">
        <v>3.5173373877788999E-3</v>
      </c>
      <c r="I47" s="16">
        <v>-18.812469401663101</v>
      </c>
      <c r="J47" s="16">
        <v>-18.991675026547899</v>
      </c>
      <c r="K47" s="16">
        <v>1.21602523861143E-3</v>
      </c>
      <c r="L47" s="16">
        <v>-2.6359475758140701E-3</v>
      </c>
      <c r="M47" s="16">
        <v>3.7183229261750902E-3</v>
      </c>
      <c r="N47" s="16">
        <v>-20.073349519385399</v>
      </c>
      <c r="O47" s="16">
        <v>3.4814781627013798E-3</v>
      </c>
      <c r="P47" s="16">
        <v>-38.334283447675297</v>
      </c>
      <c r="Q47" s="16">
        <v>1.19183106793118E-3</v>
      </c>
      <c r="R47" s="16">
        <v>-57.587597798639997</v>
      </c>
      <c r="S47" s="16">
        <v>0.113133844557742</v>
      </c>
      <c r="T47" s="16">
        <v>1262.6358870438401</v>
      </c>
      <c r="U47" s="16">
        <v>0.25034855857159499</v>
      </c>
      <c r="V47" s="92">
        <v>43888.787986111114</v>
      </c>
      <c r="W47" s="91">
        <v>2.4</v>
      </c>
      <c r="X47" s="16">
        <v>0.148690440641983</v>
      </c>
      <c r="Y47" s="16">
        <v>0.16215163585247799</v>
      </c>
      <c r="Z47" s="17">
        <f>((((N47/1000)+1)/((SMOW!$Z$4/1000)+1))-1)*1000</f>
        <v>-9.8671773246425953</v>
      </c>
      <c r="AA47" s="17">
        <f>((((P47/1000)+1)/((SMOW!$AA$4/1000)+1))-1)*1000</f>
        <v>-18.667332604071831</v>
      </c>
      <c r="AB47" s="17">
        <f>Z47*SMOW!$AN$6</f>
        <v>-10.324296337403471</v>
      </c>
      <c r="AC47" s="17">
        <f>AA47*SMOW!$AN$12</f>
        <v>-19.518679097061348</v>
      </c>
      <c r="AD47" s="17">
        <f t="shared" si="4"/>
        <v>-10.377961574930781</v>
      </c>
      <c r="AE47" s="17">
        <f t="shared" si="5"/>
        <v>-19.711684110639201</v>
      </c>
      <c r="AF47" s="16">
        <f>(AD47-SMOW!AN$14*AE47)</f>
        <v>2.9807635486717388E-2</v>
      </c>
      <c r="AG47" s="2">
        <f t="shared" si="6"/>
        <v>29.807635486717388</v>
      </c>
      <c r="AK47" s="91">
        <f t="shared" si="3"/>
        <v>14</v>
      </c>
      <c r="AL47" s="127">
        <v>0</v>
      </c>
      <c r="AM47" s="127">
        <v>0</v>
      </c>
      <c r="AN47" s="127">
        <v>0</v>
      </c>
    </row>
    <row r="48" spans="1:40" s="91" customFormat="1" x14ac:dyDescent="0.3">
      <c r="A48" s="91">
        <v>2189</v>
      </c>
      <c r="B48" s="85" t="s">
        <v>80</v>
      </c>
      <c r="C48" s="106" t="s">
        <v>63</v>
      </c>
      <c r="D48" s="48" t="s">
        <v>56</v>
      </c>
      <c r="E48" s="91" t="s">
        <v>161</v>
      </c>
      <c r="F48" s="16">
        <v>-4.9938142393099803</v>
      </c>
      <c r="G48" s="16">
        <v>-5.0063254856446502</v>
      </c>
      <c r="H48" s="16">
        <v>4.9760127813431396E-3</v>
      </c>
      <c r="I48" s="16">
        <v>-9.4117365259679495</v>
      </c>
      <c r="J48" s="16">
        <v>-9.4563069515210501</v>
      </c>
      <c r="K48" s="16">
        <v>2.8120278935849399E-3</v>
      </c>
      <c r="L48" s="16">
        <v>-1.33954152415323E-2</v>
      </c>
      <c r="M48" s="16">
        <v>4.9799327988214797E-3</v>
      </c>
      <c r="N48" s="16">
        <v>-15.1378939318123</v>
      </c>
      <c r="O48" s="16">
        <v>4.9252823729012902E-3</v>
      </c>
      <c r="P48" s="16">
        <v>-29.1205885778378</v>
      </c>
      <c r="Q48" s="16">
        <v>2.7560794801369999E-3</v>
      </c>
      <c r="R48" s="16">
        <v>-44.4161785212846</v>
      </c>
      <c r="S48" s="16">
        <v>0.112342551850643</v>
      </c>
      <c r="T48" s="16">
        <v>1423.7221680320499</v>
      </c>
      <c r="U48" s="16">
        <v>0.21034133229562299</v>
      </c>
      <c r="V48" s="92">
        <v>43889.346273148149</v>
      </c>
      <c r="W48" s="91">
        <v>2.4</v>
      </c>
      <c r="X48" s="16">
        <v>3.01081498575239E-2</v>
      </c>
      <c r="Y48" s="16">
        <v>2.4518741007283799E-2</v>
      </c>
      <c r="Z48" s="17">
        <f>((((N48/1000)+1)/((SMOW!$Z$4/1000)+1))-1)*1000</f>
        <v>-4.8803177778430351</v>
      </c>
      <c r="AA48" s="17">
        <f>((((P48/1000)+1)/((SMOW!$AA$4/1000)+1))-1)*1000</f>
        <v>-9.2652091763955049</v>
      </c>
      <c r="AB48" s="17">
        <f>Z48*SMOW!$AN$6</f>
        <v>-5.1064093916012547</v>
      </c>
      <c r="AC48" s="17">
        <f>AA48*SMOW!$AN$12</f>
        <v>-9.6877603521011366</v>
      </c>
      <c r="AD48" s="17">
        <f t="shared" si="4"/>
        <v>-5.1194916546356266</v>
      </c>
      <c r="AE48" s="17">
        <f t="shared" si="5"/>
        <v>-9.7349919958663271</v>
      </c>
      <c r="AF48" s="16">
        <f>(AD48-SMOW!AN$14*AE48)</f>
        <v>2.0584119181794591E-2</v>
      </c>
      <c r="AG48" s="2">
        <f t="shared" si="6"/>
        <v>20.584119181794591</v>
      </c>
      <c r="AH48" s="60">
        <f>AVERAGE(AG48:AG49)</f>
        <v>19.881127115062291</v>
      </c>
      <c r="AI48" s="60">
        <f>STDEV(AG48:AG49)</f>
        <v>0.99418091501351025</v>
      </c>
      <c r="AK48" s="91">
        <f t="shared" si="3"/>
        <v>14</v>
      </c>
      <c r="AL48" s="127">
        <v>2</v>
      </c>
      <c r="AM48" s="127">
        <v>0</v>
      </c>
      <c r="AN48" s="127">
        <v>0</v>
      </c>
    </row>
    <row r="49" spans="1:40" s="91" customFormat="1" x14ac:dyDescent="0.3">
      <c r="A49" s="91">
        <v>2190</v>
      </c>
      <c r="B49" s="85" t="s">
        <v>80</v>
      </c>
      <c r="C49" s="106" t="s">
        <v>63</v>
      </c>
      <c r="D49" s="48" t="s">
        <v>56</v>
      </c>
      <c r="E49" s="91" t="s">
        <v>162</v>
      </c>
      <c r="F49" s="16">
        <v>-4.9709777365805499</v>
      </c>
      <c r="G49" s="16">
        <v>-4.98337463451311</v>
      </c>
      <c r="H49" s="16">
        <v>4.9854621478103303E-3</v>
      </c>
      <c r="I49" s="16">
        <v>-9.3661342710051105</v>
      </c>
      <c r="J49" s="16">
        <v>-9.4102723525638297</v>
      </c>
      <c r="K49" s="16">
        <v>1.1831901400286399E-3</v>
      </c>
      <c r="L49" s="16">
        <v>-1.4750832359401901E-2</v>
      </c>
      <c r="M49" s="16">
        <v>4.9592711649393403E-3</v>
      </c>
      <c r="N49" s="16">
        <v>-15.115290247036</v>
      </c>
      <c r="O49" s="16">
        <v>4.9346354031588203E-3</v>
      </c>
      <c r="P49" s="16">
        <v>-29.0758936303098</v>
      </c>
      <c r="Q49" s="16">
        <v>1.1596492600498901E-3</v>
      </c>
      <c r="R49" s="16">
        <v>-44.268195387450902</v>
      </c>
      <c r="S49" s="16">
        <v>0.13247681690386001</v>
      </c>
      <c r="T49" s="16">
        <v>1542.84893684535</v>
      </c>
      <c r="U49" s="16">
        <v>0.31211167708485399</v>
      </c>
      <c r="V49" s="92">
        <v>43889.424143518518</v>
      </c>
      <c r="W49" s="91">
        <v>2.4</v>
      </c>
      <c r="X49" s="16">
        <v>1.69264382241954E-2</v>
      </c>
      <c r="Y49" s="16">
        <v>2.3740637012929701E-2</v>
      </c>
      <c r="Z49" s="17">
        <f>((((N49/1000)+1)/((SMOW!$Z$4/1000)+1))-1)*1000</f>
        <v>-4.8574786702428874</v>
      </c>
      <c r="AA49" s="17">
        <f>((((P49/1000)+1)/((SMOW!$AA$4/1000)+1))-1)*1000</f>
        <v>-9.2196001759685675</v>
      </c>
      <c r="AB49" s="17">
        <f>Z49*SMOW!$AN$6</f>
        <v>-5.0825122113654357</v>
      </c>
      <c r="AC49" s="17">
        <f>AA49*SMOW!$AN$12</f>
        <v>-9.6400712975290368</v>
      </c>
      <c r="AD49" s="17">
        <f t="shared" si="4"/>
        <v>-5.0954721077586775</v>
      </c>
      <c r="AE49" s="17">
        <f t="shared" si="5"/>
        <v>-9.6868375810738776</v>
      </c>
      <c r="AF49" s="16">
        <f>(AD49-SMOW!AN$14*AE49)</f>
        <v>1.9178135048329992E-2</v>
      </c>
      <c r="AG49" s="2">
        <f t="shared" si="6"/>
        <v>19.178135048329992</v>
      </c>
      <c r="AK49" s="91">
        <f t="shared" si="3"/>
        <v>14</v>
      </c>
      <c r="AL49" s="127">
        <v>0</v>
      </c>
      <c r="AM49" s="127">
        <v>0</v>
      </c>
      <c r="AN49" s="127">
        <v>0</v>
      </c>
    </row>
    <row r="50" spans="1:40" s="91" customFormat="1" x14ac:dyDescent="0.3">
      <c r="A50" s="91">
        <v>2191</v>
      </c>
      <c r="B50" s="85" t="s">
        <v>80</v>
      </c>
      <c r="C50" s="105" t="s">
        <v>62</v>
      </c>
      <c r="D50" s="48" t="s">
        <v>22</v>
      </c>
      <c r="E50" s="91" t="s">
        <v>163</v>
      </c>
      <c r="F50" s="16">
        <v>-0.200458734242206</v>
      </c>
      <c r="G50" s="16">
        <v>-0.20047917365041801</v>
      </c>
      <c r="H50" s="16">
        <v>4.2595514472036997E-3</v>
      </c>
      <c r="I50" s="16">
        <v>-0.338388921143713</v>
      </c>
      <c r="J50" s="16">
        <v>-0.33844622414583198</v>
      </c>
      <c r="K50" s="16">
        <v>1.3865358036277201E-3</v>
      </c>
      <c r="L50" s="16">
        <v>-2.1779567301418602E-2</v>
      </c>
      <c r="M50" s="16">
        <v>4.3402313961553403E-3</v>
      </c>
      <c r="N50" s="16">
        <v>-10.393406645790501</v>
      </c>
      <c r="O50" s="16">
        <v>4.2161253560375703E-3</v>
      </c>
      <c r="P50" s="16">
        <v>-20.227765285841102</v>
      </c>
      <c r="Q50" s="16">
        <v>1.35894913616441E-3</v>
      </c>
      <c r="R50" s="16">
        <v>-31.894948192297001</v>
      </c>
      <c r="S50" s="16">
        <v>0.14597165487123001</v>
      </c>
      <c r="T50" s="16">
        <v>1367.0739506175601</v>
      </c>
      <c r="U50" s="16">
        <v>0.17603077695934699</v>
      </c>
      <c r="V50" s="92">
        <v>43889.511574074073</v>
      </c>
      <c r="W50" s="91">
        <v>2.4</v>
      </c>
      <c r="X50" s="16">
        <v>7.2810309331254403E-2</v>
      </c>
      <c r="Y50" s="16">
        <v>0.24352424213067</v>
      </c>
      <c r="Z50" s="17">
        <f>((((N50/1000)+1)/((SMOW!$Z$4/1000)+1))-1)*1000</f>
        <v>-8.6415513472326566E-2</v>
      </c>
      <c r="AA50" s="17">
        <f>((((P50/1000)+1)/((SMOW!$AA$4/1000)+1))-1)*1000</f>
        <v>-0.19051944626524708</v>
      </c>
      <c r="AB50" s="17">
        <f>Z50*SMOW!$AN$6</f>
        <v>-9.0418905010354378E-2</v>
      </c>
      <c r="AC50" s="17">
        <f>AA50*SMOW!$AN$12</f>
        <v>-0.19920831820342874</v>
      </c>
      <c r="AD50" s="17">
        <f t="shared" si="4"/>
        <v>-9.0422993045998268E-2</v>
      </c>
      <c r="AE50" s="17">
        <f t="shared" si="5"/>
        <v>-0.1992281628159534</v>
      </c>
      <c r="AF50" s="16">
        <f>(AD50-SMOW!AN$14*AE50)</f>
        <v>1.4769476920825128E-2</v>
      </c>
      <c r="AG50" s="2">
        <f t="shared" si="6"/>
        <v>14.769476920825127</v>
      </c>
      <c r="AH50" s="60">
        <f>AVERAGE(AG50:AG53)</f>
        <v>5.4938434334071715</v>
      </c>
      <c r="AI50" s="60">
        <f>STDEV(AG50:AG53)</f>
        <v>6.7395533121088604</v>
      </c>
      <c r="AK50" s="91">
        <f t="shared" si="3"/>
        <v>14</v>
      </c>
      <c r="AL50" s="127">
        <v>2</v>
      </c>
      <c r="AM50" s="127">
        <v>0</v>
      </c>
      <c r="AN50" s="127">
        <v>0</v>
      </c>
    </row>
    <row r="51" spans="1:40" s="91" customFormat="1" x14ac:dyDescent="0.3">
      <c r="A51" s="91">
        <v>2192</v>
      </c>
      <c r="B51" s="85" t="s">
        <v>80</v>
      </c>
      <c r="C51" s="106" t="s">
        <v>62</v>
      </c>
      <c r="D51" s="48" t="s">
        <v>22</v>
      </c>
      <c r="E51" s="91" t="s">
        <v>165</v>
      </c>
      <c r="F51" s="16">
        <v>-0.161534892322271</v>
      </c>
      <c r="G51" s="16">
        <v>-0.161548248817142</v>
      </c>
      <c r="H51" s="16">
        <v>3.9757562839737599E-3</v>
      </c>
      <c r="I51" s="16">
        <v>-0.238405459306676</v>
      </c>
      <c r="J51" s="16">
        <v>-0.238433912874918</v>
      </c>
      <c r="K51" s="16">
        <v>1.2497124271298901E-3</v>
      </c>
      <c r="L51" s="16">
        <v>-3.5655142819185102E-2</v>
      </c>
      <c r="M51" s="16">
        <v>3.8759956004465702E-3</v>
      </c>
      <c r="N51" s="16">
        <v>-10.3548796321115</v>
      </c>
      <c r="O51" s="16">
        <v>3.9352234821079203E-3</v>
      </c>
      <c r="P51" s="16">
        <v>-20.129771105857699</v>
      </c>
      <c r="Q51" s="16">
        <v>1.2248480124768799E-3</v>
      </c>
      <c r="R51" s="16">
        <v>-31.400863494761801</v>
      </c>
      <c r="S51" s="16">
        <v>0.14465616899252501</v>
      </c>
      <c r="T51" s="16">
        <v>1426.5242966486701</v>
      </c>
      <c r="U51" s="16">
        <v>0.13974421383659</v>
      </c>
      <c r="V51" s="92">
        <v>43889.589375000003</v>
      </c>
      <c r="W51" s="91">
        <v>2.4</v>
      </c>
      <c r="X51" s="16">
        <v>3.0275948338868802E-2</v>
      </c>
      <c r="Y51" s="16">
        <v>2.3576096400236501E-2</v>
      </c>
      <c r="Z51" s="17">
        <f>((((N51/1000)+1)/((SMOW!$Z$4/1000)+1))-1)*1000</f>
        <v>-4.7487231662146634E-2</v>
      </c>
      <c r="AA51" s="17">
        <f>((((P51/1000)+1)/((SMOW!$AA$4/1000)+1))-1)*1000</f>
        <v>-9.0521194921477921E-2</v>
      </c>
      <c r="AB51" s="17">
        <f>Z51*SMOW!$AN$6</f>
        <v>-4.9687183658745998E-2</v>
      </c>
      <c r="AC51" s="17">
        <f>AA51*SMOW!$AN$12</f>
        <v>-9.4649524526576989E-2</v>
      </c>
      <c r="AD51" s="17">
        <f t="shared" si="4"/>
        <v>-4.9688418107720823E-2</v>
      </c>
      <c r="AE51" s="17">
        <f t="shared" si="5"/>
        <v>-9.4654004075442416E-2</v>
      </c>
      <c r="AF51" s="16">
        <f>(AD51-SMOW!AN$14*AE51)</f>
        <v>2.8889604411277275E-4</v>
      </c>
      <c r="AG51" s="2">
        <f t="shared" si="6"/>
        <v>0.28889604411277275</v>
      </c>
      <c r="AK51" s="91">
        <f t="shared" si="3"/>
        <v>14</v>
      </c>
      <c r="AL51" s="127">
        <v>0</v>
      </c>
      <c r="AM51" s="127">
        <v>0</v>
      </c>
      <c r="AN51" s="127">
        <v>0</v>
      </c>
    </row>
    <row r="52" spans="1:40" s="91" customFormat="1" x14ac:dyDescent="0.3">
      <c r="A52" s="91">
        <v>2193</v>
      </c>
      <c r="B52" s="85" t="s">
        <v>113</v>
      </c>
      <c r="C52" s="105" t="s">
        <v>62</v>
      </c>
      <c r="D52" s="48" t="s">
        <v>22</v>
      </c>
      <c r="E52" s="91" t="s">
        <v>164</v>
      </c>
      <c r="F52" s="16">
        <v>-0.10927231853074</v>
      </c>
      <c r="G52" s="16">
        <v>-0.109278628714297</v>
      </c>
      <c r="H52" s="16">
        <v>4.1723091998592896E-3</v>
      </c>
      <c r="I52" s="16">
        <v>-0.15003587994491799</v>
      </c>
      <c r="J52" s="16">
        <v>-0.15004716318987699</v>
      </c>
      <c r="K52" s="16">
        <v>1.1707612982078E-3</v>
      </c>
      <c r="L52" s="16">
        <v>-3.0053726550042299E-2</v>
      </c>
      <c r="M52" s="16">
        <v>4.1127918582052597E-3</v>
      </c>
      <c r="N52" s="16">
        <v>-10.3031498748201</v>
      </c>
      <c r="O52" s="16">
        <v>4.1297725426681104E-3</v>
      </c>
      <c r="P52" s="16">
        <v>-20.043159737278199</v>
      </c>
      <c r="Q52" s="16">
        <v>1.1474677038209699E-3</v>
      </c>
      <c r="R52" s="16">
        <v>-31.166639191600201</v>
      </c>
      <c r="S52" s="16">
        <v>0.134792742232377</v>
      </c>
      <c r="T52" s="16">
        <v>1681.55748580155</v>
      </c>
      <c r="U52" s="16">
        <v>0.24740406304087501</v>
      </c>
      <c r="V52" s="92">
        <v>43889.669317129628</v>
      </c>
      <c r="W52" s="91">
        <v>2.4</v>
      </c>
      <c r="X52" s="16">
        <v>0.108318036580037</v>
      </c>
      <c r="Y52" s="16">
        <v>0.11911933368741701</v>
      </c>
      <c r="Z52" s="17">
        <f>((((N52/1000)+1)/((SMOW!$Z$4/1000)+1))-1)*1000</f>
        <v>4.7813035166655027E-3</v>
      </c>
      <c r="AA52" s="17">
        <f>((((P52/1000)+1)/((SMOW!$AA$4/1000)+1))-1)*1000</f>
        <v>-2.1385439732402034E-3</v>
      </c>
      <c r="AB52" s="17">
        <f>Z52*SMOW!$AN$6</f>
        <v>5.0028080737782839E-3</v>
      </c>
      <c r="AC52" s="17">
        <f>AA52*SMOW!$AN$12</f>
        <v>-2.236074881931721E-3</v>
      </c>
      <c r="AD52" s="17">
        <f t="shared" si="4"/>
        <v>5.0027955598036886E-3</v>
      </c>
      <c r="AE52" s="17">
        <f t="shared" si="5"/>
        <v>-2.236077381941955E-3</v>
      </c>
      <c r="AF52" s="16">
        <f>(AD52-SMOW!AN$14*AE52)</f>
        <v>6.1834444174690409E-3</v>
      </c>
      <c r="AG52" s="2">
        <f t="shared" si="6"/>
        <v>6.1834444174690413</v>
      </c>
      <c r="AK52" s="91">
        <f t="shared" si="3"/>
        <v>14</v>
      </c>
      <c r="AL52" s="127">
        <v>0</v>
      </c>
      <c r="AM52" s="127">
        <v>0</v>
      </c>
      <c r="AN52" s="127">
        <v>0</v>
      </c>
    </row>
    <row r="53" spans="1:40" s="91" customFormat="1" x14ac:dyDescent="0.3">
      <c r="A53" s="91">
        <v>2194</v>
      </c>
      <c r="B53" s="85" t="s">
        <v>80</v>
      </c>
      <c r="C53" s="105" t="s">
        <v>62</v>
      </c>
      <c r="D53" s="48" t="s">
        <v>22</v>
      </c>
      <c r="E53" s="91" t="s">
        <v>166</v>
      </c>
      <c r="F53" s="16">
        <v>-0.210793569354256</v>
      </c>
      <c r="G53" s="16">
        <v>-0.21081612208807399</v>
      </c>
      <c r="H53" s="16">
        <v>4.1293923260417699E-3</v>
      </c>
      <c r="I53" s="16">
        <v>-0.332558383967263</v>
      </c>
      <c r="J53" s="16">
        <v>-0.33261384968871599</v>
      </c>
      <c r="K53" s="16">
        <v>2.8267474332240401E-3</v>
      </c>
      <c r="L53" s="16">
        <v>-3.5196009452432397E-2</v>
      </c>
      <c r="M53" s="16">
        <v>3.8535341812477798E-3</v>
      </c>
      <c r="N53" s="16">
        <v>-10.4036361173456</v>
      </c>
      <c r="O53" s="16">
        <v>4.0872932060193297E-3</v>
      </c>
      <c r="P53" s="16">
        <v>-20.222050753667801</v>
      </c>
      <c r="Q53" s="16">
        <v>2.7705061582122201E-3</v>
      </c>
      <c r="R53" s="16">
        <v>-32.778363783847396</v>
      </c>
      <c r="S53" s="16">
        <v>0.158248887213745</v>
      </c>
      <c r="T53" s="16">
        <v>971.83238149534202</v>
      </c>
      <c r="U53" s="16">
        <v>0.41030030459876699</v>
      </c>
      <c r="V53" s="92">
        <v>43892.304016203707</v>
      </c>
      <c r="W53" s="91">
        <v>2.4</v>
      </c>
      <c r="X53" s="16">
        <v>2.55049951310449E-2</v>
      </c>
      <c r="Y53" s="16">
        <v>2.1223496009569499E-2</v>
      </c>
      <c r="Z53" s="17">
        <f>((((N53/1000)+1)/((SMOW!$Z$4/1000)+1))-1)*1000</f>
        <v>-9.675152743870985E-2</v>
      </c>
      <c r="AA53" s="17">
        <f>((((P53/1000)+1)/((SMOW!$AA$4/1000)+1))-1)*1000</f>
        <v>-0.18468804663840377</v>
      </c>
      <c r="AB53" s="17">
        <f>Z53*SMOW!$AN$6</f>
        <v>-0.10123375789335426</v>
      </c>
      <c r="AC53" s="17">
        <f>AA53*SMOW!$AN$12</f>
        <v>-0.193110970477474</v>
      </c>
      <c r="AD53" s="17">
        <f t="shared" si="4"/>
        <v>-0.10123888237611169</v>
      </c>
      <c r="AE53" s="17">
        <f t="shared" si="5"/>
        <v>-0.19312961880176785</v>
      </c>
      <c r="AF53" s="16">
        <f>(AD53-SMOW!AN$14*AE53)</f>
        <v>7.3355635122174245E-4</v>
      </c>
      <c r="AG53" s="2">
        <f t="shared" si="6"/>
        <v>0.73355635122174245</v>
      </c>
      <c r="AK53" s="91">
        <f t="shared" si="3"/>
        <v>14</v>
      </c>
      <c r="AL53" s="127">
        <v>1</v>
      </c>
      <c r="AM53" s="127">
        <v>0</v>
      </c>
      <c r="AN53" s="127">
        <v>0</v>
      </c>
    </row>
    <row r="54" spans="1:40" s="91" customFormat="1" x14ac:dyDescent="0.3">
      <c r="A54" s="91">
        <v>2195</v>
      </c>
      <c r="B54" s="85" t="s">
        <v>80</v>
      </c>
      <c r="C54" s="105" t="s">
        <v>62</v>
      </c>
      <c r="D54" s="48" t="s">
        <v>24</v>
      </c>
      <c r="E54" s="91" t="s">
        <v>167</v>
      </c>
      <c r="F54" s="16">
        <v>-28.163949217105401</v>
      </c>
      <c r="G54" s="16">
        <v>-28.568163930601401</v>
      </c>
      <c r="H54" s="16">
        <v>1.28523744182169E-2</v>
      </c>
      <c r="I54" s="16">
        <v>-52.616905551730902</v>
      </c>
      <c r="J54" s="16">
        <v>-54.051732871876297</v>
      </c>
      <c r="K54" s="16">
        <v>1.8132366502375001E-3</v>
      </c>
      <c r="L54" s="16">
        <v>-2.9137914584563201E-2</v>
      </c>
      <c r="M54" s="16">
        <v>1.053543972923E-2</v>
      </c>
      <c r="N54" s="16">
        <v>-38.070815267552497</v>
      </c>
      <c r="O54" s="16">
        <v>1.4662920162929E-2</v>
      </c>
      <c r="P54" s="16">
        <v>-71.466799368066802</v>
      </c>
      <c r="Q54" s="16">
        <v>1.7060675450827499E-3</v>
      </c>
      <c r="R54" s="16">
        <v>-105.235827936693</v>
      </c>
      <c r="S54" s="16">
        <v>0.13974233351136101</v>
      </c>
      <c r="T54" s="16">
        <v>801.24734721065397</v>
      </c>
      <c r="U54" s="16">
        <v>0.135222655070487</v>
      </c>
      <c r="V54" s="92">
        <v>43892.388171296298</v>
      </c>
      <c r="W54" s="91">
        <v>2.4</v>
      </c>
      <c r="X54" s="16">
        <v>3.6470679012977798E-2</v>
      </c>
      <c r="Y54" s="16">
        <v>1.15143515995115E-2</v>
      </c>
      <c r="Z54" s="17">
        <f>((((N54/1000)+1)/((SMOW!$Z$4/1000)+1))-1)*1000</f>
        <v>-28.052091015372206</v>
      </c>
      <c r="AA54" s="17">
        <f>((((P54/1000)+1)/((SMOW!$AA$4/1000)+1))-1)*1000</f>
        <v>-52.477439033010718</v>
      </c>
      <c r="AB54" s="17">
        <f>Z54*SMOW!$AN$6</f>
        <v>-29.351666742951384</v>
      </c>
      <c r="AC54" s="17">
        <f>AA54*SMOW!$AN$12</f>
        <v>-54.870736705977656</v>
      </c>
      <c r="AD54" s="17">
        <f t="shared" si="4"/>
        <v>-29.791045953267542</v>
      </c>
      <c r="AE54" s="17">
        <f t="shared" si="5"/>
        <v>-56.433574288301003</v>
      </c>
      <c r="AF54" s="16">
        <f>(AD54-SMOW!AN$14*AE54)</f>
        <v>5.8812709553883735E-3</v>
      </c>
      <c r="AG54" s="2">
        <f t="shared" si="6"/>
        <v>5.8812709553883735</v>
      </c>
      <c r="AH54" s="60">
        <f>AVERAGE(AG54:AG57)</f>
        <v>2.0851733900526526</v>
      </c>
      <c r="AI54" s="60">
        <f>STDEV(AG54:AG57)</f>
        <v>3.0547575804298437</v>
      </c>
      <c r="AK54" s="91">
        <f t="shared" si="3"/>
        <v>14</v>
      </c>
      <c r="AL54" s="127">
        <v>2</v>
      </c>
      <c r="AM54" s="127">
        <v>0</v>
      </c>
      <c r="AN54" s="127">
        <v>0</v>
      </c>
    </row>
    <row r="55" spans="1:40" s="91" customFormat="1" x14ac:dyDescent="0.3">
      <c r="A55" s="91">
        <v>2196</v>
      </c>
      <c r="B55" s="85" t="s">
        <v>80</v>
      </c>
      <c r="C55" s="105" t="s">
        <v>62</v>
      </c>
      <c r="D55" s="48" t="s">
        <v>24</v>
      </c>
      <c r="E55" s="91" t="s">
        <v>168</v>
      </c>
      <c r="F55" s="16">
        <v>-28.478056457817001</v>
      </c>
      <c r="G55" s="16">
        <v>-28.891423325880101</v>
      </c>
      <c r="H55" s="16">
        <v>2.9988848312043101E-3</v>
      </c>
      <c r="I55" s="16">
        <v>-53.193026312650701</v>
      </c>
      <c r="J55" s="16">
        <v>-54.660035864321401</v>
      </c>
      <c r="K55" s="16">
        <v>1.14728786203506E-3</v>
      </c>
      <c r="L55" s="16">
        <v>-3.0924389518374E-2</v>
      </c>
      <c r="M55" s="16">
        <v>3.1558452192413399E-3</v>
      </c>
      <c r="N55" s="16">
        <v>-38.382714498482599</v>
      </c>
      <c r="O55" s="16">
        <v>2.96831122558033E-3</v>
      </c>
      <c r="P55" s="16">
        <v>-72.030801051309098</v>
      </c>
      <c r="Q55" s="16">
        <v>1.12446129769085E-3</v>
      </c>
      <c r="R55" s="16">
        <v>-106.161047740062</v>
      </c>
      <c r="S55" s="16">
        <v>0.15654565735423601</v>
      </c>
      <c r="T55" s="16">
        <v>775.43325811673196</v>
      </c>
      <c r="U55" s="16">
        <v>0.115667925727933</v>
      </c>
      <c r="V55" s="92">
        <v>43892.466481481482</v>
      </c>
      <c r="W55" s="91">
        <v>2.4</v>
      </c>
      <c r="X55" s="16">
        <v>1.69413490794104E-2</v>
      </c>
      <c r="Y55" s="16">
        <v>2.2406695217647401E-2</v>
      </c>
      <c r="Z55" s="17">
        <f>((((N55/1000)+1)/((SMOW!$Z$4/1000)+1))-1)*1000</f>
        <v>-28.367238751949909</v>
      </c>
      <c r="AA55" s="17">
        <f>((((P55/1000)+1)/((SMOW!$AA$4/1000)+1))-1)*1000</f>
        <v>-53.052975070851602</v>
      </c>
      <c r="AB55" s="17">
        <f>Z55*SMOW!$AN$6</f>
        <v>-29.681414401824842</v>
      </c>
      <c r="AC55" s="17">
        <f>AA55*SMOW!$AN$12</f>
        <v>-55.472520767454121</v>
      </c>
      <c r="AD55" s="17">
        <f t="shared" si="4"/>
        <v>-30.130822647906189</v>
      </c>
      <c r="AE55" s="17">
        <f t="shared" si="5"/>
        <v>-57.070498517212343</v>
      </c>
      <c r="AF55" s="16">
        <f>(AD55-SMOW!AN$14*AE55)</f>
        <v>2.4005691819297681E-3</v>
      </c>
      <c r="AG55" s="2">
        <f t="shared" si="6"/>
        <v>2.4005691819297681</v>
      </c>
      <c r="AK55" s="91">
        <f t="shared" si="3"/>
        <v>14</v>
      </c>
      <c r="AL55" s="127">
        <v>0</v>
      </c>
      <c r="AM55" s="127">
        <v>0</v>
      </c>
      <c r="AN55" s="127">
        <v>0</v>
      </c>
    </row>
    <row r="56" spans="1:40" s="91" customFormat="1" x14ac:dyDescent="0.3">
      <c r="A56" s="91">
        <v>2197</v>
      </c>
      <c r="B56" s="85" t="s">
        <v>80</v>
      </c>
      <c r="C56" s="105" t="s">
        <v>62</v>
      </c>
      <c r="D56" s="48" t="s">
        <v>24</v>
      </c>
      <c r="E56" s="91" t="s">
        <v>169</v>
      </c>
      <c r="F56" s="16">
        <v>-28.6971720429611</v>
      </c>
      <c r="G56" s="16">
        <v>-29.116987451458701</v>
      </c>
      <c r="H56" s="16">
        <v>4.46517489129937E-3</v>
      </c>
      <c r="I56" s="16">
        <v>-53.590443063694899</v>
      </c>
      <c r="J56" s="16">
        <v>-55.079868192333201</v>
      </c>
      <c r="K56" s="16">
        <v>1.0598754411937201E-3</v>
      </c>
      <c r="L56" s="16">
        <v>-3.48170459068321E-2</v>
      </c>
      <c r="M56" s="16">
        <v>4.8038522879310496E-3</v>
      </c>
      <c r="N56" s="16">
        <v>-38.599596202079702</v>
      </c>
      <c r="O56" s="16">
        <v>4.4196524708513003E-3</v>
      </c>
      <c r="P56" s="16">
        <v>-72.420310755361001</v>
      </c>
      <c r="Q56" s="16">
        <v>1.03878804390388E-3</v>
      </c>
      <c r="R56" s="16">
        <v>-107.554187274387</v>
      </c>
      <c r="S56" s="16">
        <v>0.14516972158479699</v>
      </c>
      <c r="T56" s="16">
        <v>784.02626638009701</v>
      </c>
      <c r="U56" s="16">
        <v>0.10445494909200601</v>
      </c>
      <c r="V56" s="92">
        <v>43892.543124999997</v>
      </c>
      <c r="W56" s="91">
        <v>2.4</v>
      </c>
      <c r="X56" s="16">
        <v>0.56017621942007301</v>
      </c>
      <c r="Y56" s="16">
        <v>0.81381833764348199</v>
      </c>
      <c r="Z56" s="17">
        <f>((((N56/1000)+1)/((SMOW!$Z$4/1000)+1))-1)*1000</f>
        <v>-28.586379330751367</v>
      </c>
      <c r="AA56" s="17">
        <f>((((P56/1000)+1)/((SMOW!$AA$4/1000)+1))-1)*1000</f>
        <v>-53.450450607594568</v>
      </c>
      <c r="AB56" s="17">
        <f>Z56*SMOW!$AN$6</f>
        <v>-29.91070715705343</v>
      </c>
      <c r="AC56" s="17">
        <f>AA56*SMOW!$AN$12</f>
        <v>-55.888123661299055</v>
      </c>
      <c r="AD56" s="17">
        <f t="shared" si="4"/>
        <v>-30.367157244197461</v>
      </c>
      <c r="AE56" s="17">
        <f t="shared" si="5"/>
        <v>-57.510606788097711</v>
      </c>
      <c r="AF56" s="16">
        <f>(AD56-SMOW!AN$14*AE56)</f>
        <v>-1.5568600818696154E-3</v>
      </c>
      <c r="AG56" s="2">
        <f t="shared" si="6"/>
        <v>-1.5568600818696154</v>
      </c>
      <c r="AK56" s="91">
        <f t="shared" si="3"/>
        <v>14</v>
      </c>
      <c r="AL56" s="127">
        <v>0</v>
      </c>
      <c r="AM56" s="127">
        <v>0</v>
      </c>
      <c r="AN56" s="127">
        <v>0</v>
      </c>
    </row>
    <row r="57" spans="1:40" s="91" customFormat="1" x14ac:dyDescent="0.3">
      <c r="A57" s="91">
        <v>2198</v>
      </c>
      <c r="B57" s="85" t="s">
        <v>80</v>
      </c>
      <c r="C57" s="105" t="s">
        <v>62</v>
      </c>
      <c r="D57" s="48" t="s">
        <v>24</v>
      </c>
      <c r="E57" s="91" t="s">
        <v>170</v>
      </c>
      <c r="F57" s="16">
        <v>-28.682251869117099</v>
      </c>
      <c r="G57" s="16">
        <v>-29.101626859557701</v>
      </c>
      <c r="H57" s="16">
        <v>5.7017469820416396E-3</v>
      </c>
      <c r="I57" s="16">
        <v>-53.568348392405497</v>
      </c>
      <c r="J57" s="16">
        <v>-55.056522681738898</v>
      </c>
      <c r="K57" s="16">
        <v>1.00970671082737E-3</v>
      </c>
      <c r="L57" s="16">
        <v>-3.17828835995232E-2</v>
      </c>
      <c r="M57" s="16">
        <v>5.78314973643168E-3</v>
      </c>
      <c r="N57" s="16">
        <v>-38.5848281392825</v>
      </c>
      <c r="O57" s="16">
        <v>5.6436177195308898E-3</v>
      </c>
      <c r="P57" s="16">
        <v>-72.398655682059697</v>
      </c>
      <c r="Q57" s="16">
        <v>9.8961747606319292E-4</v>
      </c>
      <c r="R57" s="16">
        <v>-107.538168603374</v>
      </c>
      <c r="S57" s="16">
        <v>0.128066663074061</v>
      </c>
      <c r="T57" s="16">
        <v>872.67196089671597</v>
      </c>
      <c r="U57" s="16">
        <v>8.2775784886043993E-2</v>
      </c>
      <c r="V57" s="92">
        <v>43892.618761574071</v>
      </c>
      <c r="W57" s="91">
        <v>2.4</v>
      </c>
      <c r="X57" s="16">
        <v>1.5038975607656499E-2</v>
      </c>
      <c r="Y57" s="16">
        <v>6.7561422673183599E-3</v>
      </c>
      <c r="Z57" s="17">
        <f>((((N57/1000)+1)/((SMOW!$Z$4/1000)+1))-1)*1000</f>
        <v>-28.571457455021431</v>
      </c>
      <c r="AA57" s="17">
        <f>((((P57/1000)+1)/((SMOW!$AA$4/1000)+1))-1)*1000</f>
        <v>-53.428352668071774</v>
      </c>
      <c r="AB57" s="17">
        <f>Z57*SMOW!$AN$6</f>
        <v>-29.895093992125197</v>
      </c>
      <c r="AC57" s="17">
        <f>AA57*SMOW!$AN$12</f>
        <v>-55.865017918266567</v>
      </c>
      <c r="AD57" s="17">
        <f t="shared" si="4"/>
        <v>-30.351062808972525</v>
      </c>
      <c r="AE57" s="17">
        <f t="shared" si="5"/>
        <v>-57.486133565297891</v>
      </c>
      <c r="AF57" s="16">
        <f>(AD57-SMOW!AN$14*AE57)</f>
        <v>1.6157135047620841E-3</v>
      </c>
      <c r="AG57" s="2">
        <f t="shared" si="6"/>
        <v>1.6157135047620841</v>
      </c>
      <c r="AK57" s="91">
        <f t="shared" si="3"/>
        <v>14</v>
      </c>
      <c r="AL57" s="127">
        <v>0</v>
      </c>
      <c r="AM57" s="127">
        <v>0</v>
      </c>
      <c r="AN57" s="127">
        <v>0</v>
      </c>
    </row>
    <row r="58" spans="1:40" s="91" customFormat="1" x14ac:dyDescent="0.3">
      <c r="A58" s="91">
        <v>2199</v>
      </c>
      <c r="B58" s="85" t="s">
        <v>113</v>
      </c>
      <c r="C58" s="105" t="s">
        <v>62</v>
      </c>
      <c r="D58" s="48" t="s">
        <v>58</v>
      </c>
      <c r="E58" s="91" t="s">
        <v>171</v>
      </c>
      <c r="F58" s="16">
        <v>11.214628846808401</v>
      </c>
      <c r="G58" s="16">
        <v>11.1522106398199</v>
      </c>
      <c r="H58" s="16">
        <v>5.04013264329203E-3</v>
      </c>
      <c r="I58" s="16">
        <v>22.174215969250898</v>
      </c>
      <c r="J58" s="16">
        <v>21.931942953041801</v>
      </c>
      <c r="K58" s="16">
        <v>1.1381957504464401E-3</v>
      </c>
      <c r="L58" s="16">
        <v>-0.42785523938613901</v>
      </c>
      <c r="M58" s="16">
        <v>4.9597757305368398E-3</v>
      </c>
      <c r="N58" s="16">
        <v>0.90530421341033496</v>
      </c>
      <c r="O58" s="16">
        <v>4.9887485333979199E-3</v>
      </c>
      <c r="P58" s="16">
        <v>1.83692636406048</v>
      </c>
      <c r="Q58" s="16">
        <v>1.11555008374695E-3</v>
      </c>
      <c r="R58" s="16">
        <v>-0.83864772645840202</v>
      </c>
      <c r="S58" s="16">
        <v>0.13553808235444501</v>
      </c>
      <c r="T58" s="16">
        <v>1165.4061896348101</v>
      </c>
      <c r="U58" s="16">
        <v>0.112348755989798</v>
      </c>
      <c r="V58" s="92">
        <v>43892.701643518521</v>
      </c>
      <c r="W58" s="91">
        <v>2.4</v>
      </c>
      <c r="X58" s="16">
        <v>2.4402269890246499E-2</v>
      </c>
      <c r="Y58" s="16">
        <v>3.2394814315323497E-2</v>
      </c>
      <c r="Z58" s="17">
        <f>((((N58/1000)+1)/((SMOW!$Z$4/1000)+1))-1)*1000</f>
        <v>11.329974141943477</v>
      </c>
      <c r="AA58" s="17">
        <f>((((P58/1000)+1)/((SMOW!$AA$4/1000)+1))-1)*1000</f>
        <v>22.325415498046119</v>
      </c>
      <c r="AB58" s="17">
        <f>Z58*SMOW!$AN$6</f>
        <v>11.854860482177465</v>
      </c>
      <c r="AC58" s="17">
        <f>AA58*SMOW!$AN$12</f>
        <v>23.343593327301143</v>
      </c>
      <c r="AD58" s="17">
        <f t="shared" si="4"/>
        <v>11.785142083985905</v>
      </c>
      <c r="AE58" s="17">
        <f t="shared" si="5"/>
        <v>23.075298933472876</v>
      </c>
      <c r="AF58" s="16">
        <f>(AD58-SMOW!AN$14*AE58)</f>
        <v>-0.39861575288777473</v>
      </c>
      <c r="AG58" s="2">
        <f t="shared" si="6"/>
        <v>-398.61575288777476</v>
      </c>
      <c r="AH58" s="60">
        <f>AVERAGE(AG58:AG59)</f>
        <v>-400.61671254708921</v>
      </c>
      <c r="AI58" s="60">
        <f>STDEV(AG58:AG59)</f>
        <v>2.8297842879639381</v>
      </c>
      <c r="AK58" s="91">
        <f t="shared" si="3"/>
        <v>14</v>
      </c>
      <c r="AL58" s="127">
        <v>2</v>
      </c>
      <c r="AM58" s="127">
        <v>0</v>
      </c>
      <c r="AN58" s="127">
        <v>0</v>
      </c>
    </row>
    <row r="59" spans="1:40" s="91" customFormat="1" x14ac:dyDescent="0.3">
      <c r="A59" s="91">
        <v>2200</v>
      </c>
      <c r="B59" s="85" t="s">
        <v>80</v>
      </c>
      <c r="C59" s="105" t="s">
        <v>62</v>
      </c>
      <c r="D59" s="48" t="s">
        <v>58</v>
      </c>
      <c r="E59" s="91" t="s">
        <v>172</v>
      </c>
      <c r="F59" s="16">
        <v>11.53282041866</v>
      </c>
      <c r="G59" s="16">
        <v>11.4668240739979</v>
      </c>
      <c r="H59" s="16">
        <v>3.9692823242313199E-3</v>
      </c>
      <c r="I59" s="16">
        <v>22.791604826040999</v>
      </c>
      <c r="J59" s="16">
        <v>22.535756343975098</v>
      </c>
      <c r="K59" s="16">
        <v>1.18956711495742E-3</v>
      </c>
      <c r="L59" s="16">
        <v>-0.43205527562097401</v>
      </c>
      <c r="M59" s="16">
        <v>4.0484732415045199E-3</v>
      </c>
      <c r="N59" s="16">
        <v>1.22025182486393</v>
      </c>
      <c r="O59" s="16">
        <v>3.9288155243329403E-3</v>
      </c>
      <c r="P59" s="16">
        <v>2.4420315848681899</v>
      </c>
      <c r="Q59" s="16">
        <v>1.16589935799043E-3</v>
      </c>
      <c r="R59" s="16">
        <v>-0.311975024876611</v>
      </c>
      <c r="S59" s="16">
        <v>0.158017414225229</v>
      </c>
      <c r="T59" s="16">
        <v>1166.75585430611</v>
      </c>
      <c r="U59" s="16">
        <v>0.31087339254542701</v>
      </c>
      <c r="V59" s="92">
        <v>43893.346805555557</v>
      </c>
      <c r="W59" s="91">
        <v>2.4</v>
      </c>
      <c r="X59" s="16">
        <v>1.07191211985912E-3</v>
      </c>
      <c r="Y59" s="16">
        <v>3.7935675737414199E-4</v>
      </c>
      <c r="Z59" s="17">
        <f>((((N59/1000)+1)/((SMOW!$Z$4/1000)+1))-1)*1000</f>
        <v>11.648202008662345</v>
      </c>
      <c r="AA59" s="17">
        <f>((((P59/1000)+1)/((SMOW!$AA$4/1000)+1))-1)*1000</f>
        <v>22.942895678705</v>
      </c>
      <c r="AB59" s="17">
        <f>Z59*SMOW!$AN$6</f>
        <v>12.187830965095621</v>
      </c>
      <c r="AC59" s="17">
        <f>AA59*SMOW!$AN$12</f>
        <v>23.989234445435354</v>
      </c>
      <c r="AD59" s="17">
        <f t="shared" si="4"/>
        <v>12.114157363484422</v>
      </c>
      <c r="AE59" s="17">
        <f t="shared" si="5"/>
        <v>23.706013325172016</v>
      </c>
      <c r="AF59" s="16">
        <f>(AD59-SMOW!AN$14*AE59)</f>
        <v>-0.40261767220640365</v>
      </c>
      <c r="AG59" s="2">
        <f t="shared" si="6"/>
        <v>-402.61767220640365</v>
      </c>
      <c r="AK59" s="91">
        <f t="shared" si="3"/>
        <v>14</v>
      </c>
      <c r="AL59" s="127">
        <v>1</v>
      </c>
      <c r="AM59" s="127">
        <v>0</v>
      </c>
      <c r="AN59" s="127">
        <v>0</v>
      </c>
    </row>
    <row r="60" spans="1:40" s="91" customFormat="1" x14ac:dyDescent="0.3">
      <c r="A60" s="91">
        <v>2201</v>
      </c>
      <c r="B60" s="85" t="s">
        <v>80</v>
      </c>
      <c r="C60" s="105" t="s">
        <v>64</v>
      </c>
      <c r="D60" s="48" t="s">
        <v>50</v>
      </c>
      <c r="E60" s="91" t="s">
        <v>173</v>
      </c>
      <c r="F60" s="16">
        <v>11.3514775999792</v>
      </c>
      <c r="G60" s="16">
        <v>11.287532710361999</v>
      </c>
      <c r="H60" s="16">
        <v>4.1159231483688698E-3</v>
      </c>
      <c r="I60" s="16">
        <v>21.9539443077811</v>
      </c>
      <c r="J60" s="16">
        <v>21.716426469056302</v>
      </c>
      <c r="K60" s="16">
        <v>1.0069235231337701E-3</v>
      </c>
      <c r="L60" s="16">
        <v>-0.17874046529970899</v>
      </c>
      <c r="M60" s="16">
        <v>4.1335801459304001E-3</v>
      </c>
      <c r="N60" s="16">
        <v>1.04075779469389</v>
      </c>
      <c r="O60" s="16">
        <v>4.0739613464978296E-3</v>
      </c>
      <c r="P60" s="16">
        <v>1.62103725157415</v>
      </c>
      <c r="Q60" s="16">
        <v>9.8688966297509704E-4</v>
      </c>
      <c r="R60" s="16">
        <v>-0.92962564020806504</v>
      </c>
      <c r="S60" s="16">
        <v>0.17389255749911101</v>
      </c>
      <c r="T60" s="16">
        <v>702.05945945489304</v>
      </c>
      <c r="U60" s="16">
        <v>0.13042711360520201</v>
      </c>
      <c r="V60" s="92">
        <v>43893.582071759258</v>
      </c>
      <c r="W60" s="91">
        <v>2.4</v>
      </c>
      <c r="X60" s="16">
        <v>1.5578264345384301E-2</v>
      </c>
      <c r="Y60" s="16">
        <v>9.9806106714015602E-3</v>
      </c>
      <c r="Z60" s="17">
        <f>((((N60/1000)+1)/((SMOW!$Z$4/1000)+1))-1)*1000</f>
        <v>11.466838504915922</v>
      </c>
      <c r="AA60" s="17">
        <f>((((P60/1000)+1)/((SMOW!$AA$4/1000)+1))-1)*1000</f>
        <v>22.105111254095753</v>
      </c>
      <c r="AB60" s="17">
        <f>Z60*SMOW!$AN$6</f>
        <v>11.998065392241109</v>
      </c>
      <c r="AC60" s="17">
        <f>AA60*SMOW!$AN$12</f>
        <v>23.113241839352085</v>
      </c>
      <c r="AD60" s="17">
        <f t="shared" si="4"/>
        <v>11.926659195700644</v>
      </c>
      <c r="AE60" s="17">
        <f t="shared" si="5"/>
        <v>22.850176678301303</v>
      </c>
      <c r="AF60" s="16">
        <f>(AD60-SMOW!AN$14*AE60)</f>
        <v>-0.1382340904424435</v>
      </c>
      <c r="AG60" s="2">
        <f t="shared" si="6"/>
        <v>-138.23409044244352</v>
      </c>
      <c r="AH60" s="60">
        <f>AVERAGE(AG60:AG61)</f>
        <v>-131.31261876563016</v>
      </c>
      <c r="AI60" s="60">
        <f>STDEV(AG60:AG61)</f>
        <v>9.7884391169306841</v>
      </c>
      <c r="AK60" s="91">
        <f t="shared" si="3"/>
        <v>14</v>
      </c>
      <c r="AL60" s="127">
        <v>0</v>
      </c>
      <c r="AM60" s="127">
        <v>0</v>
      </c>
      <c r="AN60" s="127">
        <v>0</v>
      </c>
    </row>
    <row r="61" spans="1:40" s="91" customFormat="1" x14ac:dyDescent="0.3">
      <c r="A61" s="91">
        <v>2202</v>
      </c>
      <c r="B61" s="85" t="s">
        <v>113</v>
      </c>
      <c r="C61" s="105" t="s">
        <v>64</v>
      </c>
      <c r="D61" s="48" t="s">
        <v>50</v>
      </c>
      <c r="E61" s="91" t="s">
        <v>174</v>
      </c>
      <c r="F61" s="16">
        <v>11.4458044674854</v>
      </c>
      <c r="G61" s="16">
        <v>11.380796562997199</v>
      </c>
      <c r="H61" s="16">
        <v>3.6753221983882702E-3</v>
      </c>
      <c r="I61" s="16">
        <v>22.109027848184098</v>
      </c>
      <c r="J61" s="16">
        <v>21.868166920048999</v>
      </c>
      <c r="K61" s="16">
        <v>1.47354585271135E-3</v>
      </c>
      <c r="L61" s="16">
        <v>-0.16559557078868201</v>
      </c>
      <c r="M61" s="16">
        <v>3.4466507409196801E-3</v>
      </c>
      <c r="N61" s="16">
        <v>1.1341230005794101</v>
      </c>
      <c r="O61" s="16">
        <v>3.63785231949615E-3</v>
      </c>
      <c r="P61" s="16">
        <v>1.77303523295511</v>
      </c>
      <c r="Q61" s="16">
        <v>1.4442280238284901E-3</v>
      </c>
      <c r="R61" s="16">
        <v>-0.53564268888411604</v>
      </c>
      <c r="S61" s="16">
        <v>0.124256933309256</v>
      </c>
      <c r="T61" s="16">
        <v>940.37913576638095</v>
      </c>
      <c r="U61" s="16">
        <v>0.125113564917397</v>
      </c>
      <c r="V61" s="92">
        <v>43893.681064814817</v>
      </c>
      <c r="W61" s="91">
        <v>2.4</v>
      </c>
      <c r="X61" s="16">
        <v>3.09178621706692E-3</v>
      </c>
      <c r="Y61" s="16">
        <v>5.9358054616903003E-3</v>
      </c>
      <c r="Z61" s="17">
        <f>((((N61/1000)+1)/((SMOW!$Z$4/1000)+1))-1)*1000</f>
        <v>11.56117613191876</v>
      </c>
      <c r="AA61" s="17">
        <f>((((P61/1000)+1)/((SMOW!$AA$4/1000)+1))-1)*1000</f>
        <v>22.260217734382913</v>
      </c>
      <c r="AB61" s="17">
        <f>Z61*SMOW!$AN$6</f>
        <v>12.096773420373157</v>
      </c>
      <c r="AC61" s="17">
        <f>AA61*SMOW!$AN$12</f>
        <v>23.275422140030898</v>
      </c>
      <c r="AD61" s="17">
        <f t="shared" si="4"/>
        <v>12.024192202867647</v>
      </c>
      <c r="AE61" s="17">
        <f t="shared" si="5"/>
        <v>23.008680587038757</v>
      </c>
      <c r="AF61" s="16">
        <f>(AD61-SMOW!AN$14*AE61)</f>
        <v>-0.12439114708881682</v>
      </c>
      <c r="AG61" s="2">
        <f t="shared" si="6"/>
        <v>-124.39114708881682</v>
      </c>
      <c r="AH61" s="57"/>
      <c r="AI61" s="57"/>
      <c r="AK61" s="91">
        <f t="shared" si="3"/>
        <v>14</v>
      </c>
      <c r="AL61" s="127">
        <v>0</v>
      </c>
      <c r="AM61" s="127">
        <v>0</v>
      </c>
      <c r="AN61" s="127">
        <v>0</v>
      </c>
    </row>
    <row r="62" spans="1:40" s="91" customFormat="1" x14ac:dyDescent="0.3">
      <c r="A62" s="91">
        <v>2203</v>
      </c>
      <c r="B62" s="85" t="s">
        <v>113</v>
      </c>
      <c r="C62" s="105" t="s">
        <v>64</v>
      </c>
      <c r="D62" s="48" t="s">
        <v>101</v>
      </c>
      <c r="E62" s="91" t="s">
        <v>175</v>
      </c>
      <c r="F62" s="16">
        <v>17.364602411199101</v>
      </c>
      <c r="G62" s="16">
        <v>17.2155603018969</v>
      </c>
      <c r="H62" s="16">
        <v>3.9565484287474402E-3</v>
      </c>
      <c r="I62" s="16">
        <v>33.534182891133</v>
      </c>
      <c r="J62" s="16">
        <v>32.984174455386999</v>
      </c>
      <c r="K62" s="16">
        <v>1.04418498026572E-3</v>
      </c>
      <c r="L62" s="16">
        <v>-0.200083810547492</v>
      </c>
      <c r="M62" s="16">
        <v>3.96751350518805E-3</v>
      </c>
      <c r="N62" s="16">
        <v>6.9925788490538299</v>
      </c>
      <c r="O62" s="16">
        <v>3.9162114508037296E-3</v>
      </c>
      <c r="P62" s="16">
        <v>12.9708741459699</v>
      </c>
      <c r="Q62" s="16">
        <v>1.02340976209348E-3</v>
      </c>
      <c r="R62" s="16">
        <v>15.697142943192199</v>
      </c>
      <c r="S62" s="16">
        <v>0.15495375080715201</v>
      </c>
      <c r="T62" s="16">
        <v>770.58278364542605</v>
      </c>
      <c r="U62" s="16">
        <v>0.14354869184160801</v>
      </c>
      <c r="V62" s="92">
        <v>43893.762511574074</v>
      </c>
      <c r="W62" s="91">
        <v>2.4</v>
      </c>
      <c r="X62" s="16">
        <v>1.8183346634639299E-2</v>
      </c>
      <c r="Y62" s="16">
        <v>1.1083264322813299E-2</v>
      </c>
      <c r="Z62" s="17">
        <f>((((N62/1000)+1)/((SMOW!$Z$4/1000)+1))-1)*1000</f>
        <v>17.480649209749679</v>
      </c>
      <c r="AA62" s="17">
        <f>((((P62/1000)+1)/((SMOW!$AA$4/1000)+1))-1)*1000</f>
        <v>33.687062780887175</v>
      </c>
      <c r="AB62" s="17">
        <f>Z62*SMOW!$AN$6</f>
        <v>18.290479300592743</v>
      </c>
      <c r="AC62" s="17">
        <f>AA62*SMOW!$AN$12</f>
        <v>35.223402405080208</v>
      </c>
      <c r="AD62" s="17">
        <f t="shared" si="4"/>
        <v>18.125220550078627</v>
      </c>
      <c r="AE62" s="17">
        <f t="shared" si="5"/>
        <v>34.617251159938725</v>
      </c>
      <c r="AF62" s="16">
        <f>(AD62-SMOW!AN$14*AE62)</f>
        <v>-0.15268806236901966</v>
      </c>
      <c r="AG62" s="2">
        <f t="shared" si="6"/>
        <v>-152.68806236901966</v>
      </c>
      <c r="AH62" s="60">
        <f>AVERAGE(AG62:AG64)</f>
        <v>-160.95555046652285</v>
      </c>
      <c r="AI62" s="60">
        <f>STDEV(AG62:AG64)</f>
        <v>7.1668878515289469</v>
      </c>
      <c r="AK62" s="91">
        <f t="shared" si="3"/>
        <v>14</v>
      </c>
      <c r="AL62" s="127">
        <v>0</v>
      </c>
      <c r="AM62" s="127">
        <v>0</v>
      </c>
      <c r="AN62" s="127">
        <v>0</v>
      </c>
    </row>
    <row r="63" spans="1:40" s="91" customFormat="1" x14ac:dyDescent="0.3">
      <c r="A63" s="91">
        <v>2204</v>
      </c>
      <c r="B63" s="85" t="s">
        <v>80</v>
      </c>
      <c r="C63" s="105" t="s">
        <v>64</v>
      </c>
      <c r="D63" s="48" t="s">
        <v>101</v>
      </c>
      <c r="E63" s="91" t="s">
        <v>176</v>
      </c>
      <c r="F63" s="16">
        <v>16.790548249491199</v>
      </c>
      <c r="G63" s="16">
        <v>16.6511447778154</v>
      </c>
      <c r="H63" s="16">
        <v>5.0834374844929801E-3</v>
      </c>
      <c r="I63" s="16">
        <v>32.451077139881598</v>
      </c>
      <c r="J63" s="16">
        <v>31.9356617737119</v>
      </c>
      <c r="K63" s="16">
        <v>1.50371069571956E-3</v>
      </c>
      <c r="L63" s="16">
        <v>-0.210884638704469</v>
      </c>
      <c r="M63" s="16">
        <v>5.0398726852451297E-3</v>
      </c>
      <c r="N63" s="16">
        <v>6.42437716469483</v>
      </c>
      <c r="O63" s="16">
        <v>5.0316118821074297E-3</v>
      </c>
      <c r="P63" s="16">
        <v>11.9093179847904</v>
      </c>
      <c r="Q63" s="16">
        <v>1.4737927038306099E-3</v>
      </c>
      <c r="R63" s="16">
        <v>13.339434491138601</v>
      </c>
      <c r="S63" s="16">
        <v>0.14370453432765901</v>
      </c>
      <c r="T63" s="16">
        <v>869.74798491318995</v>
      </c>
      <c r="U63" s="16">
        <v>0.18704692035082901</v>
      </c>
      <c r="V63" s="92">
        <v>43894.370138888888</v>
      </c>
      <c r="W63" s="91">
        <v>2.4</v>
      </c>
      <c r="X63" s="16">
        <v>2.0831673978144098E-3</v>
      </c>
      <c r="Y63" s="16">
        <v>5.13801086060044E-3</v>
      </c>
      <c r="Z63" s="17">
        <f>((((N63/1000)+1)/((SMOW!$Z$4/1000)+1))-1)*1000</f>
        <v>16.90652956793004</v>
      </c>
      <c r="AA63" s="17">
        <f>((((P63/1000)+1)/((SMOW!$AA$4/1000)+1))-1)*1000</f>
        <v>32.603796817142872</v>
      </c>
      <c r="AB63" s="17">
        <f>Z63*SMOW!$AN$6</f>
        <v>17.689762284950724</v>
      </c>
      <c r="AC63" s="17">
        <f>AA63*SMOW!$AN$12</f>
        <v>34.090732774579173</v>
      </c>
      <c r="AD63" s="17">
        <f t="shared" si="4"/>
        <v>17.535119506066668</v>
      </c>
      <c r="AE63" s="17">
        <f t="shared" si="5"/>
        <v>33.522521534925396</v>
      </c>
      <c r="AF63" s="16">
        <f>(AD63-SMOW!AN$14*AE63)</f>
        <v>-0.16477186437394309</v>
      </c>
      <c r="AG63" s="2">
        <f t="shared" si="6"/>
        <v>-164.77186437394309</v>
      </c>
      <c r="AK63" s="91">
        <f t="shared" si="3"/>
        <v>14</v>
      </c>
      <c r="AL63" s="127">
        <v>0</v>
      </c>
      <c r="AM63" s="127">
        <v>0</v>
      </c>
      <c r="AN63" s="127">
        <v>0</v>
      </c>
    </row>
    <row r="64" spans="1:40" s="91" customFormat="1" x14ac:dyDescent="0.3">
      <c r="A64" s="91">
        <v>2205</v>
      </c>
      <c r="B64" s="85" t="s">
        <v>80</v>
      </c>
      <c r="C64" s="105" t="s">
        <v>64</v>
      </c>
      <c r="D64" s="48" t="s">
        <v>101</v>
      </c>
      <c r="E64" s="91" t="s">
        <v>177</v>
      </c>
      <c r="F64" s="16">
        <v>17.368129840659599</v>
      </c>
      <c r="G64" s="16">
        <v>17.219027487760101</v>
      </c>
      <c r="H64" s="16">
        <v>4.1570065528136104E-3</v>
      </c>
      <c r="I64" s="16">
        <v>33.564825288420998</v>
      </c>
      <c r="J64" s="16">
        <v>33.013822152453997</v>
      </c>
      <c r="K64" s="16">
        <v>1.71145460542804E-3</v>
      </c>
      <c r="L64" s="16">
        <v>-0.21227060873560799</v>
      </c>
      <c r="M64" s="16">
        <v>3.9891390312613104E-3</v>
      </c>
      <c r="N64" s="16">
        <v>6.9960703164006803</v>
      </c>
      <c r="O64" s="16">
        <v>4.1146259059821602E-3</v>
      </c>
      <c r="P64" s="16">
        <v>13.0009068787818</v>
      </c>
      <c r="Q64" s="16">
        <v>1.67740331807174E-3</v>
      </c>
      <c r="R64" s="16">
        <v>15.094621562890699</v>
      </c>
      <c r="S64" s="16">
        <v>0.120102938911202</v>
      </c>
      <c r="T64" s="16">
        <v>812.121507251048</v>
      </c>
      <c r="U64" s="16">
        <v>8.17237562356255E-2</v>
      </c>
      <c r="V64" s="92">
        <v>43894.474664351852</v>
      </c>
      <c r="W64" s="91">
        <v>2.4</v>
      </c>
      <c r="X64" s="16">
        <v>4.4282066571494402E-2</v>
      </c>
      <c r="Y64" s="16">
        <v>5.3319761370335603E-2</v>
      </c>
      <c r="Z64" s="17">
        <f>((((N64/1000)+1)/((SMOW!$Z$4/1000)+1))-1)*1000</f>
        <v>17.484177041570128</v>
      </c>
      <c r="AA64" s="17">
        <f>((((P64/1000)+1)/((SMOW!$AA$4/1000)+1))-1)*1000</f>
        <v>33.717709710784135</v>
      </c>
      <c r="AB64" s="17">
        <f>Z64*SMOW!$AN$6</f>
        <v>18.294170567096273</v>
      </c>
      <c r="AC64" s="17">
        <f>AA64*SMOW!$AN$12</f>
        <v>35.255447025629714</v>
      </c>
      <c r="AD64" s="17">
        <f t="shared" si="4"/>
        <v>18.128845507679884</v>
      </c>
      <c r="AE64" s="17">
        <f t="shared" si="5"/>
        <v>34.648204985485776</v>
      </c>
      <c r="AF64" s="16">
        <f>(AD64-SMOW!AN$14*AE64)</f>
        <v>-0.16540672465660577</v>
      </c>
      <c r="AG64" s="2">
        <f t="shared" si="6"/>
        <v>-165.40672465660577</v>
      </c>
      <c r="AK64" s="91">
        <f t="shared" si="3"/>
        <v>14</v>
      </c>
      <c r="AL64" s="127">
        <v>0</v>
      </c>
      <c r="AM64" s="127">
        <v>0</v>
      </c>
      <c r="AN64" s="127">
        <v>0</v>
      </c>
    </row>
    <row r="65" spans="1:40" s="91" customFormat="1" x14ac:dyDescent="0.3">
      <c r="A65" s="91">
        <v>2206</v>
      </c>
      <c r="B65" s="85" t="s">
        <v>113</v>
      </c>
      <c r="C65" s="105" t="s">
        <v>64</v>
      </c>
      <c r="D65" s="48" t="s">
        <v>179</v>
      </c>
      <c r="E65" s="91" t="s">
        <v>178</v>
      </c>
      <c r="F65" s="16">
        <v>17.345437874367001</v>
      </c>
      <c r="G65" s="16">
        <v>17.1967228133167</v>
      </c>
      <c r="H65" s="16">
        <v>3.1179424175983698E-3</v>
      </c>
      <c r="I65" s="16">
        <v>33.490531726115698</v>
      </c>
      <c r="J65" s="16">
        <v>32.941938705437998</v>
      </c>
      <c r="K65" s="16">
        <v>1.1827088127092701E-3</v>
      </c>
      <c r="L65" s="16">
        <v>-0.19662082315454399</v>
      </c>
      <c r="M65" s="16">
        <v>3.0147102921083998E-3</v>
      </c>
      <c r="N65" s="16">
        <v>6.97360969451353</v>
      </c>
      <c r="O65" s="16">
        <v>3.0861550208812001E-3</v>
      </c>
      <c r="P65" s="16">
        <v>12.9280914692891</v>
      </c>
      <c r="Q65" s="16">
        <v>1.1591775092735801E-3</v>
      </c>
      <c r="R65" s="16">
        <v>14.692135977006901</v>
      </c>
      <c r="S65" s="16">
        <v>0.14786824819199501</v>
      </c>
      <c r="T65" s="16">
        <v>945.78709782374995</v>
      </c>
      <c r="U65" s="16">
        <v>9.4591991915959295E-2</v>
      </c>
      <c r="V65" s="92">
        <v>43894.663391203707</v>
      </c>
      <c r="W65" s="91">
        <v>2.4</v>
      </c>
      <c r="X65" s="16">
        <v>0.10947537110713</v>
      </c>
      <c r="Y65" s="16">
        <v>0.245064225638565</v>
      </c>
      <c r="Z65" s="17">
        <f>((((N65/1000)+1)/((SMOW!$Z$4/1000)+1))-1)*1000</f>
        <v>17.461482486893722</v>
      </c>
      <c r="AA65" s="17">
        <f>((((P65/1000)+1)/((SMOW!$AA$4/1000)+1))-1)*1000</f>
        <v>33.643405159009987</v>
      </c>
      <c r="AB65" s="17">
        <f>Z65*SMOW!$AN$6</f>
        <v>18.270424636521025</v>
      </c>
      <c r="AC65" s="17">
        <f>AA65*SMOW!$AN$12</f>
        <v>35.17775372405891</v>
      </c>
      <c r="AD65" s="17">
        <f t="shared" si="4"/>
        <v>18.10552591287578</v>
      </c>
      <c r="AE65" s="17">
        <f t="shared" si="5"/>
        <v>34.573154699797698</v>
      </c>
      <c r="AF65" s="16">
        <f>(AD65-SMOW!AN$14*AE65)</f>
        <v>-0.14909976861740404</v>
      </c>
      <c r="AG65" s="2">
        <f t="shared" si="6"/>
        <v>-149.09976861740404</v>
      </c>
      <c r="AH65" s="57"/>
      <c r="AI65" s="57"/>
      <c r="AK65" s="91">
        <f t="shared" si="3"/>
        <v>14</v>
      </c>
      <c r="AL65" s="127">
        <v>0</v>
      </c>
      <c r="AM65" s="127">
        <v>0</v>
      </c>
      <c r="AN65" s="127">
        <v>0</v>
      </c>
    </row>
    <row r="66" spans="1:40" s="91" customFormat="1" x14ac:dyDescent="0.3">
      <c r="A66" s="91">
        <v>2207</v>
      </c>
      <c r="B66" s="85" t="s">
        <v>113</v>
      </c>
      <c r="C66" s="105" t="s">
        <v>48</v>
      </c>
      <c r="D66" s="48" t="s">
        <v>112</v>
      </c>
      <c r="E66" s="91" t="s">
        <v>180</v>
      </c>
      <c r="F66" s="16">
        <v>16.334050656025401</v>
      </c>
      <c r="G66" s="16">
        <v>16.2020849008717</v>
      </c>
      <c r="H66" s="16">
        <v>3.5025719800679399E-3</v>
      </c>
      <c r="I66" s="16">
        <v>31.513983181719901</v>
      </c>
      <c r="J66" s="16">
        <v>31.027609580792301</v>
      </c>
      <c r="K66" s="16">
        <v>1.02064522207996E-3</v>
      </c>
      <c r="L66" s="16">
        <v>-0.180492957786691</v>
      </c>
      <c r="M66" s="16">
        <v>3.4142130939891599E-3</v>
      </c>
      <c r="N66" s="16">
        <v>5.9725335603538001</v>
      </c>
      <c r="O66" s="16">
        <v>3.4668632881999402E-3</v>
      </c>
      <c r="P66" s="16">
        <v>10.9908685501518</v>
      </c>
      <c r="Q66" s="16">
        <v>1.0003383535038401E-3</v>
      </c>
      <c r="R66" s="16">
        <v>14.551350787408399</v>
      </c>
      <c r="S66" s="16">
        <v>0.106279982833817</v>
      </c>
      <c r="T66" s="16">
        <v>2142.0565338953302</v>
      </c>
      <c r="U66" s="16">
        <v>0.49289872366229698</v>
      </c>
      <c r="V66" s="92">
        <v>43894.757013888891</v>
      </c>
      <c r="W66" s="91">
        <v>2.4</v>
      </c>
      <c r="X66" s="16">
        <v>2.6748826218500499E-2</v>
      </c>
      <c r="Y66" s="16">
        <v>2.3942301266552099E-2</v>
      </c>
      <c r="Z66" s="17">
        <f>((((N66/1000)+1)/((SMOW!$Z$4/1000)+1))-1)*1000</f>
        <v>16.449979903570444</v>
      </c>
      <c r="AA66" s="17">
        <f>((((P66/1000)+1)/((SMOW!$AA$4/1000)+1))-1)*1000</f>
        <v>31.666564244483997</v>
      </c>
      <c r="AB66" s="17">
        <f>Z66*SMOW!$AN$6</f>
        <v>17.21206193838669</v>
      </c>
      <c r="AC66" s="17">
        <f>AA66*SMOW!$AN$12</f>
        <v>33.110756566245499</v>
      </c>
      <c r="AD66" s="17">
        <f t="shared" si="4"/>
        <v>17.065612476633742</v>
      </c>
      <c r="AE66" s="17">
        <f t="shared" si="5"/>
        <v>32.574402750377644</v>
      </c>
      <c r="AF66" s="16">
        <f>(AD66-SMOW!AN$14*AE66)</f>
        <v>-0.13367217556565336</v>
      </c>
      <c r="AG66" s="2">
        <f t="shared" si="6"/>
        <v>-133.67217556565336</v>
      </c>
      <c r="AH66" s="60">
        <f>AVERAGE(AG66:AG67)</f>
        <v>-129.86105800551508</v>
      </c>
      <c r="AI66" s="60">
        <f>STDEV(AG66:AG67)</f>
        <v>5.3897341413458433</v>
      </c>
      <c r="AJ66" s="91" t="s">
        <v>186</v>
      </c>
      <c r="AK66" s="91">
        <f t="shared" si="3"/>
        <v>14</v>
      </c>
      <c r="AL66" s="127">
        <v>0</v>
      </c>
      <c r="AM66" s="127">
        <v>0</v>
      </c>
      <c r="AN66" s="127">
        <v>1</v>
      </c>
    </row>
    <row r="67" spans="1:40" s="91" customFormat="1" x14ac:dyDescent="0.3">
      <c r="A67" s="91">
        <v>2208</v>
      </c>
      <c r="B67" s="85" t="s">
        <v>147</v>
      </c>
      <c r="C67" s="105" t="s">
        <v>48</v>
      </c>
      <c r="D67" s="48" t="s">
        <v>112</v>
      </c>
      <c r="E67" s="91" t="s">
        <v>181</v>
      </c>
      <c r="F67" s="16">
        <v>15.321754651391799</v>
      </c>
      <c r="G67" s="16">
        <v>15.205561500309299</v>
      </c>
      <c r="H67" s="16">
        <v>4.6907394666181497E-3</v>
      </c>
      <c r="I67" s="16">
        <v>29.552187282514399</v>
      </c>
      <c r="J67" s="16">
        <v>29.1239380438954</v>
      </c>
      <c r="K67" s="16">
        <v>1.26210826203982E-3</v>
      </c>
      <c r="L67" s="16">
        <v>-0.17187778686747399</v>
      </c>
      <c r="M67" s="16">
        <v>4.65997834196831E-3</v>
      </c>
      <c r="N67" s="16">
        <v>4.9705579049706596</v>
      </c>
      <c r="O67" s="16">
        <v>4.6429174172199798E-3</v>
      </c>
      <c r="P67" s="16">
        <v>9.0681047559682995</v>
      </c>
      <c r="Q67" s="16">
        <v>1.23699721850389E-3</v>
      </c>
      <c r="R67" s="16">
        <v>11.4258274430351</v>
      </c>
      <c r="S67" s="16">
        <v>0.18190688639792801</v>
      </c>
      <c r="T67" s="16">
        <v>2374.8618542325698</v>
      </c>
      <c r="U67" s="16">
        <v>0.3342660346122</v>
      </c>
      <c r="V67" s="92">
        <v>43894.834664351853</v>
      </c>
      <c r="W67" s="91">
        <v>2.4</v>
      </c>
      <c r="X67" s="16">
        <v>1.4010502191475699E-2</v>
      </c>
      <c r="Y67" s="16">
        <v>1.18736943953156E-2</v>
      </c>
      <c r="Z67" s="17">
        <f>((((N67/1000)+1)/((SMOW!$Z$4/1000)+1))-1)*1000</f>
        <v>15.437568430293425</v>
      </c>
      <c r="AA67" s="17">
        <f>((((P67/1000)+1)/((SMOW!$AA$4/1000)+1))-1)*1000</f>
        <v>29.704478157352774</v>
      </c>
      <c r="AB67" s="17">
        <f>Z67*SMOW!$AN$6</f>
        <v>16.152748243942895</v>
      </c>
      <c r="AC67" s="17">
        <f>AA67*SMOW!$AN$12</f>
        <v>31.059187147743287</v>
      </c>
      <c r="AD67" s="17">
        <f t="shared" si="4"/>
        <v>16.023680615736428</v>
      </c>
      <c r="AE67" s="17">
        <f t="shared" si="5"/>
        <v>30.586610901859476</v>
      </c>
      <c r="AF67" s="16">
        <f>(AD67-SMOW!AN$14*AE67)</f>
        <v>-0.12604994044537676</v>
      </c>
      <c r="AG67" s="2">
        <f t="shared" si="6"/>
        <v>-126.04994044537676</v>
      </c>
      <c r="AJ67" s="91" t="s">
        <v>187</v>
      </c>
      <c r="AK67" s="91">
        <f t="shared" si="3"/>
        <v>14</v>
      </c>
      <c r="AL67" s="127">
        <v>0</v>
      </c>
      <c r="AM67" s="127">
        <v>0</v>
      </c>
      <c r="AN67" s="127">
        <v>1</v>
      </c>
    </row>
    <row r="68" spans="1:40" s="91" customFormat="1" x14ac:dyDescent="0.3">
      <c r="A68" s="91">
        <v>2209</v>
      </c>
      <c r="B68" s="85" t="s">
        <v>80</v>
      </c>
      <c r="C68" s="105" t="s">
        <v>48</v>
      </c>
      <c r="D68" s="48" t="s">
        <v>112</v>
      </c>
      <c r="E68" s="91" t="s">
        <v>188</v>
      </c>
      <c r="F68" s="16">
        <v>15.396513911084</v>
      </c>
      <c r="G68" s="16">
        <v>15.279189780244399</v>
      </c>
      <c r="H68" s="16">
        <v>5.4228174566758698E-3</v>
      </c>
      <c r="I68" s="16">
        <v>29.739514625376302</v>
      </c>
      <c r="J68" s="16">
        <v>29.305871804192101</v>
      </c>
      <c r="K68" s="16">
        <v>1.3370342133049999E-3</v>
      </c>
      <c r="L68" s="16">
        <v>-0.19431053236902199</v>
      </c>
      <c r="M68" s="16">
        <v>5.2987414186136204E-3</v>
      </c>
      <c r="N68" s="16">
        <v>5.0445549946391903</v>
      </c>
      <c r="O68" s="16">
        <v>5.3675318783290901E-3</v>
      </c>
      <c r="P68" s="16">
        <v>9.2517050136002599</v>
      </c>
      <c r="Q68" s="16">
        <v>1.3104324348769199E-3</v>
      </c>
      <c r="R68" s="16">
        <v>11.102589395248</v>
      </c>
      <c r="S68" s="16">
        <v>0.12138263005071501</v>
      </c>
      <c r="T68" s="16">
        <v>1264.4006647569099</v>
      </c>
      <c r="U68" s="16">
        <v>0.26542025853478401</v>
      </c>
      <c r="V68" s="92">
        <v>43895.38077546296</v>
      </c>
      <c r="W68" s="91">
        <v>2.4</v>
      </c>
      <c r="X68" s="16">
        <v>5.92048861015684E-5</v>
      </c>
      <c r="Y68" s="16">
        <v>1.32764737769676E-2</v>
      </c>
      <c r="Z68" s="17">
        <f>((((N68/1000)+1)/((SMOW!$Z$4/1000)+1))-1)*1000</f>
        <v>15.512336217481604</v>
      </c>
      <c r="AA68" s="17">
        <f>((((P68/1000)+1)/((SMOW!$AA$4/1000)+1))-1)*1000</f>
        <v>29.891833209586991</v>
      </c>
      <c r="AB68" s="17">
        <f>Z68*SMOW!$AN$6</f>
        <v>16.23097981575167</v>
      </c>
      <c r="AC68" s="17">
        <f>AA68*SMOW!$AN$12</f>
        <v>31.255086755862724</v>
      </c>
      <c r="AD68" s="17">
        <f t="shared" si="4"/>
        <v>16.100665656274977</v>
      </c>
      <c r="AE68" s="17">
        <f t="shared" si="5"/>
        <v>30.776591266334098</v>
      </c>
      <c r="AF68" s="16">
        <f>(AD68-SMOW!AN$14*AE68)</f>
        <v>-0.14937453234942666</v>
      </c>
      <c r="AG68" s="2">
        <f t="shared" si="6"/>
        <v>-149.37453234942666</v>
      </c>
      <c r="AH68" s="60">
        <f>AVERAGE(AG68:AG69)</f>
        <v>-146.14625346508524</v>
      </c>
      <c r="AI68" s="60">
        <f>STDEV(AG68:AG69)</f>
        <v>4.5654757813583018</v>
      </c>
      <c r="AK68" s="91">
        <f t="shared" ref="AK68:AK73" si="7">AK67</f>
        <v>14</v>
      </c>
      <c r="AL68" s="127">
        <v>0</v>
      </c>
      <c r="AM68" s="127">
        <v>0</v>
      </c>
      <c r="AN68" s="127">
        <v>0</v>
      </c>
    </row>
    <row r="69" spans="1:40" s="91" customFormat="1" x14ac:dyDescent="0.3">
      <c r="A69" s="91">
        <v>2210</v>
      </c>
      <c r="B69" s="85" t="s">
        <v>80</v>
      </c>
      <c r="C69" s="105" t="s">
        <v>48</v>
      </c>
      <c r="D69" s="48" t="s">
        <v>112</v>
      </c>
      <c r="E69" s="91" t="s">
        <v>189</v>
      </c>
      <c r="F69" s="16">
        <v>15.5300930615306</v>
      </c>
      <c r="G69" s="16">
        <v>15.410734969446199</v>
      </c>
      <c r="H69" s="16">
        <v>4.4138839311610497E-3</v>
      </c>
      <c r="I69" s="16">
        <v>29.984368047072099</v>
      </c>
      <c r="J69" s="16">
        <v>29.5436254409551</v>
      </c>
      <c r="K69" s="16">
        <v>1.3213868758794301E-3</v>
      </c>
      <c r="L69" s="16">
        <v>-0.18829926337807801</v>
      </c>
      <c r="M69" s="16">
        <v>4.60064603558761E-3</v>
      </c>
      <c r="N69" s="16">
        <v>5.1767723067709204</v>
      </c>
      <c r="O69" s="16">
        <v>4.3688844216160198E-3</v>
      </c>
      <c r="P69" s="16">
        <v>9.4916868049320495</v>
      </c>
      <c r="Q69" s="16">
        <v>1.29509641858446E-3</v>
      </c>
      <c r="R69" s="16">
        <v>12.605862186750899</v>
      </c>
      <c r="S69" s="16">
        <v>0.14999992676360899</v>
      </c>
      <c r="T69" s="16">
        <v>1411.71060754576</v>
      </c>
      <c r="U69" s="16">
        <v>0.13511464051733901</v>
      </c>
      <c r="V69" s="92">
        <v>43895.477812500001</v>
      </c>
      <c r="W69" s="91">
        <v>2.4</v>
      </c>
      <c r="X69" s="16">
        <v>1.6409745962311002E-2</v>
      </c>
      <c r="Y69" s="16">
        <v>1.23774725767699E-2</v>
      </c>
      <c r="Z69" s="17">
        <f>((((N69/1000)+1)/((SMOW!$Z$4/1000)+1))-1)*1000</f>
        <v>15.645930604779146</v>
      </c>
      <c r="AA69" s="17">
        <f>((((P69/1000)+1)/((SMOW!$AA$4/1000)+1))-1)*1000</f>
        <v>30.136722849885665</v>
      </c>
      <c r="AB69" s="17">
        <f>Z69*SMOW!$AN$6</f>
        <v>16.370763261218798</v>
      </c>
      <c r="AC69" s="17">
        <f>AA69*SMOW!$AN$12</f>
        <v>31.511144887175064</v>
      </c>
      <c r="AD69" s="17">
        <f t="shared" si="4"/>
        <v>16.238207057254037</v>
      </c>
      <c r="AE69" s="17">
        <f t="shared" si="5"/>
        <v>31.0248580148386</v>
      </c>
      <c r="AF69" s="16">
        <f>(AD69-SMOW!AN$14*AE69)</f>
        <v>-0.14291797458074385</v>
      </c>
      <c r="AG69" s="2">
        <f t="shared" si="6"/>
        <v>-142.91797458074385</v>
      </c>
      <c r="AK69" s="91">
        <f t="shared" si="7"/>
        <v>14</v>
      </c>
      <c r="AL69" s="127">
        <v>0</v>
      </c>
      <c r="AM69" s="127">
        <v>0</v>
      </c>
      <c r="AN69" s="127">
        <v>0</v>
      </c>
    </row>
    <row r="70" spans="1:40" s="91" customFormat="1" x14ac:dyDescent="0.3">
      <c r="A70" s="91">
        <v>2211</v>
      </c>
      <c r="B70" s="85" t="s">
        <v>80</v>
      </c>
      <c r="C70" s="105" t="s">
        <v>48</v>
      </c>
      <c r="D70" s="48" t="s">
        <v>112</v>
      </c>
      <c r="E70" s="91" t="s">
        <v>190</v>
      </c>
      <c r="F70" s="16">
        <v>15.9256001573372</v>
      </c>
      <c r="G70" s="16">
        <v>15.800118005730701</v>
      </c>
      <c r="H70" s="16">
        <v>3.9357426604702799E-3</v>
      </c>
      <c r="I70" s="16">
        <v>30.750884135187601</v>
      </c>
      <c r="J70" s="16">
        <v>30.287550311518199</v>
      </c>
      <c r="K70" s="16">
        <v>1.72946241518989E-3</v>
      </c>
      <c r="L70" s="16">
        <v>-0.191708558750882</v>
      </c>
      <c r="M70" s="16">
        <v>3.9548611860267596E-3</v>
      </c>
      <c r="N70" s="16">
        <v>5.5682472110632402</v>
      </c>
      <c r="O70" s="16">
        <v>3.8956177971621099E-3</v>
      </c>
      <c r="P70" s="16">
        <v>10.2429522054177</v>
      </c>
      <c r="Q70" s="16">
        <v>1.69505284248808E-3</v>
      </c>
      <c r="R70" s="16">
        <v>13.138378561865499</v>
      </c>
      <c r="S70" s="16">
        <v>0.142130335781956</v>
      </c>
      <c r="T70" s="16">
        <v>864.16785236344003</v>
      </c>
      <c r="U70" s="16">
        <v>0.128738614573157</v>
      </c>
      <c r="V70" s="92">
        <v>43895.578900462962</v>
      </c>
      <c r="W70" s="91">
        <v>2.4</v>
      </c>
      <c r="X70" s="16">
        <v>6.6583247276524602E-3</v>
      </c>
      <c r="Y70" s="16">
        <v>6.9281072180016307E-2</v>
      </c>
      <c r="Z70" s="17">
        <f>((((N70/1000)+1)/((SMOW!$Z$4/1000)+1))-1)*1000</f>
        <v>16.041482814532326</v>
      </c>
      <c r="AA70" s="17">
        <f>((((P70/1000)+1)/((SMOW!$AA$4/1000)+1))-1)*1000</f>
        <v>30.903352320700073</v>
      </c>
      <c r="AB70" s="17">
        <f>Z70*SMOW!$AN$6</f>
        <v>16.78464030994758</v>
      </c>
      <c r="AC70" s="17">
        <f>AA70*SMOW!$AN$12</f>
        <v>32.312737430927804</v>
      </c>
      <c r="AD70" s="17">
        <f t="shared" si="4"/>
        <v>16.645334868260093</v>
      </c>
      <c r="AE70" s="17">
        <f t="shared" si="5"/>
        <v>31.801661298227998</v>
      </c>
      <c r="AF70" s="16">
        <f>(AD70-SMOW!AN$14*AE70)</f>
        <v>-0.14594229720428942</v>
      </c>
      <c r="AG70" s="2">
        <f t="shared" si="6"/>
        <v>-145.94229720428942</v>
      </c>
      <c r="AH70" s="60"/>
      <c r="AI70" s="60"/>
      <c r="AK70" s="91">
        <f t="shared" si="7"/>
        <v>14</v>
      </c>
      <c r="AL70" s="127">
        <v>0</v>
      </c>
      <c r="AM70" s="127">
        <v>0</v>
      </c>
      <c r="AN70" s="127">
        <v>0</v>
      </c>
    </row>
    <row r="71" spans="1:40" s="91" customFormat="1" x14ac:dyDescent="0.3">
      <c r="A71" s="91">
        <v>2212</v>
      </c>
      <c r="B71" s="85" t="s">
        <v>80</v>
      </c>
      <c r="C71" s="105" t="s">
        <v>48</v>
      </c>
      <c r="D71" s="48" t="s">
        <v>112</v>
      </c>
      <c r="E71" s="91" t="s">
        <v>191</v>
      </c>
      <c r="F71" s="16">
        <v>14.634359946098</v>
      </c>
      <c r="G71" s="16">
        <v>14.5283107559213</v>
      </c>
      <c r="H71" s="16">
        <v>4.1788009568339002E-3</v>
      </c>
      <c r="I71" s="16">
        <v>28.2414148388604</v>
      </c>
      <c r="J71" s="16">
        <v>27.849978774450701</v>
      </c>
      <c r="K71" s="16">
        <v>1.1757159356846E-3</v>
      </c>
      <c r="L71" s="16">
        <v>-0.17647803698873299</v>
      </c>
      <c r="M71" s="16">
        <v>4.1536352756974702E-3</v>
      </c>
      <c r="N71" s="16">
        <v>4.2901711829139799</v>
      </c>
      <c r="O71" s="16">
        <v>4.13619811623592E-3</v>
      </c>
      <c r="P71" s="16">
        <v>7.7834115837111097</v>
      </c>
      <c r="Q71" s="16">
        <v>1.1523237632905599E-3</v>
      </c>
      <c r="R71" s="16">
        <v>9.4090901194948007</v>
      </c>
      <c r="S71" s="16">
        <v>0.134117769986485</v>
      </c>
      <c r="T71" s="16">
        <v>1080.3702398160401</v>
      </c>
      <c r="U71" s="16">
        <v>0.27191767967035502</v>
      </c>
      <c r="V71" s="92">
        <v>43895.670173611114</v>
      </c>
      <c r="W71" s="91">
        <v>2.4</v>
      </c>
      <c r="X71" s="16">
        <v>9.7807587325740098E-4</v>
      </c>
      <c r="Y71" s="16">
        <v>5.4807213987772603E-5</v>
      </c>
      <c r="Z71" s="17">
        <f>((((N71/1000)+1)/((SMOW!$Z$4/1000)+1))-1)*1000</f>
        <v>14.750095316575784</v>
      </c>
      <c r="AA71" s="17">
        <f>((((P71/1000)+1)/((SMOW!$AA$4/1000)+1))-1)*1000</f>
        <v>28.393511824856166</v>
      </c>
      <c r="AB71" s="17">
        <f>Z71*SMOW!$AN$6</f>
        <v>15.433426403816192</v>
      </c>
      <c r="AC71" s="17">
        <f>AA71*SMOW!$AN$12</f>
        <v>29.688432595190275</v>
      </c>
      <c r="AD71" s="17">
        <f t="shared" si="4"/>
        <v>15.315542433696828</v>
      </c>
      <c r="AE71" s="17">
        <f t="shared" si="5"/>
        <v>29.256263855392842</v>
      </c>
      <c r="AF71" s="16">
        <f>(AD71-SMOW!AN$14*AE71)</f>
        <v>-0.13176488195059299</v>
      </c>
      <c r="AG71" s="2">
        <f t="shared" si="6"/>
        <v>-131.76488195059301</v>
      </c>
      <c r="AH71" s="60">
        <f>AVERAGE(AG71:AG72)</f>
        <v>-129.29248150988482</v>
      </c>
      <c r="AI71" s="60">
        <f>STDEV(AG71:AG72)</f>
        <v>3.4965022348667327</v>
      </c>
      <c r="AK71" s="91">
        <f t="shared" si="7"/>
        <v>14</v>
      </c>
      <c r="AL71" s="127">
        <v>0</v>
      </c>
      <c r="AM71" s="127">
        <v>0</v>
      </c>
      <c r="AN71" s="127">
        <v>0</v>
      </c>
    </row>
    <row r="72" spans="1:40" s="91" customFormat="1" x14ac:dyDescent="0.3">
      <c r="A72" s="91">
        <v>2213</v>
      </c>
      <c r="B72" s="85" t="s">
        <v>147</v>
      </c>
      <c r="C72" s="105" t="s">
        <v>48</v>
      </c>
      <c r="D72" s="48" t="s">
        <v>112</v>
      </c>
      <c r="E72" s="91" t="s">
        <v>192</v>
      </c>
      <c r="F72" s="16">
        <v>14.805661703620601</v>
      </c>
      <c r="G72" s="16">
        <v>14.697127579124601</v>
      </c>
      <c r="H72" s="16">
        <v>3.8506582497616799E-3</v>
      </c>
      <c r="I72" s="16">
        <v>28.561421951216001</v>
      </c>
      <c r="J72" s="16">
        <v>28.1611482374141</v>
      </c>
      <c r="K72" s="16">
        <v>1.12717929014232E-3</v>
      </c>
      <c r="L72" s="16">
        <v>-0.17195869023007901</v>
      </c>
      <c r="M72" s="16">
        <v>3.76262722868258E-3</v>
      </c>
      <c r="N72" s="16">
        <v>4.4597265204599097</v>
      </c>
      <c r="O72" s="16">
        <v>3.8114008213035199E-3</v>
      </c>
      <c r="P72" s="16">
        <v>8.0970517996824896</v>
      </c>
      <c r="Q72" s="16">
        <v>1.1047528081368999E-3</v>
      </c>
      <c r="R72" s="16">
        <v>10.101509180915301</v>
      </c>
      <c r="S72" s="16">
        <v>0.12521825573766099</v>
      </c>
      <c r="T72" s="16">
        <v>893.03996590973202</v>
      </c>
      <c r="U72" s="16">
        <v>0.12751860225282599</v>
      </c>
      <c r="V72" s="92">
        <v>43895.752905092595</v>
      </c>
      <c r="W72" s="91">
        <v>2.4</v>
      </c>
      <c r="X72" s="16">
        <v>1.9945566531324802E-2</v>
      </c>
      <c r="Y72" s="16">
        <v>2.5457946387415799E-2</v>
      </c>
      <c r="Z72" s="17">
        <f>((((N72/1000)+1)/((SMOW!$Z$4/1000)+1))-1)*1000</f>
        <v>14.921416613819627</v>
      </c>
      <c r="AA72" s="17">
        <f>((((P72/1000)+1)/((SMOW!$AA$4/1000)+1))-1)*1000</f>
        <v>28.713566272513091</v>
      </c>
      <c r="AB72" s="17">
        <f>Z72*SMOW!$AN$6</f>
        <v>15.612684542538037</v>
      </c>
      <c r="AC72" s="17">
        <f>AA72*SMOW!$AN$12</f>
        <v>30.023083516663657</v>
      </c>
      <c r="AD72" s="17">
        <f t="shared" si="4"/>
        <v>15.492060473559144</v>
      </c>
      <c r="AE72" s="17">
        <f t="shared" si="5"/>
        <v>29.581213171644546</v>
      </c>
      <c r="AF72" s="16">
        <f>(AD72-SMOW!AN$14*AE72)</f>
        <v>-0.12682008106917664</v>
      </c>
      <c r="AG72" s="2">
        <f t="shared" si="6"/>
        <v>-126.82008106917664</v>
      </c>
      <c r="AK72" s="91">
        <f t="shared" si="7"/>
        <v>14</v>
      </c>
      <c r="AL72" s="127">
        <v>0</v>
      </c>
      <c r="AM72" s="127">
        <v>0</v>
      </c>
      <c r="AN72" s="127">
        <v>0</v>
      </c>
    </row>
    <row r="73" spans="1:40" s="91" customFormat="1" x14ac:dyDescent="0.3">
      <c r="A73" s="91">
        <v>2214</v>
      </c>
      <c r="B73" s="85" t="s">
        <v>80</v>
      </c>
      <c r="C73" s="105" t="s">
        <v>48</v>
      </c>
      <c r="D73" s="48" t="s">
        <v>112</v>
      </c>
      <c r="E73" s="91" t="s">
        <v>193</v>
      </c>
      <c r="F73" s="16">
        <v>14.8462950733618</v>
      </c>
      <c r="G73" s="16">
        <v>14.737167369771299</v>
      </c>
      <c r="H73" s="16">
        <v>3.49689241322445E-3</v>
      </c>
      <c r="I73" s="16">
        <v>28.679999983524102</v>
      </c>
      <c r="J73" s="16">
        <v>28.2764268851484</v>
      </c>
      <c r="K73" s="16">
        <v>1.6552789124811701E-3</v>
      </c>
      <c r="L73" s="16">
        <v>-0.192786025587108</v>
      </c>
      <c r="M73" s="16">
        <v>3.4838213673194199E-3</v>
      </c>
      <c r="N73" s="16">
        <v>4.4999456333384504</v>
      </c>
      <c r="O73" s="16">
        <v>3.4612416244895498E-3</v>
      </c>
      <c r="P73" s="16">
        <v>8.2132705905361796</v>
      </c>
      <c r="Q73" s="16">
        <v>1.62234530283526E-3</v>
      </c>
      <c r="R73" s="16">
        <v>9.8213858142413297</v>
      </c>
      <c r="S73" s="16">
        <v>0.15153193745598501</v>
      </c>
      <c r="T73" s="16">
        <v>1042.91665114176</v>
      </c>
      <c r="U73" s="16">
        <v>0.14104572199596499</v>
      </c>
      <c r="V73" s="92">
        <v>43896.378854166665</v>
      </c>
      <c r="W73" s="91">
        <v>2.4</v>
      </c>
      <c r="X73" s="16">
        <v>8.9442853427940297E-2</v>
      </c>
      <c r="Y73" s="16">
        <v>7.3741721397759599E-2</v>
      </c>
      <c r="Z73" s="17">
        <f>((((N73/1000)+1)/((SMOW!$Z$4/1000)+1))-1)*1000</f>
        <v>14.962054618450349</v>
      </c>
      <c r="AA73" s="17">
        <f>((((P73/1000)+1)/((SMOW!$AA$4/1000)+1))-1)*1000</f>
        <v>28.832161844827731</v>
      </c>
      <c r="AB73" s="17">
        <f>Z73*SMOW!$AN$6</f>
        <v>15.65520519343589</v>
      </c>
      <c r="AC73" s="17">
        <f>AA73*SMOW!$AN$12</f>
        <v>30.147087784838362</v>
      </c>
      <c r="AD73" s="17">
        <f t="shared" si="4"/>
        <v>15.533926591877771</v>
      </c>
      <c r="AE73" s="17">
        <f t="shared" si="5"/>
        <v>29.701595720670706</v>
      </c>
      <c r="AF73" s="16">
        <f>(AD73-SMOW!AN$14*AE73)</f>
        <v>-0.14851594863636208</v>
      </c>
      <c r="AG73" s="2">
        <f t="shared" si="6"/>
        <v>-148.51594863636208</v>
      </c>
      <c r="AH73" s="60">
        <f>AVERAGE(AG73:AG74)</f>
        <v>-146.95905477162177</v>
      </c>
      <c r="AI73" s="60">
        <f>STDEV(AG73:AG74)</f>
        <v>2.2017804186912397</v>
      </c>
      <c r="AK73" s="91">
        <f t="shared" si="7"/>
        <v>14</v>
      </c>
      <c r="AL73" s="127">
        <v>0</v>
      </c>
      <c r="AM73" s="127">
        <v>0</v>
      </c>
      <c r="AN73" s="127">
        <v>0</v>
      </c>
    </row>
    <row r="74" spans="1:40" s="91" customFormat="1" x14ac:dyDescent="0.3">
      <c r="A74" s="91">
        <v>2215</v>
      </c>
      <c r="B74" s="85" t="s">
        <v>80</v>
      </c>
      <c r="C74" s="105" t="s">
        <v>48</v>
      </c>
      <c r="D74" s="48" t="s">
        <v>112</v>
      </c>
      <c r="E74" s="91" t="s">
        <v>194</v>
      </c>
      <c r="F74" s="16">
        <v>15.2099593170145</v>
      </c>
      <c r="G74" s="16">
        <v>15.095447323357501</v>
      </c>
      <c r="H74" s="16">
        <v>3.7208442939265299E-3</v>
      </c>
      <c r="I74" s="16">
        <v>29.373347315097099</v>
      </c>
      <c r="J74" s="16">
        <v>28.950216399470001</v>
      </c>
      <c r="K74" s="16">
        <v>1.22814648436388E-3</v>
      </c>
      <c r="L74" s="16">
        <v>-0.190266935562664</v>
      </c>
      <c r="M74" s="16">
        <v>3.8537042189794499E-3</v>
      </c>
      <c r="N74" s="16">
        <v>4.8599023230867102</v>
      </c>
      <c r="O74" s="16">
        <v>3.6829103176572999E-3</v>
      </c>
      <c r="P74" s="16">
        <v>8.8928230080340391</v>
      </c>
      <c r="Q74" s="16">
        <v>1.20371114806022E-3</v>
      </c>
      <c r="R74" s="16">
        <v>10.491483531539901</v>
      </c>
      <c r="S74" s="16">
        <v>0.13317377394591301</v>
      </c>
      <c r="T74" s="16">
        <v>1553.6367730551001</v>
      </c>
      <c r="U74" s="16">
        <v>0.18724445416795199</v>
      </c>
      <c r="V74" s="92">
        <v>43896.474062499998</v>
      </c>
      <c r="W74" s="91">
        <v>2.4</v>
      </c>
      <c r="X74" s="16">
        <v>6.1652467666566402E-3</v>
      </c>
      <c r="Y74" s="16">
        <v>2.1007596753181101E-2</v>
      </c>
      <c r="Z74" s="17">
        <f>((((N74/1000)+1)/((SMOW!$Z$4/1000)+1))-1)*1000</f>
        <v>15.325760343859685</v>
      </c>
      <c r="AA74" s="17">
        <f>((((P74/1000)+1)/((SMOW!$AA$4/1000)+1))-1)*1000</f>
        <v>29.525611736011648</v>
      </c>
      <c r="AB74" s="17">
        <f>Z74*SMOW!$AN$6</f>
        <v>16.03576039835335</v>
      </c>
      <c r="AC74" s="17">
        <f>AA74*SMOW!$AN$12</f>
        <v>30.87216330489197</v>
      </c>
      <c r="AD74" s="17">
        <f t="shared" si="4"/>
        <v>15.908545779355579</v>
      </c>
      <c r="AE74" s="17">
        <f t="shared" si="5"/>
        <v>30.405204432315262</v>
      </c>
      <c r="AF74" s="16">
        <f>(AD74-SMOW!AN$14*AE74)</f>
        <v>-0.14540216090688141</v>
      </c>
      <c r="AG74" s="2">
        <f t="shared" si="6"/>
        <v>-145.40216090688142</v>
      </c>
      <c r="AK74" s="91">
        <f t="shared" ref="AK74:AK79" si="8">AK73</f>
        <v>14</v>
      </c>
      <c r="AL74" s="127">
        <v>0</v>
      </c>
      <c r="AM74" s="127">
        <v>0</v>
      </c>
      <c r="AN74" s="127">
        <v>0</v>
      </c>
    </row>
    <row r="75" spans="1:40" s="91" customFormat="1" x14ac:dyDescent="0.3">
      <c r="A75" s="91">
        <v>2216</v>
      </c>
      <c r="B75" s="85" t="s">
        <v>113</v>
      </c>
      <c r="C75" s="105" t="s">
        <v>48</v>
      </c>
      <c r="D75" s="48" t="s">
        <v>111</v>
      </c>
      <c r="E75" s="91" t="s">
        <v>195</v>
      </c>
      <c r="F75" s="16">
        <v>14.662513916986599</v>
      </c>
      <c r="G75" s="16">
        <v>14.556058348383999</v>
      </c>
      <c r="H75" s="16">
        <v>3.64392536001863E-3</v>
      </c>
      <c r="I75" s="16">
        <v>28.3015028979992</v>
      </c>
      <c r="J75" s="16">
        <v>27.90841475413</v>
      </c>
      <c r="K75" s="16">
        <v>1.36430782825393E-3</v>
      </c>
      <c r="L75" s="16">
        <v>-0.17958464179657899</v>
      </c>
      <c r="M75" s="16">
        <v>3.8184536349263301E-3</v>
      </c>
      <c r="N75" s="16">
        <v>4.3180381243062298</v>
      </c>
      <c r="O75" s="16">
        <v>3.60677557163029E-3</v>
      </c>
      <c r="P75" s="16">
        <v>7.8423041242764198</v>
      </c>
      <c r="Q75" s="16">
        <v>1.3371634110082701E-3</v>
      </c>
      <c r="R75" s="16">
        <v>9.5415630181229805</v>
      </c>
      <c r="S75" s="16">
        <v>0.15088816537181199</v>
      </c>
      <c r="T75" s="16">
        <v>1196.8275427686001</v>
      </c>
      <c r="U75" s="16">
        <v>0.28377017711541902</v>
      </c>
      <c r="V75" s="92">
        <v>43896.572141203702</v>
      </c>
      <c r="W75" s="91">
        <v>2.4</v>
      </c>
      <c r="X75" s="16">
        <v>4.0650989510638801E-2</v>
      </c>
      <c r="Y75" s="16">
        <v>5.38513662705421E-2</v>
      </c>
      <c r="Z75" s="17">
        <f>((((N75/1000)+1)/((SMOW!$Z$4/1000)+1))-1)*1000</f>
        <v>14.778252498877542</v>
      </c>
      <c r="AA75" s="17">
        <f>((((P75/1000)+1)/((SMOW!$AA$4/1000)+1))-1)*1000</f>
        <v>28.453608772192052</v>
      </c>
      <c r="AB75" s="17">
        <f>Z75*SMOW!$AN$6</f>
        <v>15.462888030433932</v>
      </c>
      <c r="AC75" s="17">
        <f>AA75*SMOW!$AN$12</f>
        <v>29.751270337177381</v>
      </c>
      <c r="AD75" s="17">
        <f t="shared" ref="AD75:AD105" si="9">LN((AB75/1000)+1)*1000</f>
        <v>15.344555856401206</v>
      </c>
      <c r="AE75" s="17">
        <f t="shared" ref="AE75:AE105" si="10">LN((AC75/1000)+1)*1000</f>
        <v>29.317287969783905</v>
      </c>
      <c r="AF75" s="16">
        <f>(AD75-SMOW!AN$14*AE75)</f>
        <v>-0.13497219164469776</v>
      </c>
      <c r="AG75" s="2">
        <f t="shared" si="6"/>
        <v>-134.97219164469777</v>
      </c>
      <c r="AH75" s="60">
        <f>AVERAGE(AG75:AG76)</f>
        <v>-137.96838875939432</v>
      </c>
      <c r="AI75" s="60">
        <f>STDEV(AG75:AG76)</f>
        <v>4.2372625951470066</v>
      </c>
      <c r="AK75" s="91">
        <f t="shared" si="8"/>
        <v>14</v>
      </c>
      <c r="AL75" s="127">
        <v>0</v>
      </c>
      <c r="AM75" s="127">
        <v>0</v>
      </c>
      <c r="AN75" s="127">
        <v>0</v>
      </c>
    </row>
    <row r="76" spans="1:40" s="91" customFormat="1" x14ac:dyDescent="0.3">
      <c r="A76" s="91">
        <v>2217</v>
      </c>
      <c r="B76" s="85" t="s">
        <v>113</v>
      </c>
      <c r="C76" s="105" t="s">
        <v>48</v>
      </c>
      <c r="D76" s="48" t="s">
        <v>111</v>
      </c>
      <c r="E76" s="91" t="s">
        <v>196</v>
      </c>
      <c r="F76" s="16">
        <v>14.6139937264058</v>
      </c>
      <c r="G76" s="16">
        <v>14.5082381949811</v>
      </c>
      <c r="H76" s="16">
        <v>3.39505177049871E-3</v>
      </c>
      <c r="I76" s="16">
        <v>28.219431043157599</v>
      </c>
      <c r="J76" s="16">
        <v>27.828598557241801</v>
      </c>
      <c r="K76" s="16">
        <v>1.034445215265E-3</v>
      </c>
      <c r="L76" s="16">
        <v>-0.185261843242531</v>
      </c>
      <c r="M76" s="16">
        <v>3.3913883672951101E-3</v>
      </c>
      <c r="N76" s="16">
        <v>4.2700125966601696</v>
      </c>
      <c r="O76" s="16">
        <v>3.3604392462631199E-3</v>
      </c>
      <c r="P76" s="16">
        <v>7.7618651800035199</v>
      </c>
      <c r="Q76" s="16">
        <v>1.01386378052009E-3</v>
      </c>
      <c r="R76" s="16">
        <v>9.1728569657345709</v>
      </c>
      <c r="S76" s="16">
        <v>0.13446486825396101</v>
      </c>
      <c r="T76" s="16">
        <v>1226.75651919338</v>
      </c>
      <c r="U76" s="16">
        <v>0.13743847341496701</v>
      </c>
      <c r="V76" s="92">
        <v>43896.663124999999</v>
      </c>
      <c r="W76" s="91">
        <v>2.4</v>
      </c>
      <c r="X76" s="16">
        <v>1.4058906860176001E-3</v>
      </c>
      <c r="Y76" s="16">
        <v>4.6083999492084102E-4</v>
      </c>
      <c r="Z76" s="17">
        <f>((((N76/1000)+1)/((SMOW!$Z$4/1000)+1))-1)*1000</f>
        <v>14.729726773788476</v>
      </c>
      <c r="AA76" s="17">
        <f>((((P76/1000)+1)/((SMOW!$AA$4/1000)+1))-1)*1000</f>
        <v>28.37152477732041</v>
      </c>
      <c r="AB76" s="17">
        <f>Z76*SMOW!$AN$6</f>
        <v>15.412114242822383</v>
      </c>
      <c r="AC76" s="17">
        <f>AA76*SMOW!$AN$12</f>
        <v>29.665442801509272</v>
      </c>
      <c r="AD76" s="17">
        <f t="shared" si="9"/>
        <v>15.294553972912176</v>
      </c>
      <c r="AE76" s="17">
        <f t="shared" si="10"/>
        <v>29.233936664367928</v>
      </c>
      <c r="AF76" s="16">
        <f>(AD76-SMOW!AN$14*AE76)</f>
        <v>-0.14096458587409089</v>
      </c>
      <c r="AG76" s="2">
        <f t="shared" si="6"/>
        <v>-140.96458587409089</v>
      </c>
      <c r="AH76" s="57"/>
      <c r="AI76" s="57"/>
      <c r="AK76" s="91">
        <f t="shared" si="8"/>
        <v>14</v>
      </c>
      <c r="AL76" s="127">
        <v>0</v>
      </c>
      <c r="AM76" s="127">
        <v>0</v>
      </c>
      <c r="AN76" s="127">
        <v>0</v>
      </c>
    </row>
    <row r="77" spans="1:40" s="91" customFormat="1" x14ac:dyDescent="0.3">
      <c r="A77" s="91">
        <v>2218</v>
      </c>
      <c r="B77" s="85" t="s">
        <v>147</v>
      </c>
      <c r="C77" s="105" t="s">
        <v>48</v>
      </c>
      <c r="D77" s="48" t="s">
        <v>111</v>
      </c>
      <c r="E77" s="91" t="s">
        <v>197</v>
      </c>
      <c r="F77" s="16">
        <v>13.622837051196701</v>
      </c>
      <c r="G77" s="16">
        <v>13.5308801669216</v>
      </c>
      <c r="H77" s="16">
        <v>3.5458356371131801E-3</v>
      </c>
      <c r="I77" s="16">
        <v>26.325368852908898</v>
      </c>
      <c r="J77" s="16">
        <v>25.9848200652991</v>
      </c>
      <c r="K77" s="16">
        <v>1.6189103976776301E-3</v>
      </c>
      <c r="L77" s="16">
        <v>-0.18910482755632099</v>
      </c>
      <c r="M77" s="16">
        <v>3.6587239963470201E-3</v>
      </c>
      <c r="N77" s="16">
        <v>3.2889607554159102</v>
      </c>
      <c r="O77" s="16">
        <v>3.5096858726257501E-3</v>
      </c>
      <c r="P77" s="16">
        <v>5.9054874575212404</v>
      </c>
      <c r="Q77" s="16">
        <v>1.5867003799607999E-3</v>
      </c>
      <c r="R77" s="16">
        <v>5.8618310438532601</v>
      </c>
      <c r="S77" s="16">
        <v>0.136666083052256</v>
      </c>
      <c r="T77" s="16">
        <v>864.90308122399597</v>
      </c>
      <c r="U77" s="16">
        <v>0.217033865079305</v>
      </c>
      <c r="V77" s="92">
        <v>43897.493090277778</v>
      </c>
      <c r="W77" s="91">
        <v>2.4</v>
      </c>
      <c r="X77" s="16">
        <v>3.2797498459723198E-2</v>
      </c>
      <c r="Y77" s="16">
        <v>2.64841416785444E-2</v>
      </c>
      <c r="Z77" s="17">
        <f>((((N77/1000)+1)/((SMOW!$Z$4/1000)+1))-1)*1000</f>
        <v>13.738457041216678</v>
      </c>
      <c r="AA77" s="17">
        <f>((((P77/1000)+1)/((SMOW!$AA$4/1000)+1))-1)*1000</f>
        <v>26.47718241828434</v>
      </c>
      <c r="AB77" s="17">
        <f>Z77*SMOW!$AN$6</f>
        <v>14.37492172740961</v>
      </c>
      <c r="AC77" s="17">
        <f>AA77*SMOW!$AN$12</f>
        <v>27.684706646525353</v>
      </c>
      <c r="AD77" s="17">
        <f t="shared" si="9"/>
        <v>14.272582123348649</v>
      </c>
      <c r="AE77" s="17">
        <f t="shared" si="10"/>
        <v>27.308414392427277</v>
      </c>
      <c r="AF77" s="16">
        <f>(AD77-SMOW!AN$14*AE77)</f>
        <v>-0.14626067585295388</v>
      </c>
      <c r="AG77" s="2">
        <f t="shared" si="6"/>
        <v>-146.26067585295388</v>
      </c>
      <c r="AH77" s="60">
        <f>AVERAGE(AG77:AG78)</f>
        <v>-146.62122757977426</v>
      </c>
      <c r="AI77" s="60">
        <f>STDEV(AG77:AG78)</f>
        <v>0.50989714200639413</v>
      </c>
      <c r="AK77" s="91">
        <f t="shared" si="8"/>
        <v>14</v>
      </c>
      <c r="AL77" s="127">
        <v>0</v>
      </c>
      <c r="AM77" s="127">
        <v>0</v>
      </c>
      <c r="AN77" s="127">
        <v>0</v>
      </c>
    </row>
    <row r="78" spans="1:40" s="91" customFormat="1" x14ac:dyDescent="0.3">
      <c r="A78" s="91">
        <v>2219</v>
      </c>
      <c r="B78" s="85" t="s">
        <v>147</v>
      </c>
      <c r="C78" s="105" t="s">
        <v>48</v>
      </c>
      <c r="D78" s="48" t="s">
        <v>111</v>
      </c>
      <c r="E78" s="91" t="s">
        <v>198</v>
      </c>
      <c r="F78" s="16">
        <v>14.3747789910036</v>
      </c>
      <c r="G78" s="16">
        <v>14.2724411300899</v>
      </c>
      <c r="H78" s="16">
        <v>3.8409990622599501E-3</v>
      </c>
      <c r="I78" s="16">
        <v>27.770978304405698</v>
      </c>
      <c r="J78" s="16">
        <v>27.392358439356901</v>
      </c>
      <c r="K78" s="16">
        <v>1.1174700259706299E-3</v>
      </c>
      <c r="L78" s="16">
        <v>-0.19072412589051499</v>
      </c>
      <c r="M78" s="16">
        <v>3.8578403177262099E-3</v>
      </c>
      <c r="N78" s="16">
        <v>4.0332366534728097</v>
      </c>
      <c r="O78" s="16">
        <v>3.8018401091371402E-3</v>
      </c>
      <c r="P78" s="16">
        <v>7.3223349058176703</v>
      </c>
      <c r="Q78" s="16">
        <v>1.09523672054367E-3</v>
      </c>
      <c r="R78" s="16">
        <v>8.2487522653061607</v>
      </c>
      <c r="S78" s="16">
        <v>0.15950585698974901</v>
      </c>
      <c r="T78" s="16">
        <v>808.23666427823196</v>
      </c>
      <c r="U78" s="16">
        <v>0.17693812673510401</v>
      </c>
      <c r="V78" s="92">
        <v>43897.569884259261</v>
      </c>
      <c r="W78" s="91">
        <v>2.4</v>
      </c>
      <c r="X78" s="16">
        <v>8.5302560024076102E-2</v>
      </c>
      <c r="Y78" s="16">
        <v>6.9710498927407202E-2</v>
      </c>
      <c r="Z78" s="17">
        <f>((((N78/1000)+1)/((SMOW!$Z$4/1000)+1))-1)*1000</f>
        <v>14.490484752097688</v>
      </c>
      <c r="AA78" s="17">
        <f>((((P78/1000)+1)/((SMOW!$AA$4/1000)+1))-1)*1000</f>
        <v>27.923005703650581</v>
      </c>
      <c r="AB78" s="17">
        <f>Z78*SMOW!$AN$6</f>
        <v>15.161788800496891</v>
      </c>
      <c r="AC78" s="17">
        <f>AA78*SMOW!$AN$12</f>
        <v>29.196468467920603</v>
      </c>
      <c r="AD78" s="17">
        <f t="shared" si="9"/>
        <v>15.04799762426776</v>
      </c>
      <c r="AE78" s="17">
        <f t="shared" si="10"/>
        <v>28.778370082527186</v>
      </c>
      <c r="AF78" s="16">
        <f>(AD78-SMOW!AN$14*AE78)</f>
        <v>-0.14698177930659462</v>
      </c>
      <c r="AG78" s="2">
        <f t="shared" si="6"/>
        <v>-146.9817793065946</v>
      </c>
      <c r="AH78" s="94"/>
      <c r="AI78" s="94"/>
      <c r="AK78" s="91">
        <f t="shared" si="8"/>
        <v>14</v>
      </c>
      <c r="AL78" s="127">
        <v>0</v>
      </c>
      <c r="AM78" s="127">
        <v>0</v>
      </c>
      <c r="AN78" s="127">
        <v>0</v>
      </c>
    </row>
    <row r="79" spans="1:40" s="91" customFormat="1" x14ac:dyDescent="0.3">
      <c r="A79" s="91">
        <v>2220</v>
      </c>
      <c r="B79" s="85" t="s">
        <v>147</v>
      </c>
      <c r="C79" s="105" t="s">
        <v>48</v>
      </c>
      <c r="D79" s="48" t="s">
        <v>111</v>
      </c>
      <c r="E79" s="91" t="s">
        <v>199</v>
      </c>
      <c r="F79" s="16">
        <v>14.7058641664938</v>
      </c>
      <c r="G79" s="16">
        <v>14.5987812502661</v>
      </c>
      <c r="H79" s="16">
        <v>3.6187446126261002E-3</v>
      </c>
      <c r="I79" s="16">
        <v>28.384925811397</v>
      </c>
      <c r="J79" s="16">
        <v>27.989538357910501</v>
      </c>
      <c r="K79" s="16">
        <v>1.47532488188124E-3</v>
      </c>
      <c r="L79" s="16">
        <v>-0.17969500271068201</v>
      </c>
      <c r="M79" s="16">
        <v>3.6913230749407999E-3</v>
      </c>
      <c r="N79" s="16">
        <v>4.3609464183844899</v>
      </c>
      <c r="O79" s="16">
        <v>3.5818515417483498E-3</v>
      </c>
      <c r="P79" s="16">
        <v>7.9240672462971302</v>
      </c>
      <c r="Q79" s="16">
        <v>1.44597165724014E-3</v>
      </c>
      <c r="R79" s="16">
        <v>9.30389484997289</v>
      </c>
      <c r="S79" s="16">
        <v>0.136594414375666</v>
      </c>
      <c r="T79" s="16">
        <v>974.56551000413594</v>
      </c>
      <c r="U79" s="16">
        <v>0.106561855285896</v>
      </c>
      <c r="V79" s="92">
        <v>43897.650879629633</v>
      </c>
      <c r="W79" s="91">
        <v>2.4</v>
      </c>
      <c r="X79" s="16">
        <v>2.5031946105811402E-3</v>
      </c>
      <c r="Y79" s="16">
        <v>5.06009879051127E-3</v>
      </c>
      <c r="Z79" s="17">
        <f>((((N79/1000)+1)/((SMOW!$Z$4/1000)+1))-1)*1000</f>
        <v>14.821607693178196</v>
      </c>
      <c r="AA79" s="17">
        <f>((((P79/1000)+1)/((SMOW!$AA$4/1000)+1))-1)*1000</f>
        <v>28.537044025468195</v>
      </c>
      <c r="AB79" s="17">
        <f>Z79*SMOW!$AN$6</f>
        <v>15.50825175087785</v>
      </c>
      <c r="AC79" s="17">
        <f>AA79*SMOW!$AN$12</f>
        <v>29.838510757039177</v>
      </c>
      <c r="AD79" s="17">
        <f t="shared" si="9"/>
        <v>15.389227806251034</v>
      </c>
      <c r="AE79" s="17">
        <f t="shared" si="10"/>
        <v>29.402004276608434</v>
      </c>
      <c r="AF79" s="16">
        <f>(AD79-SMOW!AN$14*AE79)</f>
        <v>-0.1350304517982206</v>
      </c>
      <c r="AG79" s="2">
        <f t="shared" si="6"/>
        <v>-135.03045179822061</v>
      </c>
      <c r="AH79" s="60">
        <f>AVERAGE(AG79:AG80)</f>
        <v>-139.35713330304367</v>
      </c>
      <c r="AI79" s="60">
        <f>STDEV(AG79:AG80)</f>
        <v>6.1188516641895987</v>
      </c>
      <c r="AK79" s="91">
        <f t="shared" si="8"/>
        <v>14</v>
      </c>
      <c r="AL79" s="127">
        <v>0</v>
      </c>
      <c r="AM79" s="127">
        <v>0</v>
      </c>
      <c r="AN79" s="127">
        <v>0</v>
      </c>
    </row>
    <row r="80" spans="1:40" s="91" customFormat="1" x14ac:dyDescent="0.3">
      <c r="A80" s="91">
        <v>2221</v>
      </c>
      <c r="B80" s="85" t="s">
        <v>80</v>
      </c>
      <c r="C80" s="105" t="s">
        <v>48</v>
      </c>
      <c r="D80" s="48" t="s">
        <v>111</v>
      </c>
      <c r="E80" s="91" t="s">
        <v>200</v>
      </c>
      <c r="F80" s="16">
        <v>13.3993965557748</v>
      </c>
      <c r="G80" s="16">
        <v>13.3104181367236</v>
      </c>
      <c r="H80" s="16">
        <v>4.9100960687884498E-3</v>
      </c>
      <c r="I80" s="16">
        <v>25.8916025729567</v>
      </c>
      <c r="J80" s="16">
        <v>25.562090580929699</v>
      </c>
      <c r="K80" s="16">
        <v>1.9788312657943899E-3</v>
      </c>
      <c r="L80" s="16">
        <v>-0.186365690007228</v>
      </c>
      <c r="M80" s="16">
        <v>4.7666853877815201E-3</v>
      </c>
      <c r="N80" s="16">
        <v>3.0677982339650001</v>
      </c>
      <c r="O80" s="16">
        <v>4.8600376806757504E-3</v>
      </c>
      <c r="P80" s="16">
        <v>5.4803514387501302</v>
      </c>
      <c r="Q80" s="16">
        <v>1.9394602232638901E-3</v>
      </c>
      <c r="R80" s="16">
        <v>4.0547734837871996</v>
      </c>
      <c r="S80" s="16">
        <v>0.165316531896052</v>
      </c>
      <c r="T80" s="16">
        <v>1604.3788978658899</v>
      </c>
      <c r="U80" s="16">
        <v>0.39466009220373899</v>
      </c>
      <c r="V80" s="92">
        <v>43899.387696759259</v>
      </c>
      <c r="W80" s="91">
        <v>2.4</v>
      </c>
      <c r="X80" s="16">
        <v>1.2117645803781701E-2</v>
      </c>
      <c r="Y80" s="16">
        <v>1.7286850262775998E-2</v>
      </c>
      <c r="Z80" s="17">
        <f>((((N80/1000)+1)/((SMOW!$Z$4/1000)+1))-1)*1000</f>
        <v>13.514991058811932</v>
      </c>
      <c r="AA80" s="17">
        <f>((((P80/1000)+1)/((SMOW!$AA$4/1000)+1))-1)*1000</f>
        <v>26.043351975828077</v>
      </c>
      <c r="AB80" s="17">
        <f>Z80*SMOW!$AN$6</f>
        <v>14.141103184601658</v>
      </c>
      <c r="AC80" s="17">
        <f>AA80*SMOW!$AN$12</f>
        <v>27.231090837109019</v>
      </c>
      <c r="AD80" s="17">
        <f t="shared" si="9"/>
        <v>14.042050502230625</v>
      </c>
      <c r="AE80" s="17">
        <f t="shared" si="10"/>
        <v>26.866921054997142</v>
      </c>
      <c r="AF80" s="16">
        <f>(AD80-SMOW!AN$14*AE80)</f>
        <v>-0.14368381480786674</v>
      </c>
      <c r="AG80" s="2">
        <f t="shared" si="6"/>
        <v>-143.68381480786672</v>
      </c>
      <c r="AK80" s="91">
        <f t="shared" ref="AK80:AK105" si="11">AK79</f>
        <v>14</v>
      </c>
      <c r="AL80" s="127">
        <v>0</v>
      </c>
      <c r="AM80" s="127">
        <v>0</v>
      </c>
      <c r="AN80" s="127">
        <v>0</v>
      </c>
    </row>
    <row r="81" spans="1:40" s="91" customFormat="1" x14ac:dyDescent="0.3">
      <c r="A81" s="91">
        <v>2222</v>
      </c>
      <c r="B81" s="85" t="s">
        <v>80</v>
      </c>
      <c r="C81" s="105" t="s">
        <v>48</v>
      </c>
      <c r="D81" s="48" t="s">
        <v>112</v>
      </c>
      <c r="E81" s="91" t="s">
        <v>201</v>
      </c>
      <c r="F81" s="16">
        <v>13.7285899314438</v>
      </c>
      <c r="G81" s="16">
        <v>13.6352063417617</v>
      </c>
      <c r="H81" s="16">
        <v>3.3239011129169E-3</v>
      </c>
      <c r="I81" s="16">
        <v>26.509867452906601</v>
      </c>
      <c r="J81" s="16">
        <v>26.164570114002402</v>
      </c>
      <c r="K81" s="16">
        <v>1.3268743771877799E-3</v>
      </c>
      <c r="L81" s="16">
        <v>-0.179686678431597</v>
      </c>
      <c r="M81" s="16">
        <v>3.3358426453687501E-3</v>
      </c>
      <c r="N81" s="16">
        <v>3.39363548593861</v>
      </c>
      <c r="O81" s="16">
        <v>3.2900139690350801E-3</v>
      </c>
      <c r="P81" s="16">
        <v>6.08631525326531</v>
      </c>
      <c r="Q81" s="16">
        <v>1.30047473996608E-3</v>
      </c>
      <c r="R81" s="16">
        <v>5.70299425075582</v>
      </c>
      <c r="S81" s="16">
        <v>0.13404793181827299</v>
      </c>
      <c r="T81" s="16">
        <v>855.93978996076703</v>
      </c>
      <c r="U81" s="16">
        <v>8.8644707326079E-2</v>
      </c>
      <c r="V81" s="92">
        <v>43899.490486111114</v>
      </c>
      <c r="W81" s="91">
        <v>2.4</v>
      </c>
      <c r="X81" s="16">
        <v>3.2296761721236698E-3</v>
      </c>
      <c r="Y81" s="16">
        <v>9.0841553497135095E-4</v>
      </c>
      <c r="Z81" s="17">
        <f>((((N81/1000)+1)/((SMOW!$Z$4/1000)+1))-1)*1000</f>
        <v>13.844221984280702</v>
      </c>
      <c r="AA81" s="17">
        <f>((((P81/1000)+1)/((SMOW!$AA$4/1000)+1))-1)*1000</f>
        <v>26.661708309227983</v>
      </c>
      <c r="AB81" s="17">
        <f>Z81*SMOW!$AN$6</f>
        <v>14.485586467524751</v>
      </c>
      <c r="AC81" s="17">
        <f>AA81*SMOW!$AN$12</f>
        <v>27.87764806599964</v>
      </c>
      <c r="AD81" s="17">
        <f t="shared" si="9"/>
        <v>14.381672659418509</v>
      </c>
      <c r="AE81" s="17">
        <f t="shared" si="10"/>
        <v>27.496140558552707</v>
      </c>
      <c r="AF81" s="16">
        <f>(AD81-SMOW!AN$14*AE81)</f>
        <v>-0.13628955549732069</v>
      </c>
      <c r="AG81" s="2">
        <f t="shared" si="6"/>
        <v>-136.28955549732069</v>
      </c>
      <c r="AH81" s="60">
        <f>AVERAGE(AG81:AG82)</f>
        <v>-134.26081655105548</v>
      </c>
      <c r="AI81" s="60">
        <f>STDEV(AG81:AG82)</f>
        <v>2.8690701323227579</v>
      </c>
      <c r="AK81" s="91">
        <f t="shared" si="11"/>
        <v>14</v>
      </c>
      <c r="AL81" s="127">
        <v>0</v>
      </c>
      <c r="AM81" s="127">
        <v>0</v>
      </c>
      <c r="AN81" s="127">
        <v>0</v>
      </c>
    </row>
    <row r="82" spans="1:40" s="91" customFormat="1" x14ac:dyDescent="0.3">
      <c r="A82" s="91">
        <v>2223</v>
      </c>
      <c r="B82" s="85" t="s">
        <v>113</v>
      </c>
      <c r="C82" s="105" t="s">
        <v>48</v>
      </c>
      <c r="D82" s="48" t="s">
        <v>112</v>
      </c>
      <c r="E82" s="91" t="s">
        <v>202</v>
      </c>
      <c r="F82" s="16">
        <v>13.9042766503655</v>
      </c>
      <c r="G82" s="16">
        <v>13.8084986220952</v>
      </c>
      <c r="H82" s="16">
        <v>4.3883669372661097E-3</v>
      </c>
      <c r="I82" s="16">
        <v>26.8396925100757</v>
      </c>
      <c r="J82" s="16">
        <v>26.4858257613486</v>
      </c>
      <c r="K82" s="16">
        <v>1.0861367289057701E-3</v>
      </c>
      <c r="L82" s="16">
        <v>-0.17601737989681501</v>
      </c>
      <c r="M82" s="16">
        <v>4.4823921121451404E-3</v>
      </c>
      <c r="N82" s="16">
        <v>3.5675310802390601</v>
      </c>
      <c r="O82" s="16">
        <v>4.3436275732593004E-3</v>
      </c>
      <c r="P82" s="16">
        <v>6.4095780751501401</v>
      </c>
      <c r="Q82" s="16">
        <v>1.0645268341711099E-3</v>
      </c>
      <c r="R82" s="16">
        <v>6.0791177343183502</v>
      </c>
      <c r="S82" s="16">
        <v>0.12371493124279</v>
      </c>
      <c r="T82" s="16">
        <v>1003.8287028030001</v>
      </c>
      <c r="U82" s="16">
        <v>0.16139643374716101</v>
      </c>
      <c r="V82" s="92">
        <v>43899.587175925924</v>
      </c>
      <c r="W82" s="91">
        <v>2.4</v>
      </c>
      <c r="X82" s="16">
        <v>8.8720415371751599E-2</v>
      </c>
      <c r="Y82" s="16">
        <v>0.103349785209482</v>
      </c>
      <c r="Z82" s="17">
        <f>((((N82/1000)+1)/((SMOW!$Z$4/1000)+1))-1)*1000</f>
        <v>14.019928743099097</v>
      </c>
      <c r="AA82" s="17">
        <f>((((P82/1000)+1)/((SMOW!$AA$4/1000)+1))-1)*1000</f>
        <v>26.991582153964131</v>
      </c>
      <c r="AB82" s="17">
        <f>Z82*SMOW!$AN$6</f>
        <v>14.669433234116786</v>
      </c>
      <c r="AC82" s="17">
        <f>AA82*SMOW!$AN$12</f>
        <v>28.222566210143828</v>
      </c>
      <c r="AD82" s="17">
        <f t="shared" si="9"/>
        <v>14.562877905257329</v>
      </c>
      <c r="AE82" s="17">
        <f t="shared" si="10"/>
        <v>27.831647694814617</v>
      </c>
      <c r="AF82" s="16">
        <f>(AD82-SMOW!AN$14*AE82)</f>
        <v>-0.13223207760479028</v>
      </c>
      <c r="AG82" s="84">
        <f t="shared" si="6"/>
        <v>-132.23207760479028</v>
      </c>
      <c r="AH82" s="107"/>
      <c r="AI82" s="107"/>
      <c r="AK82" s="91">
        <f t="shared" si="11"/>
        <v>14</v>
      </c>
      <c r="AL82" s="127">
        <v>0</v>
      </c>
      <c r="AM82" s="127">
        <v>0</v>
      </c>
      <c r="AN82" s="127">
        <v>0</v>
      </c>
    </row>
    <row r="83" spans="1:40" s="76" customFormat="1" x14ac:dyDescent="0.3">
      <c r="A83" s="91">
        <v>2224</v>
      </c>
      <c r="B83" s="85" t="s">
        <v>113</v>
      </c>
      <c r="C83" s="105" t="s">
        <v>64</v>
      </c>
      <c r="D83" s="48" t="s">
        <v>50</v>
      </c>
      <c r="E83" s="91" t="s">
        <v>203</v>
      </c>
      <c r="F83" s="16">
        <v>11.8201403131901</v>
      </c>
      <c r="G83" s="16">
        <v>11.750827562435999</v>
      </c>
      <c r="H83" s="16">
        <v>5.34559565711767E-3</v>
      </c>
      <c r="I83" s="16">
        <v>22.802930109599099</v>
      </c>
      <c r="J83" s="16">
        <v>22.5468291942652</v>
      </c>
      <c r="K83" s="16">
        <v>1.2442863751140499E-3</v>
      </c>
      <c r="L83" s="16">
        <v>-0.15389825213604399</v>
      </c>
      <c r="M83" s="16">
        <v>5.32310590714622E-3</v>
      </c>
      <c r="N83" s="16">
        <v>1.50464249548659</v>
      </c>
      <c r="O83" s="16">
        <v>5.2910973543653997E-3</v>
      </c>
      <c r="P83" s="16">
        <v>2.4531315393502999</v>
      </c>
      <c r="Q83" s="16">
        <v>1.2195299177824299E-3</v>
      </c>
      <c r="R83" s="16">
        <v>0.30229855771869202</v>
      </c>
      <c r="S83" s="16">
        <v>0.13723114573749201</v>
      </c>
      <c r="T83" s="16">
        <v>973.71360900691002</v>
      </c>
      <c r="U83" s="16">
        <v>0.13361699857877299</v>
      </c>
      <c r="V83" s="92">
        <v>43899.680127314816</v>
      </c>
      <c r="W83" s="91">
        <v>2.4</v>
      </c>
      <c r="X83" s="16">
        <v>7.2215748726636594E-2</v>
      </c>
      <c r="Y83" s="16">
        <v>9.1404996767984595E-2</v>
      </c>
      <c r="Z83" s="17">
        <f>((((N83/1000)+1)/((SMOW!$Z$4/1000)+1))-1)*1000</f>
        <v>11.935554676648197</v>
      </c>
      <c r="AA83" s="17">
        <f>((((P83/1000)+1)/((SMOW!$AA$4/1000)+1))-1)*1000</f>
        <v>22.954222637493913</v>
      </c>
      <c r="AB83" s="17">
        <f>Z83*SMOW!$AN$6</f>
        <v>12.488495886787085</v>
      </c>
      <c r="AC83" s="17">
        <f>AA83*SMOW!$AN$12</f>
        <v>24.001077984008091</v>
      </c>
      <c r="AD83" s="17">
        <f t="shared" si="9"/>
        <v>12.411157846884223</v>
      </c>
      <c r="AE83" s="17">
        <f t="shared" si="10"/>
        <v>23.717579335519822</v>
      </c>
      <c r="AF83" s="16">
        <f>(AD83-SMOW!AN$14*AE83)</f>
        <v>-0.11172404227024479</v>
      </c>
      <c r="AG83" s="84">
        <f t="shared" si="6"/>
        <v>-111.72404227024479</v>
      </c>
      <c r="AH83" s="83">
        <f>AVERAGE(AG83:AG84)</f>
        <v>-111.6629913564955</v>
      </c>
      <c r="AI83" s="83">
        <f>STDEV(AG83:AG84)</f>
        <v>8.6339030219537732E-2</v>
      </c>
      <c r="AJ83" s="81"/>
      <c r="AK83" s="91">
        <f t="shared" si="11"/>
        <v>14</v>
      </c>
      <c r="AL83" s="127">
        <v>0</v>
      </c>
      <c r="AM83" s="127">
        <v>0</v>
      </c>
      <c r="AN83" s="127">
        <v>0</v>
      </c>
    </row>
    <row r="84" spans="1:40" s="76" customFormat="1" x14ac:dyDescent="0.3">
      <c r="A84" s="91">
        <v>2225</v>
      </c>
      <c r="B84" s="85" t="s">
        <v>147</v>
      </c>
      <c r="C84" s="105" t="s">
        <v>64</v>
      </c>
      <c r="D84" s="48" t="s">
        <v>50</v>
      </c>
      <c r="E84" s="91" t="s">
        <v>204</v>
      </c>
      <c r="F84" s="16">
        <v>11.873843663656301</v>
      </c>
      <c r="G84" s="16">
        <v>11.8039020110694</v>
      </c>
      <c r="H84" s="16">
        <v>5.9404277975040097E-3</v>
      </c>
      <c r="I84" s="16">
        <v>22.905641050041101</v>
      </c>
      <c r="J84" s="16">
        <v>22.647245199616801</v>
      </c>
      <c r="K84" s="16">
        <v>1.2255863189596201E-3</v>
      </c>
      <c r="L84" s="16">
        <v>-0.15816556830461401</v>
      </c>
      <c r="M84" s="16">
        <v>4.2546538400969596E-3</v>
      </c>
      <c r="N84" s="16">
        <v>1.5577983407465901</v>
      </c>
      <c r="O84" s="16">
        <v>5.8798651860854801E-3</v>
      </c>
      <c r="P84" s="16">
        <v>2.55379893172706</v>
      </c>
      <c r="Q84" s="16">
        <v>1.20120191998479E-3</v>
      </c>
      <c r="R84" s="16">
        <v>0.137103350606121</v>
      </c>
      <c r="S84" s="16">
        <v>0.122241349105317</v>
      </c>
      <c r="T84" s="16">
        <v>872.96255511499396</v>
      </c>
      <c r="U84" s="16">
        <v>0.14423621613345999</v>
      </c>
      <c r="V84" s="92">
        <v>43899.769363425927</v>
      </c>
      <c r="W84" s="91">
        <v>2.4</v>
      </c>
      <c r="X84" s="16">
        <v>1.6924577299537499E-2</v>
      </c>
      <c r="Y84" s="16">
        <v>3.2311776308508698E-2</v>
      </c>
      <c r="Z84" s="17">
        <f>((((N84/1000)+1)/((SMOW!$Z$4/1000)+1))-1)*1000</f>
        <v>11.989264152845625</v>
      </c>
      <c r="AA84" s="17">
        <f>((((P84/1000)+1)/((SMOW!$AA$4/1000)+1))-1)*1000</f>
        <v>23.056948770889818</v>
      </c>
      <c r="AB84" s="17">
        <f>Z84*SMOW!$AN$6</f>
        <v>12.544693574347042</v>
      </c>
      <c r="AC84" s="17">
        <f>AA84*SMOW!$AN$12</f>
        <v>24.108489068128339</v>
      </c>
      <c r="AD84" s="17">
        <f t="shared" si="9"/>
        <v>12.466660826160641</v>
      </c>
      <c r="AE84" s="17">
        <f t="shared" si="10"/>
        <v>23.822467360991261</v>
      </c>
      <c r="AF84" s="16">
        <f>(AD84-SMOW!AN$14*AE84)</f>
        <v>-0.11160194044274618</v>
      </c>
      <c r="AG84" s="84">
        <f t="shared" si="6"/>
        <v>-111.60194044274618</v>
      </c>
      <c r="AH84" s="129"/>
      <c r="AI84" s="129"/>
      <c r="AK84" s="91">
        <f t="shared" si="11"/>
        <v>14</v>
      </c>
      <c r="AL84" s="127">
        <v>0</v>
      </c>
      <c r="AM84" s="127">
        <v>0</v>
      </c>
      <c r="AN84" s="127">
        <v>0</v>
      </c>
    </row>
    <row r="85" spans="1:40" s="91" customFormat="1" x14ac:dyDescent="0.3">
      <c r="A85" s="91">
        <v>2226</v>
      </c>
      <c r="B85" s="85" t="s">
        <v>147</v>
      </c>
      <c r="C85" s="105" t="s">
        <v>64</v>
      </c>
      <c r="D85" s="48" t="s">
        <v>101</v>
      </c>
      <c r="E85" s="91" t="s">
        <v>207</v>
      </c>
      <c r="F85" s="16">
        <v>17.0105081496765</v>
      </c>
      <c r="G85" s="16">
        <v>16.8674492857436</v>
      </c>
      <c r="H85" s="16">
        <v>3.5430084789269301E-3</v>
      </c>
      <c r="I85" s="16">
        <v>32.831608009231502</v>
      </c>
      <c r="J85" s="16">
        <v>32.304164250774001</v>
      </c>
      <c r="K85" s="16">
        <v>1.1507476118542601E-3</v>
      </c>
      <c r="L85" s="16">
        <v>-0.189149438665034</v>
      </c>
      <c r="M85" s="16">
        <v>3.6477833766559698E-3</v>
      </c>
      <c r="N85" s="16">
        <v>6.6420945755483398</v>
      </c>
      <c r="O85" s="16">
        <v>3.50688753728813E-3</v>
      </c>
      <c r="P85" s="16">
        <v>12.2822777704905</v>
      </c>
      <c r="Q85" s="16">
        <v>1.12785221195215E-3</v>
      </c>
      <c r="R85" s="16">
        <v>14.203880206826099</v>
      </c>
      <c r="S85" s="16">
        <v>0.16585490060496899</v>
      </c>
      <c r="T85" s="16">
        <v>811.72872394808803</v>
      </c>
      <c r="U85" s="16">
        <v>0.24058212081637101</v>
      </c>
      <c r="V85" s="92">
        <v>43899.859074074076</v>
      </c>
      <c r="W85" s="91">
        <v>2.4</v>
      </c>
      <c r="X85" s="16">
        <v>5.1716821417196399E-2</v>
      </c>
      <c r="Y85" s="16">
        <v>0.141866875110362</v>
      </c>
      <c r="Z85" s="17">
        <f>((((N85/1000)+1)/((SMOW!$Z$4/1000)+1))-1)*1000</f>
        <v>17.126514558080341</v>
      </c>
      <c r="AA85" s="17">
        <f>((((P85/1000)+1)/((SMOW!$AA$4/1000)+1))-1)*1000</f>
        <v>32.984383974439702</v>
      </c>
      <c r="AB85" s="17">
        <f>Z85*SMOW!$AN$6</f>
        <v>17.91993857076859</v>
      </c>
      <c r="AC85" s="17">
        <f>AA85*SMOW!$AN$12</f>
        <v>34.488677073815545</v>
      </c>
      <c r="AD85" s="17">
        <f t="shared" si="9"/>
        <v>17.761269230841648</v>
      </c>
      <c r="AE85" s="17">
        <f t="shared" si="10"/>
        <v>33.907272830670529</v>
      </c>
      <c r="AF85" s="16">
        <f>(AD85-SMOW!AN$14*AE85)</f>
        <v>-0.14177082375239181</v>
      </c>
      <c r="AG85" s="84">
        <f t="shared" si="6"/>
        <v>-141.77082375239181</v>
      </c>
      <c r="AH85" s="83">
        <f>AVERAGE(AG85:AG86,AG88)</f>
        <v>-149.07410250113057</v>
      </c>
      <c r="AI85" s="2">
        <f>STDEV(AG85:AG86,AG88)</f>
        <v>6.485538342628308</v>
      </c>
      <c r="AK85" s="91">
        <f t="shared" si="11"/>
        <v>14</v>
      </c>
      <c r="AL85" s="127">
        <v>0</v>
      </c>
      <c r="AM85" s="127">
        <v>0</v>
      </c>
      <c r="AN85" s="127">
        <v>0</v>
      </c>
    </row>
    <row r="86" spans="1:40" s="91" customFormat="1" x14ac:dyDescent="0.3">
      <c r="A86" s="91">
        <v>2227</v>
      </c>
      <c r="B86" s="85" t="s">
        <v>80</v>
      </c>
      <c r="C86" s="105" t="s">
        <v>64</v>
      </c>
      <c r="D86" s="48" t="s">
        <v>101</v>
      </c>
      <c r="E86" s="91" t="s">
        <v>205</v>
      </c>
      <c r="F86" s="16">
        <v>16.526817076778102</v>
      </c>
      <c r="G86" s="16">
        <v>16.391734784849898</v>
      </c>
      <c r="H86" s="16">
        <v>6.3892940867309404E-3</v>
      </c>
      <c r="I86" s="16">
        <v>31.923402889377499</v>
      </c>
      <c r="J86" s="16">
        <v>31.424442244432498</v>
      </c>
      <c r="K86" s="16">
        <v>1.7619192522220601E-3</v>
      </c>
      <c r="L86" s="16">
        <v>-0.200370720210482</v>
      </c>
      <c r="M86" s="16">
        <v>6.3360699061436303E-3</v>
      </c>
      <c r="N86" s="16">
        <v>6.1633347290686897</v>
      </c>
      <c r="O86" s="16">
        <v>6.3241552872717001E-3</v>
      </c>
      <c r="P86" s="16">
        <v>11.3921423986843</v>
      </c>
      <c r="Q86" s="16">
        <v>1.72686391475312E-3</v>
      </c>
      <c r="R86" s="16">
        <v>12.898980625630401</v>
      </c>
      <c r="S86" s="16">
        <v>0.16420010601558299</v>
      </c>
      <c r="T86" s="16">
        <v>483.81729830739999</v>
      </c>
      <c r="U86" s="16">
        <v>0.11988415138863</v>
      </c>
      <c r="V86" s="92">
        <v>43900.37699074074</v>
      </c>
      <c r="W86" s="91">
        <v>2.4</v>
      </c>
      <c r="X86" s="16">
        <v>6.0166050071037903E-2</v>
      </c>
      <c r="Y86" s="16">
        <v>0.109236330512737</v>
      </c>
      <c r="Z86" s="17">
        <f>((((N86/1000)+1)/((SMOW!$Z$4/1000)+1))-1)*1000</f>
        <v>16.642768312434164</v>
      </c>
      <c r="AA86" s="17">
        <f>((((P86/1000)+1)/((SMOW!$AA$4/1000)+1))-1)*1000</f>
        <v>32.076044513312141</v>
      </c>
      <c r="AB86" s="17">
        <f>Z86*SMOW!$AN$6</f>
        <v>17.41378170058805</v>
      </c>
      <c r="AC86" s="17">
        <f>AA86*SMOW!$AN$12</f>
        <v>33.538911682638059</v>
      </c>
      <c r="AD86" s="17">
        <f t="shared" si="9"/>
        <v>17.263899314966302</v>
      </c>
      <c r="AE86" s="17">
        <f t="shared" si="10"/>
        <v>32.988749825352471</v>
      </c>
      <c r="AF86" s="16">
        <f>(AD86-SMOW!AN$14*AE86)</f>
        <v>-0.1541605928198031</v>
      </c>
      <c r="AG86" s="84">
        <f t="shared" si="6"/>
        <v>-154.1605928198031</v>
      </c>
      <c r="AK86" s="91">
        <f t="shared" si="11"/>
        <v>14</v>
      </c>
      <c r="AL86" s="127">
        <v>0</v>
      </c>
      <c r="AM86" s="127">
        <v>0</v>
      </c>
      <c r="AN86" s="127">
        <v>0</v>
      </c>
    </row>
    <row r="87" spans="1:40" s="91" customFormat="1" x14ac:dyDescent="0.3">
      <c r="A87" s="91">
        <v>2228</v>
      </c>
      <c r="B87" s="85" t="s">
        <v>80</v>
      </c>
      <c r="C87" s="105" t="s">
        <v>64</v>
      </c>
      <c r="D87" s="48" t="s">
        <v>179</v>
      </c>
      <c r="E87" s="91" t="s">
        <v>206</v>
      </c>
      <c r="F87" s="16">
        <v>17.2163480505432</v>
      </c>
      <c r="G87" s="16">
        <v>17.0698253644956</v>
      </c>
      <c r="H87" s="16">
        <v>6.1339990004311302E-3</v>
      </c>
      <c r="I87" s="16">
        <v>33.221613178416298</v>
      </c>
      <c r="J87" s="16">
        <v>32.6817006681311</v>
      </c>
      <c r="K87" s="16">
        <v>1.31810114941271E-3</v>
      </c>
      <c r="L87" s="16">
        <v>-0.186112588277598</v>
      </c>
      <c r="M87" s="16">
        <v>6.1531521590134598E-3</v>
      </c>
      <c r="N87" s="16">
        <v>6.84583594035752</v>
      </c>
      <c r="O87" s="16">
        <v>6.0714629322287496E-3</v>
      </c>
      <c r="P87" s="16">
        <v>12.664523354323601</v>
      </c>
      <c r="Q87" s="16">
        <v>1.2918760652885399E-3</v>
      </c>
      <c r="R87" s="16">
        <v>15.2812035349714</v>
      </c>
      <c r="S87" s="16">
        <v>0.12772550369880301</v>
      </c>
      <c r="T87" s="16">
        <v>592.72084728648895</v>
      </c>
      <c r="U87" s="16">
        <v>8.2924992236071096E-2</v>
      </c>
      <c r="V87" s="92">
        <v>43900.477696759262</v>
      </c>
      <c r="W87" s="91">
        <v>2.4</v>
      </c>
      <c r="X87" s="16">
        <v>1.2876182601189201E-2</v>
      </c>
      <c r="Y87" s="16">
        <v>6.5332562365493493E-2</v>
      </c>
      <c r="Z87" s="17">
        <f>((((N87/1000)+1)/((SMOW!$Z$4/1000)+1))-1)*1000</f>
        <v>17.332377938299004</v>
      </c>
      <c r="AA87" s="17">
        <f>((((P87/1000)+1)/((SMOW!$AA$4/1000)+1))-1)*1000</f>
        <v>33.37444683300572</v>
      </c>
      <c r="AB87" s="17">
        <f>Z87*SMOW!$AN$6</f>
        <v>18.135339031555791</v>
      </c>
      <c r="AC87" s="17">
        <f>AA87*SMOW!$AN$12</f>
        <v>34.896529225245672</v>
      </c>
      <c r="AD87" s="17">
        <f t="shared" si="9"/>
        <v>17.972855295287118</v>
      </c>
      <c r="AE87" s="17">
        <f t="shared" si="10"/>
        <v>34.301449956774945</v>
      </c>
      <c r="AF87" s="16">
        <f>(AD87-SMOW!AN$14*AE87)</f>
        <v>-0.13831028189005323</v>
      </c>
      <c r="AG87" s="84">
        <f t="shared" si="6"/>
        <v>-138.31028189005323</v>
      </c>
      <c r="AK87" s="91">
        <f t="shared" si="11"/>
        <v>14</v>
      </c>
      <c r="AL87" s="127">
        <v>0</v>
      </c>
      <c r="AM87" s="127">
        <v>0</v>
      </c>
      <c r="AN87" s="127">
        <v>0</v>
      </c>
    </row>
    <row r="88" spans="1:40" s="91" customFormat="1" x14ac:dyDescent="0.3">
      <c r="A88" s="91">
        <v>2229</v>
      </c>
      <c r="B88" s="85" t="s">
        <v>80</v>
      </c>
      <c r="C88" s="105" t="s">
        <v>64</v>
      </c>
      <c r="D88" s="48" t="s">
        <v>101</v>
      </c>
      <c r="E88" s="91" t="s">
        <v>208</v>
      </c>
      <c r="F88" s="16">
        <v>17.381196105311599</v>
      </c>
      <c r="G88" s="16">
        <v>17.2318706607258</v>
      </c>
      <c r="H88" s="16">
        <v>3.8023637915017301E-3</v>
      </c>
      <c r="I88" s="16">
        <v>33.563534559684904</v>
      </c>
      <c r="J88" s="16">
        <v>33.0125733524835</v>
      </c>
      <c r="K88" s="16">
        <v>1.4820968715131601E-3</v>
      </c>
      <c r="L88" s="16">
        <v>-0.198768069385555</v>
      </c>
      <c r="M88" s="16">
        <v>3.7244377487275801E-3</v>
      </c>
      <c r="N88" s="16">
        <v>7.0090033705945203</v>
      </c>
      <c r="O88" s="16">
        <v>3.7635987246379E-3</v>
      </c>
      <c r="P88" s="16">
        <v>12.999641830525301</v>
      </c>
      <c r="Q88" s="16">
        <v>1.45260891062596E-3</v>
      </c>
      <c r="R88" s="16">
        <v>15.511761432259799</v>
      </c>
      <c r="S88" s="16">
        <v>0.124698467021695</v>
      </c>
      <c r="T88" s="16">
        <v>624.33783036454702</v>
      </c>
      <c r="U88" s="16">
        <v>0.13913882740464201</v>
      </c>
      <c r="V88" s="92">
        <v>43900.586238425924</v>
      </c>
      <c r="W88" s="91">
        <v>2.4</v>
      </c>
      <c r="X88" s="16">
        <v>6.6636582924363098E-3</v>
      </c>
      <c r="Y88" s="16">
        <v>1.37710210192569E-2</v>
      </c>
      <c r="Z88" s="17">
        <f>((((N88/1000)+1)/((SMOW!$Z$4/1000)+1))-1)*1000</f>
        <v>17.497244796639944</v>
      </c>
      <c r="AA88" s="17">
        <f>((((P88/1000)+1)/((SMOW!$AA$4/1000)+1))-1)*1000</f>
        <v>33.716418791124084</v>
      </c>
      <c r="AB88" s="17">
        <f>Z88*SMOW!$AN$6</f>
        <v>18.307843715086474</v>
      </c>
      <c r="AC88" s="17">
        <f>AA88*SMOW!$AN$12</f>
        <v>35.254097232002579</v>
      </c>
      <c r="AD88" s="17">
        <f t="shared" si="9"/>
        <v>18.142272920492598</v>
      </c>
      <c r="AE88" s="17">
        <f t="shared" si="10"/>
        <v>34.646901157999608</v>
      </c>
      <c r="AF88" s="16">
        <f>(AD88-SMOW!AN$14*AE88)</f>
        <v>-0.15129089093119674</v>
      </c>
      <c r="AG88" s="84">
        <f t="shared" si="6"/>
        <v>-151.29089093119674</v>
      </c>
      <c r="AK88" s="91">
        <f t="shared" si="11"/>
        <v>14</v>
      </c>
      <c r="AL88" s="127">
        <v>0</v>
      </c>
      <c r="AM88" s="127">
        <v>0</v>
      </c>
      <c r="AN88" s="127">
        <v>0</v>
      </c>
    </row>
    <row r="89" spans="1:40" s="76" customFormat="1" x14ac:dyDescent="0.3">
      <c r="A89" s="91">
        <v>2230</v>
      </c>
      <c r="B89" s="85" t="s">
        <v>113</v>
      </c>
      <c r="C89" s="105" t="s">
        <v>48</v>
      </c>
      <c r="D89" s="48" t="s">
        <v>112</v>
      </c>
      <c r="E89" s="91" t="s">
        <v>209</v>
      </c>
      <c r="F89" s="16">
        <v>14.5621365565187</v>
      </c>
      <c r="G89" s="16">
        <v>14.457126041221301</v>
      </c>
      <c r="H89" s="16">
        <v>6.5824469919858403E-3</v>
      </c>
      <c r="I89" s="16">
        <v>28.1344412845392</v>
      </c>
      <c r="J89" s="16">
        <v>27.7459379166208</v>
      </c>
      <c r="K89" s="16">
        <v>1.16722541792892E-3</v>
      </c>
      <c r="L89" s="16">
        <v>-0.19272917875453199</v>
      </c>
      <c r="M89" s="16">
        <v>6.4121893623900299E-3</v>
      </c>
      <c r="N89" s="16">
        <v>4.2186841101837897</v>
      </c>
      <c r="O89" s="16">
        <v>6.5153390002803202E-3</v>
      </c>
      <c r="P89" s="16">
        <v>7.6785663868854002</v>
      </c>
      <c r="Q89" s="16">
        <v>1.14400217379834E-3</v>
      </c>
      <c r="R89" s="16">
        <v>7.8477661334183697</v>
      </c>
      <c r="S89" s="16">
        <v>0.14127256890409001</v>
      </c>
      <c r="T89" s="16">
        <v>610.73808574490204</v>
      </c>
      <c r="U89" s="16">
        <v>0.13264261406840799</v>
      </c>
      <c r="V89" s="92">
        <v>43900.680844907409</v>
      </c>
      <c r="W89" s="91">
        <v>2.4</v>
      </c>
      <c r="X89" s="16">
        <v>5.2253224754147498E-4</v>
      </c>
      <c r="Y89" s="16">
        <v>4.3260572761340196E-3</v>
      </c>
      <c r="Z89" s="17">
        <f>((((N89/1000)+1)/((SMOW!$Z$4/1000)+1))-1)*1000</f>
        <v>14.677863688757231</v>
      </c>
      <c r="AA89" s="17">
        <f>((((P89/1000)+1)/((SMOW!$AA$4/1000)+1))-1)*1000</f>
        <v>28.286522447056981</v>
      </c>
      <c r="AB89" s="17">
        <f>Z89*SMOW!$AN$6</f>
        <v>15.357848484620463</v>
      </c>
      <c r="AC89" s="17">
        <f>AA89*SMOW!$AN$12</f>
        <v>29.576563836201053</v>
      </c>
      <c r="AD89" s="17">
        <f t="shared" si="9"/>
        <v>15.241110442418035</v>
      </c>
      <c r="AE89" s="17">
        <f t="shared" si="10"/>
        <v>29.1476146438605</v>
      </c>
      <c r="AF89" s="16">
        <f>(AD89-SMOW!AN$14*AE89)</f>
        <v>-0.14883008954030963</v>
      </c>
      <c r="AG89" s="84">
        <f t="shared" si="6"/>
        <v>-148.83008954030964</v>
      </c>
      <c r="AH89" s="83">
        <f>AVERAGE(AG89:AG90)</f>
        <v>-141.53008732323613</v>
      </c>
      <c r="AI89" s="83">
        <f>STDEV(AG89:AG90)</f>
        <v>10.323762140739024</v>
      </c>
      <c r="AJ89" s="81"/>
      <c r="AK89" s="91">
        <f t="shared" si="11"/>
        <v>14</v>
      </c>
      <c r="AL89" s="127">
        <v>0</v>
      </c>
      <c r="AM89" s="127">
        <v>0</v>
      </c>
      <c r="AN89" s="127">
        <v>0</v>
      </c>
    </row>
    <row r="90" spans="1:40" s="91" customFormat="1" x14ac:dyDescent="0.3">
      <c r="A90" s="91">
        <v>2231</v>
      </c>
      <c r="B90" s="85" t="s">
        <v>113</v>
      </c>
      <c r="C90" s="105" t="s">
        <v>48</v>
      </c>
      <c r="D90" s="48" t="s">
        <v>112</v>
      </c>
      <c r="E90" s="91" t="s">
        <v>210</v>
      </c>
      <c r="F90" s="16">
        <v>14.6522495918278</v>
      </c>
      <c r="G90" s="16">
        <v>14.545941355818</v>
      </c>
      <c r="H90" s="16">
        <v>8.0425385836207907E-3</v>
      </c>
      <c r="I90" s="16">
        <v>28.2900078669634</v>
      </c>
      <c r="J90" s="16">
        <v>27.8972360409701</v>
      </c>
      <c r="K90" s="16">
        <v>1.22115798478053E-3</v>
      </c>
      <c r="L90" s="16">
        <v>-0.18757108580610701</v>
      </c>
      <c r="M90" s="16">
        <v>7.3801298817148296E-3</v>
      </c>
      <c r="N90" s="16">
        <v>4.3128330440082703</v>
      </c>
      <c r="O90" s="16">
        <v>9.2059668195326808E-3</v>
      </c>
      <c r="P90" s="16">
        <v>7.8310423817507502</v>
      </c>
      <c r="Q90" s="16">
        <v>1.16656547654804E-3</v>
      </c>
      <c r="R90" s="16">
        <v>7.9228336995510702</v>
      </c>
      <c r="S90" s="16">
        <v>0.140644704658486</v>
      </c>
      <c r="T90" s="16">
        <v>888.05725355319601</v>
      </c>
      <c r="U90" s="16">
        <v>0.15448464806287701</v>
      </c>
      <c r="V90" s="92">
        <v>43900.765960648147</v>
      </c>
      <c r="W90" s="91">
        <v>2.4</v>
      </c>
      <c r="X90" s="16">
        <v>3.6852815399356E-3</v>
      </c>
      <c r="Y90" s="16">
        <v>1.2308724907399E-2</v>
      </c>
      <c r="Z90" s="17">
        <f>((((N90/1000)+1)/((SMOW!$Z$4/1000)+1))-1)*1000</f>
        <v>14.772993206414231</v>
      </c>
      <c r="AA90" s="17">
        <f>((((P90/1000)+1)/((SMOW!$AA$4/1000)+1))-1)*1000</f>
        <v>28.442116716645096</v>
      </c>
      <c r="AB90" s="17">
        <f>Z90*SMOW!$AN$6</f>
        <v>15.457385089508699</v>
      </c>
      <c r="AC90" s="17">
        <f>AA90*SMOW!$AN$12</f>
        <v>29.739254172407396</v>
      </c>
      <c r="AD90" s="17">
        <f t="shared" si="9"/>
        <v>15.339136696429238</v>
      </c>
      <c r="AE90" s="17">
        <f t="shared" si="10"/>
        <v>29.305618904423106</v>
      </c>
      <c r="AF90" s="16">
        <f>(AD90-SMOW!AN$14*AE90)</f>
        <v>-0.13423008510616263</v>
      </c>
      <c r="AG90" s="84">
        <f t="shared" ref="AG90:AG105" si="12">AF90*1000</f>
        <v>-134.23008510616262</v>
      </c>
      <c r="AK90" s="91">
        <f t="shared" si="11"/>
        <v>14</v>
      </c>
      <c r="AL90" s="127">
        <v>0</v>
      </c>
      <c r="AM90" s="127">
        <v>0</v>
      </c>
      <c r="AN90" s="127">
        <v>0</v>
      </c>
    </row>
    <row r="91" spans="1:40" s="91" customFormat="1" x14ac:dyDescent="0.3">
      <c r="A91" s="91">
        <v>2232</v>
      </c>
      <c r="B91" s="85" t="s">
        <v>147</v>
      </c>
      <c r="C91" s="105" t="s">
        <v>48</v>
      </c>
      <c r="D91" s="48" t="s">
        <v>111</v>
      </c>
      <c r="E91" s="91" t="s">
        <v>213</v>
      </c>
      <c r="F91" s="16">
        <v>15.1354236562729</v>
      </c>
      <c r="G91" s="16">
        <v>15.0220256925755</v>
      </c>
      <c r="H91" s="16">
        <v>3.4302553863921901E-3</v>
      </c>
      <c r="I91" s="16">
        <v>29.2021492802312</v>
      </c>
      <c r="J91" s="16">
        <v>28.783889688110701</v>
      </c>
      <c r="K91" s="16">
        <v>1.41729468203578E-3</v>
      </c>
      <c r="L91" s="16">
        <v>-0.17586806274691699</v>
      </c>
      <c r="M91" s="16">
        <v>3.1817903256412998E-3</v>
      </c>
      <c r="N91" s="16">
        <v>4.78612655277926</v>
      </c>
      <c r="O91" s="16">
        <v>3.3952839615856299E-3</v>
      </c>
      <c r="P91" s="16">
        <v>8.7250311479282399</v>
      </c>
      <c r="Q91" s="16">
        <v>1.3890960325777101E-3</v>
      </c>
      <c r="R91" s="16">
        <v>9.1681953520494694</v>
      </c>
      <c r="S91" s="16">
        <v>0.14536529117297101</v>
      </c>
      <c r="T91" s="16">
        <v>864.96401030859602</v>
      </c>
      <c r="U91" s="16">
        <v>0.126052405768808</v>
      </c>
      <c r="V91" s="92">
        <v>43900.846168981479</v>
      </c>
      <c r="W91" s="91">
        <v>2.4</v>
      </c>
      <c r="X91" s="16">
        <v>2.6689524303192599E-3</v>
      </c>
      <c r="Y91" s="16">
        <v>1.5044655094895399E-3</v>
      </c>
      <c r="Z91" s="17">
        <f>((((N91/1000)+1)/((SMOW!$Z$4/1000)+1))-1)*1000</f>
        <v>15.251216181127125</v>
      </c>
      <c r="AA91" s="17">
        <f>((((P91/1000)+1)/((SMOW!$AA$4/1000)+1))-1)*1000</f>
        <v>29.354388377613063</v>
      </c>
      <c r="AB91" s="17">
        <f>Z91*SMOW!$AN$6</f>
        <v>15.957762810902226</v>
      </c>
      <c r="AC91" s="17">
        <f>AA91*SMOW!$AN$12</f>
        <v>30.693131096199544</v>
      </c>
      <c r="AD91" s="17">
        <f t="shared" si="9"/>
        <v>15.831776255635528</v>
      </c>
      <c r="AE91" s="17">
        <f t="shared" si="10"/>
        <v>30.231518728904533</v>
      </c>
      <c r="AF91" s="16">
        <f>(AD91-SMOW!AN$14*AE91)</f>
        <v>-0.1304656332260663</v>
      </c>
      <c r="AG91" s="84">
        <f t="shared" si="12"/>
        <v>-130.4656332260663</v>
      </c>
      <c r="AH91" s="83">
        <f>AVERAGE(AG91:AG92)</f>
        <v>-138.47331207755698</v>
      </c>
      <c r="AI91" s="83">
        <f>STDEV(AG91:AG92)</f>
        <v>11.32456803490633</v>
      </c>
      <c r="AK91" s="91">
        <f t="shared" si="11"/>
        <v>14</v>
      </c>
      <c r="AL91" s="127">
        <v>0</v>
      </c>
      <c r="AM91" s="127">
        <v>0</v>
      </c>
      <c r="AN91" s="127">
        <v>0</v>
      </c>
    </row>
    <row r="92" spans="1:40" s="91" customFormat="1" x14ac:dyDescent="0.3">
      <c r="A92" s="91">
        <v>2233</v>
      </c>
      <c r="B92" s="85" t="s">
        <v>80</v>
      </c>
      <c r="C92" s="105" t="s">
        <v>48</v>
      </c>
      <c r="D92" s="48" t="s">
        <v>111</v>
      </c>
      <c r="E92" s="91" t="s">
        <v>212</v>
      </c>
      <c r="F92" s="16">
        <v>14.371794918192</v>
      </c>
      <c r="G92" s="16">
        <v>14.2694994284124</v>
      </c>
      <c r="H92" s="16">
        <v>3.2648159857624199E-3</v>
      </c>
      <c r="I92" s="16">
        <v>27.764311334086699</v>
      </c>
      <c r="J92" s="16">
        <v>27.385871576446799</v>
      </c>
      <c r="K92" s="16">
        <v>1.51268951057783E-3</v>
      </c>
      <c r="L92" s="16">
        <v>-0.19024076395155501</v>
      </c>
      <c r="M92" s="16">
        <v>3.17840423200463E-3</v>
      </c>
      <c r="N92" s="16">
        <v>4.0302830032584698</v>
      </c>
      <c r="O92" s="16">
        <v>3.2315312142544199E-3</v>
      </c>
      <c r="P92" s="16">
        <v>7.3158005822667098</v>
      </c>
      <c r="Q92" s="16">
        <v>1.48259287521146E-3</v>
      </c>
      <c r="R92" s="16">
        <v>6.52982493126932</v>
      </c>
      <c r="S92" s="16">
        <v>0.13905179338805701</v>
      </c>
      <c r="T92" s="16">
        <v>1026.1943133606801</v>
      </c>
      <c r="U92" s="16">
        <v>0.24597269214731499</v>
      </c>
      <c r="V92" s="92">
        <v>43901.393564814818</v>
      </c>
      <c r="W92" s="91">
        <v>2.4</v>
      </c>
      <c r="X92" s="16">
        <v>2.34029553672854E-2</v>
      </c>
      <c r="Y92" s="16">
        <v>4.4086140204256503E-2</v>
      </c>
      <c r="Z92" s="17">
        <f>((((N92/1000)+1)/((SMOW!$Z$4/1000)+1))-1)*1000</f>
        <v>14.487500338904669</v>
      </c>
      <c r="AA92" s="17">
        <f>((((P92/1000)+1)/((SMOW!$AA$4/1000)+1))-1)*1000</f>
        <v>27.916337747156518</v>
      </c>
      <c r="AB92" s="17">
        <f>Z92*SMOW!$AN$6</f>
        <v>15.158666127701601</v>
      </c>
      <c r="AC92" s="17">
        <f>AA92*SMOW!$AN$12</f>
        <v>29.189496411130211</v>
      </c>
      <c r="AD92" s="17">
        <f t="shared" si="9"/>
        <v>15.044921584928597</v>
      </c>
      <c r="AE92" s="17">
        <f t="shared" si="10"/>
        <v>28.771595787609172</v>
      </c>
      <c r="AF92" s="16">
        <f>(AD92-SMOW!AN$14*AE92)</f>
        <v>-0.14648099092904765</v>
      </c>
      <c r="AG92" s="84">
        <f t="shared" si="12"/>
        <v>-146.48099092904766</v>
      </c>
      <c r="AK92" s="91">
        <f t="shared" si="11"/>
        <v>14</v>
      </c>
      <c r="AL92" s="127">
        <v>0</v>
      </c>
      <c r="AM92" s="127">
        <v>0</v>
      </c>
      <c r="AN92" s="127">
        <v>0</v>
      </c>
    </row>
    <row r="93" spans="1:40" s="91" customFormat="1" x14ac:dyDescent="0.3">
      <c r="A93" s="91">
        <v>2234</v>
      </c>
      <c r="B93" s="85" t="s">
        <v>80</v>
      </c>
      <c r="C93" s="105" t="s">
        <v>48</v>
      </c>
      <c r="D93" s="48" t="s">
        <v>112</v>
      </c>
      <c r="E93" s="91" t="s">
        <v>211</v>
      </c>
      <c r="F93" s="16">
        <v>13.6578456641851</v>
      </c>
      <c r="G93" s="16">
        <v>13.5654176537897</v>
      </c>
      <c r="H93" s="16">
        <v>3.7108056733940499E-3</v>
      </c>
      <c r="I93" s="16">
        <v>26.376752705315099</v>
      </c>
      <c r="J93" s="16">
        <v>26.034884693934199</v>
      </c>
      <c r="K93" s="16">
        <v>9.5994726924776097E-4</v>
      </c>
      <c r="L93" s="16">
        <v>-0.181001464607497</v>
      </c>
      <c r="M93" s="16">
        <v>3.6527233504192098E-3</v>
      </c>
      <c r="N93" s="16">
        <v>3.3236124558894602</v>
      </c>
      <c r="O93" s="16">
        <v>3.6729740407745299E-3</v>
      </c>
      <c r="P93" s="16">
        <v>5.95584897119973</v>
      </c>
      <c r="Q93" s="16">
        <v>9.4084805375661601E-4</v>
      </c>
      <c r="R93" s="16">
        <v>4.5112242835491498</v>
      </c>
      <c r="S93" s="16">
        <v>0.12674261794410199</v>
      </c>
      <c r="T93" s="16">
        <v>768.57899908444097</v>
      </c>
      <c r="U93" s="16">
        <v>0.22461131073437901</v>
      </c>
      <c r="V93" s="92">
        <v>43901.484398148146</v>
      </c>
      <c r="W93" s="91">
        <v>2.4</v>
      </c>
      <c r="X93" s="16">
        <v>1.26591089752679E-3</v>
      </c>
      <c r="Y93" s="16">
        <v>1.8945693992184699E-4</v>
      </c>
      <c r="Z93" s="17">
        <f>((((N93/1000)+1)/((SMOW!$Z$4/1000)+1))-1)*1000</f>
        <v>13.773469647500702</v>
      </c>
      <c r="AA93" s="17">
        <f>((((P93/1000)+1)/((SMOW!$AA$4/1000)+1))-1)*1000</f>
        <v>26.528573871365644</v>
      </c>
      <c r="AB93" s="17">
        <f>Z93*SMOW!$AN$6</f>
        <v>14.411556370826661</v>
      </c>
      <c r="AC93" s="17">
        <f>AA93*SMOW!$AN$12</f>
        <v>27.738441869564493</v>
      </c>
      <c r="AD93" s="17">
        <f t="shared" si="9"/>
        <v>14.30869695733098</v>
      </c>
      <c r="AE93" s="17">
        <f t="shared" si="10"/>
        <v>27.360700680134251</v>
      </c>
      <c r="AF93" s="16">
        <f>(AD93-SMOW!AN$14*AE93)</f>
        <v>-0.13775300177990424</v>
      </c>
      <c r="AG93" s="84">
        <f t="shared" si="12"/>
        <v>-137.75300177990425</v>
      </c>
      <c r="AH93" s="83">
        <f>AVERAGE(AG93:AG94)</f>
        <v>-134.85685143203963</v>
      </c>
      <c r="AI93" s="83">
        <f>STDEV(AG93:AG94)</f>
        <v>4.0957751006217018</v>
      </c>
      <c r="AK93" s="91">
        <f t="shared" si="11"/>
        <v>14</v>
      </c>
      <c r="AL93" s="127">
        <v>0</v>
      </c>
      <c r="AM93" s="127">
        <v>0</v>
      </c>
      <c r="AN93" s="127">
        <v>0</v>
      </c>
    </row>
    <row r="94" spans="1:40" s="76" customFormat="1" x14ac:dyDescent="0.3">
      <c r="A94" s="91">
        <v>2235</v>
      </c>
      <c r="B94" s="85" t="s">
        <v>113</v>
      </c>
      <c r="C94" s="105" t="s">
        <v>48</v>
      </c>
      <c r="D94" s="48" t="s">
        <v>112</v>
      </c>
      <c r="E94" s="91" t="s">
        <v>214</v>
      </c>
      <c r="F94" s="16">
        <v>13.841786477748601</v>
      </c>
      <c r="G94" s="16">
        <v>13.746863526604599</v>
      </c>
      <c r="H94" s="16">
        <v>4.3757633797598802E-3</v>
      </c>
      <c r="I94" s="16">
        <v>26.719178580840001</v>
      </c>
      <c r="J94" s="16">
        <v>26.368454935675299</v>
      </c>
      <c r="K94" s="16">
        <v>1.5271638548069199E-3</v>
      </c>
      <c r="L94" s="16">
        <v>-0.175680679432002</v>
      </c>
      <c r="M94" s="16">
        <v>4.2276952226032701E-3</v>
      </c>
      <c r="N94" s="16">
        <v>3.5056779944062799</v>
      </c>
      <c r="O94" s="16">
        <v>4.33115250891944E-3</v>
      </c>
      <c r="P94" s="16">
        <v>6.2914619041850299</v>
      </c>
      <c r="Q94" s="16">
        <v>1.49677923631145E-3</v>
      </c>
      <c r="R94" s="16">
        <v>7.92659121535688</v>
      </c>
      <c r="S94" s="16">
        <v>0.136084209608205</v>
      </c>
      <c r="T94" s="16">
        <v>596.22008418344797</v>
      </c>
      <c r="U94" s="16">
        <v>0.118396482371825</v>
      </c>
      <c r="V94" s="92">
        <v>43901.675405092596</v>
      </c>
      <c r="W94" s="91">
        <v>2.4</v>
      </c>
      <c r="X94" s="16">
        <v>2.1974795089524098E-2</v>
      </c>
      <c r="Y94" s="16">
        <v>6.5817675559635497E-2</v>
      </c>
      <c r="Z94" s="17">
        <f>((((N94/1000)+1)/((SMOW!$Z$4/1000)+1))-1)*1000</f>
        <v>13.957431442472856</v>
      </c>
      <c r="AA94" s="17">
        <f>((((P94/1000)+1)/((SMOW!$AA$4/1000)+1))-1)*1000</f>
        <v>26.871050398364904</v>
      </c>
      <c r="AB94" s="17">
        <f>Z94*SMOW!$AN$6</f>
        <v>14.604040606547233</v>
      </c>
      <c r="AC94" s="17">
        <f>AA94*SMOW!$AN$12</f>
        <v>28.096537456682096</v>
      </c>
      <c r="AD94" s="17">
        <f t="shared" si="9"/>
        <v>14.498428605116013</v>
      </c>
      <c r="AE94" s="17">
        <f t="shared" si="10"/>
        <v>27.709070655682172</v>
      </c>
      <c r="AF94" s="16">
        <f>(AD94-SMOW!AN$14*AE94)</f>
        <v>-0.13196070108417501</v>
      </c>
      <c r="AG94" s="84">
        <f t="shared" si="12"/>
        <v>-131.96070108417501</v>
      </c>
      <c r="AH94" s="117"/>
      <c r="AI94" s="94"/>
      <c r="AJ94" s="81"/>
      <c r="AK94" s="91">
        <f t="shared" si="11"/>
        <v>14</v>
      </c>
      <c r="AL94" s="127">
        <v>0</v>
      </c>
      <c r="AM94" s="127">
        <v>0</v>
      </c>
      <c r="AN94" s="127">
        <v>0</v>
      </c>
    </row>
    <row r="95" spans="1:40" s="76" customFormat="1" x14ac:dyDescent="0.3">
      <c r="A95" s="91">
        <v>2236</v>
      </c>
      <c r="B95" s="85" t="s">
        <v>147</v>
      </c>
      <c r="C95" s="105" t="s">
        <v>48</v>
      </c>
      <c r="D95" s="48" t="s">
        <v>112</v>
      </c>
      <c r="E95" s="91" t="s">
        <v>215</v>
      </c>
      <c r="F95" s="16">
        <v>13.684917801576599</v>
      </c>
      <c r="G95" s="16">
        <v>13.592124619593299</v>
      </c>
      <c r="H95" s="16">
        <v>4.0489808802689504E-3</v>
      </c>
      <c r="I95" s="16">
        <v>26.382717757617101</v>
      </c>
      <c r="J95" s="16">
        <v>26.040696419850001</v>
      </c>
      <c r="K95" s="16">
        <v>1.29989750758682E-3</v>
      </c>
      <c r="L95" s="16">
        <v>-0.15736309008746399</v>
      </c>
      <c r="M95" s="16">
        <v>4.0640175730215196E-3</v>
      </c>
      <c r="N95" s="16">
        <v>3.3504085930680101</v>
      </c>
      <c r="O95" s="16">
        <v>4.0077015542594203E-3</v>
      </c>
      <c r="P95" s="16">
        <v>5.9616953421710797</v>
      </c>
      <c r="Q95" s="16">
        <v>1.27403460510467E-3</v>
      </c>
      <c r="R95" s="16">
        <v>7.2312900730290597</v>
      </c>
      <c r="S95" s="16">
        <v>0.163648811203463</v>
      </c>
      <c r="T95" s="16">
        <v>671.10754773558995</v>
      </c>
      <c r="U95" s="16">
        <v>7.5811005958408298E-2</v>
      </c>
      <c r="V95" s="92">
        <v>43901.765104166669</v>
      </c>
      <c r="W95" s="91">
        <v>2.4</v>
      </c>
      <c r="X95" s="16">
        <v>5.0160183519867103E-3</v>
      </c>
      <c r="Y95" s="16">
        <v>9.8097078957845307E-3</v>
      </c>
      <c r="Z95" s="17">
        <f>((((N95/1000)+1)/((SMOW!$Z$4/1000)+1))-1)*1000</f>
        <v>13.80054487290483</v>
      </c>
      <c r="AA95" s="17">
        <f>((((P95/1000)+1)/((SMOW!$AA$4/1000)+1))-1)*1000</f>
        <v>26.534539806015502</v>
      </c>
      <c r="AB95" s="17">
        <f>Z95*SMOW!$AN$6</f>
        <v>14.439885916478596</v>
      </c>
      <c r="AC95" s="17">
        <f>AA95*SMOW!$AN$12</f>
        <v>27.744679887947431</v>
      </c>
      <c r="AD95" s="17">
        <f t="shared" si="9"/>
        <v>14.336623640441596</v>
      </c>
      <c r="AE95" s="17">
        <f t="shared" si="10"/>
        <v>27.366770317308053</v>
      </c>
      <c r="AF95" s="16">
        <f>(AD95-SMOW!AN$14*AE95)</f>
        <v>-0.11303108709705612</v>
      </c>
      <c r="AG95" s="84">
        <f t="shared" si="12"/>
        <v>-113.03108709705612</v>
      </c>
      <c r="AH95" s="83">
        <f>AVERAGE(AG95:AG96)</f>
        <v>-119.31737106045581</v>
      </c>
      <c r="AI95" s="83">
        <f>STDEV(AG95:AG96)</f>
        <v>8.8901480379683449</v>
      </c>
      <c r="AJ95" s="81"/>
      <c r="AK95" s="91">
        <f t="shared" si="11"/>
        <v>14</v>
      </c>
      <c r="AL95" s="127">
        <v>0</v>
      </c>
      <c r="AM95" s="127">
        <v>0</v>
      </c>
      <c r="AN95" s="127">
        <v>0</v>
      </c>
    </row>
    <row r="96" spans="1:40" s="91" customFormat="1" x14ac:dyDescent="0.3">
      <c r="A96" s="91">
        <v>2237</v>
      </c>
      <c r="B96" s="85" t="s">
        <v>147</v>
      </c>
      <c r="C96" s="105" t="s">
        <v>48</v>
      </c>
      <c r="D96" s="48" t="s">
        <v>112</v>
      </c>
      <c r="E96" s="91" t="s">
        <v>216</v>
      </c>
      <c r="F96" s="16">
        <v>13.6620198025868</v>
      </c>
      <c r="G96" s="16">
        <v>13.569535468222201</v>
      </c>
      <c r="H96" s="16">
        <v>4.2028136478019602E-3</v>
      </c>
      <c r="I96" s="16">
        <v>26.362153898852199</v>
      </c>
      <c r="J96" s="16">
        <v>26.0206609413612</v>
      </c>
      <c r="K96" s="16">
        <v>1.3802696729560201E-3</v>
      </c>
      <c r="L96" s="16">
        <v>-0.16937350881653901</v>
      </c>
      <c r="M96" s="16">
        <v>4.2528316412035801E-3</v>
      </c>
      <c r="N96" s="16">
        <v>3.3277440389852702</v>
      </c>
      <c r="O96" s="16">
        <v>4.1599659980244303E-3</v>
      </c>
      <c r="P96" s="16">
        <v>5.9415406241813198</v>
      </c>
      <c r="Q96" s="16">
        <v>1.3528076771115399E-3</v>
      </c>
      <c r="R96" s="16">
        <v>7.2599933464090602</v>
      </c>
      <c r="S96" s="16">
        <v>0.14189994408118001</v>
      </c>
      <c r="T96" s="16">
        <v>837.51056565227998</v>
      </c>
      <c r="U96" s="16">
        <v>0.14294614660056801</v>
      </c>
      <c r="V96" s="92">
        <v>43901.844201388885</v>
      </c>
      <c r="W96" s="91">
        <v>2.4</v>
      </c>
      <c r="X96" s="16">
        <v>5.4185190860026097E-3</v>
      </c>
      <c r="Y96" s="16">
        <v>8.6111835705932095E-3</v>
      </c>
      <c r="Z96" s="17">
        <f>((((N96/1000)+1)/((SMOW!$Z$4/1000)+1))-1)*1000</f>
        <v>13.777644262029876</v>
      </c>
      <c r="AA96" s="17">
        <f>((((P96/1000)+1)/((SMOW!$AA$4/1000)+1))-1)*1000</f>
        <v>26.51397290545443</v>
      </c>
      <c r="AB96" s="17">
        <f>Z96*SMOW!$AN$6</f>
        <v>14.415924383691493</v>
      </c>
      <c r="AC96" s="17">
        <f>AA96*SMOW!$AN$12</f>
        <v>27.723175008777648</v>
      </c>
      <c r="AD96" s="17">
        <f t="shared" si="9"/>
        <v>14.313002905378495</v>
      </c>
      <c r="AE96" s="17">
        <f t="shared" si="10"/>
        <v>27.345845758337784</v>
      </c>
      <c r="AF96" s="16">
        <f>(AD96-SMOW!AN$14*AE96)</f>
        <v>-0.12560365502385551</v>
      </c>
      <c r="AG96" s="84">
        <f t="shared" si="12"/>
        <v>-125.60365502385551</v>
      </c>
      <c r="AK96" s="91">
        <f t="shared" si="11"/>
        <v>14</v>
      </c>
      <c r="AL96" s="127">
        <v>0</v>
      </c>
      <c r="AM96" s="127">
        <v>0</v>
      </c>
      <c r="AN96" s="127">
        <v>0</v>
      </c>
    </row>
    <row r="97" spans="1:40" s="91" customFormat="1" x14ac:dyDescent="0.3">
      <c r="A97" s="91">
        <v>2238</v>
      </c>
      <c r="B97" s="85" t="s">
        <v>80</v>
      </c>
      <c r="C97" s="105" t="s">
        <v>48</v>
      </c>
      <c r="D97" s="48" t="s">
        <v>112</v>
      </c>
      <c r="E97" s="91" t="s">
        <v>217</v>
      </c>
      <c r="F97" s="16">
        <v>12.3465804785572</v>
      </c>
      <c r="G97" s="16">
        <v>12.2709826360327</v>
      </c>
      <c r="H97" s="16">
        <v>4.74335617388857E-3</v>
      </c>
      <c r="I97" s="16">
        <v>23.8500591231779</v>
      </c>
      <c r="J97" s="16">
        <v>23.5700892237736</v>
      </c>
      <c r="K97" s="16">
        <v>1.36370797675194E-3</v>
      </c>
      <c r="L97" s="16">
        <v>-0.17402447411976199</v>
      </c>
      <c r="M97" s="16">
        <v>4.6916126020810399E-3</v>
      </c>
      <c r="N97" s="16">
        <v>2.02571560779695</v>
      </c>
      <c r="O97" s="16">
        <v>4.6949976976063696E-3</v>
      </c>
      <c r="P97" s="16">
        <v>3.4794267599508801</v>
      </c>
      <c r="Q97" s="16">
        <v>1.33657549421736E-3</v>
      </c>
      <c r="R97" s="16">
        <v>3.0018172669329299</v>
      </c>
      <c r="S97" s="16">
        <v>0.16417283974786601</v>
      </c>
      <c r="T97" s="16">
        <v>824.09447632965703</v>
      </c>
      <c r="U97" s="16">
        <v>0.13847067092854501</v>
      </c>
      <c r="V97" s="92">
        <v>43902.407349537039</v>
      </c>
      <c r="W97" s="91">
        <v>2.4</v>
      </c>
      <c r="X97" s="16">
        <v>4.2821373807627502E-2</v>
      </c>
      <c r="Y97" s="16">
        <v>5.0707866576329301E-2</v>
      </c>
      <c r="Z97" s="17">
        <f>((((N97/1000)+1)/((SMOW!$Z$4/1000)+1))-1)*1000</f>
        <v>12.462054890984842</v>
      </c>
      <c r="AA97" s="17">
        <f>((((P97/1000)+1)/((SMOW!$AA$4/1000)+1))-1)*1000</f>
        <v>24.001506541903474</v>
      </c>
      <c r="AB97" s="17">
        <f>Z97*SMOW!$AN$6</f>
        <v>13.039387398683052</v>
      </c>
      <c r="AC97" s="17">
        <f>AA97*SMOW!$AN$12</f>
        <v>25.096124549430559</v>
      </c>
      <c r="AD97" s="17">
        <f t="shared" si="9"/>
        <v>12.955106444210587</v>
      </c>
      <c r="AE97" s="17">
        <f t="shared" si="10"/>
        <v>24.786388241522612</v>
      </c>
      <c r="AF97" s="16">
        <f>(AD97-SMOW!AN$14*AE97)</f>
        <v>-0.13210654731335225</v>
      </c>
      <c r="AG97" s="84">
        <f t="shared" si="12"/>
        <v>-132.10654731335225</v>
      </c>
      <c r="AH97" s="83">
        <f>AVERAGE(AG97:AG98)</f>
        <v>-129.73948771401834</v>
      </c>
      <c r="AI97" s="83">
        <f>STDEV(AG97:AG98)</f>
        <v>3.3475277883234549</v>
      </c>
      <c r="AK97" s="91">
        <f t="shared" si="11"/>
        <v>14</v>
      </c>
      <c r="AL97" s="127">
        <v>0</v>
      </c>
      <c r="AM97" s="127">
        <v>0</v>
      </c>
      <c r="AN97" s="127">
        <v>0</v>
      </c>
    </row>
    <row r="98" spans="1:40" s="91" customFormat="1" x14ac:dyDescent="0.3">
      <c r="A98" s="91">
        <v>2239</v>
      </c>
      <c r="B98" s="85" t="s">
        <v>80</v>
      </c>
      <c r="C98" s="105" t="s">
        <v>48</v>
      </c>
      <c r="D98" s="48" t="s">
        <v>112</v>
      </c>
      <c r="E98" s="91" t="s">
        <v>218</v>
      </c>
      <c r="F98" s="16">
        <v>12.939197377126</v>
      </c>
      <c r="G98" s="16">
        <v>12.8562009076912</v>
      </c>
      <c r="H98" s="16">
        <v>3.4399232769750702E-3</v>
      </c>
      <c r="I98" s="16">
        <v>24.978054213540201</v>
      </c>
      <c r="J98" s="16">
        <v>24.671201801923399</v>
      </c>
      <c r="K98" s="16">
        <v>1.39004084229001E-3</v>
      </c>
      <c r="L98" s="16">
        <v>-0.17019364372437101</v>
      </c>
      <c r="M98" s="16">
        <v>3.4952901354709698E-3</v>
      </c>
      <c r="N98" s="16">
        <v>2.6122907820707502</v>
      </c>
      <c r="O98" s="16">
        <v>3.4048532881097398E-3</v>
      </c>
      <c r="P98" s="16">
        <v>4.58497913705797</v>
      </c>
      <c r="Q98" s="16">
        <v>1.36238443819396E-3</v>
      </c>
      <c r="R98" s="16">
        <v>5.3163901607071002</v>
      </c>
      <c r="S98" s="16">
        <v>0.138628934392517</v>
      </c>
      <c r="T98" s="16">
        <v>545.94704194409906</v>
      </c>
      <c r="U98" s="16">
        <v>0.12556260709606401</v>
      </c>
      <c r="V98" s="92">
        <v>43902.516782407409</v>
      </c>
      <c r="W98" s="91">
        <v>2.4</v>
      </c>
      <c r="X98" s="16">
        <v>9.4197866491674595E-2</v>
      </c>
      <c r="Y98" s="16">
        <v>7.5947615779113506E-2</v>
      </c>
      <c r="Z98" s="17">
        <f>((((N98/1000)+1)/((SMOW!$Z$4/1000)+1))-1)*1000</f>
        <v>13.054739387043934</v>
      </c>
      <c r="AA98" s="17">
        <f>((((P98/1000)+1)/((SMOW!$AA$4/1000)+1))-1)*1000</f>
        <v>25.129668484768608</v>
      </c>
      <c r="AB98" s="17">
        <f>Z98*SMOW!$AN$6</f>
        <v>13.659529326873276</v>
      </c>
      <c r="AC98" s="17">
        <f>AA98*SMOW!$AN$12</f>
        <v>26.275737694990447</v>
      </c>
      <c r="AD98" s="17">
        <f t="shared" si="9"/>
        <v>13.567078891056532</v>
      </c>
      <c r="AE98" s="17">
        <f t="shared" si="10"/>
        <v>25.936460831763668</v>
      </c>
      <c r="AF98" s="16">
        <f>(AD98-SMOW!AN$14*AE98)</f>
        <v>-0.12737242811468441</v>
      </c>
      <c r="AG98" s="84">
        <f t="shared" si="12"/>
        <v>-127.37242811468441</v>
      </c>
      <c r="AK98" s="91">
        <f t="shared" si="11"/>
        <v>14</v>
      </c>
      <c r="AL98" s="127">
        <v>0</v>
      </c>
      <c r="AM98" s="127">
        <v>0</v>
      </c>
      <c r="AN98" s="127">
        <v>0</v>
      </c>
    </row>
    <row r="99" spans="1:40" s="91" customFormat="1" x14ac:dyDescent="0.3">
      <c r="A99" s="91">
        <v>2240</v>
      </c>
      <c r="B99" s="85" t="s">
        <v>80</v>
      </c>
      <c r="C99" s="105" t="s">
        <v>48</v>
      </c>
      <c r="D99" s="48" t="s">
        <v>112</v>
      </c>
      <c r="E99" s="91" t="s">
        <v>219</v>
      </c>
      <c r="F99" s="16">
        <v>13.105846070113101</v>
      </c>
      <c r="G99" s="16">
        <v>13.0207067163561</v>
      </c>
      <c r="H99" s="16">
        <v>6.5752347811241603E-3</v>
      </c>
      <c r="I99" s="16">
        <v>25.271324623698899</v>
      </c>
      <c r="J99" s="16">
        <v>24.957284490944101</v>
      </c>
      <c r="K99" s="16">
        <v>1.0556898510243201E-3</v>
      </c>
      <c r="L99" s="16">
        <v>-0.160818335180551</v>
      </c>
      <c r="M99" s="16">
        <v>5.1134533686676602E-3</v>
      </c>
      <c r="N99" s="16">
        <v>2.77724049303484</v>
      </c>
      <c r="O99" s="16">
        <v>6.5082003178506204E-3</v>
      </c>
      <c r="P99" s="16">
        <v>4.8724146071733401</v>
      </c>
      <c r="Q99" s="16">
        <v>1.03468573069036E-3</v>
      </c>
      <c r="R99" s="16">
        <v>5.3939754341815398</v>
      </c>
      <c r="S99" s="16">
        <v>0.129216596290959</v>
      </c>
      <c r="T99" s="16">
        <v>616.611646673412</v>
      </c>
      <c r="U99" s="16">
        <v>0.137280244969187</v>
      </c>
      <c r="V99" s="92">
        <v>43902.615162037036</v>
      </c>
      <c r="W99" s="91">
        <v>2.4</v>
      </c>
      <c r="X99" s="16">
        <v>4.4128264051354997E-3</v>
      </c>
      <c r="Y99" s="16">
        <v>2.5344321978222303E-4</v>
      </c>
      <c r="Z99" s="17">
        <f>((((N99/1000)+1)/((SMOW!$Z$4/1000)+1))-1)*1000</f>
        <v>13.221407088995107</v>
      </c>
      <c r="AA99" s="17">
        <f>((((P99/1000)+1)/((SMOW!$AA$4/1000)+1))-1)*1000</f>
        <v>25.422982275348005</v>
      </c>
      <c r="AB99" s="17">
        <f>Z99*SMOW!$AN$6</f>
        <v>13.833918282113855</v>
      </c>
      <c r="AC99" s="17">
        <f>AA99*SMOW!$AN$12</f>
        <v>26.582428419074567</v>
      </c>
      <c r="AD99" s="17">
        <f t="shared" si="9"/>
        <v>13.739103077745058</v>
      </c>
      <c r="AE99" s="17">
        <f t="shared" si="10"/>
        <v>26.235254709907075</v>
      </c>
      <c r="AF99" s="16">
        <f>(AD99-SMOW!AN$14*AE99)</f>
        <v>-0.11311140908587802</v>
      </c>
      <c r="AG99" s="84">
        <f t="shared" si="12"/>
        <v>-113.11140908587802</v>
      </c>
      <c r="AH99" s="83">
        <f>AVERAGE(AG99:AG100)</f>
        <v>-118.49608693582425</v>
      </c>
      <c r="AI99" s="83">
        <f>STDEV(AG99:AG100)</f>
        <v>7.615084444403954</v>
      </c>
      <c r="AK99" s="91">
        <f t="shared" si="11"/>
        <v>14</v>
      </c>
      <c r="AL99" s="127">
        <v>0</v>
      </c>
      <c r="AM99" s="127">
        <v>0</v>
      </c>
      <c r="AN99" s="127">
        <v>0</v>
      </c>
    </row>
    <row r="100" spans="1:40" s="91" customFormat="1" x14ac:dyDescent="0.3">
      <c r="A100" s="91">
        <v>2241</v>
      </c>
      <c r="B100" s="85" t="s">
        <v>113</v>
      </c>
      <c r="C100" s="105" t="s">
        <v>48</v>
      </c>
      <c r="D100" s="48" t="s">
        <v>112</v>
      </c>
      <c r="E100" s="91" t="s">
        <v>220</v>
      </c>
      <c r="F100" s="16">
        <v>13.158016994506299</v>
      </c>
      <c r="G100" s="16">
        <v>13.072202004337999</v>
      </c>
      <c r="H100" s="16">
        <v>3.5014910953131699E-3</v>
      </c>
      <c r="I100" s="16">
        <v>25.391468375555402</v>
      </c>
      <c r="J100" s="16">
        <v>25.074460015590599</v>
      </c>
      <c r="K100" s="16">
        <v>1.2321627333440599E-3</v>
      </c>
      <c r="L100" s="16">
        <v>-0.167112883893826</v>
      </c>
      <c r="M100" s="16">
        <v>3.5672665274949899E-3</v>
      </c>
      <c r="N100" s="16">
        <v>2.8288795352928</v>
      </c>
      <c r="O100" s="16">
        <v>3.4657934230580599E-3</v>
      </c>
      <c r="P100" s="16">
        <v>4.9901679658487001</v>
      </c>
      <c r="Q100" s="16">
        <v>1.2076474893116501E-3</v>
      </c>
      <c r="R100" s="16">
        <v>5.4114569682445399</v>
      </c>
      <c r="S100" s="16">
        <v>0.116913238621062</v>
      </c>
      <c r="T100" s="16">
        <v>746.90331227809099</v>
      </c>
      <c r="U100" s="16">
        <v>0.11809217928549</v>
      </c>
      <c r="V100" s="92">
        <v>43902.704594907409</v>
      </c>
      <c r="W100" s="91">
        <v>2.4</v>
      </c>
      <c r="X100" s="16">
        <v>2.9272087015977701E-3</v>
      </c>
      <c r="Y100" s="16">
        <v>5.6941181559822304E-3</v>
      </c>
      <c r="Z100" s="17">
        <f>((((N100/1000)+1)/((SMOW!$Z$4/1000)+1))-1)*1000</f>
        <v>13.273583964321656</v>
      </c>
      <c r="AA100" s="17">
        <f>((((P100/1000)+1)/((SMOW!$AA$4/1000)+1))-1)*1000</f>
        <v>25.54314379881184</v>
      </c>
      <c r="AB100" s="17">
        <f>Z100*SMOW!$AN$6</f>
        <v>13.888512367646877</v>
      </c>
      <c r="AC100" s="17">
        <f>AA100*SMOW!$AN$12</f>
        <v>26.708070055512383</v>
      </c>
      <c r="AD100" s="17">
        <f t="shared" si="9"/>
        <v>13.792950768850083</v>
      </c>
      <c r="AE100" s="17">
        <f t="shared" si="10"/>
        <v>26.357635480370934</v>
      </c>
      <c r="AF100" s="16">
        <f>(AD100-SMOW!AN$14*AE100)</f>
        <v>-0.12388076478577048</v>
      </c>
      <c r="AG100" s="84">
        <f t="shared" si="12"/>
        <v>-123.88076478577048</v>
      </c>
      <c r="AK100" s="91">
        <f t="shared" si="11"/>
        <v>14</v>
      </c>
      <c r="AL100" s="127">
        <v>0</v>
      </c>
      <c r="AM100" s="127">
        <v>0</v>
      </c>
      <c r="AN100" s="127">
        <v>0</v>
      </c>
    </row>
    <row r="101" spans="1:40" s="91" customFormat="1" x14ac:dyDescent="0.3">
      <c r="A101" s="91">
        <v>2242</v>
      </c>
      <c r="B101" s="85" t="s">
        <v>147</v>
      </c>
      <c r="C101" s="105" t="s">
        <v>48</v>
      </c>
      <c r="D101" s="48" t="s">
        <v>112</v>
      </c>
      <c r="E101" s="91" t="s">
        <v>221</v>
      </c>
      <c r="F101" s="16">
        <v>12.9837130030861</v>
      </c>
      <c r="G101" s="16">
        <v>12.9001468178901</v>
      </c>
      <c r="H101" s="16">
        <v>4.2065688654050097E-3</v>
      </c>
      <c r="I101" s="16">
        <v>25.059094172753099</v>
      </c>
      <c r="J101" s="16">
        <v>24.750263737546099</v>
      </c>
      <c r="K101" s="16">
        <v>1.5120570750201099E-3</v>
      </c>
      <c r="L101" s="16">
        <v>-0.16799243553429399</v>
      </c>
      <c r="M101" s="16">
        <v>4.2395491411145302E-3</v>
      </c>
      <c r="N101" s="16">
        <v>2.6563525715986702</v>
      </c>
      <c r="O101" s="16">
        <v>4.1636829312129298E-3</v>
      </c>
      <c r="P101" s="16">
        <v>4.6644067164100003</v>
      </c>
      <c r="Q101" s="16">
        <v>1.48197302266225E-3</v>
      </c>
      <c r="R101" s="16">
        <v>5.0626645109233799</v>
      </c>
      <c r="S101" s="16">
        <v>0.15845632158711501</v>
      </c>
      <c r="T101" s="16">
        <v>621.03176516167196</v>
      </c>
      <c r="U101" s="16">
        <v>9.4976153980372097E-2</v>
      </c>
      <c r="V101" s="92">
        <v>43902.790625000001</v>
      </c>
      <c r="W101" s="91">
        <v>2.4</v>
      </c>
      <c r="X101" s="16">
        <v>1.1301630394259499E-3</v>
      </c>
      <c r="Y101" s="16">
        <v>7.46033058275054E-5</v>
      </c>
      <c r="Z101" s="17">
        <f>((((N101/1000)+1)/((SMOW!$Z$4/1000)+1))-1)*1000</f>
        <v>13.099260090727149</v>
      </c>
      <c r="AA101" s="17">
        <f>((((P101/1000)+1)/((SMOW!$AA$4/1000)+1))-1)*1000</f>
        <v>25.210720431374067</v>
      </c>
      <c r="AB101" s="17">
        <f>Z101*SMOW!$AN$6</f>
        <v>13.706112551523278</v>
      </c>
      <c r="AC101" s="17">
        <f>AA101*SMOW!$AN$12</f>
        <v>26.360486114571241</v>
      </c>
      <c r="AD101" s="17">
        <f t="shared" si="9"/>
        <v>13.613033329363907</v>
      </c>
      <c r="AE101" s="17">
        <f t="shared" si="10"/>
        <v>26.019036028133918</v>
      </c>
      <c r="AF101" s="16">
        <f>(AD101-SMOW!AN$14*AE101)</f>
        <v>-0.12501769349080227</v>
      </c>
      <c r="AG101" s="84">
        <f t="shared" si="12"/>
        <v>-125.01769349080227</v>
      </c>
      <c r="AH101" s="83">
        <f>AVERAGE(AG101:AG102)</f>
        <v>-131.32581729215255</v>
      </c>
      <c r="AI101" s="83">
        <f>STDEV(AG101:AG102)</f>
        <v>8.9210342329980747</v>
      </c>
      <c r="AK101" s="91">
        <f t="shared" si="11"/>
        <v>14</v>
      </c>
      <c r="AL101" s="127">
        <v>0</v>
      </c>
      <c r="AM101" s="127">
        <v>0</v>
      </c>
      <c r="AN101" s="127">
        <v>0</v>
      </c>
    </row>
    <row r="102" spans="1:40" s="91" customFormat="1" x14ac:dyDescent="0.3">
      <c r="A102" s="91">
        <v>2243</v>
      </c>
      <c r="B102" s="85" t="s">
        <v>80</v>
      </c>
      <c r="C102" s="105" t="s">
        <v>48</v>
      </c>
      <c r="D102" s="48" t="s">
        <v>112</v>
      </c>
      <c r="E102" s="91" t="s">
        <v>222</v>
      </c>
      <c r="F102" s="16">
        <v>12.149411823262</v>
      </c>
      <c r="G102" s="16">
        <v>12.076199409791201</v>
      </c>
      <c r="H102" s="16">
        <v>6.0612123449655898E-3</v>
      </c>
      <c r="I102" s="16">
        <v>23.482233735191901</v>
      </c>
      <c r="J102" s="16">
        <v>23.2107675998917</v>
      </c>
      <c r="K102" s="16">
        <v>1.1571792656477E-3</v>
      </c>
      <c r="L102" s="16">
        <v>-0.17908588295156699</v>
      </c>
      <c r="M102" s="16">
        <v>6.0090642807093496E-3</v>
      </c>
      <c r="N102" s="16">
        <v>1.8305570852835999</v>
      </c>
      <c r="O102" s="16">
        <v>5.9994183361018099E-3</v>
      </c>
      <c r="P102" s="16">
        <v>3.1189196659726899</v>
      </c>
      <c r="Q102" s="16">
        <v>1.1341559008590199E-3</v>
      </c>
      <c r="R102" s="16">
        <v>1.8763089196784499</v>
      </c>
      <c r="S102" s="16">
        <v>0.11351517405617401</v>
      </c>
      <c r="T102" s="16">
        <v>718.27964958703399</v>
      </c>
      <c r="U102" s="16">
        <v>0.20544741643488099</v>
      </c>
      <c r="V102" s="92">
        <v>43903.378217592595</v>
      </c>
      <c r="W102" s="91">
        <v>2.4</v>
      </c>
      <c r="X102" s="16">
        <v>1.1092809192074801E-2</v>
      </c>
      <c r="Y102" s="16">
        <v>5.2611858101989399E-3</v>
      </c>
      <c r="Z102" s="17">
        <f>((((N102/1000)+1)/((SMOW!$Z$4/1000)+1))-1)*1000</f>
        <v>12.264863745432786</v>
      </c>
      <c r="AA102" s="17">
        <f>((((P102/1000)+1)/((SMOW!$AA$4/1000)+1))-1)*1000</f>
        <v>23.63362674535918</v>
      </c>
      <c r="AB102" s="17">
        <f>Z102*SMOW!$AN$6</f>
        <v>12.833060933189515</v>
      </c>
      <c r="AC102" s="17">
        <f>AA102*SMOW!$AN$12</f>
        <v>24.71146714564733</v>
      </c>
      <c r="AD102" s="17">
        <f t="shared" si="9"/>
        <v>12.751414976490645</v>
      </c>
      <c r="AE102" s="17">
        <f t="shared" si="10"/>
        <v>24.411077495424522</v>
      </c>
      <c r="AF102" s="16">
        <f>(AD102-SMOW!AN$14*AE102)</f>
        <v>-0.1376339410935028</v>
      </c>
      <c r="AG102" s="84">
        <f t="shared" si="12"/>
        <v>-137.63394109350281</v>
      </c>
      <c r="AK102" s="91">
        <f t="shared" si="11"/>
        <v>14</v>
      </c>
      <c r="AL102" s="127">
        <v>0</v>
      </c>
      <c r="AM102" s="127">
        <v>0</v>
      </c>
      <c r="AN102" s="127">
        <v>0</v>
      </c>
    </row>
    <row r="103" spans="1:40" s="91" customFormat="1" x14ac:dyDescent="0.3">
      <c r="A103" s="91">
        <v>2244</v>
      </c>
      <c r="B103" s="85" t="s">
        <v>80</v>
      </c>
      <c r="C103" s="105" t="s">
        <v>48</v>
      </c>
      <c r="D103" s="48" t="s">
        <v>111</v>
      </c>
      <c r="E103" s="91" t="s">
        <v>223</v>
      </c>
      <c r="F103" s="16">
        <v>12.177323782552801</v>
      </c>
      <c r="G103" s="16">
        <v>12.103776363182901</v>
      </c>
      <c r="H103" s="16">
        <v>3.8468848266771001E-3</v>
      </c>
      <c r="I103" s="16">
        <v>23.500450984281201</v>
      </c>
      <c r="J103" s="16">
        <v>23.228566718717602</v>
      </c>
      <c r="K103" s="16">
        <v>1.2669709128091801E-3</v>
      </c>
      <c r="L103" s="16">
        <v>-0.160906864300015</v>
      </c>
      <c r="M103" s="16">
        <v>3.9593006622539702E-3</v>
      </c>
      <c r="N103" s="16">
        <v>1.8581844823842499</v>
      </c>
      <c r="O103" s="16">
        <v>3.8076658682346101E-3</v>
      </c>
      <c r="P103" s="16">
        <v>3.1367744626886598</v>
      </c>
      <c r="Q103" s="16">
        <v>1.2417631214438399E-3</v>
      </c>
      <c r="R103" s="16">
        <v>2.2998485140402298</v>
      </c>
      <c r="S103" s="16">
        <v>0.14500844772775201</v>
      </c>
      <c r="T103" s="16">
        <v>1601.27140499403</v>
      </c>
      <c r="U103" s="16">
        <v>0.18732574478820799</v>
      </c>
      <c r="V103" s="92">
        <v>43903.496354166666</v>
      </c>
      <c r="W103" s="91">
        <v>2.4</v>
      </c>
      <c r="X103" s="16">
        <v>5.9369444443352598E-2</v>
      </c>
      <c r="Y103" s="16">
        <v>6.7387729423424206E-2</v>
      </c>
      <c r="Z103" s="17">
        <f>((((N103/1000)+1)/((SMOW!$Z$4/1000)+1))-1)*1000</f>
        <v>12.292778888531419</v>
      </c>
      <c r="AA103" s="17">
        <f>((((P103/1000)+1)/((SMOW!$AA$4/1000)+1))-1)*1000</f>
        <v>23.651846689135336</v>
      </c>
      <c r="AB103" s="17">
        <f>Z103*SMOW!$AN$6</f>
        <v>12.862269307597821</v>
      </c>
      <c r="AC103" s="17">
        <f>AA103*SMOW!$AN$12</f>
        <v>24.730518032202795</v>
      </c>
      <c r="AD103" s="17">
        <f t="shared" si="9"/>
        <v>12.780252851539707</v>
      </c>
      <c r="AE103" s="17">
        <f t="shared" si="10"/>
        <v>24.429668786804061</v>
      </c>
      <c r="AF103" s="16">
        <f>(AD103-SMOW!AN$14*AE103)</f>
        <v>-0.11861226789283741</v>
      </c>
      <c r="AG103" s="84">
        <f t="shared" si="12"/>
        <v>-118.61226789283741</v>
      </c>
      <c r="AH103" s="83">
        <f>AVERAGE(AG103:AG104)</f>
        <v>-121.95934834863387</v>
      </c>
      <c r="AI103" s="83">
        <f>STDEV(AG103:AG104)</f>
        <v>4.7334865749412725</v>
      </c>
      <c r="AK103" s="91">
        <f t="shared" si="11"/>
        <v>14</v>
      </c>
      <c r="AL103" s="127">
        <v>0</v>
      </c>
      <c r="AM103" s="127">
        <v>0</v>
      </c>
      <c r="AN103" s="127">
        <v>0</v>
      </c>
    </row>
    <row r="104" spans="1:40" s="91" customFormat="1" x14ac:dyDescent="0.3">
      <c r="A104" s="91">
        <v>2245</v>
      </c>
      <c r="B104" s="85" t="s">
        <v>113</v>
      </c>
      <c r="C104" s="105" t="s">
        <v>48</v>
      </c>
      <c r="D104" s="48" t="s">
        <v>111</v>
      </c>
      <c r="E104" s="91" t="s">
        <v>224</v>
      </c>
      <c r="F104" s="16">
        <v>12.5311111584138</v>
      </c>
      <c r="G104" s="16">
        <v>12.4532462458903</v>
      </c>
      <c r="H104" s="16">
        <v>4.2936038339650802E-3</v>
      </c>
      <c r="I104" s="16">
        <v>24.1913415601385</v>
      </c>
      <c r="J104" s="16">
        <v>23.903366125910299</v>
      </c>
      <c r="K104" s="16">
        <v>1.2302361809678E-3</v>
      </c>
      <c r="L104" s="16">
        <v>-0.16773106859030401</v>
      </c>
      <c r="M104" s="16">
        <v>4.3218562130083104E-3</v>
      </c>
      <c r="N104" s="16">
        <v>2.2083649989249099</v>
      </c>
      <c r="O104" s="16">
        <v>4.2498305790003403E-3</v>
      </c>
      <c r="P104" s="16">
        <v>3.8139190043502098</v>
      </c>
      <c r="Q104" s="16">
        <v>1.2057592678316399E-3</v>
      </c>
      <c r="R104" s="16">
        <v>3.31144231961331</v>
      </c>
      <c r="S104" s="16">
        <v>0.14800193107765</v>
      </c>
      <c r="T104" s="16">
        <v>1080.5496617238</v>
      </c>
      <c r="U104" s="16">
        <v>0.163521699327627</v>
      </c>
      <c r="V104" s="92">
        <v>43903.591157407405</v>
      </c>
      <c r="W104" s="91">
        <v>2.4</v>
      </c>
      <c r="X104" s="16">
        <v>0.167317712598232</v>
      </c>
      <c r="Y104" s="16">
        <v>0.18291754135806099</v>
      </c>
      <c r="Z104" s="17">
        <f>((((N104/1000)+1)/((SMOW!$Z$4/1000)+1))-1)*1000</f>
        <v>12.646606619533873</v>
      </c>
      <c r="AA104" s="17">
        <f>((((P104/1000)+1)/((SMOW!$AA$4/1000)+1))-1)*1000</f>
        <v>24.342839461201528</v>
      </c>
      <c r="AB104" s="17">
        <f>Z104*SMOW!$AN$6</f>
        <v>13.23248889797016</v>
      </c>
      <c r="AC104" s="17">
        <f>AA104*SMOW!$AN$12</f>
        <v>25.453024373221595</v>
      </c>
      <c r="AD104" s="17">
        <f t="shared" si="9"/>
        <v>13.145704262924417</v>
      </c>
      <c r="AE104" s="17">
        <f t="shared" si="10"/>
        <v>25.134489946456149</v>
      </c>
      <c r="AF104" s="16">
        <f>(AD104-SMOW!AN$14*AE104)</f>
        <v>-0.12530642880443033</v>
      </c>
      <c r="AG104" s="84">
        <f t="shared" si="12"/>
        <v>-125.30642880443033</v>
      </c>
      <c r="AK104" s="91">
        <f t="shared" si="11"/>
        <v>14</v>
      </c>
      <c r="AL104" s="127">
        <v>0</v>
      </c>
      <c r="AM104" s="127">
        <v>0</v>
      </c>
      <c r="AN104" s="127">
        <v>0</v>
      </c>
    </row>
    <row r="105" spans="1:40" s="91" customFormat="1" x14ac:dyDescent="0.3">
      <c r="A105" s="91">
        <v>2246</v>
      </c>
      <c r="B105" s="85" t="s">
        <v>113</v>
      </c>
      <c r="C105" s="105" t="s">
        <v>48</v>
      </c>
      <c r="D105" s="48" t="s">
        <v>112</v>
      </c>
      <c r="E105" s="91" t="s">
        <v>225</v>
      </c>
      <c r="F105" s="16">
        <v>12.8502139198931</v>
      </c>
      <c r="G105" s="16">
        <v>12.768350238838099</v>
      </c>
      <c r="H105" s="16">
        <v>3.6837434806768501E-3</v>
      </c>
      <c r="I105" s="16">
        <v>24.807574057239599</v>
      </c>
      <c r="J105" s="16">
        <v>24.504862312440999</v>
      </c>
      <c r="K105" s="16">
        <v>1.2351099520765199E-3</v>
      </c>
      <c r="L105" s="16">
        <v>-0.17021706213078699</v>
      </c>
      <c r="M105" s="16">
        <v>3.7008135600051198E-3</v>
      </c>
      <c r="N105" s="16">
        <v>2.5242145104356002</v>
      </c>
      <c r="O105" s="16">
        <v>3.6461877468822201E-3</v>
      </c>
      <c r="P105" s="16">
        <v>4.4178908725273098</v>
      </c>
      <c r="Q105" s="16">
        <v>1.21053606985799E-3</v>
      </c>
      <c r="R105" s="16">
        <v>4.2463038083700502</v>
      </c>
      <c r="S105" s="16">
        <v>0.14397943068827501</v>
      </c>
      <c r="T105" s="16">
        <v>998.25469746012595</v>
      </c>
      <c r="U105" s="16">
        <v>0.18384641810485899</v>
      </c>
      <c r="V105" s="92">
        <v>43903.686168981483</v>
      </c>
      <c r="W105" s="91">
        <v>2.4</v>
      </c>
      <c r="X105" s="16">
        <v>2.3339869631293399E-3</v>
      </c>
      <c r="Y105" s="16">
        <v>2.4671208813586602E-4</v>
      </c>
      <c r="Z105" s="17">
        <f>((((N105/1000)+1)/((SMOW!$Z$4/1000)+1))-1)*1000</f>
        <v>12.96574577981624</v>
      </c>
      <c r="AA105" s="17">
        <f>((((P105/1000)+1)/((SMOW!$AA$4/1000)+1))-1)*1000</f>
        <v>24.959163111123452</v>
      </c>
      <c r="AB105" s="17">
        <f>Z105*SMOW!$AN$6</f>
        <v>13.56641289216012</v>
      </c>
      <c r="AC105" s="17">
        <f>AA105*SMOW!$AN$12</f>
        <v>26.097456215622664</v>
      </c>
      <c r="AD105" s="17">
        <f t="shared" si="9"/>
        <v>13.475213023676536</v>
      </c>
      <c r="AE105" s="17">
        <f t="shared" si="10"/>
        <v>25.762728802574042</v>
      </c>
      <c r="AF105" s="16">
        <f>(AD105-SMOW!AN$14*AE105)</f>
        <v>-0.12750778408255847</v>
      </c>
      <c r="AG105" s="84">
        <f t="shared" si="12"/>
        <v>-127.50778408255847</v>
      </c>
      <c r="AH105" s="83">
        <f>AVERAGE(AG105:AG106)</f>
        <v>-124.02740263476808</v>
      </c>
      <c r="AI105" s="83">
        <f>STDEV(AG105:AG106)</f>
        <v>4.9220026456968817</v>
      </c>
      <c r="AK105" s="91">
        <f t="shared" si="11"/>
        <v>14</v>
      </c>
      <c r="AL105" s="127">
        <v>0</v>
      </c>
      <c r="AM105" s="127">
        <v>0</v>
      </c>
      <c r="AN105" s="127">
        <v>0</v>
      </c>
    </row>
    <row r="106" spans="1:40" s="91" customFormat="1" x14ac:dyDescent="0.3">
      <c r="A106" s="91">
        <v>2247</v>
      </c>
      <c r="B106" s="85" t="s">
        <v>147</v>
      </c>
      <c r="C106" s="105" t="s">
        <v>48</v>
      </c>
      <c r="D106" s="48" t="s">
        <v>112</v>
      </c>
      <c r="E106" s="91" t="s">
        <v>226</v>
      </c>
      <c r="F106" s="16">
        <v>13.3338973382807</v>
      </c>
      <c r="G106" s="16">
        <v>13.245783025742901</v>
      </c>
      <c r="H106" s="16">
        <v>4.02695587603028E-3</v>
      </c>
      <c r="I106" s="16">
        <v>25.7228344497886</v>
      </c>
      <c r="J106" s="16">
        <v>25.3975683659535</v>
      </c>
      <c r="K106" s="16">
        <v>1.18290714689691E-3</v>
      </c>
      <c r="L106" s="16">
        <v>-0.164133071480599</v>
      </c>
      <c r="M106" s="16">
        <v>4.2236951187186898E-3</v>
      </c>
      <c r="N106" s="16">
        <v>3.00296678044214</v>
      </c>
      <c r="O106" s="16">
        <v>3.9859010947536199E-3</v>
      </c>
      <c r="P106" s="16">
        <v>5.3149411445541901</v>
      </c>
      <c r="Q106" s="16">
        <v>1.1593718973813001E-3</v>
      </c>
      <c r="R106" s="16">
        <v>5.4234037817594798</v>
      </c>
      <c r="S106" s="16">
        <v>0.138940386021493</v>
      </c>
      <c r="T106" s="16">
        <v>889.46895793967803</v>
      </c>
      <c r="U106" s="16">
        <v>0.127028523217565</v>
      </c>
      <c r="V106" s="92">
        <v>43903.77447916667</v>
      </c>
      <c r="W106" s="91">
        <v>2.4</v>
      </c>
      <c r="X106" s="16">
        <v>5.1616011460340498E-2</v>
      </c>
      <c r="Y106" s="16">
        <v>6.4362964349383794E-2</v>
      </c>
      <c r="Z106" s="17">
        <f>((((N106/1000)+1)/((SMOW!$Z$4/1000)+1))-1)*1000</f>
        <v>13.449484370078313</v>
      </c>
      <c r="AA106" s="17">
        <f>((((P106/1000)+1)/((SMOW!$AA$4/1000)+1))-1)*1000</f>
        <v>25.874558888558717</v>
      </c>
      <c r="AB106" s="17">
        <f>Z106*SMOW!$AN$6</f>
        <v>14.072561752303802</v>
      </c>
      <c r="AC106" s="17">
        <f>AA106*SMOW!$AN$12</f>
        <v>27.054599735027608</v>
      </c>
      <c r="AD106" s="17">
        <f t="shared" ref="AD106" si="13">LN((AB106/1000)+1)*1000</f>
        <v>13.974462522217616</v>
      </c>
      <c r="AE106" s="17">
        <f t="shared" ref="AE106" si="14">LN((AC106/1000)+1)*1000</f>
        <v>26.695093832205668</v>
      </c>
      <c r="AF106" s="16">
        <f>(AD106-SMOW!AN$14*AE106)</f>
        <v>-0.12054702118697769</v>
      </c>
      <c r="AG106" s="84">
        <f t="shared" ref="AG106" si="15">AF106*1000</f>
        <v>-120.54702118697769</v>
      </c>
      <c r="AK106" s="91">
        <f t="shared" ref="AK106" si="16">AK105</f>
        <v>14</v>
      </c>
      <c r="AL106" s="127">
        <v>0</v>
      </c>
      <c r="AM106" s="127">
        <v>0</v>
      </c>
      <c r="AN106" s="127">
        <v>0</v>
      </c>
    </row>
    <row r="107" spans="1:40" s="91" customFormat="1" x14ac:dyDescent="0.3">
      <c r="A107" s="91">
        <v>2248</v>
      </c>
      <c r="B107" s="85" t="s">
        <v>80</v>
      </c>
      <c r="C107" s="105" t="s">
        <v>64</v>
      </c>
      <c r="D107" s="48" t="s">
        <v>101</v>
      </c>
      <c r="E107" s="91" t="s">
        <v>227</v>
      </c>
      <c r="F107" s="16">
        <v>16.197473848072999</v>
      </c>
      <c r="G107" s="16">
        <v>16.067693714352298</v>
      </c>
      <c r="H107" s="16">
        <v>5.6115964930592297E-3</v>
      </c>
      <c r="I107" s="16">
        <v>31.327636565122599</v>
      </c>
      <c r="J107" s="16">
        <v>30.8469396756348</v>
      </c>
      <c r="K107" s="16">
        <v>2.3584767435253602E-3</v>
      </c>
      <c r="L107" s="16">
        <v>-0.21949043438284599</v>
      </c>
      <c r="M107" s="16">
        <v>5.5584295749031599E-3</v>
      </c>
      <c r="N107" s="16">
        <v>5.8423693667849799</v>
      </c>
      <c r="O107" s="16">
        <v>7.3831704138853796E-3</v>
      </c>
      <c r="P107" s="16">
        <v>10.807805308601701</v>
      </c>
      <c r="Q107" s="16">
        <v>2.2926084704053599E-3</v>
      </c>
      <c r="R107" s="16">
        <v>11.5431689240619</v>
      </c>
      <c r="S107" s="16">
        <v>0.15054536809275601</v>
      </c>
      <c r="T107" s="16">
        <v>784.030271623065</v>
      </c>
      <c r="U107" s="16">
        <v>0.44760819349374398</v>
      </c>
      <c r="V107" s="92">
        <v>43906.373101851852</v>
      </c>
      <c r="W107" s="91">
        <v>2.4</v>
      </c>
      <c r="X107" s="16">
        <v>1.47068392027277E-2</v>
      </c>
      <c r="Y107" s="16">
        <v>4.7373230557113798E-3</v>
      </c>
      <c r="Z107" s="17">
        <f>((((N107/1000)+1)/((SMOW!$Z$4/1000)+1))-1)*1000</f>
        <v>16.318460018560408</v>
      </c>
      <c r="AA107" s="17">
        <f>((((P107/1000)+1)/((SMOW!$AA$4/1000)+1))-1)*1000</f>
        <v>31.479757190805646</v>
      </c>
      <c r="AB107" s="17">
        <f>Z107*SMOW!$AN$6</f>
        <v>17.074449101155754</v>
      </c>
      <c r="AC107" s="17">
        <f>AA107*SMOW!$AN$12</f>
        <v>32.915429948825086</v>
      </c>
      <c r="AD107" s="17">
        <f t="shared" ref="AD107" si="17">LN((AB107/1000)+1)*1000</f>
        <v>16.9303190096674</v>
      </c>
      <c r="AE107" s="17">
        <f t="shared" ref="AE107" si="18">LN((AC107/1000)+1)*1000</f>
        <v>32.385318391934135</v>
      </c>
      <c r="AF107" s="16">
        <f>(AD107-SMOW!AN$14*AE107)</f>
        <v>-0.16912910127382474</v>
      </c>
      <c r="AG107" s="84">
        <f t="shared" ref="AG107" si="19">AF107*1000</f>
        <v>-169.12910127382474</v>
      </c>
      <c r="AH107" s="60">
        <f>AVERAGE(AG107:AG109)</f>
        <v>-155.51665180327134</v>
      </c>
      <c r="AI107" s="60">
        <f>STDEV(AG107:AG109)</f>
        <v>13.054629757805797</v>
      </c>
      <c r="AK107" s="91">
        <f t="shared" ref="AK107" si="20">AK106</f>
        <v>14</v>
      </c>
      <c r="AL107" s="127">
        <v>0</v>
      </c>
      <c r="AM107" s="127">
        <v>0</v>
      </c>
      <c r="AN107" s="127">
        <v>0</v>
      </c>
    </row>
    <row r="108" spans="1:40" s="91" customFormat="1" x14ac:dyDescent="0.3">
      <c r="A108" s="91">
        <v>2249</v>
      </c>
      <c r="B108" s="85" t="s">
        <v>80</v>
      </c>
      <c r="C108" s="105" t="s">
        <v>64</v>
      </c>
      <c r="D108" s="48" t="s">
        <v>101</v>
      </c>
      <c r="E108" s="91" t="s">
        <v>228</v>
      </c>
      <c r="F108" s="16">
        <v>17.256209359834301</v>
      </c>
      <c r="G108" s="16">
        <v>17.109011713732201</v>
      </c>
      <c r="H108" s="16">
        <v>3.5089131273342601E-3</v>
      </c>
      <c r="I108" s="16">
        <v>33.328408847278702</v>
      </c>
      <c r="J108" s="16">
        <v>32.785057140246401</v>
      </c>
      <c r="K108" s="16">
        <v>1.4748338090146099E-3</v>
      </c>
      <c r="L108" s="16">
        <v>-0.201498456317911</v>
      </c>
      <c r="M108" s="16">
        <v>3.75634264250683E-3</v>
      </c>
      <c r="N108" s="16">
        <v>6.8852908639357704</v>
      </c>
      <c r="O108" s="16">
        <v>3.4731397875245799E-3</v>
      </c>
      <c r="P108" s="16">
        <v>12.7691942049189</v>
      </c>
      <c r="Q108" s="16">
        <v>1.44549035481324E-3</v>
      </c>
      <c r="R108" s="16">
        <v>15.4448232740334</v>
      </c>
      <c r="S108" s="16">
        <v>0.137456376913238</v>
      </c>
      <c r="T108" s="16">
        <v>765.16634221477204</v>
      </c>
      <c r="U108" s="16">
        <v>0.20464012157323999</v>
      </c>
      <c r="V108" s="92">
        <v>43906.527812499997</v>
      </c>
      <c r="W108" s="91">
        <v>2.4</v>
      </c>
      <c r="X108" s="16">
        <v>2.6528593999575097E-4</v>
      </c>
      <c r="Y108" s="16">
        <v>1.1053909479823299E-3</v>
      </c>
      <c r="Z108" s="17">
        <f>((((N108/1000)+1)/((SMOW!$Z$4/1000)+1))-1)*1000</f>
        <v>17.372243794413713</v>
      </c>
      <c r="AA108" s="17">
        <f>((((P108/1000)+1)/((SMOW!$AA$4/1000)+1))-1)*1000</f>
        <v>33.481258299033144</v>
      </c>
      <c r="AB108" s="17">
        <f>Z108*SMOW!$AN$6</f>
        <v>18.177051762434221</v>
      </c>
      <c r="AC108" s="17">
        <f>AA108*SMOW!$AN$12</f>
        <v>35.008211958579587</v>
      </c>
      <c r="AD108" s="17">
        <f t="shared" ref="AD108" si="21">LN((AB108/1000)+1)*1000</f>
        <v>18.013824186968876</v>
      </c>
      <c r="AE108" s="17">
        <f t="shared" ref="AE108" si="22">LN((AC108/1000)+1)*1000</f>
        <v>34.409360945353434</v>
      </c>
      <c r="AF108" s="16">
        <f>(AD108-SMOW!AN$14*AE108)</f>
        <v>-0.15431839217773913</v>
      </c>
      <c r="AG108" s="84">
        <f t="shared" ref="AG108" si="23">AF108*1000</f>
        <v>-154.31839217773913</v>
      </c>
      <c r="AK108" s="91">
        <f t="shared" ref="AK108:AK109" si="24">AK107</f>
        <v>14</v>
      </c>
      <c r="AL108" s="127">
        <v>0</v>
      </c>
      <c r="AM108" s="127">
        <v>0</v>
      </c>
      <c r="AN108" s="127">
        <v>0</v>
      </c>
    </row>
    <row r="109" spans="1:40" s="91" customFormat="1" x14ac:dyDescent="0.3">
      <c r="A109" s="91">
        <v>2250</v>
      </c>
      <c r="B109" s="85" t="s">
        <v>80</v>
      </c>
      <c r="C109" s="105" t="s">
        <v>64</v>
      </c>
      <c r="D109" s="48" t="s">
        <v>101</v>
      </c>
      <c r="E109" s="91" t="s">
        <v>229</v>
      </c>
      <c r="F109" s="16">
        <v>17.689540299251</v>
      </c>
      <c r="G109" s="16">
        <v>17.534901107028499</v>
      </c>
      <c r="H109" s="16">
        <v>3.8003589252395202E-3</v>
      </c>
      <c r="I109" s="16">
        <v>34.142349968676101</v>
      </c>
      <c r="J109" s="16">
        <v>33.5724357964991</v>
      </c>
      <c r="K109" s="16">
        <v>1.2731567873272801E-3</v>
      </c>
      <c r="L109" s="16">
        <v>-0.19134499352304399</v>
      </c>
      <c r="M109" s="16">
        <v>3.7368625341659E-3</v>
      </c>
      <c r="N109" s="16">
        <v>7.3142039980709601</v>
      </c>
      <c r="O109" s="16">
        <v>3.7616142979696402E-3</v>
      </c>
      <c r="P109" s="16">
        <v>13.5669410650555</v>
      </c>
      <c r="Q109" s="16">
        <v>1.24782592113092E-3</v>
      </c>
      <c r="R109" s="16">
        <v>16.255014036149898</v>
      </c>
      <c r="S109" s="16">
        <v>0.135573129016474</v>
      </c>
      <c r="T109" s="16">
        <v>995.91457357386696</v>
      </c>
      <c r="U109" s="16">
        <v>0.31136311175077303</v>
      </c>
      <c r="V109" s="92">
        <v>43906.609837962962</v>
      </c>
      <c r="W109" s="91">
        <v>2.4</v>
      </c>
      <c r="X109" s="16">
        <v>1.2409962319571401E-2</v>
      </c>
      <c r="Y109" s="16">
        <v>1.6347091068004301E-2</v>
      </c>
      <c r="Z109" s="17">
        <f>((((N109/1000)+1)/((SMOW!$Z$4/1000)+1))-1)*1000</f>
        <v>17.805624162194668</v>
      </c>
      <c r="AA109" s="17">
        <f>((((P109/1000)+1)/((SMOW!$AA$4/1000)+1))-1)*1000</f>
        <v>34.295319818217877</v>
      </c>
      <c r="AB109" s="17">
        <f>Z109*SMOW!$AN$6</f>
        <v>18.630509443042545</v>
      </c>
      <c r="AC109" s="17">
        <f>AA109*SMOW!$AN$12</f>
        <v>35.859399747174898</v>
      </c>
      <c r="AD109" s="17">
        <f t="shared" ref="AD109" si="25">LN((AB109/1000)+1)*1000</f>
        <v>18.45908734951508</v>
      </c>
      <c r="AE109" s="17">
        <f t="shared" ref="AE109" si="26">LN((AC109/1000)+1)*1000</f>
        <v>35.231420097487366</v>
      </c>
      <c r="AF109" s="16">
        <f>(AD109-SMOW!AN$14*AE109)</f>
        <v>-0.14310246195825016</v>
      </c>
      <c r="AG109" s="84">
        <f t="shared" ref="AG109" si="27">AF109*1000</f>
        <v>-143.10246195825016</v>
      </c>
      <c r="AH109" s="57"/>
      <c r="AI109" s="57"/>
      <c r="AK109" s="91">
        <f t="shared" si="24"/>
        <v>14</v>
      </c>
      <c r="AL109" s="127">
        <v>0</v>
      </c>
      <c r="AM109" s="127">
        <v>0</v>
      </c>
      <c r="AN109" s="127">
        <v>0</v>
      </c>
    </row>
    <row r="110" spans="1:40" s="91" customFormat="1" x14ac:dyDescent="0.3">
      <c r="A110" s="91">
        <v>2251</v>
      </c>
      <c r="B110" s="85" t="s">
        <v>147</v>
      </c>
      <c r="C110" s="105" t="s">
        <v>64</v>
      </c>
      <c r="D110" s="48" t="s">
        <v>179</v>
      </c>
      <c r="E110" s="91" t="s">
        <v>230</v>
      </c>
      <c r="F110" s="16">
        <v>17.625004302544099</v>
      </c>
      <c r="G110" s="16">
        <v>17.4714848273738</v>
      </c>
      <c r="H110" s="16">
        <v>4.0748002090288298E-3</v>
      </c>
      <c r="I110" s="16">
        <v>34.032851309890702</v>
      </c>
      <c r="J110" s="16">
        <v>33.466546640185101</v>
      </c>
      <c r="K110" s="16">
        <v>1.3673839210102299E-3</v>
      </c>
      <c r="L110" s="16">
        <v>-0.19885179864393199</v>
      </c>
      <c r="M110" s="16">
        <v>4.1011488363089299E-3</v>
      </c>
      <c r="N110" s="16">
        <v>7.2503259453074396</v>
      </c>
      <c r="O110" s="16">
        <v>4.0332576551793996E-3</v>
      </c>
      <c r="P110" s="16">
        <v>13.459621003519301</v>
      </c>
      <c r="Q110" s="16">
        <v>1.3401783014884701E-3</v>
      </c>
      <c r="R110" s="16">
        <v>16.127159499023101</v>
      </c>
      <c r="S110" s="16">
        <v>0.151190931854494</v>
      </c>
      <c r="T110" s="16">
        <v>1026.00355176481</v>
      </c>
      <c r="U110" s="16">
        <v>0.16113180252773299</v>
      </c>
      <c r="V110" s="92">
        <v>43906.732905092591</v>
      </c>
      <c r="W110" s="91">
        <v>2.4</v>
      </c>
      <c r="X110" s="16">
        <v>2.3771392695989498E-3</v>
      </c>
      <c r="Y110" s="16">
        <v>4.2395238072631599E-4</v>
      </c>
      <c r="Z110" s="17">
        <f>((((N110/1000)+1)/((SMOW!$Z$4/1000)+1))-1)*1000</f>
        <v>17.741080804119179</v>
      </c>
      <c r="AA110" s="17">
        <f>((((P110/1000)+1)/((SMOW!$AA$4/1000)+1))-1)*1000</f>
        <v>34.18580496244261</v>
      </c>
      <c r="AB110" s="17">
        <f>Z110*SMOW!$AN$6</f>
        <v>18.562975969845677</v>
      </c>
      <c r="AC110" s="17">
        <f>AA110*SMOW!$AN$12</f>
        <v>35.744890332703321</v>
      </c>
      <c r="AD110" s="17">
        <f t="shared" ref="AD110" si="28">LN((AB110/1000)+1)*1000</f>
        <v>18.392786849631005</v>
      </c>
      <c r="AE110" s="17">
        <f t="shared" ref="AE110" si="29">LN((AC110/1000)+1)*1000</f>
        <v>35.120868661446579</v>
      </c>
      <c r="AF110" s="16">
        <f>(AD110-SMOW!AN$14*AE110)</f>
        <v>-0.15103180361278845</v>
      </c>
      <c r="AG110" s="84">
        <f t="shared" ref="AG110" si="30">AF110*1000</f>
        <v>-151.03180361278845</v>
      </c>
      <c r="AH110" s="57"/>
      <c r="AI110" s="57"/>
      <c r="AK110" s="91">
        <f t="shared" ref="AK110:AK115" si="31">AK109</f>
        <v>14</v>
      </c>
      <c r="AL110" s="127">
        <v>0</v>
      </c>
      <c r="AM110" s="127">
        <v>0</v>
      </c>
      <c r="AN110" s="127">
        <v>0</v>
      </c>
    </row>
    <row r="111" spans="1:40" s="91" customFormat="1" x14ac:dyDescent="0.3">
      <c r="A111" s="91">
        <v>2252</v>
      </c>
      <c r="B111" s="85" t="s">
        <v>147</v>
      </c>
      <c r="C111" s="105" t="s">
        <v>64</v>
      </c>
      <c r="D111" s="48" t="s">
        <v>50</v>
      </c>
      <c r="E111" s="91" t="s">
        <v>232</v>
      </c>
      <c r="F111" s="16">
        <v>12.1069131562175</v>
      </c>
      <c r="G111" s="16">
        <v>12.0342103546777</v>
      </c>
      <c r="H111" s="16">
        <v>4.2373358216011101E-3</v>
      </c>
      <c r="I111" s="16">
        <v>23.414967326609499</v>
      </c>
      <c r="J111" s="16">
        <v>23.145042354795901</v>
      </c>
      <c r="K111" s="16">
        <v>1.1907707860063701E-3</v>
      </c>
      <c r="L111" s="16">
        <v>-0.18637200865458201</v>
      </c>
      <c r="M111" s="16">
        <v>4.2134219779883797E-3</v>
      </c>
      <c r="N111" s="16">
        <v>1.7884916917921001</v>
      </c>
      <c r="O111" s="16">
        <v>4.1941362185483402E-3</v>
      </c>
      <c r="P111" s="16">
        <v>3.0529915971866699</v>
      </c>
      <c r="Q111" s="16">
        <v>1.16707908066971E-3</v>
      </c>
      <c r="R111" s="16">
        <v>1.1476950367322301</v>
      </c>
      <c r="S111" s="16">
        <v>0.12045556006309301</v>
      </c>
      <c r="T111" s="16">
        <v>970.79709255306295</v>
      </c>
      <c r="U111" s="16">
        <v>0.15000850201170199</v>
      </c>
      <c r="V111" s="92">
        <v>43906.824652777781</v>
      </c>
      <c r="W111" s="91">
        <v>2.4</v>
      </c>
      <c r="X111" s="16">
        <v>6.5518951941410497E-2</v>
      </c>
      <c r="Y111" s="16">
        <v>7.7121781373880996E-2</v>
      </c>
      <c r="Z111" s="17">
        <f>((((N111/1000)+1)/((SMOW!$Z$4/1000)+1))-1)*1000</f>
        <v>12.222360230731644</v>
      </c>
      <c r="AA111" s="17">
        <f>((((P111/1000)+1)/((SMOW!$AA$4/1000)+1))-1)*1000</f>
        <v>23.566350386761357</v>
      </c>
      <c r="AB111" s="17">
        <f>Z111*SMOW!$AN$6</f>
        <v>12.788588348303474</v>
      </c>
      <c r="AC111" s="17">
        <f>AA111*SMOW!$AN$12</f>
        <v>24.641122566582869</v>
      </c>
      <c r="AD111" s="17">
        <f t="shared" ref="AD111:AD112" si="32">LN((AB111/1000)+1)*1000</f>
        <v>12.707504915686382</v>
      </c>
      <c r="AE111" s="17">
        <f t="shared" ref="AE111:AE112" si="33">LN((AC111/1000)+1)*1000</f>
        <v>24.342426957254187</v>
      </c>
      <c r="AF111" s="16">
        <f>(AD111-SMOW!AN$14*AE111)</f>
        <v>-0.14529651774382835</v>
      </c>
      <c r="AG111" s="84">
        <f t="shared" ref="AG111:AG112" si="34">AF111*1000</f>
        <v>-145.29651774382836</v>
      </c>
      <c r="AH111" s="83">
        <f>AVERAGE(AG111:AG112)</f>
        <v>-133.03307670436661</v>
      </c>
      <c r="AI111" s="83">
        <f>STDEV(AG111:AG112)</f>
        <v>17.343124639369627</v>
      </c>
      <c r="AK111" s="91">
        <f t="shared" si="31"/>
        <v>14</v>
      </c>
      <c r="AL111" s="127">
        <v>0</v>
      </c>
      <c r="AM111" s="127">
        <v>0</v>
      </c>
      <c r="AN111" s="127">
        <v>0</v>
      </c>
    </row>
    <row r="112" spans="1:40" s="91" customFormat="1" x14ac:dyDescent="0.3">
      <c r="A112" s="91">
        <v>2253</v>
      </c>
      <c r="B112" s="85" t="s">
        <v>147</v>
      </c>
      <c r="C112" s="105" t="s">
        <v>64</v>
      </c>
      <c r="D112" s="48" t="s">
        <v>50</v>
      </c>
      <c r="E112" s="91" t="s">
        <v>231</v>
      </c>
      <c r="F112" s="16">
        <v>12.1896463106279</v>
      </c>
      <c r="G112" s="16">
        <v>12.1159505381</v>
      </c>
      <c r="H112" s="16">
        <v>4.0395973051000397E-3</v>
      </c>
      <c r="I112" s="16">
        <v>23.5280820473786</v>
      </c>
      <c r="J112" s="16">
        <v>23.255562975650601</v>
      </c>
      <c r="K112" s="16">
        <v>1.44116104809613E-3</v>
      </c>
      <c r="L112" s="16">
        <v>-0.16298671304349599</v>
      </c>
      <c r="M112" s="16">
        <v>4.0705317426171696E-3</v>
      </c>
      <c r="N112" s="16">
        <v>1.8703813823892901</v>
      </c>
      <c r="O112" s="16">
        <v>3.9984136445624201E-3</v>
      </c>
      <c r="P112" s="16">
        <v>3.1638557751432201</v>
      </c>
      <c r="Q112" s="16">
        <v>1.4124875508151899E-3</v>
      </c>
      <c r="R112" s="16">
        <v>0.98818360781078496</v>
      </c>
      <c r="S112" s="16">
        <v>0.161213436438361</v>
      </c>
      <c r="T112" s="16">
        <v>891.13303760031704</v>
      </c>
      <c r="U112" s="16">
        <v>0.26472493416857701</v>
      </c>
      <c r="V112" s="92">
        <v>43906.906388888892</v>
      </c>
      <c r="W112" s="91">
        <v>2.4</v>
      </c>
      <c r="X112" s="16">
        <v>3.69507810705181E-2</v>
      </c>
      <c r="Y112" s="16">
        <v>3.2809809643077101E-2</v>
      </c>
      <c r="Z112" s="17">
        <f>((((N112/1000)+1)/((SMOW!$Z$4/1000)+1))-1)*1000</f>
        <v>12.305102822189218</v>
      </c>
      <c r="AA112" s="17">
        <f>((((P112/1000)+1)/((SMOW!$AA$4/1000)+1))-1)*1000</f>
        <v>23.679481839406602</v>
      </c>
      <c r="AB112" s="17">
        <f>Z112*SMOW!$AN$6</f>
        <v>12.875164174988909</v>
      </c>
      <c r="AC112" s="17">
        <f>AA112*SMOW!$AN$12</f>
        <v>24.759413517239917</v>
      </c>
      <c r="AD112" s="17">
        <f t="shared" si="32"/>
        <v>12.792983886843709</v>
      </c>
      <c r="AE112" s="17">
        <f t="shared" si="33"/>
        <v>24.457866519902677</v>
      </c>
      <c r="AF112" s="16">
        <f>(AD112-SMOW!AN$14*AE112)</f>
        <v>-0.12076963566490484</v>
      </c>
      <c r="AG112" s="84">
        <f t="shared" si="34"/>
        <v>-120.76963566490484</v>
      </c>
      <c r="AK112" s="91">
        <f t="shared" si="31"/>
        <v>14</v>
      </c>
      <c r="AL112" s="127">
        <v>0</v>
      </c>
      <c r="AM112" s="127">
        <v>0</v>
      </c>
      <c r="AN112" s="127">
        <v>0</v>
      </c>
    </row>
    <row r="113" spans="1:40" s="91" customFormat="1" x14ac:dyDescent="0.3">
      <c r="A113" s="91">
        <v>2254</v>
      </c>
      <c r="B113" s="85" t="s">
        <v>80</v>
      </c>
      <c r="C113" s="105" t="s">
        <v>62</v>
      </c>
      <c r="D113" s="48" t="s">
        <v>22</v>
      </c>
      <c r="E113" s="91" t="s">
        <v>233</v>
      </c>
      <c r="F113" s="16">
        <v>0.181446276709124</v>
      </c>
      <c r="G113" s="16">
        <v>0.18142958544163501</v>
      </c>
      <c r="H113" s="16">
        <v>3.4490198944498699E-3</v>
      </c>
      <c r="I113" s="16">
        <v>0.41918927528188898</v>
      </c>
      <c r="J113" s="16">
        <v>0.41910140964403497</v>
      </c>
      <c r="K113" s="16">
        <v>1.24827433189302E-3</v>
      </c>
      <c r="L113" s="16">
        <v>-3.98559588504152E-2</v>
      </c>
      <c r="M113" s="16">
        <v>3.35005485406671E-3</v>
      </c>
      <c r="N113" s="16">
        <v>-10.0153951532128</v>
      </c>
      <c r="O113" s="16">
        <v>3.41385716564367E-3</v>
      </c>
      <c r="P113" s="16">
        <v>-19.4852599477782</v>
      </c>
      <c r="Q113" s="16">
        <v>1.2234385297387399E-3</v>
      </c>
      <c r="R113" s="16">
        <v>-30.6802291566046</v>
      </c>
      <c r="S113" s="16">
        <v>0.14487628666524299</v>
      </c>
      <c r="T113" s="16">
        <v>1012.3191102101</v>
      </c>
      <c r="U113" s="16">
        <v>0.13392456775433101</v>
      </c>
      <c r="V113" s="92">
        <v>43907.354270833333</v>
      </c>
      <c r="W113" s="91">
        <v>2.4</v>
      </c>
      <c r="X113" s="16">
        <v>3.74836509915166E-3</v>
      </c>
      <c r="Y113" s="16">
        <v>1.84009214898066E-3</v>
      </c>
      <c r="Z113" s="17">
        <f>((((N113/1000)+1)/((SMOW!$Z$4/1000)+1))-1)*1000</f>
        <v>0.29553305988883061</v>
      </c>
      <c r="AA113" s="17">
        <f>((((P113/1000)+1)/((SMOW!$AA$4/1000)+1))-1)*1000</f>
        <v>0.56717081077062304</v>
      </c>
      <c r="AB113" s="17">
        <f>Z113*SMOW!$AN$6</f>
        <v>0.30922428850769768</v>
      </c>
      <c r="AC113" s="17">
        <f>AA113*SMOW!$AN$12</f>
        <v>0.59303732801317044</v>
      </c>
      <c r="AD113" s="17">
        <f t="shared" ref="AD113" si="35">LN((AB113/1000)+1)*1000</f>
        <v>0.30917648853104612</v>
      </c>
      <c r="AE113" s="17">
        <f t="shared" ref="AE113" si="36">LN((AC113/1000)+1)*1000</f>
        <v>0.59286155086848757</v>
      </c>
      <c r="AF113" s="16">
        <f>(AD113-SMOW!AN$14*AE113)</f>
        <v>-3.854410327515323E-3</v>
      </c>
      <c r="AG113" s="84">
        <f t="shared" ref="AG113" si="37">AF113*1000</f>
        <v>-3.854410327515323</v>
      </c>
      <c r="AH113" s="60">
        <f>AVERAGE(AG113:AG115)</f>
        <v>-3.0488310548300035</v>
      </c>
      <c r="AI113" s="60">
        <f>STDEV(AG113:AG115)</f>
        <v>2.1463429108476899</v>
      </c>
      <c r="AK113" s="91">
        <f t="shared" si="31"/>
        <v>14</v>
      </c>
      <c r="AL113" s="127">
        <v>0</v>
      </c>
      <c r="AM113" s="127">
        <v>0</v>
      </c>
      <c r="AN113" s="127">
        <v>0</v>
      </c>
    </row>
    <row r="114" spans="1:40" s="91" customFormat="1" x14ac:dyDescent="0.3">
      <c r="A114" s="91">
        <v>2255</v>
      </c>
      <c r="B114" s="85" t="s">
        <v>80</v>
      </c>
      <c r="C114" s="105" t="s">
        <v>62</v>
      </c>
      <c r="D114" s="48" t="s">
        <v>22</v>
      </c>
      <c r="E114" s="91" t="s">
        <v>234</v>
      </c>
      <c r="F114" s="16">
        <v>0.22159391318718499</v>
      </c>
      <c r="G114" s="16">
        <v>0.22156911944806301</v>
      </c>
      <c r="H114" s="16">
        <v>3.5485061899874701E-3</v>
      </c>
      <c r="I114" s="16">
        <v>0.48943089110702298</v>
      </c>
      <c r="J114" s="16">
        <v>0.48931112335312499</v>
      </c>
      <c r="K114" s="16">
        <v>1.3503215963653001E-3</v>
      </c>
      <c r="L114" s="16">
        <v>-3.6787153682387302E-2</v>
      </c>
      <c r="M114" s="16">
        <v>3.4712897727441701E-3</v>
      </c>
      <c r="N114" s="16">
        <v>-9.9756568215508192</v>
      </c>
      <c r="O114" s="16">
        <v>3.5123291992313001E-3</v>
      </c>
      <c r="P114" s="16">
        <v>-19.416415866796999</v>
      </c>
      <c r="Q114" s="16">
        <v>1.3234554507143301E-3</v>
      </c>
      <c r="R114" s="16">
        <v>-30.4938719399094</v>
      </c>
      <c r="S114" s="16">
        <v>0.14813978051656501</v>
      </c>
      <c r="T114" s="16">
        <v>1298.8510686029599</v>
      </c>
      <c r="U114" s="16">
        <v>0.125235004000425</v>
      </c>
      <c r="V114" s="92">
        <v>43907.429664351854</v>
      </c>
      <c r="W114" s="91">
        <v>2.4</v>
      </c>
      <c r="X114" s="16">
        <v>1.57219101916409E-2</v>
      </c>
      <c r="Y114" s="16">
        <v>1.07948063439578E-2</v>
      </c>
      <c r="Z114" s="17">
        <f>((((N114/1000)+1)/((SMOW!$Z$4/1000)+1))-1)*1000</f>
        <v>0.33568527585070562</v>
      </c>
      <c r="AA114" s="17">
        <f>((((P114/1000)+1)/((SMOW!$AA$4/1000)+1))-1)*1000</f>
        <v>0.63742281670253753</v>
      </c>
      <c r="AB114" s="17">
        <f>Z114*SMOW!$AN$6</f>
        <v>0.35123664549235689</v>
      </c>
      <c r="AC114" s="17">
        <f>AA114*SMOW!$AN$12</f>
        <v>0.66649326244114493</v>
      </c>
      <c r="AD114" s="17">
        <f t="shared" ref="AD114" si="38">LN((AB114/1000)+1)*1000</f>
        <v>0.3511749763416227</v>
      </c>
      <c r="AE114" s="17">
        <f t="shared" ref="AE114" si="39">LN((AC114/1000)+1)*1000</f>
        <v>0.66627125444580892</v>
      </c>
      <c r="AF114" s="16">
        <f>(AD114-SMOW!AN$14*AE114)</f>
        <v>-6.1624600576443145E-4</v>
      </c>
      <c r="AG114" s="84">
        <f t="shared" ref="AG114" si="40">AF114*1000</f>
        <v>-0.61624600576443145</v>
      </c>
      <c r="AK114" s="91">
        <f t="shared" si="31"/>
        <v>14</v>
      </c>
      <c r="AL114" s="127">
        <v>0</v>
      </c>
      <c r="AM114" s="127">
        <v>0</v>
      </c>
      <c r="AN114" s="127">
        <v>0</v>
      </c>
    </row>
    <row r="115" spans="1:40" s="91" customFormat="1" x14ac:dyDescent="0.3">
      <c r="A115" s="91">
        <v>2256</v>
      </c>
      <c r="B115" s="85" t="s">
        <v>80</v>
      </c>
      <c r="C115" s="105" t="s">
        <v>62</v>
      </c>
      <c r="D115" s="48" t="s">
        <v>22</v>
      </c>
      <c r="E115" s="91" t="s">
        <v>235</v>
      </c>
      <c r="F115" s="16">
        <v>0.13715126174297401</v>
      </c>
      <c r="G115" s="16">
        <v>0.13714161003287001</v>
      </c>
      <c r="H115" s="16">
        <v>3.5619488517185599E-3</v>
      </c>
      <c r="I115" s="16">
        <v>0.33670852381158001</v>
      </c>
      <c r="J115" s="16">
        <v>0.33665181304226299</v>
      </c>
      <c r="K115" s="16">
        <v>1.3812038674883599E-3</v>
      </c>
      <c r="L115" s="16">
        <v>-4.06105472534447E-2</v>
      </c>
      <c r="M115" s="16">
        <v>3.6531393520499601E-3</v>
      </c>
      <c r="N115" s="16">
        <v>-10.059238580874</v>
      </c>
      <c r="O115" s="16">
        <v>3.5256348131449998E-3</v>
      </c>
      <c r="P115" s="16">
        <v>-19.566099653227901</v>
      </c>
      <c r="Q115" s="16">
        <v>1.3537232848072399E-3</v>
      </c>
      <c r="R115" s="16">
        <v>-30.380375809558299</v>
      </c>
      <c r="S115" s="16">
        <v>0.15730923156717</v>
      </c>
      <c r="T115" s="16">
        <v>1148.71083246848</v>
      </c>
      <c r="U115" s="16">
        <v>0.28223612402002102</v>
      </c>
      <c r="V115" s="92">
        <v>43907.506192129629</v>
      </c>
      <c r="W115" s="91">
        <v>2.4</v>
      </c>
      <c r="X115" s="16">
        <v>7.8479288767987999E-4</v>
      </c>
      <c r="Y115" s="16">
        <v>2.2396252059077399E-3</v>
      </c>
      <c r="Z115" s="17">
        <f>((((N115/1000)+1)/((SMOW!$Z$4/1000)+1))-1)*1000</f>
        <v>0.25123299236362584</v>
      </c>
      <c r="AA115" s="17">
        <f>((((P115/1000)+1)/((SMOW!$AA$4/1000)+1))-1)*1000</f>
        <v>0.48467785878636427</v>
      </c>
      <c r="AB115" s="17">
        <f>Z115*SMOW!$AN$6</f>
        <v>0.26287192147817695</v>
      </c>
      <c r="AC115" s="17">
        <f>AA115*SMOW!$AN$12</f>
        <v>0.50678218424405908</v>
      </c>
      <c r="AD115" s="17">
        <f t="shared" ref="AD115" si="41">LN((AB115/1000)+1)*1000</f>
        <v>0.26283737670833052</v>
      </c>
      <c r="AE115" s="17">
        <f t="shared" ref="AE115" si="42">LN((AC115/1000)+1)*1000</f>
        <v>0.50665381352185745</v>
      </c>
      <c r="AF115" s="16">
        <f>(AD115-SMOW!AN$14*AE115)</f>
        <v>-4.6758368312102561E-3</v>
      </c>
      <c r="AG115" s="84">
        <f t="shared" ref="AG115" si="43">AF115*1000</f>
        <v>-4.6758368312102565</v>
      </c>
      <c r="AK115" s="91">
        <f t="shared" si="31"/>
        <v>14</v>
      </c>
      <c r="AL115" s="127">
        <v>0</v>
      </c>
      <c r="AM115" s="127">
        <v>0</v>
      </c>
      <c r="AN115" s="127">
        <v>0</v>
      </c>
    </row>
    <row r="116" spans="1:40" s="91" customFormat="1" x14ac:dyDescent="0.3">
      <c r="A116" s="91">
        <v>2257</v>
      </c>
      <c r="B116" s="85" t="s">
        <v>80</v>
      </c>
      <c r="C116" s="105" t="s">
        <v>62</v>
      </c>
      <c r="D116" s="48" t="s">
        <v>24</v>
      </c>
      <c r="E116" s="91" t="s">
        <v>236</v>
      </c>
      <c r="F116" s="16">
        <v>-28.211873304592899</v>
      </c>
      <c r="G116" s="16">
        <v>-28.617475313019799</v>
      </c>
      <c r="H116" s="16">
        <v>4.2906794730207401E-3</v>
      </c>
      <c r="I116" s="16">
        <v>-52.712324133165303</v>
      </c>
      <c r="J116" s="16">
        <v>-54.152455963111201</v>
      </c>
      <c r="K116" s="16">
        <v>1.1946311556338999E-3</v>
      </c>
      <c r="L116" s="16">
        <v>-2.4978564497063101E-2</v>
      </c>
      <c r="M116" s="16">
        <v>4.4167381600968897E-3</v>
      </c>
      <c r="N116" s="16">
        <v>-38.119245080266097</v>
      </c>
      <c r="O116" s="16">
        <v>4.2469360318929499E-3</v>
      </c>
      <c r="P116" s="16">
        <v>-71.559662974777297</v>
      </c>
      <c r="Q116" s="16">
        <v>1.17086264396192E-3</v>
      </c>
      <c r="R116" s="16">
        <v>-105.03364525813799</v>
      </c>
      <c r="S116" s="16">
        <v>0.15167186803947999</v>
      </c>
      <c r="T116" s="16">
        <v>1020.45775246501</v>
      </c>
      <c r="U116" s="16">
        <v>0.17563860411044399</v>
      </c>
      <c r="V116" s="92">
        <v>43907.6093287037</v>
      </c>
      <c r="W116" s="91">
        <v>2.4</v>
      </c>
      <c r="X116" s="16">
        <v>3.73194527788144E-3</v>
      </c>
      <c r="Y116" s="16">
        <v>1.8431391003402599E-3</v>
      </c>
      <c r="Z116" s="17">
        <f>((((N116/1000)+1)/((SMOW!$Z$4/1000)+1))-1)*1000</f>
        <v>-28.101025236255239</v>
      </c>
      <c r="AA116" s="17">
        <f>((((P116/1000)+1)/((SMOW!$AA$4/1000)+1))-1)*1000</f>
        <v>-52.572201786126207</v>
      </c>
      <c r="AB116" s="17">
        <f>Z116*SMOW!$AN$6</f>
        <v>-29.402867950836303</v>
      </c>
      <c r="AC116" s="17">
        <f>AA116*SMOW!$AN$12</f>
        <v>-54.969821230137889</v>
      </c>
      <c r="AD116" s="17">
        <f t="shared" ref="AD116" si="44">LN((AB116/1000)+1)*1000</f>
        <v>-29.84379683800816</v>
      </c>
      <c r="AE116" s="17">
        <f t="shared" ref="AE116" si="45">LN((AC116/1000)+1)*1000</f>
        <v>-56.538416792108897</v>
      </c>
      <c r="AF116" s="16">
        <f>(AD116-SMOW!AN$14*AE116)</f>
        <v>8.4872282253378728E-3</v>
      </c>
      <c r="AG116" s="84">
        <f t="shared" ref="AG116" si="46">AF116*1000</f>
        <v>8.4872282253378728</v>
      </c>
      <c r="AH116" s="60">
        <f>AVERAGE(AG116:AG118)</f>
        <v>6.9120901407705064</v>
      </c>
      <c r="AI116" s="60">
        <f>STDEV(AG116:AG118)</f>
        <v>7.2849866512386496</v>
      </c>
      <c r="AJ116" s="91" t="s">
        <v>237</v>
      </c>
      <c r="AK116" s="91">
        <f>AK115</f>
        <v>14</v>
      </c>
      <c r="AL116" s="127">
        <v>0</v>
      </c>
      <c r="AM116" s="127">
        <v>0</v>
      </c>
      <c r="AN116" s="127">
        <v>0</v>
      </c>
    </row>
    <row r="117" spans="1:40" s="91" customFormat="1" x14ac:dyDescent="0.3">
      <c r="A117" s="91">
        <v>2258</v>
      </c>
      <c r="B117" s="85" t="s">
        <v>113</v>
      </c>
      <c r="C117" s="105" t="s">
        <v>62</v>
      </c>
      <c r="D117" s="48" t="s">
        <v>24</v>
      </c>
      <c r="E117" s="91" t="s">
        <v>238</v>
      </c>
      <c r="F117" s="16">
        <v>-27.973733672367501</v>
      </c>
      <c r="G117" s="16">
        <v>-28.372452141887099</v>
      </c>
      <c r="H117" s="16">
        <v>3.3083403339069801E-3</v>
      </c>
      <c r="I117" s="16">
        <v>-52.256544659083097</v>
      </c>
      <c r="J117" s="16">
        <v>-53.671430112124803</v>
      </c>
      <c r="K117" s="16">
        <v>1.22737349096061E-3</v>
      </c>
      <c r="L117" s="16">
        <v>-3.3937042685194999E-2</v>
      </c>
      <c r="M117" s="16">
        <v>3.4726768597579801E-3</v>
      </c>
      <c r="N117" s="16">
        <v>-37.883533279587802</v>
      </c>
      <c r="O117" s="16">
        <v>3.2746118320365202E-3</v>
      </c>
      <c r="P117" s="16">
        <v>-71.112951738785796</v>
      </c>
      <c r="Q117" s="16">
        <v>1.20295353421519E-3</v>
      </c>
      <c r="R117" s="16">
        <v>-105.259877915213</v>
      </c>
      <c r="S117" s="16">
        <v>0.148052530874523</v>
      </c>
      <c r="T117" s="16">
        <v>1049.6008895662501</v>
      </c>
      <c r="U117" s="16">
        <v>0.13061283585887901</v>
      </c>
      <c r="V117" s="92">
        <v>43907.691979166666</v>
      </c>
      <c r="W117" s="91">
        <v>2.4</v>
      </c>
      <c r="X117" s="16">
        <v>9.6528042472086104E-3</v>
      </c>
      <c r="Y117" s="16">
        <v>1.4256862332163099E-2</v>
      </c>
      <c r="Z117" s="17">
        <f>((((N117/1000)+1)/((SMOW!$Z$4/1000)+1))-1)*1000</f>
        <v>-27.862858440374062</v>
      </c>
      <c r="AA117" s="17">
        <f>((((P117/1000)+1)/((SMOW!$AA$4/1000)+1))-1)*1000</f>
        <v>-52.11635489335886</v>
      </c>
      <c r="AB117" s="17">
        <f>Z117*SMOW!$AN$6</f>
        <v>-29.153667546555919</v>
      </c>
      <c r="AC117" s="17">
        <f>AA117*SMOW!$AN$12</f>
        <v>-54.493184883315763</v>
      </c>
      <c r="AD117" s="17">
        <f t="shared" ref="AD117" si="47">LN((AB117/1000)+1)*1000</f>
        <v>-29.587080214315087</v>
      </c>
      <c r="AE117" s="17">
        <f t="shared" ref="AE117" si="48">LN((AC117/1000)+1)*1000</f>
        <v>-56.034182959645143</v>
      </c>
      <c r="AF117" s="16">
        <f>(AD117-SMOW!AN$14*AE117)</f>
        <v>-1.0316116224480254E-3</v>
      </c>
      <c r="AG117" s="84">
        <f t="shared" ref="AG117" si="49">AF117*1000</f>
        <v>-1.0316116224480254</v>
      </c>
      <c r="AK117" s="91">
        <f>AK116</f>
        <v>14</v>
      </c>
      <c r="AL117" s="127">
        <v>0</v>
      </c>
      <c r="AM117" s="127">
        <v>0</v>
      </c>
      <c r="AN117" s="127">
        <v>0</v>
      </c>
    </row>
    <row r="118" spans="1:40" s="91" customFormat="1" x14ac:dyDescent="0.3">
      <c r="A118" s="91">
        <v>2259</v>
      </c>
      <c r="B118" s="85" t="s">
        <v>80</v>
      </c>
      <c r="C118" s="105" t="s">
        <v>62</v>
      </c>
      <c r="D118" s="48" t="s">
        <v>24</v>
      </c>
      <c r="E118" s="91" t="s">
        <v>239</v>
      </c>
      <c r="F118" s="16">
        <v>-28.449665559752599</v>
      </c>
      <c r="G118" s="16">
        <v>-28.862200991498401</v>
      </c>
      <c r="H118" s="16">
        <v>5.1127434723723204E-3</v>
      </c>
      <c r="I118" s="16">
        <v>-53.159262213817897</v>
      </c>
      <c r="J118" s="16">
        <v>-54.624376275455198</v>
      </c>
      <c r="K118" s="16">
        <v>6.1403724526687999E-3</v>
      </c>
      <c r="L118" s="16">
        <v>-2.0530318058077399E-2</v>
      </c>
      <c r="M118" s="16">
        <v>4.5918837978917897E-3</v>
      </c>
      <c r="N118" s="16">
        <v>-38.354613045385101</v>
      </c>
      <c r="O118" s="16">
        <v>5.06061909568722E-3</v>
      </c>
      <c r="P118" s="16">
        <v>-71.997708726666602</v>
      </c>
      <c r="Q118" s="16">
        <v>6.0182029331272502E-3</v>
      </c>
      <c r="R118" s="16">
        <v>-105.402686120071</v>
      </c>
      <c r="S118" s="16">
        <v>0.137683346828747</v>
      </c>
      <c r="T118" s="16">
        <v>1038.6632868829299</v>
      </c>
      <c r="U118" s="16">
        <v>0.24890023809634099</v>
      </c>
      <c r="V118" s="92">
        <v>43908.323414351849</v>
      </c>
      <c r="W118" s="91">
        <v>2.4</v>
      </c>
      <c r="X118" s="16">
        <v>6.0127344650725799E-2</v>
      </c>
      <c r="Y118" s="16">
        <v>5.3012482667932098E-2</v>
      </c>
      <c r="Z118" s="17">
        <f>((((N118/1000)+1)/((SMOW!$Z$4/1000)+1))-1)*1000</f>
        <v>-28.338844615446888</v>
      </c>
      <c r="AA118" s="17">
        <f>((((P118/1000)+1)/((SMOW!$AA$4/1000)+1))-1)*1000</f>
        <v>-53.0192059776492</v>
      </c>
      <c r="AB118" s="17">
        <f>Z118*SMOW!$AN$6</f>
        <v>-29.651704843573594</v>
      </c>
      <c r="AC118" s="17">
        <f>AA118*SMOW!$AN$12</f>
        <v>-55.437211593530009</v>
      </c>
      <c r="AD118" s="17">
        <f t="shared" ref="AD118" si="50">LN((AB118/1000)+1)*1000</f>
        <v>-30.100204762324523</v>
      </c>
      <c r="AE118" s="17">
        <f t="shared" ref="AE118" si="51">LN((AC118/1000)+1)*1000</f>
        <v>-57.033116318454439</v>
      </c>
      <c r="AF118" s="16">
        <f>(AD118-SMOW!AN$14*AE118)</f>
        <v>1.3280653819421673E-2</v>
      </c>
      <c r="AG118" s="84">
        <f t="shared" ref="AG118" si="52">AF118*1000</f>
        <v>13.280653819421673</v>
      </c>
      <c r="AK118" s="91">
        <f>AK117</f>
        <v>14</v>
      </c>
      <c r="AL118" s="127">
        <v>0</v>
      </c>
      <c r="AM118" s="127">
        <v>0</v>
      </c>
      <c r="AN118" s="127">
        <v>0</v>
      </c>
    </row>
    <row r="119" spans="1:40" s="91" customFormat="1" x14ac:dyDescent="0.3">
      <c r="V119" s="92"/>
      <c r="Z119" s="17"/>
      <c r="AA119" s="17"/>
      <c r="AB119" s="17"/>
      <c r="AC119" s="17"/>
      <c r="AD119" s="17"/>
      <c r="AE119" s="17"/>
      <c r="AF119" s="16"/>
      <c r="AG119" s="84"/>
      <c r="AL119" s="127"/>
      <c r="AM119" s="127"/>
      <c r="AN119" s="127"/>
    </row>
    <row r="120" spans="1:40" s="91" customFormat="1" x14ac:dyDescent="0.3">
      <c r="A120" s="76"/>
      <c r="B120" s="98"/>
      <c r="C120" s="100"/>
      <c r="D120" s="64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12"/>
      <c r="AC120" s="17"/>
      <c r="AD120" s="17"/>
      <c r="AE120" s="17"/>
      <c r="AF120" s="16"/>
      <c r="AG120" s="2"/>
      <c r="AH120" s="57"/>
      <c r="AI120" s="57"/>
    </row>
    <row r="121" spans="1:40" s="18" customFormat="1" x14ac:dyDescent="0.3">
      <c r="A121" s="101"/>
      <c r="B121" s="102"/>
      <c r="C121" s="100"/>
      <c r="D121" s="64"/>
      <c r="F121" s="35"/>
      <c r="G121" s="35"/>
      <c r="H121" s="35"/>
      <c r="I121" s="35"/>
      <c r="J121" s="35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08"/>
      <c r="AC121" s="37"/>
      <c r="AD121" s="37"/>
      <c r="AE121" s="37"/>
      <c r="AF121" s="35"/>
      <c r="AG121" s="36"/>
      <c r="AH121" s="118"/>
      <c r="AI121" s="118"/>
      <c r="AL121" s="28"/>
      <c r="AM121" s="28"/>
      <c r="AN121" s="28"/>
    </row>
    <row r="122" spans="1:40" s="107" customFormat="1" x14ac:dyDescent="0.3">
      <c r="A122" s="104"/>
      <c r="B122" s="98"/>
      <c r="C122" s="100"/>
      <c r="D122" s="64"/>
      <c r="F122" s="110"/>
      <c r="G122" s="110"/>
      <c r="H122" s="110"/>
      <c r="I122" s="110"/>
      <c r="J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08"/>
      <c r="AC122" s="109"/>
      <c r="AD122" s="109"/>
      <c r="AE122" s="109"/>
      <c r="AF122" s="110"/>
      <c r="AG122" s="84"/>
      <c r="AH122" s="119"/>
      <c r="AI122" s="119"/>
      <c r="AL122" s="128"/>
      <c r="AM122" s="128"/>
      <c r="AN122" s="128"/>
    </row>
    <row r="123" spans="1:40" s="107" customFormat="1" x14ac:dyDescent="0.3">
      <c r="A123" s="104"/>
      <c r="B123" s="98"/>
      <c r="C123" s="55"/>
      <c r="D123" s="64"/>
      <c r="F123" s="110"/>
      <c r="G123" s="110"/>
      <c r="H123" s="110"/>
      <c r="I123" s="110"/>
      <c r="J123" s="110"/>
      <c r="X123" s="110"/>
      <c r="Y123" s="110"/>
      <c r="Z123" s="109"/>
      <c r="AA123" s="109"/>
      <c r="AB123" s="109"/>
      <c r="AC123" s="109"/>
      <c r="AD123" s="109"/>
      <c r="AE123" s="109"/>
      <c r="AF123" s="110"/>
      <c r="AG123" s="84"/>
      <c r="AH123" s="119"/>
      <c r="AI123" s="119"/>
      <c r="AL123" s="128"/>
      <c r="AM123" s="128"/>
      <c r="AN123" s="128"/>
    </row>
    <row r="124" spans="1:40" s="91" customFormat="1" x14ac:dyDescent="0.3">
      <c r="A124" s="104"/>
      <c r="B124" s="98"/>
      <c r="C124" s="55"/>
      <c r="D124" s="64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92"/>
      <c r="X124" s="16"/>
      <c r="Y124" s="16"/>
      <c r="Z124" s="109"/>
      <c r="AA124" s="109"/>
      <c r="AB124" s="109"/>
      <c r="AC124" s="109"/>
      <c r="AD124" s="109"/>
      <c r="AE124" s="109"/>
      <c r="AF124" s="110"/>
      <c r="AG124" s="84"/>
      <c r="AH124" s="94"/>
      <c r="AI124" s="94"/>
      <c r="AL124" s="85"/>
      <c r="AM124" s="85"/>
      <c r="AN124" s="85"/>
    </row>
    <row r="125" spans="1:40" s="91" customFormat="1" x14ac:dyDescent="0.3">
      <c r="A125" s="104"/>
      <c r="B125" s="98"/>
      <c r="C125" s="55"/>
      <c r="D125" s="64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92"/>
      <c r="X125" s="16"/>
      <c r="Y125" s="16"/>
      <c r="Z125" s="109"/>
      <c r="AA125" s="109"/>
      <c r="AB125" s="109"/>
      <c r="AC125" s="109"/>
      <c r="AD125" s="109"/>
      <c r="AE125" s="109"/>
      <c r="AF125" s="110"/>
      <c r="AG125" s="84"/>
      <c r="AH125" s="57"/>
      <c r="AI125" s="57"/>
      <c r="AL125" s="85"/>
      <c r="AM125" s="85"/>
      <c r="AN125" s="85"/>
    </row>
    <row r="126" spans="1:40" s="91" customFormat="1" x14ac:dyDescent="0.3">
      <c r="A126" s="104"/>
      <c r="B126" s="98"/>
      <c r="C126" s="55"/>
      <c r="D126" s="55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92"/>
      <c r="X126" s="16"/>
      <c r="Y126" s="16"/>
      <c r="Z126" s="109"/>
      <c r="AA126" s="109"/>
      <c r="AB126" s="109"/>
      <c r="AC126" s="109"/>
      <c r="AD126" s="109"/>
      <c r="AE126" s="109"/>
      <c r="AF126" s="110"/>
      <c r="AG126" s="84"/>
      <c r="AH126" s="57"/>
      <c r="AI126" s="57"/>
      <c r="AL126" s="85"/>
      <c r="AM126" s="85"/>
      <c r="AN126" s="85"/>
    </row>
    <row r="127" spans="1:40" s="91" customFormat="1" x14ac:dyDescent="0.3">
      <c r="A127" s="104"/>
      <c r="B127" s="98"/>
      <c r="C127" s="55"/>
      <c r="D127" s="55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92"/>
      <c r="X127" s="16"/>
      <c r="Y127" s="16"/>
      <c r="Z127" s="109"/>
      <c r="AA127" s="109"/>
      <c r="AB127" s="109"/>
      <c r="AC127" s="109"/>
      <c r="AD127" s="109"/>
      <c r="AE127" s="109"/>
      <c r="AF127" s="110"/>
      <c r="AG127" s="84"/>
      <c r="AH127" s="57"/>
      <c r="AI127" s="57"/>
      <c r="AL127" s="85"/>
      <c r="AM127" s="85"/>
      <c r="AN127" s="85"/>
    </row>
    <row r="128" spans="1:40" s="91" customFormat="1" x14ac:dyDescent="0.3">
      <c r="A128" s="104"/>
      <c r="B128" s="98"/>
      <c r="C128" s="103"/>
      <c r="D128" s="103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92"/>
      <c r="X128" s="16"/>
      <c r="Y128" s="16"/>
      <c r="Z128" s="109"/>
      <c r="AA128" s="109"/>
      <c r="AB128" s="109"/>
      <c r="AC128" s="109"/>
      <c r="AD128" s="109"/>
      <c r="AE128" s="109"/>
      <c r="AF128" s="110"/>
      <c r="AG128" s="84"/>
      <c r="AH128" s="94"/>
      <c r="AI128" s="94"/>
      <c r="AL128" s="85"/>
      <c r="AM128" s="85"/>
      <c r="AN128" s="85"/>
    </row>
    <row r="129" spans="1:40" s="91" customFormat="1" x14ac:dyDescent="0.3">
      <c r="A129" s="104"/>
      <c r="B129" s="98"/>
      <c r="C129" s="105"/>
      <c r="D129" s="105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92"/>
      <c r="X129" s="16"/>
      <c r="Y129" s="16"/>
      <c r="Z129" s="109"/>
      <c r="AA129" s="109"/>
      <c r="AB129" s="109"/>
      <c r="AC129" s="109"/>
      <c r="AD129" s="109"/>
      <c r="AE129" s="109"/>
      <c r="AF129" s="110"/>
      <c r="AG129" s="84"/>
      <c r="AH129" s="57"/>
      <c r="AI129" s="57"/>
      <c r="AL129" s="85"/>
      <c r="AM129" s="85"/>
      <c r="AN129" s="85"/>
    </row>
    <row r="130" spans="1:40" s="91" customFormat="1" x14ac:dyDescent="0.3">
      <c r="A130" s="104"/>
      <c r="B130" s="98"/>
      <c r="C130" s="105"/>
      <c r="D130" s="105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92"/>
      <c r="X130" s="16"/>
      <c r="Y130" s="16"/>
      <c r="Z130" s="109"/>
      <c r="AA130" s="109"/>
      <c r="AB130" s="109"/>
      <c r="AC130" s="109"/>
      <c r="AD130" s="109"/>
      <c r="AE130" s="109"/>
      <c r="AF130" s="110"/>
      <c r="AG130" s="84"/>
      <c r="AH130" s="57"/>
      <c r="AI130" s="57"/>
      <c r="AL130" s="85"/>
      <c r="AM130" s="85"/>
      <c r="AN130" s="85"/>
    </row>
    <row r="131" spans="1:40" s="91" customFormat="1" x14ac:dyDescent="0.3">
      <c r="A131" s="104"/>
      <c r="B131" s="98"/>
      <c r="C131" s="105"/>
      <c r="D131" s="105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92"/>
      <c r="X131" s="16"/>
      <c r="Y131" s="16"/>
      <c r="Z131" s="109"/>
      <c r="AA131" s="109"/>
      <c r="AB131" s="109"/>
      <c r="AC131" s="109"/>
      <c r="AD131" s="109"/>
      <c r="AE131" s="109"/>
      <c r="AF131" s="110"/>
      <c r="AG131" s="84"/>
      <c r="AH131" s="57"/>
      <c r="AI131" s="57"/>
      <c r="AL131" s="85"/>
      <c r="AM131" s="85"/>
      <c r="AN131" s="85"/>
    </row>
    <row r="132" spans="1:40" s="91" customFormat="1" x14ac:dyDescent="0.3">
      <c r="A132" s="104"/>
      <c r="B132" s="98"/>
      <c r="C132" s="105"/>
      <c r="D132" s="105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92"/>
      <c r="X132" s="16"/>
      <c r="Y132" s="16"/>
      <c r="Z132" s="109"/>
      <c r="AA132" s="109"/>
      <c r="AB132" s="109"/>
      <c r="AC132" s="109"/>
      <c r="AD132" s="109"/>
      <c r="AE132" s="109"/>
      <c r="AF132" s="110"/>
      <c r="AG132" s="84"/>
      <c r="AH132" s="94"/>
      <c r="AI132" s="94"/>
      <c r="AL132" s="85"/>
      <c r="AM132" s="85"/>
      <c r="AN132" s="85"/>
    </row>
    <row r="133" spans="1:40" s="91" customFormat="1" x14ac:dyDescent="0.3">
      <c r="A133" s="104"/>
      <c r="B133" s="98"/>
      <c r="C133" s="105"/>
      <c r="D133" s="105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92"/>
      <c r="X133" s="16"/>
      <c r="Y133" s="16"/>
      <c r="Z133" s="109"/>
      <c r="AA133" s="109"/>
      <c r="AB133" s="109"/>
      <c r="AC133" s="109"/>
      <c r="AD133" s="109"/>
      <c r="AE133" s="109"/>
      <c r="AF133" s="110"/>
      <c r="AG133" s="84"/>
      <c r="AH133" s="57"/>
      <c r="AI133" s="57"/>
      <c r="AL133" s="85"/>
      <c r="AM133" s="85"/>
      <c r="AN133" s="85"/>
    </row>
    <row r="134" spans="1:40" s="91" customFormat="1" x14ac:dyDescent="0.3">
      <c r="A134" s="104"/>
      <c r="B134" s="98"/>
      <c r="C134" s="105"/>
      <c r="D134" s="105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92"/>
      <c r="X134" s="16"/>
      <c r="Y134" s="16"/>
      <c r="Z134" s="109"/>
      <c r="AA134" s="109"/>
      <c r="AB134" s="109"/>
      <c r="AC134" s="109"/>
      <c r="AD134" s="109"/>
      <c r="AE134" s="109"/>
      <c r="AF134" s="110"/>
      <c r="AG134" s="84"/>
      <c r="AH134" s="57"/>
      <c r="AI134" s="57"/>
      <c r="AL134" s="85"/>
      <c r="AM134" s="85"/>
      <c r="AN134" s="85"/>
    </row>
    <row r="135" spans="1:40" s="91" customFormat="1" x14ac:dyDescent="0.3">
      <c r="A135" s="104"/>
      <c r="B135" s="98"/>
      <c r="C135" s="55"/>
      <c r="D135" s="64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92"/>
      <c r="X135" s="16"/>
      <c r="Y135" s="16"/>
      <c r="Z135" s="109"/>
      <c r="AA135" s="109"/>
      <c r="AB135" s="109"/>
      <c r="AC135" s="109"/>
      <c r="AD135" s="109"/>
      <c r="AE135" s="109"/>
      <c r="AF135" s="110"/>
      <c r="AG135" s="84"/>
      <c r="AH135" s="57"/>
      <c r="AI135" s="57"/>
      <c r="AL135" s="85"/>
      <c r="AM135" s="85"/>
      <c r="AN135" s="85"/>
    </row>
    <row r="136" spans="1:40" s="91" customFormat="1" x14ac:dyDescent="0.3">
      <c r="B136" s="98"/>
      <c r="C136" s="55"/>
      <c r="D136" s="64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92"/>
      <c r="X136" s="16"/>
      <c r="Y136" s="16"/>
      <c r="Z136" s="109"/>
      <c r="AA136" s="109"/>
      <c r="AB136" s="109"/>
      <c r="AC136" s="109"/>
      <c r="AD136" s="109"/>
      <c r="AE136" s="109"/>
      <c r="AF136" s="110"/>
      <c r="AG136" s="84"/>
      <c r="AH136" s="94"/>
      <c r="AI136" s="94"/>
      <c r="AL136" s="85"/>
      <c r="AM136" s="85"/>
      <c r="AN136" s="85"/>
    </row>
    <row r="137" spans="1:40" s="91" customFormat="1" x14ac:dyDescent="0.3">
      <c r="B137" s="98"/>
      <c r="C137" s="55"/>
      <c r="D137" s="64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92"/>
      <c r="X137" s="16"/>
      <c r="Y137" s="16"/>
      <c r="Z137" s="109"/>
      <c r="AA137" s="109"/>
      <c r="AB137" s="109"/>
      <c r="AC137" s="109"/>
      <c r="AD137" s="109"/>
      <c r="AE137" s="109"/>
      <c r="AF137" s="110"/>
      <c r="AG137" s="84"/>
      <c r="AH137" s="94"/>
      <c r="AI137" s="94"/>
      <c r="AL137" s="85"/>
      <c r="AM137" s="85"/>
      <c r="AN137" s="85"/>
    </row>
    <row r="138" spans="1:40" s="91" customFormat="1" x14ac:dyDescent="0.3">
      <c r="B138" s="98"/>
      <c r="C138" s="55"/>
      <c r="D138" s="64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92"/>
      <c r="X138" s="16"/>
      <c r="Y138" s="16"/>
      <c r="Z138" s="109"/>
      <c r="AA138" s="109"/>
      <c r="AB138" s="109"/>
      <c r="AC138" s="109"/>
      <c r="AD138" s="109"/>
      <c r="AE138" s="109"/>
      <c r="AF138" s="110"/>
      <c r="AG138" s="84"/>
      <c r="AH138" s="94"/>
      <c r="AI138" s="94"/>
      <c r="AL138" s="85"/>
      <c r="AM138" s="85"/>
      <c r="AN138" s="85"/>
    </row>
    <row r="139" spans="1:40" s="91" customFormat="1" x14ac:dyDescent="0.3">
      <c r="B139" s="98"/>
      <c r="C139" s="55"/>
      <c r="D139" s="64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92"/>
      <c r="X139" s="16"/>
      <c r="Y139" s="16"/>
      <c r="Z139" s="109"/>
      <c r="AA139" s="109"/>
      <c r="AB139" s="109"/>
      <c r="AC139" s="109"/>
      <c r="AD139" s="109"/>
      <c r="AE139" s="109"/>
      <c r="AF139" s="110"/>
      <c r="AG139" s="84"/>
      <c r="AH139" s="57"/>
      <c r="AI139" s="57"/>
      <c r="AL139" s="85"/>
      <c r="AM139" s="85"/>
      <c r="AN139" s="85"/>
    </row>
    <row r="140" spans="1:40" s="91" customFormat="1" x14ac:dyDescent="0.3">
      <c r="B140" s="98"/>
      <c r="C140" s="55"/>
      <c r="D140" s="64"/>
      <c r="E140" s="7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92"/>
      <c r="X140" s="16"/>
      <c r="Y140" s="16"/>
      <c r="Z140" s="109"/>
      <c r="AA140" s="109"/>
      <c r="AB140" s="109"/>
      <c r="AC140" s="109"/>
      <c r="AD140" s="109"/>
      <c r="AE140" s="109"/>
      <c r="AF140" s="110"/>
      <c r="AG140" s="84"/>
      <c r="AH140" s="57"/>
      <c r="AI140" s="57"/>
      <c r="AL140" s="85"/>
      <c r="AM140" s="85"/>
      <c r="AN140" s="85"/>
    </row>
    <row r="141" spans="1:40" s="91" customFormat="1" x14ac:dyDescent="0.3">
      <c r="B141" s="98"/>
      <c r="C141" s="55"/>
      <c r="D141" s="64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92"/>
      <c r="X141" s="16"/>
      <c r="Y141" s="16"/>
      <c r="Z141" s="109"/>
      <c r="AA141" s="109"/>
      <c r="AB141" s="109"/>
      <c r="AC141" s="109"/>
      <c r="AD141" s="109"/>
      <c r="AE141" s="109"/>
      <c r="AF141" s="110"/>
      <c r="AG141" s="84"/>
      <c r="AH141" s="94"/>
      <c r="AI141" s="94"/>
      <c r="AL141" s="85"/>
      <c r="AM141" s="85"/>
      <c r="AN141" s="85"/>
    </row>
    <row r="142" spans="1:40" s="91" customFormat="1" x14ac:dyDescent="0.3">
      <c r="B142" s="98"/>
      <c r="C142" s="55"/>
      <c r="D142" s="64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92"/>
      <c r="X142" s="16"/>
      <c r="Y142" s="16"/>
      <c r="Z142" s="109"/>
      <c r="AA142" s="109"/>
      <c r="AB142" s="109"/>
      <c r="AC142" s="109"/>
      <c r="AD142" s="109"/>
      <c r="AE142" s="109"/>
      <c r="AF142" s="110"/>
      <c r="AG142" s="84"/>
      <c r="AH142" s="57"/>
      <c r="AI142" s="57"/>
      <c r="AL142" s="85"/>
      <c r="AM142" s="85"/>
      <c r="AN142" s="85"/>
    </row>
    <row r="143" spans="1:40" s="91" customFormat="1" x14ac:dyDescent="0.3">
      <c r="B143" s="98"/>
      <c r="C143" s="105"/>
      <c r="D143" s="105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92"/>
      <c r="X143" s="16"/>
      <c r="Y143" s="16"/>
      <c r="Z143" s="109"/>
      <c r="AA143" s="109"/>
      <c r="AB143" s="109"/>
      <c r="AC143" s="109"/>
      <c r="AD143" s="109"/>
      <c r="AE143" s="109"/>
      <c r="AF143" s="110"/>
      <c r="AG143" s="84"/>
      <c r="AH143" s="94"/>
      <c r="AI143" s="94"/>
      <c r="AL143" s="85"/>
      <c r="AM143" s="85"/>
      <c r="AN143" s="85"/>
    </row>
    <row r="144" spans="1:40" s="91" customFormat="1" x14ac:dyDescent="0.3">
      <c r="B144" s="98"/>
      <c r="C144" s="105"/>
      <c r="D144" s="105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92"/>
      <c r="X144" s="16"/>
      <c r="Y144" s="16"/>
      <c r="Z144" s="109"/>
      <c r="AA144" s="109"/>
      <c r="AB144" s="109"/>
      <c r="AC144" s="109"/>
      <c r="AD144" s="109"/>
      <c r="AE144" s="109"/>
      <c r="AF144" s="110"/>
      <c r="AG144" s="84"/>
      <c r="AH144" s="57"/>
      <c r="AI144" s="57"/>
      <c r="AL144" s="85"/>
      <c r="AM144" s="85"/>
      <c r="AN144" s="85"/>
    </row>
    <row r="145" spans="2:40" s="91" customFormat="1" x14ac:dyDescent="0.3">
      <c r="B145" s="98"/>
      <c r="C145" s="105"/>
      <c r="D145" s="105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92"/>
      <c r="X145" s="16"/>
      <c r="Y145" s="16"/>
      <c r="Z145" s="109"/>
      <c r="AA145" s="109"/>
      <c r="AB145" s="109"/>
      <c r="AC145" s="109"/>
      <c r="AD145" s="109"/>
      <c r="AE145" s="109"/>
      <c r="AF145" s="110"/>
      <c r="AG145" s="84"/>
      <c r="AH145" s="94"/>
      <c r="AI145" s="94"/>
      <c r="AL145" s="85"/>
      <c r="AM145" s="85"/>
      <c r="AN145" s="85"/>
    </row>
    <row r="146" spans="2:40" s="91" customFormat="1" x14ac:dyDescent="0.3">
      <c r="B146" s="98"/>
      <c r="C146" s="105"/>
      <c r="D146" s="105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92"/>
      <c r="X146" s="16"/>
      <c r="Y146" s="16"/>
      <c r="Z146" s="109"/>
      <c r="AA146" s="109"/>
      <c r="AB146" s="109"/>
      <c r="AC146" s="109"/>
      <c r="AD146" s="109"/>
      <c r="AE146" s="109"/>
      <c r="AF146" s="110"/>
      <c r="AG146" s="84"/>
      <c r="AH146" s="57"/>
      <c r="AI146" s="57"/>
      <c r="AL146" s="85"/>
      <c r="AM146" s="85"/>
      <c r="AN146" s="85"/>
    </row>
    <row r="147" spans="2:40" s="91" customFormat="1" x14ac:dyDescent="0.3">
      <c r="B147" s="98"/>
      <c r="C147" s="105"/>
      <c r="D147" s="105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92"/>
      <c r="X147" s="16"/>
      <c r="Y147" s="16"/>
      <c r="Z147" s="109"/>
      <c r="AA147" s="109"/>
      <c r="AB147" s="109"/>
      <c r="AC147" s="109"/>
      <c r="AD147" s="109"/>
      <c r="AE147" s="109"/>
      <c r="AF147" s="110"/>
      <c r="AG147" s="84"/>
      <c r="AH147" s="94"/>
      <c r="AI147" s="94"/>
      <c r="AL147" s="85"/>
      <c r="AM147" s="85"/>
      <c r="AN147" s="85"/>
    </row>
    <row r="148" spans="2:40" s="91" customFormat="1" x14ac:dyDescent="0.3">
      <c r="B148" s="98"/>
      <c r="C148" s="105"/>
      <c r="D148" s="105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92"/>
      <c r="X148" s="16"/>
      <c r="Y148" s="16"/>
      <c r="Z148" s="109"/>
      <c r="AA148" s="109"/>
      <c r="AB148" s="109"/>
      <c r="AC148" s="109"/>
      <c r="AD148" s="109"/>
      <c r="AE148" s="109"/>
      <c r="AF148" s="110"/>
      <c r="AG148" s="84"/>
      <c r="AH148" s="57"/>
      <c r="AI148" s="57"/>
      <c r="AL148" s="85"/>
      <c r="AM148" s="85"/>
      <c r="AN148" s="85"/>
    </row>
    <row r="149" spans="2:40" s="91" customFormat="1" x14ac:dyDescent="0.3">
      <c r="B149" s="98"/>
      <c r="C149" s="105"/>
      <c r="D149" s="105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92"/>
      <c r="X149" s="16"/>
      <c r="Y149" s="16"/>
      <c r="Z149" s="109"/>
      <c r="AA149" s="109"/>
      <c r="AB149" s="109"/>
      <c r="AC149" s="109"/>
      <c r="AD149" s="109"/>
      <c r="AE149" s="109"/>
      <c r="AF149" s="110"/>
      <c r="AG149" s="84"/>
      <c r="AH149" s="94"/>
      <c r="AI149" s="94"/>
      <c r="AL149" s="85"/>
      <c r="AM149" s="85"/>
      <c r="AN149" s="85"/>
    </row>
    <row r="150" spans="2:40" s="91" customFormat="1" x14ac:dyDescent="0.3">
      <c r="B150" s="98"/>
      <c r="C150" s="105"/>
      <c r="D150" s="105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92"/>
      <c r="X150" s="16"/>
      <c r="Y150" s="16"/>
      <c r="Z150" s="109"/>
      <c r="AA150" s="109"/>
      <c r="AB150" s="109"/>
      <c r="AC150" s="109"/>
      <c r="AD150" s="109"/>
      <c r="AE150" s="109"/>
      <c r="AF150" s="110"/>
      <c r="AG150" s="84"/>
      <c r="AH150" s="57"/>
      <c r="AI150" s="57"/>
      <c r="AL150" s="85"/>
      <c r="AM150" s="85"/>
      <c r="AN150" s="85"/>
    </row>
    <row r="151" spans="2:40" s="91" customFormat="1" x14ac:dyDescent="0.3">
      <c r="B151" s="98"/>
      <c r="C151" s="105"/>
      <c r="D151" s="105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92"/>
      <c r="X151" s="16"/>
      <c r="Y151" s="16"/>
      <c r="Z151" s="109"/>
      <c r="AA151" s="109"/>
      <c r="AB151" s="109"/>
      <c r="AC151" s="109"/>
      <c r="AD151" s="109"/>
      <c r="AE151" s="109"/>
      <c r="AF151" s="110"/>
      <c r="AG151" s="84"/>
      <c r="AH151" s="94"/>
      <c r="AI151" s="94"/>
      <c r="AL151" s="85"/>
      <c r="AM151" s="85"/>
      <c r="AN151" s="85"/>
    </row>
    <row r="152" spans="2:40" s="91" customFormat="1" x14ac:dyDescent="0.3">
      <c r="B152" s="98"/>
      <c r="C152" s="105"/>
      <c r="D152" s="105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92"/>
      <c r="X152" s="16"/>
      <c r="Y152" s="16"/>
      <c r="Z152" s="109"/>
      <c r="AA152" s="109"/>
      <c r="AB152" s="109"/>
      <c r="AC152" s="109"/>
      <c r="AD152" s="109"/>
      <c r="AE152" s="109"/>
      <c r="AF152" s="110"/>
      <c r="AG152" s="84"/>
      <c r="AH152" s="57"/>
      <c r="AI152" s="57"/>
      <c r="AL152" s="85"/>
      <c r="AM152" s="85"/>
      <c r="AN152" s="85"/>
    </row>
    <row r="153" spans="2:40" s="91" customFormat="1" x14ac:dyDescent="0.3">
      <c r="B153" s="98"/>
      <c r="C153" s="105"/>
      <c r="D153" s="105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92"/>
      <c r="X153" s="16"/>
      <c r="Y153" s="16"/>
      <c r="Z153" s="109"/>
      <c r="AA153" s="109"/>
      <c r="AB153" s="109"/>
      <c r="AC153" s="109"/>
      <c r="AD153" s="109"/>
      <c r="AE153" s="109"/>
      <c r="AF153" s="110"/>
      <c r="AG153" s="84"/>
      <c r="AH153" s="94"/>
      <c r="AI153" s="94"/>
      <c r="AL153" s="85"/>
      <c r="AM153" s="85"/>
      <c r="AN153" s="85"/>
    </row>
    <row r="154" spans="2:40" s="91" customFormat="1" x14ac:dyDescent="0.3">
      <c r="B154" s="98"/>
      <c r="C154" s="105"/>
      <c r="D154" s="105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92"/>
      <c r="X154" s="16"/>
      <c r="Y154" s="16"/>
      <c r="Z154" s="109"/>
      <c r="AA154" s="109"/>
      <c r="AB154" s="109"/>
      <c r="AC154" s="109"/>
      <c r="AD154" s="109"/>
      <c r="AE154" s="109"/>
      <c r="AF154" s="110"/>
      <c r="AG154" s="84"/>
      <c r="AH154" s="57"/>
      <c r="AI154" s="57"/>
      <c r="AL154" s="85"/>
      <c r="AM154" s="85"/>
      <c r="AN154" s="85"/>
    </row>
    <row r="155" spans="2:40" s="91" customFormat="1" x14ac:dyDescent="0.3">
      <c r="B155" s="98"/>
      <c r="C155" s="105"/>
      <c r="D155" s="105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92"/>
      <c r="X155" s="16"/>
      <c r="Y155" s="16"/>
      <c r="Z155" s="109"/>
      <c r="AA155" s="109"/>
      <c r="AB155" s="109"/>
      <c r="AC155" s="109"/>
      <c r="AD155" s="109"/>
      <c r="AE155" s="109"/>
      <c r="AF155" s="110"/>
      <c r="AG155" s="84"/>
      <c r="AH155" s="94"/>
      <c r="AI155" s="94"/>
      <c r="AL155" s="85"/>
      <c r="AM155" s="85"/>
      <c r="AN155" s="85"/>
    </row>
    <row r="156" spans="2:40" s="91" customFormat="1" x14ac:dyDescent="0.3">
      <c r="B156" s="98"/>
      <c r="C156" s="105"/>
      <c r="D156" s="105"/>
      <c r="E156" s="111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92"/>
      <c r="X156" s="16"/>
      <c r="Y156" s="16"/>
      <c r="Z156" s="109"/>
      <c r="AA156" s="109"/>
      <c r="AB156" s="109"/>
      <c r="AC156" s="109"/>
      <c r="AD156" s="109"/>
      <c r="AE156" s="109"/>
      <c r="AF156" s="110"/>
      <c r="AG156" s="84"/>
      <c r="AH156" s="57"/>
      <c r="AI156" s="57"/>
      <c r="AL156" s="85"/>
      <c r="AM156" s="85"/>
      <c r="AN156" s="85"/>
    </row>
    <row r="157" spans="2:40" s="91" customFormat="1" x14ac:dyDescent="0.3">
      <c r="B157" s="98"/>
      <c r="C157" s="105"/>
      <c r="D157" s="105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92"/>
      <c r="X157" s="16"/>
      <c r="Y157" s="16"/>
      <c r="Z157" s="109"/>
      <c r="AA157" s="109"/>
      <c r="AB157" s="109"/>
      <c r="AC157" s="109"/>
      <c r="AD157" s="109"/>
      <c r="AE157" s="109"/>
      <c r="AF157" s="110"/>
      <c r="AG157" s="84"/>
      <c r="AH157" s="94"/>
      <c r="AI157" s="94"/>
      <c r="AL157" s="85"/>
      <c r="AM157" s="85"/>
      <c r="AN157" s="85"/>
    </row>
    <row r="158" spans="2:40" s="91" customFormat="1" x14ac:dyDescent="0.3">
      <c r="B158" s="98"/>
      <c r="C158" s="105"/>
      <c r="D158" s="105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92"/>
      <c r="X158" s="16"/>
      <c r="Y158" s="16"/>
      <c r="Z158" s="109"/>
      <c r="AA158" s="109"/>
      <c r="AB158" s="109"/>
      <c r="AC158" s="109"/>
      <c r="AD158" s="109"/>
      <c r="AE158" s="109"/>
      <c r="AF158" s="110"/>
      <c r="AG158" s="84"/>
      <c r="AH158" s="57"/>
      <c r="AI158" s="57"/>
      <c r="AL158" s="85"/>
      <c r="AM158" s="85"/>
      <c r="AN158" s="85"/>
    </row>
    <row r="159" spans="2:40" s="91" customFormat="1" x14ac:dyDescent="0.3">
      <c r="B159" s="98"/>
      <c r="C159" s="105"/>
      <c r="D159" s="105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92"/>
      <c r="X159" s="16"/>
      <c r="Y159" s="16"/>
      <c r="Z159" s="109"/>
      <c r="AA159" s="109"/>
      <c r="AB159" s="109"/>
      <c r="AC159" s="109"/>
      <c r="AD159" s="109"/>
      <c r="AE159" s="109"/>
      <c r="AF159" s="110"/>
      <c r="AG159" s="84"/>
      <c r="AH159" s="94"/>
      <c r="AI159" s="94"/>
      <c r="AL159" s="85"/>
      <c r="AM159" s="85"/>
      <c r="AN159" s="85"/>
    </row>
    <row r="160" spans="2:40" s="91" customFormat="1" x14ac:dyDescent="0.3">
      <c r="B160" s="98"/>
      <c r="C160" s="105"/>
      <c r="D160" s="105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92"/>
      <c r="X160" s="16"/>
      <c r="Y160" s="16"/>
      <c r="Z160" s="109"/>
      <c r="AA160" s="109"/>
      <c r="AB160" s="109"/>
      <c r="AC160" s="109"/>
      <c r="AD160" s="109"/>
      <c r="AE160" s="109"/>
      <c r="AF160" s="110"/>
      <c r="AG160" s="84"/>
      <c r="AH160" s="57"/>
      <c r="AI160" s="57"/>
      <c r="AJ160" s="107"/>
      <c r="AL160" s="85"/>
      <c r="AM160" s="85"/>
      <c r="AN160" s="85"/>
    </row>
    <row r="161" spans="2:40" s="91" customFormat="1" x14ac:dyDescent="0.3">
      <c r="B161" s="98"/>
      <c r="C161" s="105"/>
      <c r="D161" s="105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92"/>
      <c r="X161" s="16"/>
      <c r="Y161" s="16"/>
      <c r="Z161" s="109"/>
      <c r="AA161" s="109"/>
      <c r="AB161" s="109"/>
      <c r="AC161" s="109"/>
      <c r="AD161" s="109"/>
      <c r="AE161" s="109"/>
      <c r="AF161" s="110"/>
      <c r="AG161" s="84"/>
      <c r="AH161" s="94"/>
      <c r="AI161" s="94"/>
      <c r="AL161" s="85"/>
      <c r="AM161" s="85"/>
      <c r="AN161" s="85"/>
    </row>
    <row r="162" spans="2:40" s="91" customFormat="1" x14ac:dyDescent="0.3">
      <c r="B162" s="98"/>
      <c r="C162" s="105"/>
      <c r="D162" s="105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92"/>
      <c r="X162" s="16"/>
      <c r="Y162" s="16"/>
      <c r="Z162" s="109"/>
      <c r="AA162" s="109"/>
      <c r="AB162" s="109"/>
      <c r="AC162" s="109"/>
      <c r="AD162" s="109"/>
      <c r="AE162" s="109"/>
      <c r="AF162" s="110"/>
      <c r="AG162" s="84"/>
      <c r="AH162" s="57"/>
      <c r="AI162" s="57"/>
      <c r="AJ162" s="107"/>
      <c r="AL162" s="85"/>
      <c r="AM162" s="85"/>
      <c r="AN162" s="85"/>
    </row>
    <row r="163" spans="2:40" s="91" customFormat="1" x14ac:dyDescent="0.3">
      <c r="B163" s="98"/>
      <c r="C163" s="105"/>
      <c r="D163" s="105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92"/>
      <c r="X163" s="16"/>
      <c r="Y163" s="16"/>
      <c r="Z163" s="109"/>
      <c r="AA163" s="109"/>
      <c r="AB163" s="109"/>
      <c r="AC163" s="109"/>
      <c r="AD163" s="109"/>
      <c r="AE163" s="109"/>
      <c r="AF163" s="110"/>
      <c r="AG163" s="84"/>
      <c r="AH163" s="57"/>
      <c r="AI163" s="57"/>
      <c r="AL163" s="85"/>
      <c r="AM163" s="85"/>
      <c r="AN163" s="85"/>
    </row>
    <row r="164" spans="2:40" s="91" customFormat="1" x14ac:dyDescent="0.3">
      <c r="B164" s="98"/>
      <c r="C164" s="105"/>
      <c r="D164" s="105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92"/>
      <c r="X164" s="16"/>
      <c r="Y164" s="16"/>
      <c r="Z164" s="109"/>
      <c r="AA164" s="109"/>
      <c r="AB164" s="109"/>
      <c r="AC164" s="109"/>
      <c r="AD164" s="109"/>
      <c r="AE164" s="109"/>
      <c r="AF164" s="110"/>
      <c r="AG164" s="84"/>
      <c r="AH164" s="94"/>
      <c r="AI164" s="94"/>
      <c r="AL164" s="85"/>
      <c r="AM164" s="85"/>
      <c r="AN164" s="85"/>
    </row>
    <row r="165" spans="2:40" s="91" customFormat="1" x14ac:dyDescent="0.3">
      <c r="B165" s="98"/>
      <c r="C165" s="105"/>
      <c r="D165" s="105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92"/>
      <c r="X165" s="16"/>
      <c r="Y165" s="16"/>
      <c r="Z165" s="109"/>
      <c r="AA165" s="109"/>
      <c r="AB165" s="109"/>
      <c r="AC165" s="109"/>
      <c r="AD165" s="109"/>
      <c r="AE165" s="109"/>
      <c r="AF165" s="110"/>
      <c r="AG165" s="84"/>
      <c r="AH165" s="57"/>
      <c r="AI165" s="57"/>
      <c r="AL165" s="85"/>
      <c r="AM165" s="85"/>
      <c r="AN165" s="85"/>
    </row>
    <row r="166" spans="2:40" s="91" customFormat="1" x14ac:dyDescent="0.3">
      <c r="B166" s="98"/>
      <c r="C166" s="105"/>
      <c r="D166" s="105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92"/>
      <c r="X166" s="16"/>
      <c r="Y166" s="16"/>
      <c r="Z166" s="109"/>
      <c r="AA166" s="109"/>
      <c r="AB166" s="109"/>
      <c r="AC166" s="109"/>
      <c r="AD166" s="109"/>
      <c r="AE166" s="109"/>
      <c r="AF166" s="110"/>
      <c r="AG166" s="84"/>
      <c r="AH166" s="60"/>
      <c r="AI166" s="57"/>
      <c r="AL166" s="85"/>
      <c r="AM166" s="85"/>
      <c r="AN166" s="85"/>
    </row>
    <row r="167" spans="2:40" s="91" customFormat="1" x14ac:dyDescent="0.3">
      <c r="B167" s="98"/>
      <c r="C167" s="105"/>
      <c r="D167" s="105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92"/>
      <c r="X167" s="16"/>
      <c r="Y167" s="16"/>
      <c r="Z167" s="109"/>
      <c r="AA167" s="109"/>
      <c r="AB167" s="109"/>
      <c r="AC167" s="109"/>
      <c r="AD167" s="109"/>
      <c r="AE167" s="109"/>
      <c r="AF167" s="110"/>
      <c r="AG167" s="84"/>
      <c r="AH167" s="94"/>
      <c r="AI167" s="94"/>
      <c r="AL167" s="85"/>
      <c r="AM167" s="85"/>
      <c r="AN167" s="85"/>
    </row>
    <row r="168" spans="2:40" s="91" customFormat="1" x14ac:dyDescent="0.3">
      <c r="B168" s="98"/>
      <c r="C168" s="105"/>
      <c r="D168" s="105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92"/>
      <c r="X168" s="16"/>
      <c r="Y168" s="16"/>
      <c r="Z168" s="109"/>
      <c r="AA168" s="109"/>
      <c r="AB168" s="109"/>
      <c r="AC168" s="109"/>
      <c r="AD168" s="109"/>
      <c r="AE168" s="109"/>
      <c r="AF168" s="110"/>
      <c r="AG168" s="84"/>
      <c r="AH168" s="57"/>
      <c r="AI168" s="57"/>
      <c r="AL168" s="85"/>
      <c r="AM168" s="85"/>
      <c r="AN168" s="85"/>
    </row>
    <row r="169" spans="2:40" s="91" customFormat="1" x14ac:dyDescent="0.3">
      <c r="B169" s="98"/>
      <c r="C169" s="105"/>
      <c r="D169" s="105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92"/>
      <c r="X169" s="16"/>
      <c r="Y169" s="16"/>
      <c r="Z169" s="109"/>
      <c r="AA169" s="109"/>
      <c r="AB169" s="109"/>
      <c r="AC169" s="109"/>
      <c r="AD169" s="109"/>
      <c r="AE169" s="109"/>
      <c r="AF169" s="110"/>
      <c r="AG169" s="84"/>
      <c r="AH169" s="94"/>
      <c r="AI169" s="94"/>
      <c r="AL169" s="85"/>
      <c r="AM169" s="85"/>
      <c r="AN169" s="85"/>
    </row>
    <row r="170" spans="2:40" s="91" customFormat="1" x14ac:dyDescent="0.3">
      <c r="B170" s="85"/>
      <c r="C170" s="105"/>
      <c r="D170" s="105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92"/>
      <c r="X170" s="16"/>
      <c r="Y170" s="16"/>
      <c r="Z170" s="109"/>
      <c r="AA170" s="109"/>
      <c r="AB170" s="109"/>
      <c r="AC170" s="109"/>
      <c r="AD170" s="109"/>
      <c r="AE170" s="109"/>
      <c r="AF170" s="110"/>
      <c r="AG170" s="84"/>
      <c r="AH170" s="94"/>
      <c r="AI170" s="94"/>
      <c r="AL170" s="85"/>
      <c r="AM170" s="85"/>
      <c r="AN170" s="85"/>
    </row>
    <row r="171" spans="2:40" s="91" customFormat="1" x14ac:dyDescent="0.3">
      <c r="B171" s="85"/>
      <c r="C171" s="105"/>
      <c r="D171" s="105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92"/>
      <c r="X171" s="16"/>
      <c r="Y171" s="16"/>
      <c r="Z171" s="109"/>
      <c r="AA171" s="109"/>
      <c r="AB171" s="109"/>
      <c r="AC171" s="109"/>
      <c r="AD171" s="109"/>
      <c r="AE171" s="109"/>
      <c r="AF171" s="110"/>
      <c r="AG171" s="84"/>
      <c r="AH171" s="94"/>
      <c r="AI171" s="94"/>
      <c r="AJ171" s="107"/>
      <c r="AL171" s="85"/>
      <c r="AM171" s="85"/>
      <c r="AN171" s="85"/>
    </row>
    <row r="172" spans="2:40" s="91" customFormat="1" x14ac:dyDescent="0.3">
      <c r="B172" s="98"/>
      <c r="C172" s="105"/>
      <c r="D172" s="105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92"/>
      <c r="X172" s="16"/>
      <c r="Y172" s="16"/>
      <c r="Z172" s="109"/>
      <c r="AA172" s="109"/>
      <c r="AB172" s="109"/>
      <c r="AC172" s="109"/>
      <c r="AD172" s="109"/>
      <c r="AE172" s="109"/>
      <c r="AF172" s="110"/>
      <c r="AG172" s="84"/>
      <c r="AH172" s="57"/>
      <c r="AI172" s="57"/>
      <c r="AL172" s="85"/>
      <c r="AM172" s="85"/>
      <c r="AN172" s="85"/>
    </row>
    <row r="173" spans="2:40" s="91" customFormat="1" x14ac:dyDescent="0.3">
      <c r="B173" s="98"/>
      <c r="C173" s="105"/>
      <c r="D173" s="105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92"/>
      <c r="X173" s="16"/>
      <c r="Y173" s="16"/>
      <c r="Z173" s="109"/>
      <c r="AA173" s="109"/>
      <c r="AB173" s="109"/>
      <c r="AC173" s="109"/>
      <c r="AD173" s="109"/>
      <c r="AE173" s="109"/>
      <c r="AF173" s="110"/>
      <c r="AG173" s="84"/>
      <c r="AH173" s="94"/>
      <c r="AI173" s="94"/>
      <c r="AL173" s="85"/>
      <c r="AM173" s="85"/>
      <c r="AN173" s="85"/>
    </row>
    <row r="174" spans="2:40" s="91" customFormat="1" x14ac:dyDescent="0.3">
      <c r="B174" s="98"/>
      <c r="C174" s="105"/>
      <c r="D174" s="105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92"/>
      <c r="X174" s="16"/>
      <c r="Y174" s="16"/>
      <c r="Z174" s="109"/>
      <c r="AA174" s="109"/>
      <c r="AB174" s="109"/>
      <c r="AC174" s="109"/>
      <c r="AD174" s="109"/>
      <c r="AE174" s="109"/>
      <c r="AF174" s="110"/>
      <c r="AG174" s="84"/>
      <c r="AH174" s="94"/>
      <c r="AI174" s="94"/>
      <c r="AL174" s="85"/>
      <c r="AM174" s="85"/>
      <c r="AN174" s="85"/>
    </row>
    <row r="175" spans="2:40" s="91" customFormat="1" x14ac:dyDescent="0.3">
      <c r="B175" s="98"/>
      <c r="C175" s="105"/>
      <c r="D175" s="105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92"/>
      <c r="X175" s="16"/>
      <c r="Y175" s="16"/>
      <c r="Z175" s="109"/>
      <c r="AA175" s="109"/>
      <c r="AB175" s="109"/>
      <c r="AC175" s="109"/>
      <c r="AD175" s="109"/>
      <c r="AE175" s="109"/>
      <c r="AF175" s="110"/>
      <c r="AG175" s="84"/>
      <c r="AH175" s="57"/>
      <c r="AI175" s="57"/>
      <c r="AL175" s="85"/>
      <c r="AM175" s="85"/>
      <c r="AN175" s="85"/>
    </row>
    <row r="176" spans="2:40" s="91" customFormat="1" x14ac:dyDescent="0.3">
      <c r="B176" s="98"/>
      <c r="C176" s="105"/>
      <c r="D176" s="105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92"/>
      <c r="X176" s="16"/>
      <c r="Y176" s="16"/>
      <c r="Z176" s="109"/>
      <c r="AA176" s="109"/>
      <c r="AB176" s="109"/>
      <c r="AC176" s="109"/>
      <c r="AD176" s="109"/>
      <c r="AE176" s="109"/>
      <c r="AF176" s="110"/>
      <c r="AG176" s="84"/>
      <c r="AH176" s="57"/>
      <c r="AI176" s="57"/>
      <c r="AL176" s="85"/>
      <c r="AM176" s="85"/>
      <c r="AN176" s="85"/>
    </row>
    <row r="177" spans="1:40" s="91" customFormat="1" x14ac:dyDescent="0.3">
      <c r="B177" s="98"/>
      <c r="C177" s="105"/>
      <c r="D177" s="105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92"/>
      <c r="X177" s="16"/>
      <c r="Y177" s="16"/>
      <c r="Z177" s="109"/>
      <c r="AA177" s="109"/>
      <c r="AB177" s="109"/>
      <c r="AC177" s="109"/>
      <c r="AD177" s="109"/>
      <c r="AE177" s="109"/>
      <c r="AF177" s="110"/>
      <c r="AG177" s="84"/>
      <c r="AH177" s="94"/>
      <c r="AI177" s="94"/>
      <c r="AL177" s="85"/>
      <c r="AM177" s="85"/>
      <c r="AN177" s="85"/>
    </row>
    <row r="178" spans="1:40" s="91" customFormat="1" x14ac:dyDescent="0.3">
      <c r="B178" s="98"/>
      <c r="C178" s="105"/>
      <c r="D178" s="105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92"/>
      <c r="X178" s="16"/>
      <c r="Y178" s="16"/>
      <c r="Z178" s="109"/>
      <c r="AA178" s="109"/>
      <c r="AB178" s="109"/>
      <c r="AC178" s="109"/>
      <c r="AD178" s="109"/>
      <c r="AE178" s="109"/>
      <c r="AF178" s="110"/>
      <c r="AG178" s="84"/>
      <c r="AH178" s="57"/>
      <c r="AI178" s="57"/>
      <c r="AL178" s="85"/>
      <c r="AM178" s="85"/>
      <c r="AN178" s="85"/>
    </row>
    <row r="179" spans="1:40" s="91" customFormat="1" x14ac:dyDescent="0.3">
      <c r="B179" s="98"/>
      <c r="C179" s="105"/>
      <c r="D179" s="105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92"/>
      <c r="X179" s="16"/>
      <c r="Y179" s="16"/>
      <c r="Z179" s="109"/>
      <c r="AA179" s="109"/>
      <c r="AB179" s="109"/>
      <c r="AC179" s="109"/>
      <c r="AD179" s="109"/>
      <c r="AE179" s="109"/>
      <c r="AF179" s="110"/>
      <c r="AG179" s="84"/>
      <c r="AH179" s="94"/>
      <c r="AI179" s="94"/>
      <c r="AL179" s="85"/>
      <c r="AM179" s="85"/>
      <c r="AN179" s="85"/>
    </row>
    <row r="180" spans="1:40" s="91" customFormat="1" x14ac:dyDescent="0.3">
      <c r="B180" s="98"/>
      <c r="C180" s="105"/>
      <c r="D180" s="105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92"/>
      <c r="X180" s="16"/>
      <c r="Y180" s="16"/>
      <c r="Z180" s="109"/>
      <c r="AA180" s="109"/>
      <c r="AB180" s="109"/>
      <c r="AC180" s="109"/>
      <c r="AD180" s="109"/>
      <c r="AE180" s="109"/>
      <c r="AF180" s="110"/>
      <c r="AG180" s="84"/>
      <c r="AH180" s="57"/>
      <c r="AI180" s="57"/>
      <c r="AL180" s="85"/>
      <c r="AM180" s="85"/>
      <c r="AN180" s="85"/>
    </row>
    <row r="181" spans="1:40" s="91" customFormat="1" x14ac:dyDescent="0.3">
      <c r="B181" s="85"/>
      <c r="C181" s="105"/>
      <c r="D181" s="105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92"/>
      <c r="X181" s="16"/>
      <c r="Y181" s="16"/>
      <c r="Z181" s="109"/>
      <c r="AA181" s="109"/>
      <c r="AB181" s="109"/>
      <c r="AC181" s="109"/>
      <c r="AD181" s="109"/>
      <c r="AE181" s="109"/>
      <c r="AF181" s="110"/>
      <c r="AG181" s="84"/>
      <c r="AH181" s="57"/>
      <c r="AI181" s="57"/>
      <c r="AL181" s="85"/>
      <c r="AM181" s="85"/>
      <c r="AN181" s="85"/>
    </row>
    <row r="182" spans="1:40" s="91" customFormat="1" x14ac:dyDescent="0.3">
      <c r="B182" s="85"/>
      <c r="C182" s="105"/>
      <c r="D182" s="105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92"/>
      <c r="X182" s="16"/>
      <c r="Y182" s="16"/>
      <c r="Z182" s="109"/>
      <c r="AA182" s="109"/>
      <c r="AB182" s="109"/>
      <c r="AC182" s="109"/>
      <c r="AD182" s="109"/>
      <c r="AE182" s="109"/>
      <c r="AF182" s="110"/>
      <c r="AG182" s="84"/>
      <c r="AH182" s="94"/>
      <c r="AI182" s="94"/>
      <c r="AL182" s="85"/>
      <c r="AM182" s="85"/>
      <c r="AN182" s="85"/>
    </row>
    <row r="183" spans="1:40" s="91" customFormat="1" x14ac:dyDescent="0.3">
      <c r="B183" s="85"/>
      <c r="C183" s="105"/>
      <c r="D183" s="105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92"/>
      <c r="X183" s="16"/>
      <c r="Y183" s="16"/>
      <c r="Z183" s="109"/>
      <c r="AA183" s="109"/>
      <c r="AB183" s="109"/>
      <c r="AC183" s="109"/>
      <c r="AD183" s="109"/>
      <c r="AE183" s="109"/>
      <c r="AF183" s="110"/>
      <c r="AG183" s="84"/>
      <c r="AH183" s="57"/>
      <c r="AI183" s="57"/>
      <c r="AL183" s="85"/>
      <c r="AM183" s="85"/>
      <c r="AN183" s="85"/>
    </row>
    <row r="184" spans="1:40" s="91" customFormat="1" x14ac:dyDescent="0.3">
      <c r="B184" s="98"/>
      <c r="C184" s="105"/>
      <c r="D184" s="105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92"/>
      <c r="X184" s="16"/>
      <c r="Y184" s="16"/>
      <c r="Z184" s="109"/>
      <c r="AA184" s="109"/>
      <c r="AB184" s="109"/>
      <c r="AC184" s="109"/>
      <c r="AD184" s="109"/>
      <c r="AE184" s="109"/>
      <c r="AF184" s="110"/>
      <c r="AG184" s="84"/>
      <c r="AH184" s="57"/>
      <c r="AI184" s="57"/>
      <c r="AL184" s="85"/>
      <c r="AM184" s="85"/>
      <c r="AN184" s="85"/>
    </row>
    <row r="185" spans="1:40" s="91" customFormat="1" x14ac:dyDescent="0.3">
      <c r="B185" s="98"/>
      <c r="C185" s="105"/>
      <c r="D185" s="105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92"/>
      <c r="X185" s="16"/>
      <c r="Y185" s="16"/>
      <c r="Z185" s="109"/>
      <c r="AA185" s="109"/>
      <c r="AB185" s="109"/>
      <c r="AC185" s="109"/>
      <c r="AD185" s="109"/>
      <c r="AE185" s="109"/>
      <c r="AF185" s="110"/>
      <c r="AG185" s="84"/>
      <c r="AH185" s="57"/>
      <c r="AI185" s="57"/>
      <c r="AL185" s="85"/>
      <c r="AM185" s="85"/>
      <c r="AN185" s="85"/>
    </row>
    <row r="186" spans="1:40" s="91" customFormat="1" ht="15" customHeight="1" x14ac:dyDescent="0.3">
      <c r="B186" s="98"/>
      <c r="C186" s="105"/>
      <c r="D186" s="105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92"/>
      <c r="X186" s="16"/>
      <c r="Y186" s="16"/>
      <c r="Z186" s="109"/>
      <c r="AA186" s="109"/>
      <c r="AB186" s="109"/>
      <c r="AC186" s="109"/>
      <c r="AD186" s="109"/>
      <c r="AE186" s="109"/>
      <c r="AF186" s="110"/>
      <c r="AG186" s="84"/>
      <c r="AH186" s="94"/>
      <c r="AI186" s="94"/>
      <c r="AL186" s="85"/>
      <c r="AM186" s="85"/>
      <c r="AN186" s="85"/>
    </row>
    <row r="187" spans="1:40" s="69" customFormat="1" x14ac:dyDescent="0.3">
      <c r="A187" s="91"/>
      <c r="C187" s="105"/>
      <c r="D187" s="105"/>
      <c r="E187" s="91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92"/>
      <c r="W187" s="91"/>
      <c r="X187" s="16"/>
      <c r="Y187" s="16"/>
      <c r="Z187" s="109"/>
      <c r="AA187" s="109"/>
      <c r="AB187" s="109"/>
      <c r="AC187" s="109"/>
      <c r="AD187" s="109"/>
      <c r="AE187" s="109"/>
      <c r="AF187" s="110"/>
      <c r="AG187" s="84"/>
      <c r="AH187" s="66"/>
      <c r="AI187" s="67"/>
      <c r="AJ187" s="90"/>
      <c r="AK187" s="75"/>
    </row>
    <row r="188" spans="1:40" s="91" customFormat="1" x14ac:dyDescent="0.3">
      <c r="B188" s="69"/>
      <c r="C188" s="105"/>
      <c r="D188" s="105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92"/>
      <c r="X188" s="16"/>
      <c r="Y188" s="16"/>
      <c r="Z188" s="109"/>
      <c r="AA188" s="109"/>
      <c r="AB188" s="109"/>
      <c r="AC188" s="109"/>
      <c r="AD188" s="109"/>
      <c r="AE188" s="109"/>
      <c r="AF188" s="110"/>
      <c r="AG188" s="84"/>
      <c r="AH188" s="57"/>
      <c r="AI188" s="57"/>
      <c r="AL188" s="85"/>
      <c r="AM188" s="85"/>
      <c r="AN188" s="85"/>
    </row>
    <row r="189" spans="1:40" s="91" customFormat="1" x14ac:dyDescent="0.3">
      <c r="B189" s="98"/>
      <c r="C189" s="105"/>
      <c r="D189" s="105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92"/>
      <c r="X189" s="16"/>
      <c r="Y189" s="16"/>
      <c r="Z189" s="109"/>
      <c r="AA189" s="109"/>
      <c r="AB189" s="109"/>
      <c r="AC189" s="109"/>
      <c r="AD189" s="109"/>
      <c r="AE189" s="109"/>
      <c r="AF189" s="110"/>
      <c r="AG189" s="84"/>
      <c r="AH189" s="57"/>
      <c r="AI189" s="57"/>
      <c r="AL189" s="85"/>
      <c r="AM189" s="85"/>
      <c r="AN189" s="85"/>
    </row>
    <row r="190" spans="1:40" s="69" customFormat="1" x14ac:dyDescent="0.3">
      <c r="A190" s="91"/>
      <c r="C190" s="105"/>
      <c r="D190" s="105"/>
      <c r="E190" s="91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92"/>
      <c r="W190" s="91"/>
      <c r="X190" s="16"/>
      <c r="Y190" s="16"/>
      <c r="Z190" s="109"/>
      <c r="AA190" s="109"/>
      <c r="AB190" s="109"/>
      <c r="AC190" s="109"/>
      <c r="AD190" s="109"/>
      <c r="AE190" s="109"/>
      <c r="AF190" s="110"/>
      <c r="AG190" s="84"/>
      <c r="AH190" s="67"/>
      <c r="AI190" s="67"/>
      <c r="AJ190" s="64"/>
    </row>
    <row r="191" spans="1:40" s="91" customFormat="1" x14ac:dyDescent="0.3">
      <c r="B191" s="69"/>
      <c r="C191" s="105"/>
      <c r="D191" s="105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92"/>
      <c r="X191" s="16"/>
      <c r="Y191" s="16"/>
      <c r="Z191" s="109"/>
      <c r="AA191" s="109"/>
      <c r="AB191" s="109"/>
      <c r="AC191" s="109"/>
      <c r="AD191" s="109"/>
      <c r="AE191" s="109"/>
      <c r="AF191" s="110"/>
      <c r="AG191" s="84"/>
      <c r="AH191" s="94"/>
      <c r="AI191" s="94"/>
      <c r="AL191" s="85"/>
      <c r="AM191" s="85"/>
      <c r="AN191" s="85"/>
    </row>
    <row r="192" spans="1:40" s="91" customFormat="1" x14ac:dyDescent="0.3">
      <c r="B192" s="98"/>
      <c r="C192" s="105"/>
      <c r="D192" s="105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92"/>
      <c r="X192" s="16"/>
      <c r="Y192" s="16"/>
      <c r="Z192" s="109"/>
      <c r="AA192" s="109"/>
      <c r="AB192" s="109"/>
      <c r="AC192" s="109"/>
      <c r="AD192" s="109"/>
      <c r="AE192" s="109"/>
      <c r="AF192" s="110"/>
      <c r="AG192" s="84"/>
      <c r="AH192" s="57"/>
      <c r="AI192" s="57"/>
      <c r="AL192" s="85"/>
      <c r="AM192" s="85"/>
      <c r="AN192" s="85"/>
    </row>
    <row r="193" spans="1:40" s="91" customFormat="1" x14ac:dyDescent="0.3">
      <c r="B193" s="98"/>
      <c r="C193" s="105"/>
      <c r="D193" s="105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92"/>
      <c r="X193" s="16"/>
      <c r="Y193" s="16"/>
      <c r="Z193" s="109"/>
      <c r="AA193" s="109"/>
      <c r="AB193" s="109"/>
      <c r="AC193" s="109"/>
      <c r="AD193" s="109"/>
      <c r="AE193" s="109"/>
      <c r="AF193" s="110"/>
      <c r="AG193" s="84"/>
      <c r="AH193" s="94"/>
      <c r="AI193" s="94"/>
      <c r="AL193" s="85"/>
      <c r="AM193" s="85"/>
      <c r="AN193" s="85"/>
    </row>
    <row r="194" spans="1:40" s="69" customFormat="1" x14ac:dyDescent="0.3">
      <c r="A194" s="91"/>
      <c r="C194" s="105"/>
      <c r="D194" s="105"/>
      <c r="E194" s="91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92"/>
      <c r="W194" s="91"/>
      <c r="X194" s="16"/>
      <c r="Y194" s="16"/>
      <c r="Z194" s="109"/>
      <c r="AA194" s="109"/>
      <c r="AB194" s="109"/>
      <c r="AC194" s="109"/>
      <c r="AD194" s="109"/>
      <c r="AE194" s="109"/>
      <c r="AF194" s="110"/>
      <c r="AG194" s="84"/>
      <c r="AH194" s="94"/>
      <c r="AI194" s="120"/>
      <c r="AJ194" s="64"/>
    </row>
    <row r="195" spans="1:40" s="69" customFormat="1" x14ac:dyDescent="0.3">
      <c r="A195" s="91"/>
      <c r="C195" s="105"/>
      <c r="D195" s="105"/>
      <c r="E195" s="91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92"/>
      <c r="W195" s="91"/>
      <c r="X195" s="16"/>
      <c r="Y195" s="16"/>
      <c r="Z195" s="109"/>
      <c r="AA195" s="109"/>
      <c r="AB195" s="109"/>
      <c r="AC195" s="109"/>
      <c r="AD195" s="109"/>
      <c r="AE195" s="109"/>
      <c r="AF195" s="110"/>
      <c r="AG195" s="84"/>
      <c r="AH195" s="94"/>
      <c r="AI195" s="94"/>
      <c r="AJ195" s="90"/>
      <c r="AK195" s="75"/>
    </row>
    <row r="196" spans="1:40" s="91" customFormat="1" x14ac:dyDescent="0.3">
      <c r="B196" s="69"/>
      <c r="C196" s="105"/>
      <c r="D196" s="105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92"/>
      <c r="X196" s="16"/>
      <c r="Y196" s="16"/>
      <c r="Z196" s="109"/>
      <c r="AA196" s="109"/>
      <c r="AB196" s="109"/>
      <c r="AC196" s="109"/>
      <c r="AD196" s="109"/>
      <c r="AE196" s="109"/>
      <c r="AF196" s="110"/>
      <c r="AG196" s="84"/>
      <c r="AH196" s="57"/>
      <c r="AI196" s="57"/>
      <c r="AL196" s="85"/>
      <c r="AM196" s="85"/>
      <c r="AN196" s="85"/>
    </row>
    <row r="197" spans="1:40" s="69" customFormat="1" x14ac:dyDescent="0.3">
      <c r="A197" s="91"/>
      <c r="C197" s="105"/>
      <c r="D197" s="105"/>
      <c r="E197" s="91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92"/>
      <c r="W197" s="91"/>
      <c r="X197" s="16"/>
      <c r="Y197" s="16"/>
      <c r="Z197" s="109"/>
      <c r="AA197" s="109"/>
      <c r="AB197" s="109"/>
      <c r="AC197" s="109"/>
      <c r="AD197" s="109"/>
      <c r="AE197" s="109"/>
      <c r="AF197" s="110"/>
      <c r="AG197" s="84"/>
      <c r="AH197" s="94"/>
      <c r="AI197" s="94"/>
      <c r="AJ197" s="90"/>
      <c r="AK197" s="75"/>
    </row>
    <row r="198" spans="1:40" s="69" customFormat="1" x14ac:dyDescent="0.3">
      <c r="A198" s="91"/>
      <c r="C198" s="105"/>
      <c r="D198" s="105"/>
      <c r="E198" s="91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92"/>
      <c r="W198" s="91"/>
      <c r="X198" s="16"/>
      <c r="Y198" s="16"/>
      <c r="Z198" s="109"/>
      <c r="AA198" s="109"/>
      <c r="AB198" s="109"/>
      <c r="AC198" s="109"/>
      <c r="AD198" s="109"/>
      <c r="AE198" s="109"/>
      <c r="AF198" s="110"/>
      <c r="AG198" s="84"/>
      <c r="AH198" s="66"/>
      <c r="AI198" s="67"/>
      <c r="AJ198" s="64"/>
    </row>
    <row r="199" spans="1:40" s="91" customFormat="1" x14ac:dyDescent="0.3">
      <c r="B199" s="69"/>
      <c r="C199" s="105"/>
      <c r="D199" s="105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92"/>
      <c r="X199" s="16"/>
      <c r="Y199" s="16"/>
      <c r="Z199" s="109"/>
      <c r="AA199" s="109"/>
      <c r="AB199" s="109"/>
      <c r="AC199" s="109"/>
      <c r="AD199" s="109"/>
      <c r="AE199" s="109"/>
      <c r="AF199" s="110"/>
      <c r="AG199" s="84"/>
      <c r="AH199" s="121"/>
      <c r="AI199" s="121"/>
      <c r="AL199" s="85"/>
      <c r="AM199" s="85"/>
      <c r="AN199" s="85"/>
    </row>
    <row r="200" spans="1:40" s="68" customFormat="1" x14ac:dyDescent="0.3">
      <c r="A200" s="91"/>
      <c r="B200" s="69"/>
      <c r="C200" s="105"/>
      <c r="D200" s="105"/>
      <c r="E200" s="91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92"/>
      <c r="W200" s="91"/>
      <c r="X200" s="16"/>
      <c r="Y200" s="16"/>
      <c r="Z200" s="109"/>
      <c r="AA200" s="109"/>
      <c r="AB200" s="109"/>
      <c r="AC200" s="109"/>
      <c r="AD200" s="109"/>
      <c r="AE200" s="109"/>
      <c r="AF200" s="110"/>
      <c r="AG200" s="84"/>
      <c r="AH200" s="94"/>
      <c r="AI200" s="94"/>
      <c r="AJ200" s="64"/>
      <c r="AL200" s="69"/>
      <c r="AM200" s="69"/>
      <c r="AN200" s="69"/>
    </row>
    <row r="201" spans="1:40" s="68" customFormat="1" x14ac:dyDescent="0.3">
      <c r="A201" s="91"/>
      <c r="B201" s="69"/>
      <c r="C201" s="105"/>
      <c r="D201" s="105"/>
      <c r="E201" s="91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20"/>
      <c r="X201" s="16"/>
      <c r="Y201" s="16"/>
      <c r="Z201" s="109"/>
      <c r="AA201" s="109"/>
      <c r="AB201" s="109"/>
      <c r="AC201" s="109"/>
      <c r="AD201" s="109"/>
      <c r="AE201" s="109"/>
      <c r="AF201" s="110"/>
      <c r="AG201" s="84"/>
      <c r="AH201" s="120"/>
      <c r="AI201" s="120"/>
      <c r="AJ201" s="64"/>
      <c r="AL201" s="69"/>
      <c r="AM201" s="69"/>
      <c r="AN201" s="69"/>
    </row>
    <row r="202" spans="1:40" s="68" customFormat="1" x14ac:dyDescent="0.3">
      <c r="A202" s="91"/>
      <c r="B202" s="69"/>
      <c r="C202" s="105"/>
      <c r="D202" s="105"/>
      <c r="E202" s="91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3"/>
      <c r="V202" s="92"/>
      <c r="W202" s="91"/>
      <c r="X202" s="16"/>
      <c r="Y202" s="16"/>
      <c r="Z202" s="109"/>
      <c r="AA202" s="109"/>
      <c r="AB202" s="109"/>
      <c r="AC202" s="109"/>
      <c r="AD202" s="109"/>
      <c r="AE202" s="109"/>
      <c r="AF202" s="110"/>
      <c r="AG202" s="84"/>
      <c r="AH202" s="94"/>
      <c r="AI202" s="94"/>
      <c r="AJ202" s="64"/>
      <c r="AL202" s="69"/>
      <c r="AM202" s="69"/>
      <c r="AN202" s="69"/>
    </row>
    <row r="203" spans="1:40" s="91" customFormat="1" x14ac:dyDescent="0.3">
      <c r="B203" s="69"/>
      <c r="C203" s="64"/>
      <c r="D203" s="64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92"/>
      <c r="X203" s="16"/>
      <c r="Y203" s="16"/>
      <c r="Z203" s="109"/>
      <c r="AA203" s="109"/>
      <c r="AB203" s="109"/>
      <c r="AC203" s="109"/>
      <c r="AD203" s="109"/>
      <c r="AE203" s="109"/>
      <c r="AF203" s="110"/>
      <c r="AG203" s="84"/>
      <c r="AH203" s="57"/>
      <c r="AI203" s="57"/>
      <c r="AL203" s="85"/>
      <c r="AM203" s="85"/>
      <c r="AN203" s="85"/>
    </row>
    <row r="204" spans="1:40" s="91" customFormat="1" x14ac:dyDescent="0.3">
      <c r="B204" s="69"/>
      <c r="C204" s="64"/>
      <c r="D204" s="64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92"/>
      <c r="X204" s="16"/>
      <c r="Y204" s="16"/>
      <c r="Z204" s="109"/>
      <c r="AA204" s="109"/>
      <c r="AB204" s="109"/>
      <c r="AC204" s="109"/>
      <c r="AD204" s="109"/>
      <c r="AE204" s="109"/>
      <c r="AF204" s="110"/>
      <c r="AG204" s="84"/>
      <c r="AH204" s="94"/>
      <c r="AI204" s="94"/>
      <c r="AL204" s="85"/>
      <c r="AM204" s="85"/>
      <c r="AN204" s="85"/>
    </row>
    <row r="205" spans="1:40" s="91" customFormat="1" x14ac:dyDescent="0.3">
      <c r="B205" s="69"/>
      <c r="C205" s="64"/>
      <c r="D205" s="64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92"/>
      <c r="X205" s="16"/>
      <c r="Y205" s="16"/>
      <c r="Z205" s="109"/>
      <c r="AA205" s="109"/>
      <c r="AB205" s="109"/>
      <c r="AC205" s="109"/>
      <c r="AD205" s="109"/>
      <c r="AE205" s="109"/>
      <c r="AF205" s="110"/>
      <c r="AG205" s="84"/>
      <c r="AH205" s="57"/>
      <c r="AI205" s="57"/>
      <c r="AL205" s="85"/>
      <c r="AM205" s="85"/>
      <c r="AN205" s="85"/>
    </row>
    <row r="206" spans="1:40" s="68" customFormat="1" x14ac:dyDescent="0.3">
      <c r="A206" s="91"/>
      <c r="B206" s="69"/>
      <c r="C206" s="64"/>
      <c r="D206" s="64"/>
      <c r="E206" s="91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92"/>
      <c r="W206" s="91"/>
      <c r="X206" s="16"/>
      <c r="Y206" s="16"/>
      <c r="Z206" s="109"/>
      <c r="AA206" s="109"/>
      <c r="AB206" s="109"/>
      <c r="AC206" s="109"/>
      <c r="AD206" s="109"/>
      <c r="AE206" s="109"/>
      <c r="AF206" s="110"/>
      <c r="AG206" s="84"/>
      <c r="AH206" s="94"/>
      <c r="AI206" s="94"/>
      <c r="AJ206" s="74"/>
      <c r="AK206" s="67"/>
      <c r="AL206" s="69"/>
      <c r="AM206" s="69"/>
      <c r="AN206" s="69"/>
    </row>
    <row r="207" spans="1:40" s="68" customFormat="1" x14ac:dyDescent="0.3">
      <c r="A207" s="91"/>
      <c r="B207" s="69"/>
      <c r="C207" s="64"/>
      <c r="D207" s="64"/>
      <c r="E207" s="91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92"/>
      <c r="W207" s="91"/>
      <c r="X207" s="16"/>
      <c r="Y207" s="16"/>
      <c r="Z207" s="109"/>
      <c r="AA207" s="109"/>
      <c r="AB207" s="109"/>
      <c r="AC207" s="109"/>
      <c r="AD207" s="109"/>
      <c r="AE207" s="109"/>
      <c r="AF207" s="110"/>
      <c r="AG207" s="84"/>
      <c r="AH207" s="67"/>
      <c r="AI207" s="67"/>
      <c r="AJ207" s="64"/>
      <c r="AL207" s="69"/>
      <c r="AM207" s="69"/>
      <c r="AN207" s="69"/>
    </row>
    <row r="208" spans="1:40" s="68" customFormat="1" x14ac:dyDescent="0.3">
      <c r="A208" s="91"/>
      <c r="B208" s="69"/>
      <c r="C208" s="64"/>
      <c r="D208" s="64"/>
      <c r="E208" s="91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92"/>
      <c r="W208" s="91"/>
      <c r="X208" s="16"/>
      <c r="Y208" s="16"/>
      <c r="Z208" s="109"/>
      <c r="AA208" s="109"/>
      <c r="AB208" s="109"/>
      <c r="AC208" s="109"/>
      <c r="AD208" s="109"/>
      <c r="AE208" s="109"/>
      <c r="AF208" s="110"/>
      <c r="AG208" s="84"/>
      <c r="AH208" s="94"/>
      <c r="AI208" s="94"/>
      <c r="AJ208" s="64"/>
      <c r="AL208" s="69"/>
      <c r="AM208" s="69"/>
      <c r="AN208" s="69"/>
    </row>
    <row r="209" spans="1:40" s="68" customFormat="1" x14ac:dyDescent="0.3">
      <c r="A209" s="91"/>
      <c r="B209" s="69"/>
      <c r="C209" s="55"/>
      <c r="D209" s="55"/>
      <c r="E209" s="91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92"/>
      <c r="W209" s="91"/>
      <c r="X209" s="16"/>
      <c r="Y209" s="16"/>
      <c r="Z209" s="109"/>
      <c r="AA209" s="109"/>
      <c r="AB209" s="109"/>
      <c r="AC209" s="109"/>
      <c r="AD209" s="109"/>
      <c r="AE209" s="109"/>
      <c r="AF209" s="110"/>
      <c r="AG209" s="84"/>
      <c r="AH209" s="67"/>
      <c r="AI209" s="67"/>
      <c r="AJ209" s="64"/>
      <c r="AL209" s="69"/>
      <c r="AM209" s="69"/>
      <c r="AN209" s="69"/>
    </row>
    <row r="210" spans="1:40" s="91" customFormat="1" x14ac:dyDescent="0.3">
      <c r="B210" s="69"/>
      <c r="C210" s="64"/>
      <c r="D210" s="64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92"/>
      <c r="X210" s="16"/>
      <c r="Y210" s="16"/>
      <c r="Z210" s="109"/>
      <c r="AA210" s="109"/>
      <c r="AB210" s="109"/>
      <c r="AC210" s="109"/>
      <c r="AD210" s="109"/>
      <c r="AE210" s="109"/>
      <c r="AF210" s="110"/>
      <c r="AG210" s="84"/>
      <c r="AH210" s="57"/>
      <c r="AI210" s="57"/>
      <c r="AL210" s="85"/>
      <c r="AM210" s="85"/>
      <c r="AN210" s="85"/>
    </row>
    <row r="211" spans="1:40" s="91" customFormat="1" x14ac:dyDescent="0.3">
      <c r="B211" s="69"/>
      <c r="C211" s="105"/>
      <c r="D211" s="105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92"/>
      <c r="X211" s="16"/>
      <c r="Y211" s="16"/>
      <c r="Z211" s="109"/>
      <c r="AA211" s="109"/>
      <c r="AB211" s="109"/>
      <c r="AC211" s="109"/>
      <c r="AD211" s="109"/>
      <c r="AE211" s="109"/>
      <c r="AF211" s="110"/>
      <c r="AG211" s="84"/>
      <c r="AH211" s="94"/>
      <c r="AI211" s="94"/>
      <c r="AL211" s="85"/>
      <c r="AM211" s="85"/>
      <c r="AN211" s="85"/>
    </row>
    <row r="212" spans="1:40" s="91" customFormat="1" x14ac:dyDescent="0.3">
      <c r="B212" s="69"/>
      <c r="C212" s="105"/>
      <c r="D212" s="105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92"/>
      <c r="X212" s="16"/>
      <c r="Y212" s="16"/>
      <c r="Z212" s="109"/>
      <c r="AA212" s="109"/>
      <c r="AB212" s="109"/>
      <c r="AC212" s="109"/>
      <c r="AD212" s="109"/>
      <c r="AE212" s="109"/>
      <c r="AF212" s="110"/>
      <c r="AG212" s="84"/>
      <c r="AH212" s="57"/>
      <c r="AI212" s="57"/>
      <c r="AL212" s="85"/>
      <c r="AM212" s="85"/>
      <c r="AN212" s="85"/>
    </row>
    <row r="213" spans="1:40" s="91" customFormat="1" x14ac:dyDescent="0.3">
      <c r="B213" s="69"/>
      <c r="C213" s="105"/>
      <c r="D213" s="105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92"/>
      <c r="X213" s="16"/>
      <c r="Y213" s="16"/>
      <c r="Z213" s="109"/>
      <c r="AA213" s="109"/>
      <c r="AB213" s="109"/>
      <c r="AC213" s="109"/>
      <c r="AD213" s="109"/>
      <c r="AE213" s="109"/>
      <c r="AF213" s="110"/>
      <c r="AG213" s="84"/>
      <c r="AH213" s="94"/>
      <c r="AI213" s="94"/>
      <c r="AL213" s="85"/>
      <c r="AM213" s="85"/>
      <c r="AN213" s="85"/>
    </row>
    <row r="214" spans="1:40" s="68" customFormat="1" x14ac:dyDescent="0.3">
      <c r="A214" s="91"/>
      <c r="B214" s="69"/>
      <c r="C214" s="105"/>
      <c r="D214" s="105"/>
      <c r="E214" s="91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92"/>
      <c r="W214" s="91"/>
      <c r="X214" s="16"/>
      <c r="Y214" s="16"/>
      <c r="Z214" s="109"/>
      <c r="AA214" s="109"/>
      <c r="AB214" s="109"/>
      <c r="AC214" s="109"/>
      <c r="AD214" s="109"/>
      <c r="AE214" s="109"/>
      <c r="AF214" s="110"/>
      <c r="AG214" s="84"/>
      <c r="AH214" s="120"/>
      <c r="AI214" s="120"/>
      <c r="AJ214" s="64"/>
      <c r="AL214" s="69"/>
      <c r="AM214" s="69"/>
      <c r="AN214" s="69"/>
    </row>
    <row r="215" spans="1:40" s="91" customFormat="1" x14ac:dyDescent="0.3">
      <c r="B215" s="69"/>
      <c r="C215" s="105"/>
      <c r="D215" s="105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92"/>
      <c r="X215" s="16"/>
      <c r="Y215" s="16"/>
      <c r="Z215" s="109"/>
      <c r="AA215" s="109"/>
      <c r="AB215" s="109"/>
      <c r="AC215" s="109"/>
      <c r="AD215" s="109"/>
      <c r="AE215" s="109"/>
      <c r="AF215" s="110"/>
      <c r="AG215" s="84"/>
      <c r="AH215" s="94"/>
      <c r="AI215" s="94"/>
      <c r="AL215" s="85"/>
      <c r="AM215" s="85"/>
      <c r="AN215" s="85"/>
    </row>
    <row r="216" spans="1:40" s="91" customFormat="1" x14ac:dyDescent="0.3">
      <c r="B216" s="69"/>
      <c r="C216" s="105"/>
      <c r="D216" s="105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92"/>
      <c r="X216" s="16"/>
      <c r="Y216" s="16"/>
      <c r="Z216" s="109"/>
      <c r="AA216" s="109"/>
      <c r="AB216" s="109"/>
      <c r="AC216" s="109"/>
      <c r="AD216" s="109"/>
      <c r="AE216" s="109"/>
      <c r="AF216" s="110"/>
      <c r="AG216" s="84"/>
      <c r="AH216" s="57"/>
      <c r="AI216" s="57"/>
      <c r="AL216" s="85"/>
      <c r="AM216" s="85"/>
      <c r="AN216" s="85"/>
    </row>
    <row r="217" spans="1:40" s="91" customFormat="1" x14ac:dyDescent="0.3">
      <c r="B217" s="69"/>
      <c r="C217" s="105"/>
      <c r="D217" s="105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92"/>
      <c r="X217" s="16"/>
      <c r="Y217" s="16"/>
      <c r="Z217" s="109"/>
      <c r="AA217" s="109"/>
      <c r="AB217" s="109"/>
      <c r="AC217" s="109"/>
      <c r="AD217" s="109"/>
      <c r="AE217" s="109"/>
      <c r="AF217" s="110"/>
      <c r="AG217" s="84"/>
      <c r="AH217" s="94"/>
      <c r="AI217" s="94"/>
      <c r="AL217" s="85"/>
      <c r="AM217" s="85"/>
      <c r="AN217" s="85"/>
    </row>
    <row r="218" spans="1:40" s="91" customFormat="1" x14ac:dyDescent="0.3">
      <c r="B218" s="69"/>
      <c r="C218" s="105"/>
      <c r="D218" s="105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92"/>
      <c r="X218" s="16"/>
      <c r="Y218" s="16"/>
      <c r="Z218" s="109"/>
      <c r="AA218" s="109"/>
      <c r="AB218" s="109"/>
      <c r="AC218" s="109"/>
      <c r="AD218" s="109"/>
      <c r="AE218" s="109"/>
      <c r="AF218" s="110"/>
      <c r="AG218" s="84"/>
      <c r="AH218" s="57"/>
      <c r="AI218" s="57"/>
      <c r="AL218" s="85"/>
      <c r="AM218" s="85"/>
      <c r="AN218" s="85"/>
    </row>
    <row r="219" spans="1:40" s="91" customFormat="1" x14ac:dyDescent="0.3">
      <c r="B219" s="69"/>
      <c r="C219" s="105"/>
      <c r="D219" s="105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92"/>
      <c r="X219" s="16"/>
      <c r="Y219" s="16"/>
      <c r="Z219" s="109"/>
      <c r="AA219" s="109"/>
      <c r="AB219" s="109"/>
      <c r="AC219" s="109"/>
      <c r="AD219" s="109"/>
      <c r="AE219" s="109"/>
      <c r="AF219" s="110"/>
      <c r="AG219" s="84"/>
      <c r="AH219" s="94"/>
      <c r="AI219" s="94"/>
      <c r="AL219" s="85"/>
      <c r="AM219" s="85"/>
      <c r="AN219" s="85"/>
    </row>
    <row r="220" spans="1:40" s="91" customFormat="1" x14ac:dyDescent="0.3">
      <c r="B220" s="69"/>
      <c r="C220" s="105"/>
      <c r="D220" s="105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92"/>
      <c r="X220" s="16"/>
      <c r="Y220" s="16"/>
      <c r="Z220" s="109"/>
      <c r="AA220" s="109"/>
      <c r="AB220" s="109"/>
      <c r="AC220" s="109"/>
      <c r="AD220" s="109"/>
      <c r="AE220" s="109"/>
      <c r="AF220" s="110"/>
      <c r="AG220" s="84"/>
      <c r="AH220" s="94"/>
      <c r="AI220" s="57"/>
      <c r="AL220" s="85"/>
      <c r="AM220" s="85"/>
      <c r="AN220" s="85"/>
    </row>
    <row r="221" spans="1:40" s="91" customFormat="1" x14ac:dyDescent="0.3">
      <c r="B221" s="69"/>
      <c r="C221" s="105"/>
      <c r="D221" s="105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92"/>
      <c r="X221" s="16"/>
      <c r="Y221" s="16"/>
      <c r="Z221" s="109"/>
      <c r="AA221" s="109"/>
      <c r="AB221" s="109"/>
      <c r="AC221" s="109"/>
      <c r="AD221" s="109"/>
      <c r="AE221" s="109"/>
      <c r="AF221" s="110"/>
      <c r="AG221" s="84"/>
      <c r="AH221" s="94"/>
      <c r="AI221" s="94"/>
      <c r="AL221" s="85"/>
      <c r="AM221" s="85"/>
      <c r="AN221" s="85"/>
    </row>
    <row r="222" spans="1:40" s="91" customFormat="1" x14ac:dyDescent="0.3">
      <c r="B222" s="69"/>
      <c r="C222" s="105"/>
      <c r="D222" s="105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92"/>
      <c r="X222" s="16"/>
      <c r="Y222" s="16"/>
      <c r="Z222" s="109"/>
      <c r="AA222" s="109"/>
      <c r="AB222" s="109"/>
      <c r="AC222" s="109"/>
      <c r="AD222" s="109"/>
      <c r="AE222" s="109"/>
      <c r="AF222" s="110"/>
      <c r="AG222" s="84"/>
      <c r="AH222" s="94"/>
      <c r="AI222" s="94"/>
      <c r="AL222" s="85"/>
      <c r="AM222" s="85"/>
      <c r="AN222" s="85"/>
    </row>
    <row r="223" spans="1:40" s="91" customFormat="1" x14ac:dyDescent="0.3">
      <c r="B223" s="69"/>
      <c r="C223" s="105"/>
      <c r="D223" s="105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92"/>
      <c r="X223" s="16"/>
      <c r="Y223" s="16"/>
      <c r="Z223" s="109"/>
      <c r="AA223" s="109"/>
      <c r="AB223" s="109"/>
      <c r="AC223" s="109"/>
      <c r="AD223" s="109"/>
      <c r="AE223" s="109"/>
      <c r="AF223" s="110"/>
      <c r="AG223" s="84"/>
      <c r="AH223" s="57"/>
      <c r="AI223" s="57"/>
      <c r="AL223" s="85"/>
      <c r="AM223" s="85"/>
      <c r="AN223" s="85"/>
    </row>
    <row r="224" spans="1:40" s="91" customFormat="1" x14ac:dyDescent="0.3">
      <c r="B224" s="69"/>
      <c r="C224" s="105"/>
      <c r="D224" s="105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92"/>
      <c r="X224" s="16"/>
      <c r="Y224" s="16"/>
      <c r="Z224" s="109"/>
      <c r="AA224" s="109"/>
      <c r="AB224" s="109"/>
      <c r="AC224" s="109"/>
      <c r="AD224" s="109"/>
      <c r="AE224" s="109"/>
      <c r="AF224" s="110"/>
      <c r="AG224" s="84"/>
      <c r="AH224" s="94"/>
      <c r="AI224" s="94"/>
      <c r="AL224" s="85"/>
      <c r="AM224" s="85"/>
      <c r="AN224" s="85"/>
    </row>
    <row r="225" spans="1:40" s="91" customFormat="1" x14ac:dyDescent="0.3">
      <c r="B225" s="69"/>
      <c r="C225" s="105"/>
      <c r="D225" s="105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92"/>
      <c r="X225" s="16"/>
      <c r="Y225" s="16"/>
      <c r="Z225" s="109"/>
      <c r="AA225" s="109"/>
      <c r="AB225" s="109"/>
      <c r="AC225" s="109"/>
      <c r="AD225" s="109"/>
      <c r="AE225" s="109"/>
      <c r="AF225" s="110"/>
      <c r="AG225" s="84"/>
      <c r="AH225" s="57"/>
      <c r="AI225" s="57"/>
      <c r="AL225" s="85"/>
      <c r="AM225" s="85"/>
      <c r="AN225" s="85"/>
    </row>
    <row r="226" spans="1:40" s="91" customFormat="1" x14ac:dyDescent="0.3">
      <c r="B226" s="69"/>
      <c r="C226" s="105"/>
      <c r="D226" s="105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92"/>
      <c r="X226" s="16"/>
      <c r="Y226" s="16"/>
      <c r="Z226" s="109"/>
      <c r="AA226" s="109"/>
      <c r="AB226" s="109"/>
      <c r="AC226" s="109"/>
      <c r="AD226" s="109"/>
      <c r="AE226" s="109"/>
      <c r="AF226" s="110"/>
      <c r="AG226" s="84"/>
      <c r="AH226" s="94"/>
      <c r="AI226" s="94"/>
      <c r="AL226" s="85"/>
      <c r="AM226" s="85"/>
      <c r="AN226" s="85"/>
    </row>
    <row r="227" spans="1:40" s="91" customFormat="1" x14ac:dyDescent="0.3">
      <c r="B227" s="69"/>
      <c r="C227" s="105"/>
      <c r="D227" s="105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92"/>
      <c r="X227" s="16"/>
      <c r="Y227" s="16"/>
      <c r="Z227" s="109"/>
      <c r="AA227" s="109"/>
      <c r="AB227" s="109"/>
      <c r="AC227" s="109"/>
      <c r="AD227" s="109"/>
      <c r="AE227" s="109"/>
      <c r="AF227" s="110"/>
      <c r="AG227" s="84"/>
      <c r="AH227" s="57"/>
      <c r="AI227" s="57"/>
      <c r="AL227" s="85"/>
      <c r="AM227" s="85"/>
      <c r="AN227" s="85"/>
    </row>
    <row r="228" spans="1:40" s="91" customFormat="1" x14ac:dyDescent="0.3">
      <c r="B228" s="69"/>
      <c r="C228" s="105"/>
      <c r="D228" s="105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92"/>
      <c r="X228" s="16"/>
      <c r="Y228" s="16"/>
      <c r="Z228" s="109"/>
      <c r="AA228" s="109"/>
      <c r="AB228" s="109"/>
      <c r="AC228" s="109"/>
      <c r="AD228" s="109"/>
      <c r="AE228" s="109"/>
      <c r="AF228" s="110"/>
      <c r="AG228" s="84"/>
      <c r="AH228" s="94"/>
      <c r="AI228" s="94"/>
      <c r="AL228" s="85"/>
      <c r="AM228" s="85"/>
      <c r="AN228" s="85"/>
    </row>
    <row r="229" spans="1:40" s="91" customFormat="1" x14ac:dyDescent="0.3">
      <c r="B229" s="69"/>
      <c r="C229" s="105"/>
      <c r="D229" s="105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92"/>
      <c r="X229" s="16"/>
      <c r="Y229" s="16"/>
      <c r="Z229" s="109"/>
      <c r="AA229" s="109"/>
      <c r="AB229" s="109"/>
      <c r="AC229" s="109"/>
      <c r="AD229" s="109"/>
      <c r="AE229" s="109"/>
      <c r="AF229" s="110"/>
      <c r="AG229" s="84"/>
      <c r="AH229" s="57"/>
      <c r="AI229" s="57"/>
      <c r="AL229" s="85"/>
      <c r="AM229" s="85"/>
      <c r="AN229" s="85"/>
    </row>
    <row r="230" spans="1:40" s="68" customFormat="1" x14ac:dyDescent="0.3">
      <c r="A230" s="91"/>
      <c r="B230" s="69"/>
      <c r="C230" s="105"/>
      <c r="D230" s="105"/>
      <c r="E230" s="91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92"/>
      <c r="W230" s="91"/>
      <c r="X230" s="16"/>
      <c r="Y230" s="16"/>
      <c r="Z230" s="109"/>
      <c r="AA230" s="109"/>
      <c r="AB230" s="109"/>
      <c r="AC230" s="109"/>
      <c r="AD230" s="109"/>
      <c r="AE230" s="109"/>
      <c r="AF230" s="110"/>
      <c r="AG230" s="84"/>
      <c r="AH230" s="94"/>
      <c r="AI230" s="94"/>
      <c r="AJ230" s="64"/>
      <c r="AL230" s="69"/>
      <c r="AM230" s="69"/>
      <c r="AN230" s="69"/>
    </row>
    <row r="231" spans="1:40" s="91" customFormat="1" x14ac:dyDescent="0.3">
      <c r="B231" s="69"/>
      <c r="C231" s="105"/>
      <c r="D231" s="105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92"/>
      <c r="X231" s="16"/>
      <c r="Y231" s="16"/>
      <c r="Z231" s="109"/>
      <c r="AA231" s="109"/>
      <c r="AB231" s="109"/>
      <c r="AC231" s="109"/>
      <c r="AD231" s="109"/>
      <c r="AE231" s="109"/>
      <c r="AF231" s="110"/>
      <c r="AG231" s="84"/>
      <c r="AH231" s="94"/>
      <c r="AI231" s="94"/>
      <c r="AL231" s="85"/>
      <c r="AM231" s="85"/>
      <c r="AN231" s="85"/>
    </row>
    <row r="232" spans="1:40" s="91" customFormat="1" x14ac:dyDescent="0.3">
      <c r="B232" s="69"/>
      <c r="C232" s="105"/>
      <c r="D232" s="105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92"/>
      <c r="X232" s="16"/>
      <c r="Y232" s="16"/>
      <c r="Z232" s="109"/>
      <c r="AA232" s="109"/>
      <c r="AB232" s="109"/>
      <c r="AC232" s="109"/>
      <c r="AD232" s="109"/>
      <c r="AE232" s="109"/>
      <c r="AF232" s="110"/>
      <c r="AG232" s="84"/>
      <c r="AH232" s="94"/>
      <c r="AI232" s="94"/>
      <c r="AL232" s="85"/>
      <c r="AM232" s="85"/>
      <c r="AN232" s="85"/>
    </row>
    <row r="233" spans="1:40" s="91" customFormat="1" x14ac:dyDescent="0.3">
      <c r="B233" s="69"/>
      <c r="C233" s="105"/>
      <c r="D233" s="105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92"/>
      <c r="X233" s="16"/>
      <c r="Y233" s="16"/>
      <c r="Z233" s="109"/>
      <c r="AA233" s="109"/>
      <c r="AB233" s="109"/>
      <c r="AC233" s="109"/>
      <c r="AD233" s="109"/>
      <c r="AE233" s="109"/>
      <c r="AF233" s="110"/>
      <c r="AG233" s="84"/>
      <c r="AH233" s="57"/>
      <c r="AI233" s="57"/>
      <c r="AL233" s="85"/>
      <c r="AM233" s="85"/>
      <c r="AN233" s="85"/>
    </row>
    <row r="234" spans="1:40" s="91" customFormat="1" x14ac:dyDescent="0.3">
      <c r="B234" s="69"/>
      <c r="C234" s="105"/>
      <c r="D234" s="105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92"/>
      <c r="X234" s="16"/>
      <c r="Y234" s="16"/>
      <c r="Z234" s="109"/>
      <c r="AA234" s="109"/>
      <c r="AB234" s="109"/>
      <c r="AC234" s="109"/>
      <c r="AD234" s="109"/>
      <c r="AE234" s="109"/>
      <c r="AF234" s="110"/>
      <c r="AG234" s="84"/>
      <c r="AH234" s="57"/>
      <c r="AI234" s="57"/>
      <c r="AL234" s="85"/>
      <c r="AM234" s="85"/>
      <c r="AN234" s="85"/>
    </row>
    <row r="235" spans="1:40" s="91" customFormat="1" x14ac:dyDescent="0.3">
      <c r="B235" s="69"/>
      <c r="C235" s="105"/>
      <c r="D235" s="105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92"/>
      <c r="X235" s="16"/>
      <c r="Y235" s="16"/>
      <c r="Z235" s="109"/>
      <c r="AA235" s="109"/>
      <c r="AB235" s="109"/>
      <c r="AC235" s="109"/>
      <c r="AD235" s="109"/>
      <c r="AE235" s="109"/>
      <c r="AF235" s="110"/>
      <c r="AG235" s="84"/>
      <c r="AH235" s="94"/>
      <c r="AI235" s="94"/>
      <c r="AL235" s="85"/>
      <c r="AM235" s="85"/>
      <c r="AN235" s="85"/>
    </row>
    <row r="236" spans="1:40" s="91" customFormat="1" x14ac:dyDescent="0.3">
      <c r="B236" s="69"/>
      <c r="C236" s="105"/>
      <c r="D236" s="105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92"/>
      <c r="X236" s="16"/>
      <c r="Y236" s="16"/>
      <c r="Z236" s="109"/>
      <c r="AA236" s="109"/>
      <c r="AB236" s="109"/>
      <c r="AC236" s="109"/>
      <c r="AD236" s="109"/>
      <c r="AE236" s="109"/>
      <c r="AF236" s="110"/>
      <c r="AG236" s="84"/>
      <c r="AH236" s="57"/>
      <c r="AI236" s="57"/>
      <c r="AL236" s="85"/>
      <c r="AM236" s="85"/>
      <c r="AN236" s="85"/>
    </row>
    <row r="237" spans="1:40" s="68" customFormat="1" x14ac:dyDescent="0.3">
      <c r="A237" s="91"/>
      <c r="B237" s="69"/>
      <c r="C237" s="105"/>
      <c r="D237" s="105"/>
      <c r="E237" s="91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92"/>
      <c r="W237" s="91"/>
      <c r="X237" s="16"/>
      <c r="Y237" s="16"/>
      <c r="Z237" s="109"/>
      <c r="AA237" s="109"/>
      <c r="AB237" s="109"/>
      <c r="AC237" s="109"/>
      <c r="AD237" s="109"/>
      <c r="AE237" s="109"/>
      <c r="AF237" s="110"/>
      <c r="AG237" s="84"/>
      <c r="AH237" s="66"/>
      <c r="AI237" s="67"/>
      <c r="AJ237" s="90"/>
      <c r="AK237" s="73"/>
      <c r="AL237" s="69"/>
      <c r="AM237" s="69"/>
      <c r="AN237" s="69"/>
    </row>
    <row r="238" spans="1:40" s="68" customFormat="1" x14ac:dyDescent="0.3">
      <c r="A238" s="91"/>
      <c r="B238" s="69"/>
      <c r="C238" s="105"/>
      <c r="D238" s="105"/>
      <c r="E238" s="91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92"/>
      <c r="W238" s="91"/>
      <c r="X238" s="16"/>
      <c r="Y238" s="16"/>
      <c r="Z238" s="109"/>
      <c r="AA238" s="109"/>
      <c r="AB238" s="109"/>
      <c r="AC238" s="109"/>
      <c r="AD238" s="109"/>
      <c r="AE238" s="109"/>
      <c r="AF238" s="110"/>
      <c r="AG238" s="84"/>
      <c r="AH238" s="94"/>
      <c r="AI238" s="94"/>
      <c r="AJ238" s="64"/>
      <c r="AL238" s="69"/>
      <c r="AM238" s="69"/>
      <c r="AN238" s="69"/>
    </row>
    <row r="239" spans="1:40" s="91" customFormat="1" x14ac:dyDescent="0.3">
      <c r="B239" s="69"/>
      <c r="C239" s="105"/>
      <c r="D239" s="105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92"/>
      <c r="X239" s="16"/>
      <c r="Y239" s="16"/>
      <c r="Z239" s="109"/>
      <c r="AA239" s="109"/>
      <c r="AB239" s="109"/>
      <c r="AC239" s="109"/>
      <c r="AD239" s="109"/>
      <c r="AE239" s="109"/>
      <c r="AF239" s="110"/>
      <c r="AG239" s="84"/>
      <c r="AH239" s="57"/>
      <c r="AI239" s="57"/>
      <c r="AL239" s="85"/>
      <c r="AM239" s="85"/>
      <c r="AN239" s="85"/>
    </row>
    <row r="240" spans="1:40" s="91" customFormat="1" x14ac:dyDescent="0.3">
      <c r="B240" s="69"/>
      <c r="C240" s="105"/>
      <c r="D240" s="105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92"/>
      <c r="X240" s="16"/>
      <c r="Y240" s="16"/>
      <c r="Z240" s="109"/>
      <c r="AA240" s="109"/>
      <c r="AB240" s="109"/>
      <c r="AC240" s="109"/>
      <c r="AD240" s="109"/>
      <c r="AE240" s="109"/>
      <c r="AF240" s="110"/>
      <c r="AG240" s="84"/>
      <c r="AH240" s="57"/>
      <c r="AI240" s="57"/>
      <c r="AL240" s="85"/>
      <c r="AM240" s="85"/>
      <c r="AN240" s="85"/>
    </row>
    <row r="241" spans="1:40" s="91" customFormat="1" x14ac:dyDescent="0.3">
      <c r="B241" s="69"/>
      <c r="C241" s="105"/>
      <c r="D241" s="105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92"/>
      <c r="X241" s="16"/>
      <c r="Y241" s="16"/>
      <c r="Z241" s="109"/>
      <c r="AA241" s="109"/>
      <c r="AB241" s="109"/>
      <c r="AC241" s="109"/>
      <c r="AD241" s="109"/>
      <c r="AE241" s="109"/>
      <c r="AF241" s="110"/>
      <c r="AG241" s="84"/>
      <c r="AH241" s="94"/>
      <c r="AI241" s="94"/>
      <c r="AL241" s="85"/>
      <c r="AM241" s="85"/>
      <c r="AN241" s="85"/>
    </row>
    <row r="242" spans="1:40" s="91" customFormat="1" x14ac:dyDescent="0.3">
      <c r="B242" s="69"/>
      <c r="C242" s="105"/>
      <c r="D242" s="105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92"/>
      <c r="X242" s="16"/>
      <c r="Y242" s="16"/>
      <c r="Z242" s="109"/>
      <c r="AA242" s="109"/>
      <c r="AB242" s="109"/>
      <c r="AC242" s="109"/>
      <c r="AD242" s="109"/>
      <c r="AE242" s="109"/>
      <c r="AF242" s="110"/>
      <c r="AG242" s="84"/>
      <c r="AH242" s="57"/>
      <c r="AI242" s="57"/>
      <c r="AL242" s="85"/>
      <c r="AM242" s="85"/>
      <c r="AN242" s="85"/>
    </row>
    <row r="243" spans="1:40" s="91" customFormat="1" x14ac:dyDescent="0.3">
      <c r="B243" s="69"/>
      <c r="C243" s="105"/>
      <c r="D243" s="105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92"/>
      <c r="X243" s="16"/>
      <c r="Y243" s="16"/>
      <c r="Z243" s="109"/>
      <c r="AA243" s="109"/>
      <c r="AB243" s="109"/>
      <c r="AC243" s="109"/>
      <c r="AD243" s="109"/>
      <c r="AE243" s="109"/>
      <c r="AF243" s="110"/>
      <c r="AG243" s="84"/>
      <c r="AH243" s="94"/>
      <c r="AI243" s="94"/>
      <c r="AL243" s="85"/>
      <c r="AM243" s="85"/>
      <c r="AN243" s="85"/>
    </row>
    <row r="244" spans="1:40" s="91" customFormat="1" x14ac:dyDescent="0.3">
      <c r="B244" s="69"/>
      <c r="C244" s="105"/>
      <c r="D244" s="105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92"/>
      <c r="X244" s="16"/>
      <c r="Y244" s="16"/>
      <c r="Z244" s="109"/>
      <c r="AA244" s="109"/>
      <c r="AB244" s="109"/>
      <c r="AC244" s="109"/>
      <c r="AD244" s="109"/>
      <c r="AE244" s="109"/>
      <c r="AF244" s="110"/>
      <c r="AG244" s="84"/>
      <c r="AH244" s="57"/>
      <c r="AI244" s="57"/>
      <c r="AL244" s="85"/>
      <c r="AM244" s="85"/>
      <c r="AN244" s="85"/>
    </row>
    <row r="245" spans="1:40" s="91" customFormat="1" x14ac:dyDescent="0.3">
      <c r="B245" s="69"/>
      <c r="C245" s="105"/>
      <c r="D245" s="105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92"/>
      <c r="X245" s="16"/>
      <c r="Y245" s="16"/>
      <c r="Z245" s="109"/>
      <c r="AA245" s="109"/>
      <c r="AB245" s="109"/>
      <c r="AC245" s="109"/>
      <c r="AD245" s="109"/>
      <c r="AE245" s="109"/>
      <c r="AF245" s="110"/>
      <c r="AG245" s="84"/>
      <c r="AH245" s="94"/>
      <c r="AI245" s="94"/>
      <c r="AL245" s="85"/>
      <c r="AM245" s="85"/>
      <c r="AN245" s="85"/>
    </row>
    <row r="246" spans="1:40" s="68" customFormat="1" x14ac:dyDescent="0.3">
      <c r="B246" s="69"/>
      <c r="C246" s="105"/>
      <c r="D246" s="105"/>
      <c r="E246" s="91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92"/>
      <c r="W246" s="91"/>
      <c r="X246" s="16"/>
      <c r="Y246" s="16"/>
      <c r="Z246" s="109"/>
      <c r="AA246" s="109"/>
      <c r="AB246" s="109"/>
      <c r="AC246" s="109"/>
      <c r="AD246" s="109"/>
      <c r="AE246" s="109"/>
      <c r="AF246" s="110"/>
      <c r="AG246" s="84"/>
      <c r="AH246" s="67"/>
      <c r="AI246" s="67"/>
      <c r="AJ246" s="64"/>
      <c r="AL246" s="69"/>
      <c r="AM246" s="69"/>
      <c r="AN246" s="69"/>
    </row>
    <row r="247" spans="1:40" s="68" customFormat="1" x14ac:dyDescent="0.3">
      <c r="A247" s="91"/>
      <c r="B247" s="69"/>
      <c r="C247" s="105"/>
      <c r="D247" s="105"/>
      <c r="E247" s="91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92"/>
      <c r="W247" s="91"/>
      <c r="X247" s="16"/>
      <c r="Y247" s="16"/>
      <c r="Z247" s="109"/>
      <c r="AA247" s="109"/>
      <c r="AB247" s="109"/>
      <c r="AC247" s="109"/>
      <c r="AD247" s="109"/>
      <c r="AE247" s="109"/>
      <c r="AF247" s="110"/>
      <c r="AG247" s="84"/>
      <c r="AH247" s="94"/>
      <c r="AI247" s="94"/>
      <c r="AJ247" s="64"/>
      <c r="AL247" s="69"/>
      <c r="AM247" s="69"/>
      <c r="AN247" s="69"/>
    </row>
    <row r="248" spans="1:40" s="91" customFormat="1" x14ac:dyDescent="0.3">
      <c r="B248" s="69"/>
      <c r="C248" s="105"/>
      <c r="D248" s="105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92"/>
      <c r="X248" s="16"/>
      <c r="Y248" s="16"/>
      <c r="Z248" s="109"/>
      <c r="AA248" s="109"/>
      <c r="AB248" s="109"/>
      <c r="AC248" s="109"/>
      <c r="AD248" s="109"/>
      <c r="AE248" s="109"/>
      <c r="AF248" s="110"/>
      <c r="AG248" s="84"/>
      <c r="AH248" s="57"/>
      <c r="AI248" s="57"/>
      <c r="AL248" s="85"/>
      <c r="AM248" s="85"/>
      <c r="AN248" s="85"/>
    </row>
    <row r="249" spans="1:40" s="91" customFormat="1" x14ac:dyDescent="0.3">
      <c r="B249" s="69"/>
      <c r="C249" s="105"/>
      <c r="D249" s="105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92"/>
      <c r="X249" s="16"/>
      <c r="Y249" s="16"/>
      <c r="Z249" s="109"/>
      <c r="AA249" s="109"/>
      <c r="AB249" s="109"/>
      <c r="AC249" s="109"/>
      <c r="AD249" s="109"/>
      <c r="AE249" s="109"/>
      <c r="AF249" s="110"/>
      <c r="AG249" s="84"/>
      <c r="AH249" s="94"/>
      <c r="AI249" s="94"/>
      <c r="AL249" s="85"/>
      <c r="AM249" s="85"/>
      <c r="AN249" s="85"/>
    </row>
    <row r="250" spans="1:40" s="91" customFormat="1" x14ac:dyDescent="0.3">
      <c r="B250" s="69"/>
      <c r="C250" s="105"/>
      <c r="D250" s="105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92"/>
      <c r="X250" s="16"/>
      <c r="Y250" s="16"/>
      <c r="Z250" s="109"/>
      <c r="AA250" s="109"/>
      <c r="AB250" s="109"/>
      <c r="AC250" s="109"/>
      <c r="AD250" s="109"/>
      <c r="AE250" s="109"/>
      <c r="AF250" s="110"/>
      <c r="AG250" s="84"/>
      <c r="AH250" s="57"/>
      <c r="AI250" s="57"/>
      <c r="AL250" s="85"/>
      <c r="AM250" s="85"/>
      <c r="AN250" s="85"/>
    </row>
    <row r="251" spans="1:40" s="91" customFormat="1" x14ac:dyDescent="0.3">
      <c r="B251" s="69"/>
      <c r="C251" s="105"/>
      <c r="D251" s="105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92"/>
      <c r="X251" s="16"/>
      <c r="Y251" s="16"/>
      <c r="Z251" s="109"/>
      <c r="AA251" s="109"/>
      <c r="AB251" s="109"/>
      <c r="AC251" s="109"/>
      <c r="AD251" s="109"/>
      <c r="AE251" s="109"/>
      <c r="AF251" s="110"/>
      <c r="AG251" s="84"/>
      <c r="AH251" s="57"/>
      <c r="AI251" s="57"/>
      <c r="AL251" s="85"/>
      <c r="AM251" s="85"/>
      <c r="AN251" s="85"/>
    </row>
    <row r="252" spans="1:40" s="91" customFormat="1" x14ac:dyDescent="0.3">
      <c r="B252" s="69"/>
      <c r="C252" s="105"/>
      <c r="D252" s="105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92"/>
      <c r="X252" s="16"/>
      <c r="Y252" s="16"/>
      <c r="Z252" s="109"/>
      <c r="AA252" s="109"/>
      <c r="AB252" s="109"/>
      <c r="AC252" s="109"/>
      <c r="AD252" s="109"/>
      <c r="AE252" s="109"/>
      <c r="AF252" s="110"/>
      <c r="AG252" s="84"/>
      <c r="AH252" s="57"/>
      <c r="AI252" s="57"/>
      <c r="AL252" s="85"/>
      <c r="AM252" s="85"/>
      <c r="AN252" s="85"/>
    </row>
    <row r="253" spans="1:40" s="91" customFormat="1" x14ac:dyDescent="0.3">
      <c r="B253" s="69"/>
      <c r="C253" s="105"/>
      <c r="D253" s="105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92"/>
      <c r="X253" s="16"/>
      <c r="Y253" s="16"/>
      <c r="Z253" s="109"/>
      <c r="AA253" s="109"/>
      <c r="AB253" s="109"/>
      <c r="AC253" s="109"/>
      <c r="AD253" s="109"/>
      <c r="AE253" s="109"/>
      <c r="AF253" s="110"/>
      <c r="AG253" s="84"/>
      <c r="AH253" s="94"/>
      <c r="AI253" s="94"/>
      <c r="AL253" s="85"/>
      <c r="AM253" s="85"/>
      <c r="AN253" s="85"/>
    </row>
    <row r="254" spans="1:40" s="91" customFormat="1" x14ac:dyDescent="0.3">
      <c r="B254" s="69"/>
      <c r="C254" s="105"/>
      <c r="D254" s="105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92"/>
      <c r="X254" s="16"/>
      <c r="Y254" s="16"/>
      <c r="Z254" s="109"/>
      <c r="AA254" s="109"/>
      <c r="AB254" s="109"/>
      <c r="AC254" s="109"/>
      <c r="AD254" s="109"/>
      <c r="AE254" s="109"/>
      <c r="AF254" s="110"/>
      <c r="AG254" s="84"/>
      <c r="AH254" s="57"/>
      <c r="AI254" s="57"/>
      <c r="AL254" s="85"/>
      <c r="AM254" s="85"/>
      <c r="AN254" s="85"/>
    </row>
    <row r="255" spans="1:40" s="68" customFormat="1" x14ac:dyDescent="0.3">
      <c r="A255" s="91"/>
      <c r="B255" s="69"/>
      <c r="C255" s="105"/>
      <c r="D255" s="105"/>
      <c r="E255" s="91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92"/>
      <c r="W255" s="91"/>
      <c r="X255" s="16"/>
      <c r="Y255" s="16"/>
      <c r="Z255" s="109"/>
      <c r="AA255" s="109"/>
      <c r="AB255" s="109"/>
      <c r="AC255" s="109"/>
      <c r="AD255" s="109"/>
      <c r="AE255" s="109"/>
      <c r="AF255" s="110"/>
      <c r="AG255" s="84"/>
      <c r="AH255" s="67"/>
      <c r="AI255" s="67"/>
      <c r="AJ255" s="64"/>
      <c r="AL255" s="69"/>
      <c r="AM255" s="69"/>
      <c r="AN255" s="69"/>
    </row>
    <row r="256" spans="1:40" s="91" customFormat="1" x14ac:dyDescent="0.3">
      <c r="B256" s="69"/>
      <c r="C256" s="105"/>
      <c r="D256" s="105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92"/>
      <c r="X256" s="16"/>
      <c r="Y256" s="16"/>
      <c r="Z256" s="109"/>
      <c r="AA256" s="109"/>
      <c r="AB256" s="109"/>
      <c r="AC256" s="109"/>
      <c r="AD256" s="109"/>
      <c r="AE256" s="109"/>
      <c r="AF256" s="110"/>
      <c r="AG256" s="84"/>
      <c r="AH256" s="57"/>
      <c r="AI256" s="57"/>
      <c r="AL256" s="85"/>
      <c r="AM256" s="85"/>
      <c r="AN256" s="85"/>
    </row>
    <row r="257" spans="1:40" s="68" customFormat="1" x14ac:dyDescent="0.3">
      <c r="A257" s="97"/>
      <c r="B257" s="98"/>
      <c r="C257" s="105"/>
      <c r="D257" s="105"/>
      <c r="E257" s="112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1"/>
      <c r="X257" s="70"/>
      <c r="Y257" s="70"/>
      <c r="Z257" s="65"/>
      <c r="AA257" s="65"/>
      <c r="AB257" s="65"/>
      <c r="AC257" s="65"/>
      <c r="AD257" s="65"/>
      <c r="AE257" s="65"/>
      <c r="AF257" s="66"/>
      <c r="AG257" s="67"/>
      <c r="AH257" s="67"/>
      <c r="AI257" s="67"/>
      <c r="AJ257" s="64"/>
      <c r="AL257" s="69"/>
      <c r="AM257" s="69"/>
      <c r="AN257" s="69"/>
    </row>
    <row r="258" spans="1:40" s="68" customFormat="1" x14ac:dyDescent="0.3">
      <c r="A258" s="97"/>
      <c r="B258" s="98"/>
      <c r="C258" s="105"/>
      <c r="D258" s="105"/>
      <c r="E258" s="112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1"/>
      <c r="X258" s="70"/>
      <c r="Y258" s="70"/>
      <c r="Z258" s="65"/>
      <c r="AA258" s="65"/>
      <c r="AB258" s="65"/>
      <c r="AC258" s="65"/>
      <c r="AD258" s="65"/>
      <c r="AE258" s="65"/>
      <c r="AF258" s="66"/>
      <c r="AG258" s="67"/>
      <c r="AH258" s="120"/>
      <c r="AI258" s="120"/>
      <c r="AJ258" s="64"/>
      <c r="AL258" s="69"/>
      <c r="AM258" s="69"/>
      <c r="AN258" s="69"/>
    </row>
    <row r="259" spans="1:40" s="68" customFormat="1" x14ac:dyDescent="0.3">
      <c r="A259" s="97"/>
      <c r="B259" s="98"/>
      <c r="C259" s="105"/>
      <c r="D259" s="105"/>
      <c r="E259" s="112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1"/>
      <c r="X259" s="70"/>
      <c r="Y259" s="70"/>
      <c r="Z259" s="65"/>
      <c r="AA259" s="65"/>
      <c r="AB259" s="65"/>
      <c r="AC259" s="65"/>
      <c r="AD259" s="65"/>
      <c r="AE259" s="65"/>
      <c r="AF259" s="66"/>
      <c r="AG259" s="67"/>
      <c r="AH259" s="67"/>
      <c r="AI259" s="67"/>
      <c r="AJ259" s="64"/>
      <c r="AL259" s="69"/>
      <c r="AM259" s="69"/>
      <c r="AN259" s="69"/>
    </row>
    <row r="260" spans="1:40" s="68" customFormat="1" x14ac:dyDescent="0.3">
      <c r="A260" s="97"/>
      <c r="B260" s="98"/>
      <c r="C260" s="105"/>
      <c r="D260" s="105"/>
      <c r="E260" s="112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1"/>
      <c r="X260" s="70"/>
      <c r="Y260" s="70"/>
      <c r="Z260" s="65"/>
      <c r="AA260" s="65"/>
      <c r="AB260" s="65"/>
      <c r="AC260" s="65"/>
      <c r="AD260" s="65"/>
      <c r="AE260" s="65"/>
      <c r="AF260" s="66"/>
      <c r="AG260" s="67"/>
      <c r="AH260" s="120"/>
      <c r="AI260" s="120"/>
      <c r="AJ260" s="64"/>
      <c r="AL260" s="69"/>
      <c r="AM260" s="69"/>
      <c r="AN260" s="69"/>
    </row>
    <row r="261" spans="1:40" s="68" customFormat="1" x14ac:dyDescent="0.3">
      <c r="A261" s="97"/>
      <c r="B261" s="98"/>
      <c r="C261" s="105"/>
      <c r="D261" s="105"/>
      <c r="E261" s="112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1"/>
      <c r="X261" s="70"/>
      <c r="Y261" s="70"/>
      <c r="Z261" s="65"/>
      <c r="AA261" s="65"/>
      <c r="AB261" s="65"/>
      <c r="AC261" s="65"/>
      <c r="AD261" s="65"/>
      <c r="AE261" s="65"/>
      <c r="AF261" s="66"/>
      <c r="AG261" s="67"/>
      <c r="AH261" s="120"/>
      <c r="AI261" s="120"/>
      <c r="AJ261" s="64"/>
      <c r="AL261" s="69"/>
      <c r="AM261" s="69"/>
      <c r="AN261" s="69"/>
    </row>
    <row r="262" spans="1:40" s="68" customFormat="1" x14ac:dyDescent="0.3">
      <c r="A262" s="97"/>
      <c r="B262" s="98"/>
      <c r="C262" s="105"/>
      <c r="D262" s="105"/>
      <c r="E262" s="112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1"/>
      <c r="X262" s="70"/>
      <c r="Y262" s="70"/>
      <c r="Z262" s="65"/>
      <c r="AA262" s="65"/>
      <c r="AB262" s="65"/>
      <c r="AC262" s="65"/>
      <c r="AD262" s="65"/>
      <c r="AE262" s="65"/>
      <c r="AF262" s="66"/>
      <c r="AG262" s="67"/>
      <c r="AH262" s="67"/>
      <c r="AI262" s="67"/>
      <c r="AJ262" s="64"/>
      <c r="AL262" s="69"/>
      <c r="AM262" s="69"/>
      <c r="AN262" s="69"/>
    </row>
    <row r="263" spans="1:40" s="68" customFormat="1" x14ac:dyDescent="0.3">
      <c r="A263" s="97"/>
      <c r="B263" s="98"/>
      <c r="C263" s="105"/>
      <c r="D263" s="105"/>
      <c r="E263" s="112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1"/>
      <c r="X263" s="70"/>
      <c r="Y263" s="70"/>
      <c r="Z263" s="65"/>
      <c r="AA263" s="65"/>
      <c r="AB263" s="65"/>
      <c r="AC263" s="65"/>
      <c r="AD263" s="65"/>
      <c r="AE263" s="65"/>
      <c r="AF263" s="66"/>
      <c r="AG263" s="67"/>
      <c r="AH263" s="120"/>
      <c r="AI263" s="120"/>
      <c r="AJ263" s="64"/>
      <c r="AL263" s="69"/>
      <c r="AM263" s="69"/>
      <c r="AN263" s="69"/>
    </row>
    <row r="264" spans="1:40" s="68" customFormat="1" x14ac:dyDescent="0.3">
      <c r="A264" s="97"/>
      <c r="B264" s="98"/>
      <c r="C264" s="55"/>
      <c r="D264" s="55"/>
      <c r="E264" s="112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2"/>
      <c r="X264" s="66"/>
      <c r="Y264" s="70"/>
      <c r="AH264" s="120"/>
      <c r="AI264" s="122"/>
      <c r="AJ264" s="64"/>
      <c r="AL264" s="69"/>
      <c r="AM264" s="69"/>
      <c r="AN264" s="69"/>
    </row>
    <row r="265" spans="1:40" s="68" customFormat="1" x14ac:dyDescent="0.3">
      <c r="A265" s="97"/>
      <c r="B265" s="98"/>
      <c r="C265" s="55"/>
      <c r="D265" s="55"/>
      <c r="E265" s="112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2"/>
      <c r="X265" s="66"/>
      <c r="Y265" s="70"/>
      <c r="AH265" s="120"/>
      <c r="AI265" s="122"/>
      <c r="AJ265" s="64"/>
      <c r="AL265" s="69"/>
      <c r="AM265" s="69"/>
      <c r="AN265" s="69"/>
    </row>
    <row r="266" spans="1:40" s="68" customFormat="1" x14ac:dyDescent="0.3">
      <c r="A266" s="97"/>
      <c r="B266" s="98"/>
      <c r="C266" s="55"/>
      <c r="D266" s="55"/>
      <c r="E266" s="112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2"/>
      <c r="X266" s="66"/>
      <c r="Y266" s="70"/>
      <c r="AH266" s="120"/>
      <c r="AI266" s="122"/>
      <c r="AJ266" s="64"/>
      <c r="AL266" s="69"/>
      <c r="AM266" s="69"/>
      <c r="AN266" s="69"/>
    </row>
    <row r="267" spans="1:40" s="68" customFormat="1" x14ac:dyDescent="0.3">
      <c r="A267" s="97"/>
      <c r="B267" s="98"/>
      <c r="C267" s="55"/>
      <c r="D267" s="55"/>
      <c r="E267" s="112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2"/>
      <c r="X267" s="66"/>
      <c r="Y267" s="70"/>
      <c r="AH267" s="120"/>
      <c r="AI267" s="122"/>
      <c r="AJ267" s="64"/>
      <c r="AL267" s="69"/>
      <c r="AM267" s="69"/>
      <c r="AN267" s="69"/>
    </row>
    <row r="268" spans="1:40" s="68" customFormat="1" x14ac:dyDescent="0.3">
      <c r="A268" s="97"/>
      <c r="B268" s="98"/>
      <c r="C268" s="55"/>
      <c r="D268" s="55"/>
      <c r="E268" s="112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2"/>
      <c r="X268" s="66"/>
      <c r="Y268" s="70"/>
      <c r="AH268" s="120"/>
      <c r="AI268" s="122"/>
      <c r="AJ268" s="64"/>
      <c r="AL268" s="69"/>
      <c r="AM268" s="69"/>
      <c r="AN268" s="69"/>
    </row>
    <row r="269" spans="1:40" x14ac:dyDescent="0.3">
      <c r="C269" s="55"/>
      <c r="D269" s="55"/>
      <c r="E269" s="111"/>
    </row>
    <row r="270" spans="1:40" x14ac:dyDescent="0.3">
      <c r="C270" s="55"/>
      <c r="D270" s="55"/>
      <c r="E270" s="111"/>
    </row>
    <row r="271" spans="1:40" x14ac:dyDescent="0.3">
      <c r="C271" s="55"/>
      <c r="D271" s="55"/>
      <c r="E271" s="111"/>
    </row>
    <row r="272" spans="1:40" x14ac:dyDescent="0.3">
      <c r="C272" s="55"/>
      <c r="D272" s="55"/>
      <c r="E272" s="111"/>
    </row>
    <row r="273" spans="3:5" x14ac:dyDescent="0.3">
      <c r="C273" s="55"/>
      <c r="D273" s="55"/>
      <c r="E273" s="111"/>
    </row>
    <row r="274" spans="3:5" x14ac:dyDescent="0.3">
      <c r="C274" s="55"/>
      <c r="D274" s="55"/>
      <c r="E274" s="111"/>
    </row>
    <row r="275" spans="3:5" x14ac:dyDescent="0.3">
      <c r="C275" s="55"/>
      <c r="D275" s="55"/>
      <c r="E275" s="111"/>
    </row>
    <row r="276" spans="3:5" x14ac:dyDescent="0.3">
      <c r="C276" s="55"/>
      <c r="D276" s="55"/>
      <c r="E276" s="111"/>
    </row>
    <row r="277" spans="3:5" x14ac:dyDescent="0.3">
      <c r="C277" s="55"/>
      <c r="D277" s="55"/>
      <c r="E277" s="111"/>
    </row>
    <row r="278" spans="3:5" x14ac:dyDescent="0.3">
      <c r="C278" s="55"/>
      <c r="D278" s="55"/>
      <c r="E278" s="111"/>
    </row>
    <row r="279" spans="3:5" x14ac:dyDescent="0.3">
      <c r="C279" s="64"/>
      <c r="D279" s="64"/>
      <c r="E279" s="111"/>
    </row>
    <row r="280" spans="3:5" x14ac:dyDescent="0.3">
      <c r="C280" s="64"/>
      <c r="D280" s="64"/>
      <c r="E280" s="111"/>
    </row>
    <row r="281" spans="3:5" x14ac:dyDescent="0.3">
      <c r="C281" s="64"/>
      <c r="D281" s="64"/>
      <c r="E281" s="111"/>
    </row>
    <row r="282" spans="3:5" x14ac:dyDescent="0.3">
      <c r="C282" s="64"/>
      <c r="D282" s="64"/>
      <c r="E282" s="111"/>
    </row>
    <row r="283" spans="3:5" x14ac:dyDescent="0.3">
      <c r="C283" s="64"/>
      <c r="D283" s="64"/>
      <c r="E283" s="111"/>
    </row>
    <row r="284" spans="3:5" x14ac:dyDescent="0.3">
      <c r="C284" s="64"/>
      <c r="D284" s="64"/>
      <c r="E284" s="111"/>
    </row>
    <row r="285" spans="3:5" x14ac:dyDescent="0.3">
      <c r="C285" s="64"/>
      <c r="D285" s="64"/>
      <c r="E285" s="111"/>
    </row>
    <row r="286" spans="3:5" x14ac:dyDescent="0.3">
      <c r="C286" s="64"/>
      <c r="D286" s="64"/>
      <c r="E286" s="111"/>
    </row>
    <row r="287" spans="3:5" x14ac:dyDescent="0.3">
      <c r="C287" s="64"/>
      <c r="D287" s="64"/>
      <c r="E287" s="111"/>
    </row>
    <row r="288" spans="3:5" x14ac:dyDescent="0.3">
      <c r="C288" s="64"/>
      <c r="D288" s="64"/>
      <c r="E288" s="111"/>
    </row>
    <row r="289" spans="3:5" x14ac:dyDescent="0.3">
      <c r="C289" s="64"/>
      <c r="D289" s="64"/>
      <c r="E289" s="111"/>
    </row>
    <row r="290" spans="3:5" x14ac:dyDescent="0.3">
      <c r="C290" s="64"/>
      <c r="D290" s="64"/>
      <c r="E290" s="111"/>
    </row>
    <row r="291" spans="3:5" x14ac:dyDescent="0.3">
      <c r="C291" s="64"/>
      <c r="D291" s="64"/>
      <c r="E291" s="111"/>
    </row>
    <row r="292" spans="3:5" x14ac:dyDescent="0.3">
      <c r="C292" s="64"/>
      <c r="D292" s="64"/>
      <c r="E292" s="111"/>
    </row>
    <row r="293" spans="3:5" x14ac:dyDescent="0.3">
      <c r="C293" s="64"/>
      <c r="D293" s="64"/>
      <c r="E293" s="111"/>
    </row>
    <row r="294" spans="3:5" x14ac:dyDescent="0.3">
      <c r="C294" s="64"/>
      <c r="D294" s="64"/>
      <c r="E294" s="111"/>
    </row>
    <row r="295" spans="3:5" x14ac:dyDescent="0.3">
      <c r="C295" s="64"/>
      <c r="D295" s="64"/>
      <c r="E295" s="111"/>
    </row>
    <row r="296" spans="3:5" x14ac:dyDescent="0.3">
      <c r="C296" s="64"/>
      <c r="D296" s="64"/>
      <c r="E296" s="111"/>
    </row>
    <row r="297" spans="3:5" x14ac:dyDescent="0.3">
      <c r="C297" s="64"/>
      <c r="D297" s="64"/>
      <c r="E297" s="111"/>
    </row>
    <row r="298" spans="3:5" x14ac:dyDescent="0.3">
      <c r="C298" s="64"/>
      <c r="D298" s="64"/>
      <c r="E298" s="111"/>
    </row>
    <row r="299" spans="3:5" x14ac:dyDescent="0.3">
      <c r="C299" s="64"/>
      <c r="D299" s="64"/>
      <c r="E299" s="111"/>
    </row>
    <row r="300" spans="3:5" x14ac:dyDescent="0.3">
      <c r="C300" s="64"/>
      <c r="D300" s="64"/>
      <c r="E300" s="111"/>
    </row>
    <row r="301" spans="3:5" x14ac:dyDescent="0.3">
      <c r="C301" s="64"/>
      <c r="D301" s="64"/>
      <c r="E301" s="111"/>
    </row>
    <row r="302" spans="3:5" x14ac:dyDescent="0.3">
      <c r="C302" s="64"/>
      <c r="D302" s="64"/>
      <c r="E302" s="111"/>
    </row>
    <row r="303" spans="3:5" x14ac:dyDescent="0.3">
      <c r="C303" s="64"/>
      <c r="D303" s="64"/>
      <c r="E303" s="111"/>
    </row>
    <row r="304" spans="3:5" x14ac:dyDescent="0.3">
      <c r="C304" s="64"/>
      <c r="D304" s="64"/>
      <c r="E304" s="111"/>
    </row>
    <row r="305" spans="3:5" x14ac:dyDescent="0.3">
      <c r="C305" s="64"/>
      <c r="D305" s="64"/>
      <c r="E305" s="111"/>
    </row>
    <row r="306" spans="3:5" x14ac:dyDescent="0.3">
      <c r="C306" s="64"/>
      <c r="D306" s="64"/>
      <c r="E306" s="111"/>
    </row>
    <row r="307" spans="3:5" x14ac:dyDescent="0.3">
      <c r="C307" s="64"/>
      <c r="D307" s="64"/>
      <c r="E307" s="111"/>
    </row>
    <row r="308" spans="3:5" x14ac:dyDescent="0.3">
      <c r="C308" s="64"/>
      <c r="D308" s="64"/>
      <c r="E308" s="111"/>
    </row>
    <row r="309" spans="3:5" x14ac:dyDescent="0.3">
      <c r="C309" s="64"/>
      <c r="D309" s="64"/>
      <c r="E309" s="111"/>
    </row>
    <row r="310" spans="3:5" x14ac:dyDescent="0.3">
      <c r="C310" s="64"/>
      <c r="D310" s="64"/>
      <c r="E310" s="111"/>
    </row>
    <row r="311" spans="3:5" x14ac:dyDescent="0.3">
      <c r="C311" s="64"/>
      <c r="D311" s="64"/>
      <c r="E311" s="111"/>
    </row>
    <row r="312" spans="3:5" x14ac:dyDescent="0.3">
      <c r="C312" s="64"/>
      <c r="D312" s="64"/>
      <c r="E312" s="111"/>
    </row>
    <row r="313" spans="3:5" x14ac:dyDescent="0.3">
      <c r="C313" s="64"/>
      <c r="D313" s="64"/>
      <c r="E313" s="111"/>
    </row>
    <row r="314" spans="3:5" x14ac:dyDescent="0.3">
      <c r="C314" s="64"/>
      <c r="D314" s="64"/>
      <c r="E314" s="111"/>
    </row>
    <row r="315" spans="3:5" x14ac:dyDescent="0.3">
      <c r="C315" s="64"/>
      <c r="D315" s="64"/>
      <c r="E315" s="111"/>
    </row>
    <row r="316" spans="3:5" x14ac:dyDescent="0.3">
      <c r="C316" s="64"/>
      <c r="D316" s="64"/>
      <c r="E316" s="111"/>
    </row>
    <row r="317" spans="3:5" x14ac:dyDescent="0.3">
      <c r="C317" s="64"/>
      <c r="D317" s="64"/>
      <c r="E317" s="111"/>
    </row>
    <row r="318" spans="3:5" x14ac:dyDescent="0.3">
      <c r="C318" s="64"/>
      <c r="D318" s="64"/>
      <c r="E318" s="111"/>
    </row>
    <row r="319" spans="3:5" x14ac:dyDescent="0.3">
      <c r="C319" s="64"/>
      <c r="D319" s="64"/>
      <c r="E319" s="111"/>
    </row>
    <row r="320" spans="3:5" x14ac:dyDescent="0.3">
      <c r="C320" s="64"/>
      <c r="D320" s="64"/>
      <c r="E320" s="111"/>
    </row>
    <row r="321" spans="3:5" x14ac:dyDescent="0.3">
      <c r="C321" s="64"/>
      <c r="D321" s="64"/>
      <c r="E321" s="111"/>
    </row>
    <row r="322" spans="3:5" x14ac:dyDescent="0.3">
      <c r="C322" s="64"/>
      <c r="D322" s="64"/>
      <c r="E322" s="111"/>
    </row>
    <row r="323" spans="3:5" x14ac:dyDescent="0.3">
      <c r="C323" s="64"/>
      <c r="D323" s="64"/>
      <c r="E323" s="111"/>
    </row>
    <row r="324" spans="3:5" x14ac:dyDescent="0.3">
      <c r="C324" s="64"/>
      <c r="D324" s="64"/>
      <c r="E324" s="111"/>
    </row>
    <row r="325" spans="3:5" x14ac:dyDescent="0.3">
      <c r="C325" s="64"/>
      <c r="D325" s="64"/>
      <c r="E325" s="111"/>
    </row>
    <row r="326" spans="3:5" x14ac:dyDescent="0.3">
      <c r="C326" s="64"/>
      <c r="D326" s="64"/>
      <c r="E326" s="111"/>
    </row>
    <row r="327" spans="3:5" x14ac:dyDescent="0.3">
      <c r="C327" s="64"/>
      <c r="D327" s="64"/>
      <c r="E327" s="111"/>
    </row>
    <row r="328" spans="3:5" x14ac:dyDescent="0.3">
      <c r="C328" s="64"/>
      <c r="D328" s="64"/>
      <c r="E328" s="111"/>
    </row>
    <row r="329" spans="3:5" x14ac:dyDescent="0.3">
      <c r="C329" s="64"/>
      <c r="D329" s="64"/>
      <c r="E329" s="111"/>
    </row>
    <row r="330" spans="3:5" x14ac:dyDescent="0.3">
      <c r="C330" s="64"/>
      <c r="D330" s="64"/>
      <c r="E330" s="111"/>
    </row>
    <row r="331" spans="3:5" x14ac:dyDescent="0.3">
      <c r="C331" s="64"/>
      <c r="D331" s="64"/>
      <c r="E331" s="111"/>
    </row>
    <row r="332" spans="3:5" x14ac:dyDescent="0.3">
      <c r="C332" s="64"/>
      <c r="D332" s="64"/>
      <c r="E332" s="111"/>
    </row>
    <row r="333" spans="3:5" x14ac:dyDescent="0.3">
      <c r="C333" s="64"/>
      <c r="D333" s="64"/>
      <c r="E333" s="111"/>
    </row>
    <row r="334" spans="3:5" x14ac:dyDescent="0.3">
      <c r="C334" s="64"/>
      <c r="D334" s="64"/>
      <c r="E334" s="111"/>
    </row>
    <row r="335" spans="3:5" x14ac:dyDescent="0.3">
      <c r="C335" s="64"/>
      <c r="D335" s="64"/>
      <c r="E335" s="111"/>
    </row>
    <row r="336" spans="3:5" x14ac:dyDescent="0.3">
      <c r="C336" s="64"/>
      <c r="D336" s="64"/>
      <c r="E336" s="111"/>
    </row>
    <row r="337" spans="3:5" x14ac:dyDescent="0.3">
      <c r="C337" s="64"/>
      <c r="D337" s="64"/>
      <c r="E337" s="111"/>
    </row>
    <row r="338" spans="3:5" x14ac:dyDescent="0.3">
      <c r="C338" s="64"/>
      <c r="D338" s="64"/>
      <c r="E338" s="111"/>
    </row>
    <row r="339" spans="3:5" x14ac:dyDescent="0.3">
      <c r="C339" s="64"/>
      <c r="D339" s="64"/>
      <c r="E339" s="111"/>
    </row>
    <row r="340" spans="3:5" x14ac:dyDescent="0.3">
      <c r="C340" s="64"/>
      <c r="D340" s="64"/>
      <c r="E340" s="111"/>
    </row>
    <row r="341" spans="3:5" x14ac:dyDescent="0.3">
      <c r="C341" s="64"/>
      <c r="D341" s="64"/>
      <c r="E341" s="111"/>
    </row>
    <row r="342" spans="3:5" x14ac:dyDescent="0.3">
      <c r="C342" s="64"/>
      <c r="D342" s="64"/>
      <c r="E342" s="111"/>
    </row>
    <row r="343" spans="3:5" x14ac:dyDescent="0.3">
      <c r="C343" s="64"/>
      <c r="D343" s="64"/>
      <c r="E343" s="111"/>
    </row>
    <row r="344" spans="3:5" x14ac:dyDescent="0.3">
      <c r="C344" s="64"/>
      <c r="D344" s="64"/>
      <c r="E344" s="111"/>
    </row>
    <row r="345" spans="3:5" x14ac:dyDescent="0.3">
      <c r="C345" s="64"/>
      <c r="D345" s="64"/>
      <c r="E345" s="111"/>
    </row>
    <row r="346" spans="3:5" x14ac:dyDescent="0.3">
      <c r="C346" s="64"/>
      <c r="D346" s="64"/>
      <c r="E346" s="111"/>
    </row>
    <row r="347" spans="3:5" x14ac:dyDescent="0.3">
      <c r="C347" s="64"/>
      <c r="D347" s="64"/>
      <c r="E347" s="111"/>
    </row>
    <row r="348" spans="3:5" x14ac:dyDescent="0.3">
      <c r="C348" s="64"/>
      <c r="D348" s="64"/>
      <c r="E348" s="111"/>
    </row>
    <row r="349" spans="3:5" x14ac:dyDescent="0.3">
      <c r="C349" s="64"/>
      <c r="D349" s="64"/>
      <c r="E349" s="111"/>
    </row>
    <row r="350" spans="3:5" x14ac:dyDescent="0.3">
      <c r="C350" s="64"/>
      <c r="D350" s="64"/>
      <c r="E350" s="111"/>
    </row>
    <row r="351" spans="3:5" x14ac:dyDescent="0.3">
      <c r="C351" s="64"/>
      <c r="D351" s="64"/>
      <c r="E351" s="111"/>
    </row>
    <row r="352" spans="3:5" x14ac:dyDescent="0.3">
      <c r="C352" s="64"/>
      <c r="D352" s="64"/>
      <c r="E352" s="111"/>
    </row>
    <row r="353" spans="1:5" x14ac:dyDescent="0.3">
      <c r="C353" s="64"/>
      <c r="D353" s="64"/>
      <c r="E353" s="111"/>
    </row>
    <row r="354" spans="1:5" x14ac:dyDescent="0.3">
      <c r="A354" s="99"/>
      <c r="C354" s="64"/>
      <c r="D354" s="64"/>
      <c r="E354" s="111"/>
    </row>
    <row r="355" spans="1:5" x14ac:dyDescent="0.3">
      <c r="A355" s="99"/>
      <c r="C355" s="64"/>
      <c r="D355" s="64"/>
      <c r="E355" s="111"/>
    </row>
    <row r="356" spans="1:5" x14ac:dyDescent="0.3">
      <c r="A356" s="99"/>
      <c r="C356" s="64"/>
      <c r="D356" s="64"/>
      <c r="E356" s="111"/>
    </row>
    <row r="357" spans="1:5" x14ac:dyDescent="0.3">
      <c r="A357" s="99"/>
      <c r="C357" s="64"/>
      <c r="D357" s="64"/>
      <c r="E357" s="111"/>
    </row>
    <row r="358" spans="1:5" x14ac:dyDescent="0.3">
      <c r="A358" s="99"/>
      <c r="C358" s="64"/>
      <c r="D358" s="64"/>
      <c r="E358" s="111"/>
    </row>
    <row r="359" spans="1:5" x14ac:dyDescent="0.3">
      <c r="A359" s="99"/>
      <c r="C359" s="64"/>
      <c r="D359" s="64"/>
      <c r="E359" s="111"/>
    </row>
    <row r="360" spans="1:5" x14ac:dyDescent="0.3">
      <c r="A360" s="99"/>
      <c r="C360" s="64"/>
      <c r="D360" s="64"/>
      <c r="E360" s="111"/>
    </row>
    <row r="361" spans="1:5" x14ac:dyDescent="0.3">
      <c r="A361" s="99"/>
      <c r="C361" s="64"/>
      <c r="D361" s="64"/>
    </row>
    <row r="362" spans="1:5" x14ac:dyDescent="0.3">
      <c r="A362" s="99"/>
      <c r="C362" s="64"/>
      <c r="D362" s="64"/>
    </row>
    <row r="363" spans="1:5" x14ac:dyDescent="0.3">
      <c r="A363" s="99"/>
      <c r="C363" s="64"/>
      <c r="D363" s="64"/>
    </row>
    <row r="364" spans="1:5" x14ac:dyDescent="0.3">
      <c r="A364" s="99"/>
      <c r="C364" s="64"/>
      <c r="D364" s="64"/>
    </row>
    <row r="365" spans="1:5" x14ac:dyDescent="0.3">
      <c r="A365" s="99"/>
      <c r="C365" s="64"/>
      <c r="D365" s="64"/>
    </row>
    <row r="366" spans="1:5" x14ac:dyDescent="0.3">
      <c r="A366" s="99"/>
      <c r="C366" s="64"/>
      <c r="D366" s="64"/>
    </row>
    <row r="367" spans="1:5" x14ac:dyDescent="0.3">
      <c r="A367" s="99"/>
      <c r="C367" s="64"/>
      <c r="D367" s="64"/>
    </row>
    <row r="368" spans="1:5" x14ac:dyDescent="0.3">
      <c r="A368" s="99"/>
      <c r="C368" s="64"/>
      <c r="D368" s="64"/>
    </row>
    <row r="369" spans="1:4" x14ac:dyDescent="0.3">
      <c r="A369" s="99"/>
      <c r="C369" s="64"/>
      <c r="D369" s="64"/>
    </row>
    <row r="370" spans="1:4" x14ac:dyDescent="0.3">
      <c r="A370" s="99"/>
      <c r="C370" s="64"/>
      <c r="D370" s="64"/>
    </row>
    <row r="371" spans="1:4" x14ac:dyDescent="0.3">
      <c r="C371" s="64"/>
      <c r="D371" s="64"/>
    </row>
    <row r="372" spans="1:4" x14ac:dyDescent="0.3">
      <c r="C372" s="64"/>
      <c r="D372" s="64"/>
    </row>
    <row r="373" spans="1:4" x14ac:dyDescent="0.3">
      <c r="C373" s="64"/>
      <c r="D373" s="64"/>
    </row>
    <row r="374" spans="1:4" x14ac:dyDescent="0.3">
      <c r="C374" s="64"/>
      <c r="D374" s="64"/>
    </row>
    <row r="375" spans="1:4" x14ac:dyDescent="0.3">
      <c r="C375" s="64"/>
      <c r="D375" s="64"/>
    </row>
  </sheetData>
  <dataValidations count="2">
    <dataValidation type="list" allowBlank="1" showInputMessage="1" showErrorMessage="1" sqref="F35 J3:J10 H3:H11 J20 L14:L15 J13:J15 N15 H32 F50:F53 F60 F79:F80 F84:F85 F92 D1:D118" xr:uid="{00000000-0002-0000-0000-000000000000}">
      <formula1>INDIRECT(C1)</formula1>
    </dataValidation>
    <dataValidation type="list" allowBlank="1" showInputMessage="1" showErrorMessage="1" sqref="G32 E92 C3:C118" xr:uid="{00000000-0002-0000-0000-000001000000}">
      <formula1>Type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2"/>
  <sheetViews>
    <sheetView topLeftCell="F6" workbookViewId="0">
      <selection activeCell="X17" sqref="X17"/>
    </sheetView>
  </sheetViews>
  <sheetFormatPr defaultColWidth="8.88671875" defaultRowHeight="14.4" x14ac:dyDescent="0.3"/>
  <cols>
    <col min="1" max="1" width="10.44140625" bestFit="1" customWidth="1"/>
    <col min="5" max="5" width="40" bestFit="1" customWidth="1"/>
    <col min="6" max="14" width="9.44140625" bestFit="1" customWidth="1"/>
    <col min="15" max="15" width="7.6640625" customWidth="1"/>
    <col min="16" max="16" width="9.44140625" bestFit="1" customWidth="1"/>
    <col min="17" max="17" width="7.33203125" customWidth="1"/>
    <col min="18" max="18" width="9.44140625" bestFit="1" customWidth="1"/>
    <col min="19" max="19" width="7.44140625" customWidth="1"/>
    <col min="20" max="20" width="10.44140625" bestFit="1" customWidth="1"/>
    <col min="21" max="21" width="6.6640625" customWidth="1"/>
    <col min="22" max="22" width="16.44140625" customWidth="1"/>
    <col min="23" max="23" width="7.6640625" customWidth="1"/>
    <col min="24" max="24" width="14.88671875" customWidth="1"/>
    <col min="25" max="25" width="15" customWidth="1"/>
    <col min="26" max="26" width="19.88671875" customWidth="1"/>
    <col min="27" max="27" width="16.109375" customWidth="1"/>
    <col min="28" max="28" width="19.33203125" customWidth="1"/>
    <col min="29" max="29" width="18.109375" customWidth="1"/>
    <col min="30" max="31" width="10.88671875" customWidth="1"/>
    <col min="32" max="32" width="10.6640625" customWidth="1"/>
    <col min="33" max="33" width="13.6640625" customWidth="1"/>
    <col min="39" max="39" width="12.109375" customWidth="1"/>
    <col min="40" max="40" width="22" bestFit="1" customWidth="1"/>
  </cols>
  <sheetData>
    <row r="1" spans="1:42" x14ac:dyDescent="0.3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30" t="s">
        <v>25</v>
      </c>
      <c r="AA1" s="130"/>
      <c r="AB1" s="131" t="s">
        <v>26</v>
      </c>
      <c r="AC1" s="131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3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3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82</v>
      </c>
      <c r="AK3" s="19"/>
      <c r="AL3" s="8" t="s">
        <v>22</v>
      </c>
      <c r="AM3" s="10">
        <f>$Z$47</f>
        <v>2.0185873175002846E-14</v>
      </c>
      <c r="AN3" s="8">
        <v>0</v>
      </c>
      <c r="AO3" s="14"/>
    </row>
    <row r="4" spans="1:42" x14ac:dyDescent="0.3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AVERAGE(N17:N43)</f>
        <v>-10.307881893224719</v>
      </c>
      <c r="AA4" s="6">
        <f>AVERAGE(P17:P43)</f>
        <v>-20.04106405200168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SLAP!Z28</f>
        <v>-28.38371026883776</v>
      </c>
      <c r="AN4" s="11">
        <f>AB4</f>
        <v>-29.698648998496392</v>
      </c>
      <c r="AO4" s="14"/>
    </row>
    <row r="5" spans="1:42" x14ac:dyDescent="0.3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3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1.0463272319652401</v>
      </c>
      <c r="AO6" s="14"/>
    </row>
    <row r="7" spans="1:42" x14ac:dyDescent="0.3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3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3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3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AA47</f>
        <v>2.0185873175002846E-14</v>
      </c>
      <c r="AN10" s="8">
        <v>0</v>
      </c>
      <c r="AO10" s="14"/>
    </row>
    <row r="11" spans="1:42" s="14" customFormat="1" x14ac:dyDescent="0.3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SLAP!AA28</f>
        <v>-53.079255741335878</v>
      </c>
      <c r="AN11" s="8">
        <f>AC4</f>
        <v>-55.5</v>
      </c>
    </row>
    <row r="12" spans="1:42" x14ac:dyDescent="0.3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1.045606220826848</v>
      </c>
      <c r="AO12" s="14"/>
    </row>
    <row r="13" spans="1:42" x14ac:dyDescent="0.3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3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3">
      <c r="A15" s="50" t="s">
        <v>87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3">
      <c r="A16" s="46" t="s">
        <v>99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91" customFormat="1" x14ac:dyDescent="0.3">
      <c r="A17" s="91">
        <v>2155</v>
      </c>
      <c r="B17" s="85" t="s">
        <v>113</v>
      </c>
      <c r="C17" s="55" t="s">
        <v>62</v>
      </c>
      <c r="D17" s="64" t="s">
        <v>22</v>
      </c>
      <c r="E17" s="91" t="s">
        <v>125</v>
      </c>
      <c r="F17" s="16">
        <v>-0.47337723300665302</v>
      </c>
      <c r="G17" s="16">
        <v>-0.47348958130834801</v>
      </c>
      <c r="H17" s="16">
        <v>3.7187707010348102E-3</v>
      </c>
      <c r="I17" s="16">
        <v>-0.81961209226302001</v>
      </c>
      <c r="J17" s="16">
        <v>-0.81994819283042397</v>
      </c>
      <c r="K17" s="16">
        <v>1.3373856469991699E-3</v>
      </c>
      <c r="L17" s="16">
        <v>-4.0556935493884699E-2</v>
      </c>
      <c r="M17" s="16">
        <v>3.6949697365706302E-3</v>
      </c>
      <c r="N17" s="16">
        <v>-10.663542742756199</v>
      </c>
      <c r="O17" s="16">
        <v>3.6808578650257399E-3</v>
      </c>
      <c r="P17" s="16">
        <v>-20.699413988300499</v>
      </c>
      <c r="Q17" s="16">
        <v>1.3107768764094301E-3</v>
      </c>
      <c r="R17" s="16">
        <v>-34.889902331662697</v>
      </c>
      <c r="S17" s="16">
        <v>0.151853118971504</v>
      </c>
      <c r="T17" s="16">
        <v>1167.4093210590199</v>
      </c>
      <c r="U17" s="16">
        <v>0.25574956933758602</v>
      </c>
      <c r="V17" s="92">
        <v>43880.63685185185</v>
      </c>
      <c r="W17" s="91">
        <v>2.4</v>
      </c>
      <c r="X17" s="16">
        <v>4.3718490477756399E-3</v>
      </c>
      <c r="Y17" s="16">
        <v>1.8389199308111101E-3</v>
      </c>
      <c r="Z17" s="17">
        <f>((((N17/1000)+1)/((SMOW!$Z$4/1000)+1))-1)*1000</f>
        <v>-0.35936514298184896</v>
      </c>
      <c r="AA17" s="17">
        <f>((((P17/1000)+1)/((SMOW!$AA$4/1000)+1))-1)*1000</f>
        <v>-0.67181379968950239</v>
      </c>
      <c r="AB17" s="17">
        <f>Z17*SMOW!$AN$6</f>
        <v>-0.37601353532099074</v>
      </c>
      <c r="AC17" s="17">
        <f>AA17*SMOW!$AN$12</f>
        <v>-0.7024526881926656</v>
      </c>
      <c r="AD17" s="17">
        <f t="shared" ref="AD17:AE27" si="0">LN((AB17/1000)+1)*1000</f>
        <v>-0.37608424613642838</v>
      </c>
      <c r="AE17" s="17">
        <f t="shared" si="0"/>
        <v>-0.70269952368253552</v>
      </c>
      <c r="AF17" s="16">
        <f>(AD17-SMOW!AN$14*AE17)</f>
        <v>-5.058897632049586E-3</v>
      </c>
      <c r="AG17" s="2">
        <f t="shared" ref="AG17:AG27" si="1">AF17*1000</f>
        <v>-5.058897632049586</v>
      </c>
      <c r="AH17" s="60">
        <f>AVERAGE(AG17:AG20)</f>
        <v>-3.1519561570494457</v>
      </c>
      <c r="AI17" s="60">
        <f>STDEV(AG17:AG20)</f>
        <v>6.044391545771564</v>
      </c>
      <c r="AJ17" s="57"/>
    </row>
    <row r="18" spans="1:40" s="91" customFormat="1" x14ac:dyDescent="0.3">
      <c r="A18" s="91">
        <v>2156</v>
      </c>
      <c r="B18" s="85" t="s">
        <v>113</v>
      </c>
      <c r="C18" s="55" t="s">
        <v>62</v>
      </c>
      <c r="D18" s="64" t="s">
        <v>22</v>
      </c>
      <c r="E18" s="91" t="s">
        <v>126</v>
      </c>
      <c r="F18" s="16">
        <v>-0.25124358063367802</v>
      </c>
      <c r="G18" s="16">
        <v>-0.25127534543334101</v>
      </c>
      <c r="H18" s="16">
        <v>3.1844518119690198E-3</v>
      </c>
      <c r="I18" s="16">
        <v>-0.41584043793907199</v>
      </c>
      <c r="J18" s="16">
        <v>-0.41592694428152999</v>
      </c>
      <c r="K18" s="16">
        <v>1.03064204429831E-3</v>
      </c>
      <c r="L18" s="16">
        <v>-3.16659188526935E-2</v>
      </c>
      <c r="M18" s="16">
        <v>3.1482226987880101E-3</v>
      </c>
      <c r="N18" s="16">
        <v>-10.4436737411003</v>
      </c>
      <c r="O18" s="16">
        <v>3.1519863525375901E-3</v>
      </c>
      <c r="P18" s="16">
        <v>-20.303675818817101</v>
      </c>
      <c r="Q18" s="16">
        <v>1.0101362778584099E-3</v>
      </c>
      <c r="R18" s="16">
        <v>-34.499255769365398</v>
      </c>
      <c r="S18" s="16">
        <v>0.13542183390507601</v>
      </c>
      <c r="T18" s="16">
        <v>1358.5763041165301</v>
      </c>
      <c r="U18" s="16">
        <v>0.13919011052647201</v>
      </c>
      <c r="V18" s="92">
        <v>43880.719131944446</v>
      </c>
      <c r="W18" s="91">
        <v>2.4</v>
      </c>
      <c r="X18" s="16">
        <v>1.18004201279726E-2</v>
      </c>
      <c r="Y18" s="16">
        <v>8.1262260846251596E-3</v>
      </c>
      <c r="Z18" s="17">
        <f>((((N18/1000)+1)/((SMOW!$Z$4/1000)+1))-1)*1000</f>
        <v>-0.13720615269252612</v>
      </c>
      <c r="AA18" s="17">
        <f>((((P18/1000)+1)/((SMOW!$AA$4/1000)+1))-1)*1000</f>
        <v>-0.26798241965242386</v>
      </c>
      <c r="AB18" s="17">
        <f>Z18*SMOW!$AN$6</f>
        <v>-0.14356253395537094</v>
      </c>
      <c r="AC18" s="17">
        <f>AA18*SMOW!$AN$12</f>
        <v>-0.28020408506080535</v>
      </c>
      <c r="AD18" s="17">
        <f t="shared" si="0"/>
        <v>-0.14357284004238968</v>
      </c>
      <c r="AE18" s="17">
        <f t="shared" si="0"/>
        <v>-0.28024334956032698</v>
      </c>
      <c r="AF18" s="16">
        <f>(AD18-SMOW!AN$14*AE18)</f>
        <v>4.3956485254629807E-3</v>
      </c>
      <c r="AG18" s="2">
        <f t="shared" si="1"/>
        <v>4.3956485254629811</v>
      </c>
    </row>
    <row r="19" spans="1:40" s="91" customFormat="1" x14ac:dyDescent="0.3">
      <c r="A19" s="91">
        <v>2157</v>
      </c>
      <c r="B19" s="85" t="s">
        <v>80</v>
      </c>
      <c r="C19" s="55" t="s">
        <v>62</v>
      </c>
      <c r="D19" s="64" t="s">
        <v>22</v>
      </c>
      <c r="E19" s="91" t="s">
        <v>127</v>
      </c>
      <c r="F19" s="16">
        <v>-0.226651193361949</v>
      </c>
      <c r="G19" s="16">
        <v>-0.22667743743660501</v>
      </c>
      <c r="H19" s="16">
        <v>5.3328678454729102E-3</v>
      </c>
      <c r="I19" s="16">
        <v>-0.343101042690447</v>
      </c>
      <c r="J19" s="16">
        <v>-0.34316000957452097</v>
      </c>
      <c r="K19" s="16">
        <v>2.19778413703569E-3</v>
      </c>
      <c r="L19" s="16">
        <v>-4.5488952381258399E-2</v>
      </c>
      <c r="M19" s="16">
        <v>5.5331825294027302E-3</v>
      </c>
      <c r="N19" s="16">
        <v>-10.419332073009899</v>
      </c>
      <c r="O19" s="16">
        <v>5.2784993026555203E-3</v>
      </c>
      <c r="P19" s="16">
        <v>-20.232383654504002</v>
      </c>
      <c r="Q19" s="16">
        <v>2.1540567843143401E-3</v>
      </c>
      <c r="R19" s="16">
        <v>-34.856181745593197</v>
      </c>
      <c r="S19" s="16">
        <v>0.158623611224569</v>
      </c>
      <c r="T19" s="16">
        <v>1219.4694176601099</v>
      </c>
      <c r="U19" s="16">
        <v>0.32453793618253202</v>
      </c>
      <c r="V19" s="92">
        <v>43881.350370370368</v>
      </c>
      <c r="W19" s="91">
        <v>2.4</v>
      </c>
      <c r="X19" s="16">
        <v>2.46344054166111E-3</v>
      </c>
      <c r="Y19" s="16">
        <v>4.8746836774904096E-3</v>
      </c>
      <c r="Z19" s="17">
        <f>((((N19/1000)+1)/((SMOW!$Z$4/1000)+1))-1)*1000</f>
        <v>-0.11261096026349282</v>
      </c>
      <c r="AA19" s="17">
        <f>((((P19/1000)+1)/((SMOW!$AA$4/1000)+1))-1)*1000</f>
        <v>-0.19523226482665024</v>
      </c>
      <c r="AB19" s="17">
        <f>Z19*SMOW!$AN$6</f>
        <v>-0.1178279143414481</v>
      </c>
      <c r="AC19" s="17">
        <f>AA19*SMOW!$AN$12</f>
        <v>-0.2041360706088601</v>
      </c>
      <c r="AD19" s="17">
        <f t="shared" si="0"/>
        <v>-0.1178348565954826</v>
      </c>
      <c r="AE19" s="17">
        <f t="shared" si="0"/>
        <v>-0.20415690921252402</v>
      </c>
      <c r="AF19" s="16">
        <f>(AD19-SMOW!AN$14*AE19)</f>
        <v>-1.0040008531269906E-2</v>
      </c>
      <c r="AG19" s="2">
        <f t="shared" si="1"/>
        <v>-10.040008531269907</v>
      </c>
    </row>
    <row r="20" spans="1:40" s="91" customFormat="1" x14ac:dyDescent="0.3">
      <c r="A20" s="91">
        <v>2158</v>
      </c>
      <c r="B20" s="85" t="s">
        <v>80</v>
      </c>
      <c r="C20" s="55" t="s">
        <v>62</v>
      </c>
      <c r="D20" s="64" t="s">
        <v>22</v>
      </c>
      <c r="E20" s="91" t="s">
        <v>128</v>
      </c>
      <c r="F20" s="16">
        <v>-0.16144377416210101</v>
      </c>
      <c r="G20" s="16">
        <v>-0.161456983206376</v>
      </c>
      <c r="H20" s="16">
        <v>3.00032547716879E-3</v>
      </c>
      <c r="I20" s="16">
        <v>-0.23426064777595501</v>
      </c>
      <c r="J20" s="16">
        <v>-0.23428813892622799</v>
      </c>
      <c r="K20" s="16">
        <v>1.5659230171088899E-3</v>
      </c>
      <c r="L20" s="16">
        <v>-3.7752845853327603E-2</v>
      </c>
      <c r="M20" s="16">
        <v>3.2119249514802502E-3</v>
      </c>
      <c r="N20" s="16">
        <v>-10.3547894429002</v>
      </c>
      <c r="O20" s="16">
        <v>2.9697371841716498E-3</v>
      </c>
      <c r="P20" s="16">
        <v>-20.125708759948999</v>
      </c>
      <c r="Q20" s="16">
        <v>1.53476724209478E-3</v>
      </c>
      <c r="R20" s="16">
        <v>-34.885838015618297</v>
      </c>
      <c r="S20" s="16">
        <v>0.13816059674342701</v>
      </c>
      <c r="T20" s="16">
        <v>1393.47215465503</v>
      </c>
      <c r="U20" s="16">
        <v>0.163003263643103</v>
      </c>
      <c r="V20" s="92">
        <v>43881.451539351852</v>
      </c>
      <c r="W20" s="91">
        <v>2.4</v>
      </c>
      <c r="X20" s="16">
        <v>1.44758877847402E-2</v>
      </c>
      <c r="Y20" s="16">
        <v>1.9232688689675599E-2</v>
      </c>
      <c r="Z20" s="17">
        <f>((((N20/1000)+1)/((SMOW!$Z$4/1000)+1))-1)*1000</f>
        <v>-4.7396103108554577E-2</v>
      </c>
      <c r="AA20" s="17">
        <f>((((P20/1000)+1)/((SMOW!$AA$4/1000)+1))-1)*1000</f>
        <v>-8.6375770292357323E-2</v>
      </c>
      <c r="AB20" s="17">
        <f>Z20*SMOW!$AN$6</f>
        <v>-4.9591833371513024E-2</v>
      </c>
      <c r="AC20" s="17">
        <f>AA20*SMOW!$AN$12</f>
        <v>-9.0315042746399662E-2</v>
      </c>
      <c r="AD20" s="17">
        <f t="shared" si="0"/>
        <v>-4.9593063087123058E-2</v>
      </c>
      <c r="AE20" s="17">
        <f t="shared" si="0"/>
        <v>-9.0319121395420046E-2</v>
      </c>
      <c r="AF20" s="16">
        <f>(AD20-SMOW!AN$14*AE20)</f>
        <v>-1.9045669903412707E-3</v>
      </c>
      <c r="AG20" s="2">
        <f t="shared" si="1"/>
        <v>-1.9045669903412707</v>
      </c>
    </row>
    <row r="21" spans="1:40" s="91" customFormat="1" x14ac:dyDescent="0.3">
      <c r="A21" s="91">
        <v>2191</v>
      </c>
      <c r="B21" s="85" t="s">
        <v>80</v>
      </c>
      <c r="C21" s="105" t="s">
        <v>62</v>
      </c>
      <c r="D21" s="48" t="s">
        <v>22</v>
      </c>
      <c r="E21" s="91" t="s">
        <v>163</v>
      </c>
      <c r="F21" s="16">
        <v>-0.200458734242206</v>
      </c>
      <c r="G21" s="16">
        <v>-0.20047917365041801</v>
      </c>
      <c r="H21" s="16">
        <v>4.2595514472036997E-3</v>
      </c>
      <c r="I21" s="16">
        <v>-0.338388921143713</v>
      </c>
      <c r="J21" s="16">
        <v>-0.33844622414583198</v>
      </c>
      <c r="K21" s="16">
        <v>1.3865358036277201E-3</v>
      </c>
      <c r="L21" s="16">
        <v>-2.1779567301418602E-2</v>
      </c>
      <c r="M21" s="16">
        <v>4.3402313961553403E-3</v>
      </c>
      <c r="N21" s="16">
        <v>-10.393406645790501</v>
      </c>
      <c r="O21" s="16">
        <v>4.2161253560375703E-3</v>
      </c>
      <c r="P21" s="16">
        <v>-20.227765285841102</v>
      </c>
      <c r="Q21" s="16">
        <v>1.35894913616441E-3</v>
      </c>
      <c r="R21" s="16">
        <v>-31.894948192297001</v>
      </c>
      <c r="S21" s="16">
        <v>0.14597165487123001</v>
      </c>
      <c r="T21" s="16">
        <v>1367.0739506175601</v>
      </c>
      <c r="U21" s="16">
        <v>0.17603077695934699</v>
      </c>
      <c r="V21" s="92">
        <v>43889.511574074073</v>
      </c>
      <c r="W21" s="91">
        <v>2.4</v>
      </c>
      <c r="X21" s="16">
        <v>7.2810309331254403E-2</v>
      </c>
      <c r="Y21" s="16">
        <v>0.24352424213067</v>
      </c>
      <c r="Z21" s="17">
        <f>((((N21/1000)+1)/((SMOW!$Z$4/1000)+1))-1)*1000</f>
        <v>-8.6415513472326566E-2</v>
      </c>
      <c r="AA21" s="17">
        <f>((((P21/1000)+1)/((SMOW!$AA$4/1000)+1))-1)*1000</f>
        <v>-0.19051944626524708</v>
      </c>
      <c r="AB21" s="17">
        <f>Z21*SMOW!$AN$6</f>
        <v>-9.0418905010354378E-2</v>
      </c>
      <c r="AC21" s="17">
        <f>AA21*SMOW!$AN$12</f>
        <v>-0.19920831820342874</v>
      </c>
      <c r="AD21" s="17">
        <f t="shared" si="0"/>
        <v>-9.0422993045998268E-2</v>
      </c>
      <c r="AE21" s="17">
        <f t="shared" si="0"/>
        <v>-0.1992281628159534</v>
      </c>
      <c r="AF21" s="16">
        <f>(AD21-SMOW!AN$14*AE21)</f>
        <v>1.4769476920825128E-2</v>
      </c>
      <c r="AG21" s="2">
        <f t="shared" si="1"/>
        <v>14.769476920825127</v>
      </c>
      <c r="AH21" s="60">
        <f>AVERAGE(AG21:AG24)</f>
        <v>5.4938434334071715</v>
      </c>
      <c r="AI21" s="60">
        <f>STDEV(AG21:AG24)</f>
        <v>6.7395533121088604</v>
      </c>
    </row>
    <row r="22" spans="1:40" s="91" customFormat="1" x14ac:dyDescent="0.3">
      <c r="A22" s="91">
        <v>2192</v>
      </c>
      <c r="B22" s="85" t="s">
        <v>80</v>
      </c>
      <c r="C22" s="106" t="s">
        <v>62</v>
      </c>
      <c r="D22" s="48" t="s">
        <v>22</v>
      </c>
      <c r="E22" s="91" t="s">
        <v>165</v>
      </c>
      <c r="F22" s="16">
        <v>-0.161534892322271</v>
      </c>
      <c r="G22" s="16">
        <v>-0.161548248817142</v>
      </c>
      <c r="H22" s="16">
        <v>3.9757562839737599E-3</v>
      </c>
      <c r="I22" s="16">
        <v>-0.238405459306676</v>
      </c>
      <c r="J22" s="16">
        <v>-0.238433912874918</v>
      </c>
      <c r="K22" s="16">
        <v>1.2497124271298901E-3</v>
      </c>
      <c r="L22" s="16">
        <v>-3.5655142819185102E-2</v>
      </c>
      <c r="M22" s="16">
        <v>3.8759956004465702E-3</v>
      </c>
      <c r="N22" s="16">
        <v>-10.3548796321115</v>
      </c>
      <c r="O22" s="16">
        <v>3.9352234821079203E-3</v>
      </c>
      <c r="P22" s="16">
        <v>-20.129771105857699</v>
      </c>
      <c r="Q22" s="16">
        <v>1.2248480124768799E-3</v>
      </c>
      <c r="R22" s="16">
        <v>-31.400863494761801</v>
      </c>
      <c r="S22" s="16">
        <v>0.14465616899252501</v>
      </c>
      <c r="T22" s="16">
        <v>1426.5242966486701</v>
      </c>
      <c r="U22" s="16">
        <v>0.13974421383659</v>
      </c>
      <c r="V22" s="92">
        <v>43889.589375000003</v>
      </c>
      <c r="W22" s="91">
        <v>2.4</v>
      </c>
      <c r="X22" s="16">
        <v>3.0275948338868802E-2</v>
      </c>
      <c r="Y22" s="16">
        <v>2.3576096400236501E-2</v>
      </c>
      <c r="Z22" s="17">
        <f>((((N22/1000)+1)/((SMOW!$Z$4/1000)+1))-1)*1000</f>
        <v>-4.7487231662146634E-2</v>
      </c>
      <c r="AA22" s="17">
        <f>((((P22/1000)+1)/((SMOW!$AA$4/1000)+1))-1)*1000</f>
        <v>-9.0521194921477921E-2</v>
      </c>
      <c r="AB22" s="17">
        <f>Z22*SMOW!$AN$6</f>
        <v>-4.9687183658745998E-2</v>
      </c>
      <c r="AC22" s="17">
        <f>AA22*SMOW!$AN$12</f>
        <v>-9.4649524526576989E-2</v>
      </c>
      <c r="AD22" s="17">
        <f t="shared" si="0"/>
        <v>-4.9688418107720823E-2</v>
      </c>
      <c r="AE22" s="17">
        <f t="shared" si="0"/>
        <v>-9.4654004075442416E-2</v>
      </c>
      <c r="AF22" s="16">
        <f>(AD22-SMOW!AN$14*AE22)</f>
        <v>2.8889604411277275E-4</v>
      </c>
      <c r="AG22" s="2">
        <f t="shared" si="1"/>
        <v>0.28889604411277275</v>
      </c>
    </row>
    <row r="23" spans="1:40" s="91" customFormat="1" x14ac:dyDescent="0.3">
      <c r="A23" s="91">
        <v>2193</v>
      </c>
      <c r="B23" s="85" t="s">
        <v>113</v>
      </c>
      <c r="C23" s="105" t="s">
        <v>62</v>
      </c>
      <c r="D23" s="48" t="s">
        <v>22</v>
      </c>
      <c r="E23" s="91" t="s">
        <v>164</v>
      </c>
      <c r="F23" s="16">
        <v>-0.10927231853074</v>
      </c>
      <c r="G23" s="16">
        <v>-0.109278628714297</v>
      </c>
      <c r="H23" s="16">
        <v>4.1723091998592896E-3</v>
      </c>
      <c r="I23" s="16">
        <v>-0.15003587994491799</v>
      </c>
      <c r="J23" s="16">
        <v>-0.15004716318987699</v>
      </c>
      <c r="K23" s="16">
        <v>1.1707612982078E-3</v>
      </c>
      <c r="L23" s="16">
        <v>-3.0053726550042299E-2</v>
      </c>
      <c r="M23" s="16">
        <v>4.1127918582052597E-3</v>
      </c>
      <c r="N23" s="16">
        <v>-10.3031498748201</v>
      </c>
      <c r="O23" s="16">
        <v>4.1297725426681104E-3</v>
      </c>
      <c r="P23" s="16">
        <v>-20.043159737278199</v>
      </c>
      <c r="Q23" s="16">
        <v>1.1474677038209699E-3</v>
      </c>
      <c r="R23" s="16">
        <v>-31.166639191600201</v>
      </c>
      <c r="S23" s="16">
        <v>0.134792742232377</v>
      </c>
      <c r="T23" s="16">
        <v>1681.55748580155</v>
      </c>
      <c r="U23" s="16">
        <v>0.24740406304087501</v>
      </c>
      <c r="V23" s="92">
        <v>43889.669317129628</v>
      </c>
      <c r="W23" s="91">
        <v>2.4</v>
      </c>
      <c r="X23" s="16">
        <v>0.108318036580037</v>
      </c>
      <c r="Y23" s="16">
        <v>0.11911933368741701</v>
      </c>
      <c r="Z23" s="17">
        <f>((((N23/1000)+1)/((SMOW!$Z$4/1000)+1))-1)*1000</f>
        <v>4.7813035166655027E-3</v>
      </c>
      <c r="AA23" s="17">
        <f>((((P23/1000)+1)/((SMOW!$AA$4/1000)+1))-1)*1000</f>
        <v>-2.1385439732402034E-3</v>
      </c>
      <c r="AB23" s="17">
        <f>Z23*SMOW!$AN$6</f>
        <v>5.0028080737782839E-3</v>
      </c>
      <c r="AC23" s="17">
        <f>AA23*SMOW!$AN$12</f>
        <v>-2.236074881931721E-3</v>
      </c>
      <c r="AD23" s="17">
        <f t="shared" si="0"/>
        <v>5.0027955598036886E-3</v>
      </c>
      <c r="AE23" s="17">
        <f t="shared" si="0"/>
        <v>-2.236077381941955E-3</v>
      </c>
      <c r="AF23" s="16">
        <f>(AD23-SMOW!AN$14*AE23)</f>
        <v>6.1834444174690409E-3</v>
      </c>
      <c r="AG23" s="2">
        <f t="shared" si="1"/>
        <v>6.1834444174690413</v>
      </c>
    </row>
    <row r="24" spans="1:40" s="91" customFormat="1" x14ac:dyDescent="0.3">
      <c r="A24" s="91">
        <v>2194</v>
      </c>
      <c r="B24" s="85" t="s">
        <v>80</v>
      </c>
      <c r="C24" s="105" t="s">
        <v>62</v>
      </c>
      <c r="D24" s="48" t="s">
        <v>22</v>
      </c>
      <c r="E24" s="91" t="s">
        <v>166</v>
      </c>
      <c r="F24" s="16">
        <v>-0.210793569354256</v>
      </c>
      <c r="G24" s="16">
        <v>-0.21081612208807399</v>
      </c>
      <c r="H24" s="16">
        <v>4.1293923260417699E-3</v>
      </c>
      <c r="I24" s="16">
        <v>-0.332558383967263</v>
      </c>
      <c r="J24" s="16">
        <v>-0.33261384968871599</v>
      </c>
      <c r="K24" s="16">
        <v>2.8267474332240401E-3</v>
      </c>
      <c r="L24" s="16">
        <v>-3.5196009452432397E-2</v>
      </c>
      <c r="M24" s="16">
        <v>3.8535341812477798E-3</v>
      </c>
      <c r="N24" s="16">
        <v>-10.4036361173456</v>
      </c>
      <c r="O24" s="16">
        <v>4.0872932060193297E-3</v>
      </c>
      <c r="P24" s="16">
        <v>-20.222050753667801</v>
      </c>
      <c r="Q24" s="16">
        <v>2.7705061582122201E-3</v>
      </c>
      <c r="R24" s="16">
        <v>-32.778363783847396</v>
      </c>
      <c r="S24" s="16">
        <v>0.158248887213745</v>
      </c>
      <c r="T24" s="16">
        <v>971.83238149534202</v>
      </c>
      <c r="U24" s="16">
        <v>0.41030030459876699</v>
      </c>
      <c r="V24" s="92">
        <v>43892.304016203707</v>
      </c>
      <c r="W24" s="91">
        <v>2.4</v>
      </c>
      <c r="X24" s="16">
        <v>2.55049951310449E-2</v>
      </c>
      <c r="Y24" s="16">
        <v>2.1223496009569499E-2</v>
      </c>
      <c r="Z24" s="17">
        <f>((((N24/1000)+1)/((SMOW!$Z$4/1000)+1))-1)*1000</f>
        <v>-9.675152743870985E-2</v>
      </c>
      <c r="AA24" s="17">
        <f>((((P24/1000)+1)/((SMOW!$AA$4/1000)+1))-1)*1000</f>
        <v>-0.18468804663840377</v>
      </c>
      <c r="AB24" s="17">
        <f>Z24*SMOW!$AN$6</f>
        <v>-0.10123375789335426</v>
      </c>
      <c r="AC24" s="17">
        <f>AA24*SMOW!$AN$12</f>
        <v>-0.193110970477474</v>
      </c>
      <c r="AD24" s="17">
        <f t="shared" si="0"/>
        <v>-0.10123888237611169</v>
      </c>
      <c r="AE24" s="17">
        <f t="shared" si="0"/>
        <v>-0.19312961880176785</v>
      </c>
      <c r="AF24" s="16">
        <f>(AD24-SMOW!AN$14*AE24)</f>
        <v>7.3355635122174245E-4</v>
      </c>
      <c r="AG24" s="2">
        <f t="shared" si="1"/>
        <v>0.73355635122174245</v>
      </c>
    </row>
    <row r="25" spans="1:40" s="91" customFormat="1" x14ac:dyDescent="0.3">
      <c r="A25" s="91">
        <v>2254</v>
      </c>
      <c r="B25" s="85" t="s">
        <v>80</v>
      </c>
      <c r="C25" s="105" t="s">
        <v>62</v>
      </c>
      <c r="D25" s="48" t="s">
        <v>22</v>
      </c>
      <c r="E25" s="91" t="s">
        <v>233</v>
      </c>
      <c r="F25" s="16">
        <v>0.181446276709124</v>
      </c>
      <c r="G25" s="16">
        <v>0.18142958544163501</v>
      </c>
      <c r="H25" s="16">
        <v>3.4490198944498699E-3</v>
      </c>
      <c r="I25" s="16">
        <v>0.41918927528188898</v>
      </c>
      <c r="J25" s="16">
        <v>0.41910140964403497</v>
      </c>
      <c r="K25" s="16">
        <v>1.24827433189302E-3</v>
      </c>
      <c r="L25" s="16">
        <v>-3.98559588504152E-2</v>
      </c>
      <c r="M25" s="16">
        <v>3.35005485406671E-3</v>
      </c>
      <c r="N25" s="16">
        <v>-10.0153951532128</v>
      </c>
      <c r="O25" s="16">
        <v>3.41385716564367E-3</v>
      </c>
      <c r="P25" s="16">
        <v>-19.4852599477782</v>
      </c>
      <c r="Q25" s="16">
        <v>1.2234385297387399E-3</v>
      </c>
      <c r="R25" s="16">
        <v>-30.6802291566046</v>
      </c>
      <c r="S25" s="16">
        <v>0.14487628666524299</v>
      </c>
      <c r="T25" s="16">
        <v>1012.3191102101</v>
      </c>
      <c r="U25" s="16">
        <v>0.13392456775433101</v>
      </c>
      <c r="V25" s="92">
        <v>43907.354270833333</v>
      </c>
      <c r="W25" s="91">
        <v>2.4</v>
      </c>
      <c r="X25" s="16">
        <v>3.74836509915166E-3</v>
      </c>
      <c r="Y25" s="16">
        <v>1.84009214898066E-3</v>
      </c>
      <c r="Z25" s="17">
        <f>((((N25/1000)+1)/((SMOW!$Z$4/1000)+1))-1)*1000</f>
        <v>0.29553305988883061</v>
      </c>
      <c r="AA25" s="17">
        <f>((((P25/1000)+1)/((SMOW!$AA$4/1000)+1))-1)*1000</f>
        <v>0.56717081077062304</v>
      </c>
      <c r="AB25" s="17">
        <f>Z25*SMOW!$AN$6</f>
        <v>0.30922428850769768</v>
      </c>
      <c r="AC25" s="17">
        <f>AA25*SMOW!$AN$12</f>
        <v>0.59303732801317044</v>
      </c>
      <c r="AD25" s="17">
        <f t="shared" si="0"/>
        <v>0.30917648853104612</v>
      </c>
      <c r="AE25" s="17">
        <f t="shared" si="0"/>
        <v>0.59286155086848757</v>
      </c>
      <c r="AF25" s="16">
        <f>(AD25-SMOW!AN$14*AE25)</f>
        <v>-3.854410327515323E-3</v>
      </c>
      <c r="AG25" s="84">
        <f t="shared" si="1"/>
        <v>-3.854410327515323</v>
      </c>
      <c r="AH25" s="60">
        <f>AVERAGE(AG25:AG27)</f>
        <v>-3.0488310548300035</v>
      </c>
      <c r="AI25" s="60">
        <f>STDEV(AG25:AG27)</f>
        <v>2.1463429108476899</v>
      </c>
      <c r="AL25" s="127"/>
      <c r="AM25" s="127"/>
      <c r="AN25" s="127"/>
    </row>
    <row r="26" spans="1:40" s="91" customFormat="1" x14ac:dyDescent="0.3">
      <c r="A26" s="91">
        <v>2255</v>
      </c>
      <c r="B26" s="85" t="s">
        <v>80</v>
      </c>
      <c r="C26" s="105" t="s">
        <v>62</v>
      </c>
      <c r="D26" s="48" t="s">
        <v>22</v>
      </c>
      <c r="E26" s="91" t="s">
        <v>234</v>
      </c>
      <c r="F26" s="16">
        <v>0.22159391318718499</v>
      </c>
      <c r="G26" s="16">
        <v>0.22156911944806301</v>
      </c>
      <c r="H26" s="16">
        <v>3.5485061899874701E-3</v>
      </c>
      <c r="I26" s="16">
        <v>0.48943089110702298</v>
      </c>
      <c r="J26" s="16">
        <v>0.48931112335312499</v>
      </c>
      <c r="K26" s="16">
        <v>1.3503215963653001E-3</v>
      </c>
      <c r="L26" s="16">
        <v>-3.6787153682387302E-2</v>
      </c>
      <c r="M26" s="16">
        <v>3.4712897727441701E-3</v>
      </c>
      <c r="N26" s="16">
        <v>-9.9756568215508192</v>
      </c>
      <c r="O26" s="16">
        <v>3.5123291992313001E-3</v>
      </c>
      <c r="P26" s="16">
        <v>-19.416415866796999</v>
      </c>
      <c r="Q26" s="16">
        <v>1.3234554507143301E-3</v>
      </c>
      <c r="R26" s="16">
        <v>-30.4938719399094</v>
      </c>
      <c r="S26" s="16">
        <v>0.14813978051656501</v>
      </c>
      <c r="T26" s="16">
        <v>1298.8510686029599</v>
      </c>
      <c r="U26" s="16">
        <v>0.125235004000425</v>
      </c>
      <c r="V26" s="92">
        <v>43907.429664351854</v>
      </c>
      <c r="W26" s="91">
        <v>2.4</v>
      </c>
      <c r="X26" s="16">
        <v>1.57219101916409E-2</v>
      </c>
      <c r="Y26" s="16">
        <v>1.07948063439578E-2</v>
      </c>
      <c r="Z26" s="17">
        <f>((((N26/1000)+1)/((SMOW!$Z$4/1000)+1))-1)*1000</f>
        <v>0.33568527585070562</v>
      </c>
      <c r="AA26" s="17">
        <f>((((P26/1000)+1)/((SMOW!$AA$4/1000)+1))-1)*1000</f>
        <v>0.63742281670253753</v>
      </c>
      <c r="AB26" s="17">
        <f>Z26*SMOW!$AN$6</f>
        <v>0.35123664549235689</v>
      </c>
      <c r="AC26" s="17">
        <f>AA26*SMOW!$AN$12</f>
        <v>0.66649326244114493</v>
      </c>
      <c r="AD26" s="17">
        <f t="shared" si="0"/>
        <v>0.3511749763416227</v>
      </c>
      <c r="AE26" s="17">
        <f t="shared" si="0"/>
        <v>0.66627125444580892</v>
      </c>
      <c r="AF26" s="16">
        <f>(AD26-SMOW!AN$14*AE26)</f>
        <v>-6.1624600576443145E-4</v>
      </c>
      <c r="AG26" s="84">
        <f t="shared" si="1"/>
        <v>-0.61624600576443145</v>
      </c>
      <c r="AL26" s="127"/>
      <c r="AM26" s="127"/>
      <c r="AN26" s="127"/>
    </row>
    <row r="27" spans="1:40" s="91" customFormat="1" x14ac:dyDescent="0.3">
      <c r="A27" s="91">
        <v>2256</v>
      </c>
      <c r="B27" s="85" t="s">
        <v>80</v>
      </c>
      <c r="C27" s="105" t="s">
        <v>62</v>
      </c>
      <c r="D27" s="48" t="s">
        <v>22</v>
      </c>
      <c r="E27" s="91" t="s">
        <v>235</v>
      </c>
      <c r="F27" s="16">
        <v>0.13715126174297401</v>
      </c>
      <c r="G27" s="16">
        <v>0.13714161003287001</v>
      </c>
      <c r="H27" s="16">
        <v>3.5619488517185599E-3</v>
      </c>
      <c r="I27" s="16">
        <v>0.33670852381158001</v>
      </c>
      <c r="J27" s="16">
        <v>0.33665181304226299</v>
      </c>
      <c r="K27" s="16">
        <v>1.3812038674883599E-3</v>
      </c>
      <c r="L27" s="16">
        <v>-4.06105472534447E-2</v>
      </c>
      <c r="M27" s="16">
        <v>3.6531393520499601E-3</v>
      </c>
      <c r="N27" s="16">
        <v>-10.059238580874</v>
      </c>
      <c r="O27" s="16">
        <v>3.5256348131449998E-3</v>
      </c>
      <c r="P27" s="16">
        <v>-19.566099653227901</v>
      </c>
      <c r="Q27" s="16">
        <v>1.3537232848072399E-3</v>
      </c>
      <c r="R27" s="16">
        <v>-30.380375809558299</v>
      </c>
      <c r="S27" s="16">
        <v>0.15730923156717</v>
      </c>
      <c r="T27" s="16">
        <v>1148.71083246848</v>
      </c>
      <c r="U27" s="16">
        <v>0.28223612402002102</v>
      </c>
      <c r="V27" s="92">
        <v>43907.506192129629</v>
      </c>
      <c r="W27" s="91">
        <v>2.4</v>
      </c>
      <c r="X27" s="16">
        <v>7.8479288767987999E-4</v>
      </c>
      <c r="Y27" s="16">
        <v>2.2396252059077399E-3</v>
      </c>
      <c r="Z27" s="17">
        <f>((((N27/1000)+1)/((SMOW!$Z$4/1000)+1))-1)*1000</f>
        <v>0.25123299236362584</v>
      </c>
      <c r="AA27" s="17">
        <f>((((P27/1000)+1)/((SMOW!$AA$4/1000)+1))-1)*1000</f>
        <v>0.48467785878636427</v>
      </c>
      <c r="AB27" s="17">
        <f>Z27*SMOW!$AN$6</f>
        <v>0.26287192147817695</v>
      </c>
      <c r="AC27" s="17">
        <f>AA27*SMOW!$AN$12</f>
        <v>0.50678218424405908</v>
      </c>
      <c r="AD27" s="17">
        <f t="shared" si="0"/>
        <v>0.26283737670833052</v>
      </c>
      <c r="AE27" s="17">
        <f t="shared" si="0"/>
        <v>0.50665381352185745</v>
      </c>
      <c r="AF27" s="16">
        <f>(AD27-SMOW!AN$14*AE27)</f>
        <v>-4.6758368312102561E-3</v>
      </c>
      <c r="AG27" s="84">
        <f t="shared" si="1"/>
        <v>-4.6758368312102565</v>
      </c>
    </row>
    <row r="28" spans="1:40" s="91" customFormat="1" x14ac:dyDescent="0.3">
      <c r="A28" s="104"/>
      <c r="B28" s="98"/>
      <c r="C28" s="55"/>
      <c r="D28" s="64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92"/>
      <c r="X28" s="16"/>
      <c r="Y28" s="16"/>
      <c r="Z28" s="109"/>
      <c r="AA28" s="109"/>
      <c r="AB28" s="109"/>
      <c r="AC28" s="109"/>
      <c r="AD28" s="109"/>
      <c r="AE28" s="109"/>
      <c r="AF28" s="110"/>
      <c r="AG28" s="84"/>
    </row>
    <row r="29" spans="1:40" s="91" customFormat="1" x14ac:dyDescent="0.3">
      <c r="A29" s="104"/>
      <c r="B29" s="98"/>
      <c r="C29" s="55"/>
      <c r="D29" s="6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92"/>
      <c r="X29" s="16"/>
      <c r="Y29" s="16"/>
      <c r="Z29" s="109"/>
      <c r="AA29" s="109"/>
      <c r="AB29" s="109"/>
      <c r="AC29" s="109"/>
      <c r="AD29" s="109"/>
      <c r="AE29" s="109"/>
      <c r="AF29" s="110"/>
      <c r="AG29" s="84"/>
    </row>
    <row r="30" spans="1:40" s="91" customFormat="1" x14ac:dyDescent="0.3">
      <c r="A30" s="104"/>
      <c r="B30" s="98"/>
      <c r="C30" s="55"/>
      <c r="D30" s="6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92"/>
      <c r="X30" s="16"/>
      <c r="Y30" s="16"/>
      <c r="Z30" s="109"/>
      <c r="AA30" s="109"/>
      <c r="AB30" s="109"/>
      <c r="AC30" s="109"/>
      <c r="AD30" s="109"/>
      <c r="AE30" s="109"/>
      <c r="AF30" s="110"/>
      <c r="AG30" s="84"/>
    </row>
    <row r="31" spans="1:40" x14ac:dyDescent="0.3">
      <c r="A31" s="91"/>
    </row>
    <row r="32" spans="1:40" s="91" customFormat="1" x14ac:dyDescent="0.3">
      <c r="B32" s="98"/>
      <c r="C32" s="106"/>
      <c r="D32" s="10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92"/>
      <c r="X32" s="16"/>
      <c r="Y32" s="16"/>
      <c r="Z32" s="109"/>
      <c r="AA32" s="109"/>
      <c r="AB32" s="109"/>
      <c r="AC32" s="109"/>
      <c r="AD32" s="109"/>
      <c r="AE32" s="109"/>
      <c r="AF32" s="110"/>
      <c r="AG32" s="84"/>
      <c r="AH32" s="81"/>
      <c r="AI32" s="81"/>
    </row>
    <row r="33" spans="1:37" s="69" customFormat="1" x14ac:dyDescent="0.3">
      <c r="A33" s="91"/>
      <c r="C33" s="106"/>
      <c r="D33" s="106"/>
      <c r="E33" s="9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92"/>
      <c r="W33" s="91"/>
      <c r="X33" s="16"/>
      <c r="Y33" s="16"/>
      <c r="Z33" s="109"/>
      <c r="AA33" s="109"/>
      <c r="AB33" s="109"/>
      <c r="AC33" s="109"/>
      <c r="AD33" s="109"/>
      <c r="AE33" s="109"/>
      <c r="AF33" s="110"/>
      <c r="AG33" s="84"/>
      <c r="AH33" s="66"/>
      <c r="AI33" s="67"/>
      <c r="AJ33" s="90"/>
      <c r="AK33" s="75"/>
    </row>
    <row r="34" spans="1:37" s="91" customFormat="1" x14ac:dyDescent="0.3">
      <c r="B34" s="69"/>
      <c r="C34" s="106"/>
      <c r="D34" s="10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92"/>
      <c r="X34" s="16"/>
      <c r="Y34" s="16"/>
      <c r="Z34" s="109"/>
      <c r="AA34" s="109"/>
      <c r="AB34" s="109"/>
      <c r="AC34" s="109"/>
      <c r="AD34" s="109"/>
      <c r="AE34" s="109"/>
      <c r="AF34" s="110"/>
      <c r="AG34" s="84"/>
    </row>
    <row r="35" spans="1:37" s="91" customFormat="1" x14ac:dyDescent="0.3">
      <c r="B35" s="98"/>
      <c r="C35" s="106"/>
      <c r="D35" s="10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92"/>
      <c r="X35" s="16"/>
      <c r="Y35" s="16"/>
      <c r="Z35" s="109"/>
      <c r="AA35" s="109"/>
      <c r="AB35" s="109"/>
      <c r="AC35" s="109"/>
      <c r="AD35" s="109"/>
      <c r="AE35" s="109"/>
      <c r="AF35" s="110"/>
      <c r="AG35" s="84"/>
    </row>
    <row r="36" spans="1:37" s="91" customFormat="1" x14ac:dyDescent="0.3">
      <c r="B36" s="69"/>
      <c r="C36" s="105"/>
      <c r="D36" s="10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92"/>
      <c r="X36" s="16"/>
      <c r="Y36" s="16"/>
      <c r="Z36" s="109"/>
      <c r="AA36" s="109"/>
      <c r="AB36" s="109"/>
      <c r="AC36" s="109"/>
      <c r="AD36" s="109"/>
      <c r="AE36" s="109"/>
      <c r="AF36" s="110"/>
      <c r="AG36" s="84"/>
      <c r="AH36" s="81"/>
      <c r="AI36" s="81"/>
    </row>
    <row r="37" spans="1:37" s="91" customFormat="1" x14ac:dyDescent="0.3">
      <c r="B37" s="69"/>
      <c r="C37" s="105"/>
      <c r="D37" s="10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92"/>
      <c r="X37" s="16"/>
      <c r="Y37" s="16"/>
      <c r="Z37" s="109"/>
      <c r="AA37" s="109"/>
      <c r="AB37" s="109"/>
      <c r="AC37" s="109"/>
      <c r="AD37" s="109"/>
      <c r="AE37" s="109"/>
      <c r="AF37" s="110"/>
      <c r="AG37" s="84"/>
    </row>
    <row r="38" spans="1:37" s="91" customFormat="1" x14ac:dyDescent="0.3">
      <c r="B38" s="69"/>
      <c r="C38" s="105"/>
      <c r="D38" s="10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92"/>
      <c r="X38" s="16"/>
      <c r="Y38" s="16"/>
      <c r="Z38" s="109"/>
      <c r="AA38" s="109"/>
      <c r="AB38" s="109"/>
      <c r="AC38" s="109"/>
      <c r="AD38" s="109"/>
      <c r="AE38" s="109"/>
      <c r="AF38" s="110"/>
      <c r="AG38" s="84"/>
    </row>
    <row r="39" spans="1:37" s="91" customFormat="1" x14ac:dyDescent="0.3">
      <c r="B39" s="69"/>
      <c r="C39" s="105"/>
      <c r="D39" s="10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92"/>
      <c r="X39" s="16"/>
      <c r="Y39" s="16"/>
      <c r="Z39" s="109"/>
      <c r="AA39" s="109"/>
      <c r="AB39" s="109"/>
      <c r="AC39" s="109"/>
      <c r="AD39" s="109"/>
      <c r="AE39" s="109"/>
      <c r="AF39" s="110"/>
      <c r="AG39" s="84"/>
    </row>
    <row r="40" spans="1:37" s="91" customFormat="1" x14ac:dyDescent="0.3">
      <c r="B40" s="69"/>
      <c r="C40" s="105"/>
      <c r="D40" s="10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92"/>
      <c r="X40" s="16"/>
      <c r="Y40" s="16"/>
      <c r="Z40" s="109"/>
      <c r="AA40" s="109"/>
      <c r="AB40" s="109"/>
      <c r="AC40" s="109"/>
      <c r="AD40" s="109"/>
      <c r="AE40" s="109"/>
      <c r="AF40" s="110"/>
      <c r="AG40" s="84"/>
      <c r="AH40" s="81"/>
      <c r="AI40" s="81"/>
    </row>
    <row r="41" spans="1:37" s="91" customFormat="1" x14ac:dyDescent="0.3">
      <c r="B41" s="69"/>
      <c r="C41" s="105"/>
      <c r="D41" s="10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92"/>
      <c r="X41" s="16"/>
      <c r="Y41" s="16"/>
      <c r="Z41" s="109"/>
      <c r="AA41" s="109"/>
      <c r="AB41" s="109"/>
      <c r="AC41" s="109"/>
      <c r="AD41" s="109"/>
      <c r="AE41" s="109"/>
      <c r="AF41" s="110"/>
      <c r="AG41" s="84"/>
    </row>
    <row r="42" spans="1:37" s="91" customFormat="1" x14ac:dyDescent="0.3">
      <c r="B42" s="69"/>
      <c r="C42" s="105"/>
      <c r="D42" s="10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92"/>
      <c r="X42" s="16"/>
      <c r="Y42" s="16"/>
      <c r="Z42" s="109"/>
      <c r="AA42" s="109"/>
      <c r="AB42" s="109"/>
      <c r="AC42" s="109"/>
      <c r="AD42" s="109"/>
      <c r="AE42" s="109"/>
      <c r="AF42" s="110"/>
      <c r="AG42" s="84"/>
    </row>
    <row r="43" spans="1:37" s="91" customFormat="1" x14ac:dyDescent="0.3">
      <c r="B43" s="69"/>
      <c r="C43" s="105"/>
      <c r="D43" s="10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92"/>
      <c r="X43" s="16"/>
      <c r="Y43" s="16"/>
      <c r="Z43" s="109"/>
      <c r="AA43" s="109"/>
      <c r="AB43" s="109"/>
      <c r="AC43" s="109"/>
      <c r="AD43" s="109"/>
      <c r="AE43" s="109"/>
      <c r="AF43" s="110"/>
      <c r="AG43" s="84"/>
    </row>
    <row r="44" spans="1:37" s="91" customFormat="1" x14ac:dyDescent="0.3">
      <c r="B44" s="98"/>
      <c r="C44" s="106"/>
      <c r="D44" s="10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92"/>
      <c r="X44" s="16"/>
      <c r="Y44" s="16"/>
      <c r="Z44" s="109"/>
      <c r="AA44" s="109"/>
      <c r="AB44" s="109"/>
      <c r="AC44" s="109"/>
      <c r="AD44" s="109"/>
      <c r="AE44" s="109"/>
      <c r="AF44" s="110"/>
      <c r="AG44" s="84"/>
    </row>
    <row r="45" spans="1:37" s="91" customFormat="1" x14ac:dyDescent="0.3">
      <c r="B45" s="98"/>
      <c r="C45" s="106"/>
      <c r="D45" s="10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92"/>
      <c r="X45" s="16"/>
      <c r="Y45" s="16"/>
      <c r="Z45" s="109"/>
      <c r="AA45" s="109"/>
      <c r="AB45" s="109"/>
      <c r="AC45" s="109"/>
      <c r="AD45" s="109"/>
      <c r="AE45" s="109"/>
      <c r="AF45" s="110"/>
      <c r="AG45" s="84"/>
    </row>
    <row r="47" spans="1:37" x14ac:dyDescent="0.3">
      <c r="Y47" s="19" t="s">
        <v>35</v>
      </c>
      <c r="Z47" s="17">
        <f>AVERAGE(Z17:Z43)</f>
        <v>2.0185873175002846E-14</v>
      </c>
      <c r="AA47" s="17">
        <f t="shared" ref="AA47:AF47" si="2">AVERAGE(AA17:AA43)</f>
        <v>2.0185873175002846E-14</v>
      </c>
      <c r="AB47" s="17">
        <f t="shared" si="2"/>
        <v>2.1124516277640479E-14</v>
      </c>
      <c r="AC47" s="17">
        <f t="shared" si="2"/>
        <v>2.1094237467877974E-14</v>
      </c>
      <c r="AD47" s="17">
        <f t="shared" si="2"/>
        <v>-2.215111367742157E-5</v>
      </c>
      <c r="AE47" s="17">
        <f t="shared" si="2"/>
        <v>-8.0013462705273071E-5</v>
      </c>
      <c r="AF47" s="16">
        <f t="shared" si="2"/>
        <v>2.009599463099022E-5</v>
      </c>
      <c r="AG47" s="2">
        <f>AVERAGE(AG17:AG42)</f>
        <v>2.0095994630989947E-2</v>
      </c>
      <c r="AH47" s="19" t="s">
        <v>35</v>
      </c>
      <c r="AI47" s="14" t="s">
        <v>76</v>
      </c>
      <c r="AJ47" s="14"/>
    </row>
    <row r="48" spans="1:37" s="18" customFormat="1" x14ac:dyDescent="0.3">
      <c r="A48" s="14"/>
      <c r="B48" s="21"/>
      <c r="C48" s="14"/>
      <c r="D48" s="14"/>
      <c r="E48" s="14"/>
      <c r="F48" s="17"/>
      <c r="G48" s="17"/>
      <c r="H48" s="17"/>
      <c r="I48" s="17"/>
      <c r="J48" s="17"/>
      <c r="K48" s="17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5"/>
      <c r="W48" s="14"/>
      <c r="X48" s="16"/>
      <c r="Y48" s="16"/>
      <c r="Z48" s="16"/>
      <c r="AA48" s="16"/>
      <c r="AB48" s="16"/>
      <c r="AC48" s="16"/>
      <c r="AD48" s="14"/>
      <c r="AE48" s="14"/>
      <c r="AF48" s="16"/>
      <c r="AG48" s="2">
        <f>STDEV(AG17:AG42)</f>
        <v>6.65907323137872</v>
      </c>
      <c r="AH48" s="19" t="s">
        <v>74</v>
      </c>
      <c r="AJ48" s="14"/>
      <c r="AK48"/>
    </row>
    <row r="49" spans="1:37" s="18" customFormat="1" x14ac:dyDescent="0.3">
      <c r="B49" s="21"/>
      <c r="C49" s="14"/>
      <c r="D49" s="14"/>
      <c r="E49" s="14"/>
      <c r="F49" s="17"/>
      <c r="G49" s="17"/>
      <c r="H49" s="17"/>
      <c r="I49" s="17"/>
      <c r="J49" s="17"/>
      <c r="K49" s="17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5"/>
      <c r="W49" s="14"/>
      <c r="X49" s="16"/>
      <c r="Y49" s="16"/>
      <c r="Z49" s="16"/>
      <c r="AA49" s="16"/>
      <c r="AB49" s="16"/>
      <c r="AC49" s="16"/>
      <c r="AD49" s="14"/>
      <c r="AE49" s="14"/>
      <c r="AF49" s="14"/>
      <c r="AG49" s="3"/>
      <c r="AH49" s="19"/>
      <c r="AI49" s="14"/>
      <c r="AJ49" s="14"/>
      <c r="AK49"/>
    </row>
    <row r="50" spans="1:37" s="46" customFormat="1" x14ac:dyDescent="0.3">
      <c r="A50" s="18" t="s">
        <v>83</v>
      </c>
      <c r="B50" s="28"/>
      <c r="C50" s="18"/>
      <c r="D50" s="18"/>
      <c r="E50" s="18"/>
      <c r="F50" s="35"/>
      <c r="G50" s="35"/>
      <c r="H50" s="35"/>
      <c r="I50" s="37"/>
      <c r="J50" s="37"/>
      <c r="K50" s="37"/>
      <c r="L50" s="35"/>
      <c r="M50" s="35"/>
      <c r="N50" s="35"/>
      <c r="O50" s="35"/>
      <c r="P50" s="18"/>
      <c r="Q50" s="18"/>
      <c r="R50" s="18"/>
      <c r="S50" s="18"/>
      <c r="T50" s="18"/>
      <c r="U50" s="18"/>
      <c r="V50" s="12"/>
      <c r="W50" s="18"/>
      <c r="X50" s="35"/>
      <c r="Y50" s="35"/>
      <c r="Z50" s="37"/>
      <c r="AA50" s="37"/>
      <c r="AB50" s="37"/>
      <c r="AC50" s="37"/>
      <c r="AD50" s="37"/>
      <c r="AE50" s="37"/>
      <c r="AF50" s="35"/>
      <c r="AG50" s="36"/>
      <c r="AH50" s="18"/>
      <c r="AI50" s="18"/>
      <c r="AJ50" s="18"/>
      <c r="AK50"/>
    </row>
    <row r="51" spans="1:37" s="46" customFormat="1" x14ac:dyDescent="0.3">
      <c r="A51" s="46" t="s">
        <v>99</v>
      </c>
      <c r="B51" s="28"/>
      <c r="C51" s="18"/>
      <c r="D51" s="18"/>
      <c r="E51" s="18"/>
      <c r="F51" s="35"/>
      <c r="G51" s="35"/>
      <c r="H51" s="35"/>
      <c r="I51" s="37"/>
      <c r="J51" s="37"/>
      <c r="K51" s="37"/>
      <c r="L51" s="35"/>
      <c r="M51" s="35"/>
      <c r="N51" s="35"/>
      <c r="O51" s="35"/>
      <c r="P51" s="18"/>
      <c r="Q51" s="18"/>
      <c r="R51" s="18"/>
      <c r="S51" s="18"/>
      <c r="T51" s="18"/>
      <c r="U51" s="18"/>
      <c r="V51" s="12"/>
      <c r="W51" s="18"/>
      <c r="X51" s="35"/>
      <c r="Y51" s="35"/>
      <c r="Z51" s="38"/>
      <c r="AA51" s="38"/>
      <c r="AB51" s="38"/>
      <c r="AC51" s="38"/>
      <c r="AD51" s="38"/>
      <c r="AE51" s="38"/>
      <c r="AF51" s="39"/>
      <c r="AG51" s="40"/>
      <c r="AH51" s="18"/>
      <c r="AI51" s="18"/>
      <c r="AJ51" s="18"/>
      <c r="AK51" s="18"/>
    </row>
    <row r="52" spans="1:37" s="76" customFormat="1" x14ac:dyDescent="0.3">
      <c r="A52" s="97"/>
      <c r="B52" s="98"/>
      <c r="C52" s="48"/>
      <c r="D52" s="48"/>
      <c r="E52" s="9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92"/>
      <c r="W52" s="91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2"/>
      <c r="AI52" s="2"/>
    </row>
    <row r="53" spans="1:37" s="46" customFormat="1" x14ac:dyDescent="0.3">
      <c r="B53" s="21"/>
      <c r="C53" s="48"/>
      <c r="D53" s="4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X53" s="16"/>
      <c r="Y53" s="16"/>
      <c r="Z53" s="17"/>
      <c r="AA53" s="17"/>
      <c r="AB53" s="17"/>
      <c r="AC53" s="17"/>
      <c r="AD53" s="17"/>
      <c r="AE53" s="17"/>
      <c r="AF53" s="16"/>
      <c r="AG53" s="2"/>
    </row>
    <row r="55" spans="1:37" s="46" customFormat="1" x14ac:dyDescent="0.3">
      <c r="B55" s="21"/>
      <c r="C55" s="48"/>
      <c r="D55" s="4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  <row r="57" spans="1:37" s="46" customFormat="1" x14ac:dyDescent="0.3">
      <c r="B57" s="85"/>
      <c r="C57" s="48"/>
      <c r="D57" s="4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7"/>
      <c r="X57" s="16"/>
      <c r="Y57" s="16"/>
      <c r="Z57" s="17"/>
      <c r="AA57" s="17"/>
      <c r="AB57" s="17"/>
      <c r="AC57" s="17"/>
      <c r="AD57" s="17"/>
      <c r="AE57" s="17"/>
      <c r="AF57" s="16"/>
      <c r="AG57" s="2"/>
      <c r="AH57" s="88"/>
      <c r="AI57" s="88"/>
    </row>
    <row r="58" spans="1:37" s="46" customFormat="1" x14ac:dyDescent="0.3">
      <c r="B58" s="85"/>
      <c r="C58" s="48"/>
      <c r="D58" s="4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7"/>
      <c r="X58" s="16"/>
      <c r="Y58" s="16"/>
      <c r="Z58" s="17"/>
      <c r="AA58" s="17"/>
      <c r="AB58" s="17"/>
      <c r="AC58" s="17"/>
      <c r="AD58" s="17"/>
      <c r="AE58" s="17"/>
      <c r="AF58" s="16"/>
      <c r="AG58" s="2"/>
      <c r="AH58" s="2"/>
      <c r="AI58" s="2"/>
    </row>
    <row r="59" spans="1:37" s="46" customFormat="1" x14ac:dyDescent="0.3">
      <c r="B59" s="85"/>
      <c r="C59" s="48"/>
      <c r="D59" s="4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7"/>
      <c r="X59" s="16"/>
      <c r="Y59" s="16"/>
      <c r="Z59" s="17"/>
      <c r="AA59" s="17"/>
      <c r="AB59" s="17"/>
      <c r="AC59" s="17"/>
      <c r="AD59" s="17"/>
      <c r="AE59" s="17"/>
      <c r="AF59" s="16"/>
      <c r="AG59" s="2"/>
    </row>
    <row r="60" spans="1:37" s="46" customFormat="1" x14ac:dyDescent="0.3">
      <c r="B60" s="21"/>
      <c r="C60" s="48"/>
      <c r="D60" s="4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7"/>
      <c r="X60" s="16"/>
      <c r="Y60" s="16"/>
      <c r="Z60" s="17"/>
      <c r="AA60" s="17"/>
      <c r="AB60" s="17"/>
      <c r="AC60" s="17"/>
      <c r="AD60" s="17"/>
      <c r="AE60" s="17"/>
      <c r="AF60" s="16"/>
      <c r="AG60" s="2"/>
    </row>
    <row r="61" spans="1:37" s="91" customFormat="1" x14ac:dyDescent="0.3">
      <c r="B61" s="85"/>
      <c r="C61" s="54"/>
      <c r="D61" s="54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92"/>
      <c r="W61" s="20"/>
      <c r="X61" s="16"/>
      <c r="Y61" s="16"/>
      <c r="Z61" s="17"/>
      <c r="AA61" s="17"/>
      <c r="AB61" s="17"/>
      <c r="AC61" s="17"/>
      <c r="AD61" s="17"/>
      <c r="AE61" s="17"/>
      <c r="AF61" s="16"/>
      <c r="AG61" s="2"/>
      <c r="AH61" s="2"/>
      <c r="AI61" s="2"/>
    </row>
    <row r="62" spans="1:37" s="91" customFormat="1" x14ac:dyDescent="0.3">
      <c r="B62" s="85"/>
      <c r="C62" s="54"/>
      <c r="D62" s="54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92"/>
      <c r="W62" s="20"/>
      <c r="X62" s="16"/>
      <c r="Y62" s="16"/>
      <c r="Z62" s="17"/>
      <c r="AA62" s="17"/>
      <c r="AB62" s="17"/>
      <c r="AC62" s="17"/>
      <c r="AD62" s="17"/>
      <c r="AE62" s="17"/>
      <c r="AF62" s="16"/>
      <c r="AG62" s="2"/>
    </row>
  </sheetData>
  <mergeCells count="2">
    <mergeCell ref="Z1:AA1"/>
    <mergeCell ref="AB1:AC1"/>
  </mergeCells>
  <dataValidations count="3">
    <dataValidation type="list" allowBlank="1" showInputMessage="1" showErrorMessage="1" sqref="H16 H42 F53 D55 F61:F62 J17:J18 D57:D62 N18 L17:L18 F41:F43 D50:D53 F16 F37:F39 H38 D32:D45 F21:F24 D7:D30" xr:uid="{00000000-0002-0000-0100-000000000000}">
      <formula1>INDIRECT(C7)</formula1>
    </dataValidation>
    <dataValidation type="list" allowBlank="1" showInputMessage="1" showErrorMessage="1" sqref="C55 E53 C50:C53 E61:E62 E42 C7:C16 C57:C62 E16 E38 C32:C45 E24 C21:C30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0"/>
  <sheetViews>
    <sheetView topLeftCell="P1" workbookViewId="0">
      <selection activeCell="AF31" sqref="AF31"/>
    </sheetView>
  </sheetViews>
  <sheetFormatPr defaultColWidth="8.88671875" defaultRowHeight="14.4" x14ac:dyDescent="0.3"/>
  <cols>
    <col min="5" max="5" width="36.33203125" customWidth="1"/>
    <col min="6" max="7" width="11.33203125" bestFit="1" customWidth="1"/>
    <col min="8" max="8" width="9.44140625" bestFit="1" customWidth="1"/>
    <col min="9" max="10" width="11.33203125" bestFit="1" customWidth="1"/>
    <col min="11" max="13" width="9.44140625" bestFit="1" customWidth="1"/>
    <col min="14" max="14" width="11.33203125" bestFit="1" customWidth="1"/>
    <col min="15" max="15" width="9.44140625" bestFit="1" customWidth="1"/>
    <col min="16" max="16" width="11.33203125" bestFit="1" customWidth="1"/>
    <col min="17" max="17" width="9.44140625" bestFit="1" customWidth="1"/>
    <col min="18" max="18" width="12.33203125" bestFit="1" customWidth="1"/>
    <col min="19" max="19" width="9.44140625" bestFit="1" customWidth="1"/>
    <col min="20" max="20" width="11.44140625" bestFit="1" customWidth="1"/>
    <col min="21" max="21" width="9.44140625" bestFit="1" customWidth="1"/>
    <col min="22" max="22" width="16.109375" customWidth="1"/>
    <col min="25" max="25" width="14.6640625" customWidth="1"/>
    <col min="26" max="26" width="16.44140625" customWidth="1"/>
    <col min="27" max="27" width="17.6640625" customWidth="1"/>
    <col min="28" max="28" width="13.88671875" customWidth="1"/>
    <col min="29" max="29" width="14.33203125" customWidth="1"/>
    <col min="30" max="30" width="11.44140625" customWidth="1"/>
    <col min="31" max="31" width="10.44140625" customWidth="1"/>
    <col min="32" max="32" width="11.44140625" customWidth="1"/>
    <col min="33" max="33" width="15.33203125" customWidth="1"/>
    <col min="36" max="36" width="10.44140625" customWidth="1"/>
  </cols>
  <sheetData>
    <row r="1" spans="1:36" s="14" customFormat="1" x14ac:dyDescent="0.3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36" s="14" customFormat="1" x14ac:dyDescent="0.3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82</v>
      </c>
    </row>
    <row r="3" spans="1:36" s="14" customFormat="1" x14ac:dyDescent="0.3">
      <c r="A3" s="46" t="s">
        <v>99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36" s="91" customFormat="1" x14ac:dyDescent="0.3">
      <c r="A4" s="91">
        <v>2151</v>
      </c>
      <c r="B4" s="85" t="s">
        <v>113</v>
      </c>
      <c r="C4" s="55" t="s">
        <v>62</v>
      </c>
      <c r="D4" s="55" t="s">
        <v>24</v>
      </c>
      <c r="E4" s="91" t="s">
        <v>120</v>
      </c>
      <c r="F4" s="16">
        <v>-28.679648162503099</v>
      </c>
      <c r="G4" s="16">
        <v>-29.098945936579</v>
      </c>
      <c r="H4" s="16">
        <v>4.0402312488682004E-3</v>
      </c>
      <c r="I4" s="16">
        <v>-53.567818190030202</v>
      </c>
      <c r="J4" s="16">
        <v>-55.055962495887599</v>
      </c>
      <c r="K4" s="16">
        <v>1.4878789280324E-3</v>
      </c>
      <c r="L4" s="16">
        <v>-2.9397738750373999E-2</v>
      </c>
      <c r="M4" s="16">
        <v>4.1988107094404897E-3</v>
      </c>
      <c r="N4" s="16">
        <v>-38.5822509774355</v>
      </c>
      <c r="O4" s="16">
        <v>3.9990411252780397E-3</v>
      </c>
      <c r="P4" s="16">
        <v>-72.398136028648693</v>
      </c>
      <c r="Q4" s="16">
        <v>1.4582759267193499E-3</v>
      </c>
      <c r="R4" s="16">
        <v>-108.460322010521</v>
      </c>
      <c r="S4" s="16">
        <v>0.13222804733548499</v>
      </c>
      <c r="T4" s="16">
        <v>985.94086847528797</v>
      </c>
      <c r="U4" s="16">
        <v>9.25493282037822E-2</v>
      </c>
      <c r="V4" s="92">
        <v>43879.717731481483</v>
      </c>
      <c r="W4" s="91">
        <v>2.4</v>
      </c>
      <c r="X4" s="16">
        <v>7.4922205654313095E-2</v>
      </c>
      <c r="Y4" s="16">
        <v>6.2596437029192806E-2</v>
      </c>
      <c r="Z4" s="17">
        <f>((((N4/1000)+1)/((SMOW!$Z$4/1000)+1))-1)*1000</f>
        <v>-28.568853451412799</v>
      </c>
      <c r="AA4" s="17">
        <f>((((P4/1000)+1)/((SMOW!$AA$4/1000)+1))-1)*1000</f>
        <v>-53.427822387269288</v>
      </c>
      <c r="AB4" s="17">
        <f>Z4*SMOW!$AN$6</f>
        <v>-29.892369352237353</v>
      </c>
      <c r="AC4" s="17">
        <f>AA4*SMOW!$AN$12</f>
        <v>-55.864463453360699</v>
      </c>
      <c r="AD4" s="17">
        <f t="shared" ref="AD4:AE14" si="0">LN((AB4/1000)+1)*1000</f>
        <v>-30.348254209567724</v>
      </c>
      <c r="AE4" s="17">
        <f t="shared" si="0"/>
        <v>-57.485546292552378</v>
      </c>
      <c r="AF4" s="16">
        <f>(AD4-SMOW!AN$14*AE4)</f>
        <v>4.114232899933512E-3</v>
      </c>
      <c r="AG4" s="2">
        <f t="shared" ref="AG4:AG14" si="1">AF4*1000</f>
        <v>4.114232899933512</v>
      </c>
      <c r="AH4" s="60">
        <f>AVERAGE(AG4:AG7)</f>
        <v>-7.1830196488358311</v>
      </c>
      <c r="AI4" s="60">
        <f>STDEV(AG4:AG7)</f>
        <v>15.016196869768098</v>
      </c>
    </row>
    <row r="5" spans="1:36" s="91" customFormat="1" x14ac:dyDescent="0.3">
      <c r="A5" s="91">
        <v>2152</v>
      </c>
      <c r="B5" s="85" t="s">
        <v>80</v>
      </c>
      <c r="C5" s="55" t="s">
        <v>62</v>
      </c>
      <c r="D5" s="55" t="s">
        <v>24</v>
      </c>
      <c r="E5" s="91" t="s">
        <v>122</v>
      </c>
      <c r="F5" s="16">
        <v>-28.640852445949601</v>
      </c>
      <c r="G5" s="16">
        <v>-29.059006273460199</v>
      </c>
      <c r="H5" s="16">
        <v>7.2730495555884296E-3</v>
      </c>
      <c r="I5" s="16">
        <v>-53.493751351296197</v>
      </c>
      <c r="J5" s="16">
        <v>-54.9777071616708</v>
      </c>
      <c r="K5" s="16">
        <v>5.4841523894468801E-3</v>
      </c>
      <c r="L5" s="16">
        <v>-3.0776892098041801E-2</v>
      </c>
      <c r="M5" s="16">
        <v>6.9065800644714298E-3</v>
      </c>
      <c r="N5" s="16">
        <v>-38.543850782885897</v>
      </c>
      <c r="O5" s="16">
        <v>7.1989008765599204E-3</v>
      </c>
      <c r="P5" s="16">
        <v>-72.325542831810395</v>
      </c>
      <c r="Q5" s="16">
        <v>5.3750390958022202E-3</v>
      </c>
      <c r="R5" s="16">
        <v>-108.22373687657</v>
      </c>
      <c r="S5" s="16">
        <v>0.128030565035232</v>
      </c>
      <c r="T5" s="16">
        <v>1225.40187505514</v>
      </c>
      <c r="U5" s="16">
        <v>0.21678277552073</v>
      </c>
      <c r="V5" s="92">
        <v>43880.341134259259</v>
      </c>
      <c r="W5" s="91">
        <v>2.4</v>
      </c>
      <c r="X5" s="16">
        <v>5.8324418858755299E-2</v>
      </c>
      <c r="Y5" s="16">
        <v>7.2458213706181093E-2</v>
      </c>
      <c r="Z5" s="17">
        <f>((((N5/1000)+1)/((SMOW!$Z$4/1000)+1))-1)*1000</f>
        <v>-28.530053309583803</v>
      </c>
      <c r="AA5" s="17">
        <f>((((P5/1000)+1)/((SMOW!$AA$4/1000)+1))-1)*1000</f>
        <v>-53.353744592603228</v>
      </c>
      <c r="AB5" s="17">
        <f>Z5*SMOW!$AN$6</f>
        <v>-29.851771707237557</v>
      </c>
      <c r="AC5" s="17">
        <f>AA5*SMOW!$AN$12</f>
        <v>-55.787007250432737</v>
      </c>
      <c r="AD5" s="17">
        <f t="shared" si="0"/>
        <v>-30.306406486424695</v>
      </c>
      <c r="AE5" s="17">
        <f t="shared" si="0"/>
        <v>-57.403510374108556</v>
      </c>
      <c r="AF5" s="16">
        <f>(AD5-SMOW!AN$14*AE5)</f>
        <v>2.6469911046227423E-3</v>
      </c>
      <c r="AG5" s="2">
        <f t="shared" si="1"/>
        <v>2.6469911046227423</v>
      </c>
    </row>
    <row r="6" spans="1:36" s="91" customFormat="1" x14ac:dyDescent="0.3">
      <c r="A6" s="91">
        <v>2153</v>
      </c>
      <c r="B6" s="85" t="s">
        <v>80</v>
      </c>
      <c r="C6" s="55" t="s">
        <v>62</v>
      </c>
      <c r="D6" s="55" t="s">
        <v>24</v>
      </c>
      <c r="E6" s="91" t="s">
        <v>123</v>
      </c>
      <c r="F6" s="16">
        <v>-28.740369202593101</v>
      </c>
      <c r="G6" s="16">
        <v>-29.161462554232202</v>
      </c>
      <c r="H6" s="16">
        <v>7.2406064109749998E-3</v>
      </c>
      <c r="I6" s="16">
        <v>-53.624139437432397</v>
      </c>
      <c r="J6" s="16">
        <v>-55.115473271385902</v>
      </c>
      <c r="K6" s="16">
        <v>1.31122482747797E-3</v>
      </c>
      <c r="L6" s="16">
        <v>-6.0492666940478598E-2</v>
      </c>
      <c r="M6" s="16">
        <v>7.4705148422371699E-3</v>
      </c>
      <c r="N6" s="16">
        <v>-38.6423529670326</v>
      </c>
      <c r="O6" s="16">
        <v>7.1667884895330004E-3</v>
      </c>
      <c r="P6" s="16">
        <v>-72.453336702374202</v>
      </c>
      <c r="Q6" s="16">
        <v>1.2851365554042401E-3</v>
      </c>
      <c r="R6" s="16">
        <v>-108.49861916824899</v>
      </c>
      <c r="S6" s="16">
        <v>0.15650157110757701</v>
      </c>
      <c r="T6" s="16">
        <v>1020.34329898507</v>
      </c>
      <c r="U6" s="16">
        <v>0.151296335445914</v>
      </c>
      <c r="V6" s="92">
        <v>43880.417847222219</v>
      </c>
      <c r="W6" s="91">
        <v>2.4</v>
      </c>
      <c r="X6" s="16">
        <v>2.9419105885270101E-2</v>
      </c>
      <c r="Y6" s="16">
        <v>1.30857602787751E-2</v>
      </c>
      <c r="Z6" s="17">
        <f>((((N6/1000)+1)/((SMOW!$Z$4/1000)+1))-1)*1000</f>
        <v>-28.6295814177141</v>
      </c>
      <c r="AA6" s="17">
        <f>((((P6/1000)+1)/((SMOW!$AA$4/1000)+1))-1)*1000</f>
        <v>-53.484151965683793</v>
      </c>
      <c r="AB6" s="17">
        <f>Z6*SMOW!$AN$6</f>
        <v>-29.955910677120269</v>
      </c>
      <c r="AC6" s="17">
        <f>AA6*SMOW!$AN$12</f>
        <v>-55.923362010967459</v>
      </c>
      <c r="AD6" s="17">
        <f>LN((AB6/1000)+1)*1000</f>
        <v>-30.41375560747543</v>
      </c>
      <c r="AE6" s="17">
        <f>LN((AC6/1000)+1)*1000</f>
        <v>-57.547931821488341</v>
      </c>
      <c r="AF6" s="16">
        <f>(AD6-SMOW!AN$14*AE6)</f>
        <v>-2.844760572958549E-2</v>
      </c>
      <c r="AG6" s="2">
        <f t="shared" si="1"/>
        <v>-28.44760572958549</v>
      </c>
    </row>
    <row r="7" spans="1:36" s="91" customFormat="1" x14ac:dyDescent="0.3">
      <c r="A7" s="91">
        <v>2154</v>
      </c>
      <c r="B7" s="85" t="s">
        <v>80</v>
      </c>
      <c r="C7" s="55" t="s">
        <v>62</v>
      </c>
      <c r="D7" s="55" t="s">
        <v>24</v>
      </c>
      <c r="E7" s="91" t="s">
        <v>124</v>
      </c>
      <c r="F7" s="16">
        <v>-28.723219674391999</v>
      </c>
      <c r="G7" s="16">
        <v>-29.1438049600448</v>
      </c>
      <c r="H7" s="16">
        <v>3.9983592738553697E-3</v>
      </c>
      <c r="I7" s="16">
        <v>-53.629100910325199</v>
      </c>
      <c r="J7" s="16">
        <v>-55.120715885411698</v>
      </c>
      <c r="K7" s="16">
        <v>1.2633748462893501E-3</v>
      </c>
      <c r="L7" s="16">
        <v>-4.00669725473978E-2</v>
      </c>
      <c r="M7" s="16">
        <v>4.0143638774474497E-3</v>
      </c>
      <c r="N7" s="16">
        <v>-38.6253782781273</v>
      </c>
      <c r="O7" s="16">
        <v>3.9575960346972597E-3</v>
      </c>
      <c r="P7" s="16">
        <v>-72.4581994612616</v>
      </c>
      <c r="Q7" s="16">
        <v>1.2382386026555899E-3</v>
      </c>
      <c r="R7" s="16">
        <v>-108.632818593797</v>
      </c>
      <c r="S7" s="16">
        <v>0.15074551288524199</v>
      </c>
      <c r="T7" s="16">
        <v>959.68306531108306</v>
      </c>
      <c r="U7" s="16">
        <v>0.15728212112751</v>
      </c>
      <c r="V7" s="92">
        <v>43880.551215277781</v>
      </c>
      <c r="W7" s="91">
        <v>2.4</v>
      </c>
      <c r="X7" s="16">
        <v>2.9304107067229198E-3</v>
      </c>
      <c r="Y7" s="16">
        <v>8.3573474081253193E-3</v>
      </c>
      <c r="Z7" s="17">
        <f>((((N7/1000)+1)/((SMOW!$Z$4/1000)+1))-1)*1000</f>
        <v>-28.612429933333573</v>
      </c>
      <c r="AA7" s="17">
        <f>((((P7/1000)+1)/((SMOW!$AA$4/1000)+1))-1)*1000</f>
        <v>-53.489114172475368</v>
      </c>
      <c r="AB7" s="17">
        <f>Z7*SMOW!$AN$6</f>
        <v>-29.937964611944299</v>
      </c>
      <c r="AC7" s="17">
        <f>AA7*SMOW!$AN$12</f>
        <v>-55.928550525257762</v>
      </c>
      <c r="AD7" s="17">
        <f t="shared" si="0"/>
        <v>-30.395255521374114</v>
      </c>
      <c r="AE7" s="17">
        <f t="shared" si="0"/>
        <v>-57.553427697923858</v>
      </c>
      <c r="AF7" s="16">
        <f>(AD7-SMOW!AN$14*AE7)</f>
        <v>-7.0456968703140888E-3</v>
      </c>
      <c r="AG7" s="2">
        <f t="shared" si="1"/>
        <v>-7.0456968703140888</v>
      </c>
    </row>
    <row r="8" spans="1:36" s="91" customFormat="1" x14ac:dyDescent="0.3">
      <c r="A8" s="91">
        <v>2195</v>
      </c>
      <c r="B8" s="85" t="s">
        <v>80</v>
      </c>
      <c r="C8" s="105" t="s">
        <v>62</v>
      </c>
      <c r="D8" s="48" t="s">
        <v>24</v>
      </c>
      <c r="E8" s="91" t="s">
        <v>167</v>
      </c>
      <c r="F8" s="16">
        <v>-28.163949217105401</v>
      </c>
      <c r="G8" s="16">
        <v>-28.568163930601401</v>
      </c>
      <c r="H8" s="16">
        <v>1.28523744182169E-2</v>
      </c>
      <c r="I8" s="16">
        <v>-52.616905551730902</v>
      </c>
      <c r="J8" s="16">
        <v>-54.051732871876297</v>
      </c>
      <c r="K8" s="16">
        <v>1.8132366502375001E-3</v>
      </c>
      <c r="L8" s="16">
        <v>-2.9137914584563201E-2</v>
      </c>
      <c r="M8" s="16">
        <v>1.053543972923E-2</v>
      </c>
      <c r="N8" s="16">
        <v>-38.070815267552497</v>
      </c>
      <c r="O8" s="16">
        <v>1.4662920162929E-2</v>
      </c>
      <c r="P8" s="16">
        <v>-71.466799368066802</v>
      </c>
      <c r="Q8" s="16">
        <v>1.7060675450827499E-3</v>
      </c>
      <c r="R8" s="16">
        <v>-105.235827936693</v>
      </c>
      <c r="S8" s="16">
        <v>0.13974233351136101</v>
      </c>
      <c r="T8" s="16">
        <v>801.24734721065397</v>
      </c>
      <c r="U8" s="16">
        <v>0.135222655070487</v>
      </c>
      <c r="V8" s="92">
        <v>43892.388171296298</v>
      </c>
      <c r="W8" s="91">
        <v>2.4</v>
      </c>
      <c r="X8" s="16">
        <v>3.6470679012977798E-2</v>
      </c>
      <c r="Y8" s="16">
        <v>1.15143515995115E-2</v>
      </c>
      <c r="Z8" s="17">
        <f>((((N8/1000)+1)/((SMOW!$Z$4/1000)+1))-1)*1000</f>
        <v>-28.052091015372206</v>
      </c>
      <c r="AA8" s="17">
        <f>((((P8/1000)+1)/((SMOW!$AA$4/1000)+1))-1)*1000</f>
        <v>-52.477439033010718</v>
      </c>
      <c r="AB8" s="17">
        <f>Z8*SMOW!$AN$6</f>
        <v>-29.351666742951384</v>
      </c>
      <c r="AC8" s="17">
        <f>AA8*SMOW!$AN$12</f>
        <v>-54.870736705977656</v>
      </c>
      <c r="AD8" s="17">
        <f t="shared" si="0"/>
        <v>-29.791045953267542</v>
      </c>
      <c r="AE8" s="17">
        <f t="shared" si="0"/>
        <v>-56.433574288301003</v>
      </c>
      <c r="AF8" s="16">
        <f>(AD8-SMOW!AN$14*AE8)</f>
        <v>5.8812709553883735E-3</v>
      </c>
      <c r="AG8" s="2">
        <f t="shared" si="1"/>
        <v>5.8812709553883735</v>
      </c>
      <c r="AH8" s="60">
        <f>AVERAGE(AG8:AG11)</f>
        <v>2.0851733900526526</v>
      </c>
      <c r="AI8" s="60">
        <f>STDEV(AG8:AG11)</f>
        <v>3.0547575804298437</v>
      </c>
    </row>
    <row r="9" spans="1:36" s="91" customFormat="1" x14ac:dyDescent="0.3">
      <c r="A9" s="91">
        <v>2196</v>
      </c>
      <c r="B9" s="85" t="s">
        <v>80</v>
      </c>
      <c r="C9" s="105" t="s">
        <v>62</v>
      </c>
      <c r="D9" s="48" t="s">
        <v>24</v>
      </c>
      <c r="E9" s="91" t="s">
        <v>168</v>
      </c>
      <c r="F9" s="16">
        <v>-28.478056457817001</v>
      </c>
      <c r="G9" s="16">
        <v>-28.891423325880101</v>
      </c>
      <c r="H9" s="16">
        <v>2.9988848312043101E-3</v>
      </c>
      <c r="I9" s="16">
        <v>-53.193026312650701</v>
      </c>
      <c r="J9" s="16">
        <v>-54.660035864321401</v>
      </c>
      <c r="K9" s="16">
        <v>1.14728786203506E-3</v>
      </c>
      <c r="L9" s="16">
        <v>-3.0924389518374E-2</v>
      </c>
      <c r="M9" s="16">
        <v>3.1558452192413399E-3</v>
      </c>
      <c r="N9" s="16">
        <v>-38.382714498482599</v>
      </c>
      <c r="O9" s="16">
        <v>2.96831122558033E-3</v>
      </c>
      <c r="P9" s="16">
        <v>-72.030801051309098</v>
      </c>
      <c r="Q9" s="16">
        <v>1.12446129769085E-3</v>
      </c>
      <c r="R9" s="16">
        <v>-106.161047740062</v>
      </c>
      <c r="S9" s="16">
        <v>0.15654565735423601</v>
      </c>
      <c r="T9" s="16">
        <v>775.43325811673196</v>
      </c>
      <c r="U9" s="16">
        <v>0.115667925727933</v>
      </c>
      <c r="V9" s="92">
        <v>43892.466481481482</v>
      </c>
      <c r="W9" s="91">
        <v>2.4</v>
      </c>
      <c r="X9" s="16">
        <v>1.69413490794104E-2</v>
      </c>
      <c r="Y9" s="16">
        <v>2.2406695217647401E-2</v>
      </c>
      <c r="Z9" s="17">
        <f>((((N9/1000)+1)/((SMOW!$Z$4/1000)+1))-1)*1000</f>
        <v>-28.367238751949909</v>
      </c>
      <c r="AA9" s="17">
        <f>((((P9/1000)+1)/((SMOW!$AA$4/1000)+1))-1)*1000</f>
        <v>-53.052975070851602</v>
      </c>
      <c r="AB9" s="17">
        <f>Z9*SMOW!$AN$6</f>
        <v>-29.681414401824842</v>
      </c>
      <c r="AC9" s="17">
        <f>AA9*SMOW!$AN$12</f>
        <v>-55.472520767454121</v>
      </c>
      <c r="AD9" s="17">
        <f t="shared" si="0"/>
        <v>-30.130822647906189</v>
      </c>
      <c r="AE9" s="17">
        <f t="shared" si="0"/>
        <v>-57.070498517212343</v>
      </c>
      <c r="AF9" s="16">
        <f>(AD9-SMOW!AN$14*AE9)</f>
        <v>2.4005691819297681E-3</v>
      </c>
      <c r="AG9" s="2">
        <f t="shared" si="1"/>
        <v>2.4005691819297681</v>
      </c>
    </row>
    <row r="10" spans="1:36" s="91" customFormat="1" x14ac:dyDescent="0.3">
      <c r="A10" s="91">
        <v>2197</v>
      </c>
      <c r="B10" s="85" t="s">
        <v>80</v>
      </c>
      <c r="C10" s="105" t="s">
        <v>62</v>
      </c>
      <c r="D10" s="48" t="s">
        <v>24</v>
      </c>
      <c r="E10" s="91" t="s">
        <v>169</v>
      </c>
      <c r="F10" s="16">
        <v>-28.6971720429611</v>
      </c>
      <c r="G10" s="16">
        <v>-29.116987451458701</v>
      </c>
      <c r="H10" s="16">
        <v>4.46517489129937E-3</v>
      </c>
      <c r="I10" s="16">
        <v>-53.590443063694899</v>
      </c>
      <c r="J10" s="16">
        <v>-55.079868192333201</v>
      </c>
      <c r="K10" s="16">
        <v>1.0598754411937201E-3</v>
      </c>
      <c r="L10" s="16">
        <v>-3.48170459068321E-2</v>
      </c>
      <c r="M10" s="16">
        <v>4.8038522879310496E-3</v>
      </c>
      <c r="N10" s="16">
        <v>-38.599596202079702</v>
      </c>
      <c r="O10" s="16">
        <v>4.4196524708513003E-3</v>
      </c>
      <c r="P10" s="16">
        <v>-72.420310755361001</v>
      </c>
      <c r="Q10" s="16">
        <v>1.03878804390388E-3</v>
      </c>
      <c r="R10" s="16">
        <v>-107.554187274387</v>
      </c>
      <c r="S10" s="16">
        <v>0.14516972158479699</v>
      </c>
      <c r="T10" s="16">
        <v>784.02626638009701</v>
      </c>
      <c r="U10" s="16">
        <v>0.10445494909200601</v>
      </c>
      <c r="V10" s="92">
        <v>43892.543124999997</v>
      </c>
      <c r="W10" s="91">
        <v>2.4</v>
      </c>
      <c r="X10" s="16">
        <v>0.56017621942007301</v>
      </c>
      <c r="Y10" s="16">
        <v>0.81381833764348199</v>
      </c>
      <c r="Z10" s="17">
        <f>((((N10/1000)+1)/((SMOW!$Z$4/1000)+1))-1)*1000</f>
        <v>-28.586379330751367</v>
      </c>
      <c r="AA10" s="17">
        <f>((((P10/1000)+1)/((SMOW!$AA$4/1000)+1))-1)*1000</f>
        <v>-53.450450607594568</v>
      </c>
      <c r="AB10" s="17">
        <f>Z10*SMOW!$AN$6</f>
        <v>-29.91070715705343</v>
      </c>
      <c r="AC10" s="17">
        <f>AA10*SMOW!$AN$12</f>
        <v>-55.888123661299055</v>
      </c>
      <c r="AD10" s="17">
        <f t="shared" si="0"/>
        <v>-30.367157244197461</v>
      </c>
      <c r="AE10" s="17">
        <f t="shared" si="0"/>
        <v>-57.510606788097711</v>
      </c>
      <c r="AF10" s="16">
        <f>(AD10-SMOW!AN$14*AE10)</f>
        <v>-1.5568600818696154E-3</v>
      </c>
      <c r="AG10" s="2">
        <f t="shared" si="1"/>
        <v>-1.5568600818696154</v>
      </c>
    </row>
    <row r="11" spans="1:36" s="91" customFormat="1" x14ac:dyDescent="0.3">
      <c r="A11" s="91">
        <v>2198</v>
      </c>
      <c r="B11" s="85" t="s">
        <v>80</v>
      </c>
      <c r="C11" s="105" t="s">
        <v>62</v>
      </c>
      <c r="D11" s="48" t="s">
        <v>24</v>
      </c>
      <c r="E11" s="91" t="s">
        <v>170</v>
      </c>
      <c r="F11" s="16">
        <v>-28.682251869117099</v>
      </c>
      <c r="G11" s="16">
        <v>-29.101626859557701</v>
      </c>
      <c r="H11" s="16">
        <v>5.7017469820416396E-3</v>
      </c>
      <c r="I11" s="16">
        <v>-53.568348392405497</v>
      </c>
      <c r="J11" s="16">
        <v>-55.056522681738898</v>
      </c>
      <c r="K11" s="16">
        <v>1.00970671082737E-3</v>
      </c>
      <c r="L11" s="16">
        <v>-3.17828835995232E-2</v>
      </c>
      <c r="M11" s="16">
        <v>5.78314973643168E-3</v>
      </c>
      <c r="N11" s="16">
        <v>-38.5848281392825</v>
      </c>
      <c r="O11" s="16">
        <v>5.6436177195308898E-3</v>
      </c>
      <c r="P11" s="16">
        <v>-72.398655682059697</v>
      </c>
      <c r="Q11" s="16">
        <v>9.8961747606319292E-4</v>
      </c>
      <c r="R11" s="16">
        <v>-107.538168603374</v>
      </c>
      <c r="S11" s="16">
        <v>0.128066663074061</v>
      </c>
      <c r="T11" s="16">
        <v>872.67196089671597</v>
      </c>
      <c r="U11" s="16">
        <v>8.2775784886043993E-2</v>
      </c>
      <c r="V11" s="92">
        <v>43892.618761574071</v>
      </c>
      <c r="W11" s="91">
        <v>2.4</v>
      </c>
      <c r="X11" s="16">
        <v>1.5038975607656499E-2</v>
      </c>
      <c r="Y11" s="16">
        <v>6.7561422673183599E-3</v>
      </c>
      <c r="Z11" s="17">
        <f>((((N11/1000)+1)/((SMOW!$Z$4/1000)+1))-1)*1000</f>
        <v>-28.571457455021431</v>
      </c>
      <c r="AA11" s="17">
        <f>((((P11/1000)+1)/((SMOW!$AA$4/1000)+1))-1)*1000</f>
        <v>-53.428352668071774</v>
      </c>
      <c r="AB11" s="17">
        <f>Z11*SMOW!$AN$6</f>
        <v>-29.895093992125197</v>
      </c>
      <c r="AC11" s="17">
        <f>AA11*SMOW!$AN$12</f>
        <v>-55.865017918266567</v>
      </c>
      <c r="AD11" s="17">
        <f t="shared" si="0"/>
        <v>-30.351062808972525</v>
      </c>
      <c r="AE11" s="17">
        <f t="shared" si="0"/>
        <v>-57.486133565297891</v>
      </c>
      <c r="AF11" s="16">
        <f>(AD11-SMOW!AN$14*AE11)</f>
        <v>1.6157135047620841E-3</v>
      </c>
      <c r="AG11" s="2">
        <f t="shared" si="1"/>
        <v>1.6157135047620841</v>
      </c>
    </row>
    <row r="12" spans="1:36" s="91" customFormat="1" x14ac:dyDescent="0.3">
      <c r="A12" s="91">
        <v>2257</v>
      </c>
      <c r="B12" s="85" t="s">
        <v>80</v>
      </c>
      <c r="C12" s="105" t="s">
        <v>62</v>
      </c>
      <c r="D12" s="48" t="s">
        <v>24</v>
      </c>
      <c r="E12" s="91" t="s">
        <v>236</v>
      </c>
      <c r="F12" s="16">
        <v>-28.211873304592899</v>
      </c>
      <c r="G12" s="16">
        <v>-28.617475313019799</v>
      </c>
      <c r="H12" s="16">
        <v>4.2906794730207401E-3</v>
      </c>
      <c r="I12" s="16">
        <v>-52.712324133165303</v>
      </c>
      <c r="J12" s="16">
        <v>-54.152455963111201</v>
      </c>
      <c r="K12" s="16">
        <v>1.1946311556338999E-3</v>
      </c>
      <c r="L12" s="16">
        <v>-2.4978564497063101E-2</v>
      </c>
      <c r="M12" s="16">
        <v>4.4167381600968897E-3</v>
      </c>
      <c r="N12" s="16">
        <v>-38.119245080266097</v>
      </c>
      <c r="O12" s="16">
        <v>4.2469360318929499E-3</v>
      </c>
      <c r="P12" s="16">
        <v>-71.559662974777297</v>
      </c>
      <c r="Q12" s="16">
        <v>1.17086264396192E-3</v>
      </c>
      <c r="R12" s="16">
        <v>-105.03364525813799</v>
      </c>
      <c r="S12" s="16">
        <v>0.15167186803947999</v>
      </c>
      <c r="T12" s="16">
        <v>1020.45775246501</v>
      </c>
      <c r="U12" s="16">
        <v>0.17563860411044399</v>
      </c>
      <c r="V12" s="92">
        <v>43907.6093287037</v>
      </c>
      <c r="W12" s="91">
        <v>2.4</v>
      </c>
      <c r="X12" s="16">
        <v>3.73194527788144E-3</v>
      </c>
      <c r="Y12" s="16">
        <v>1.8431391003402599E-3</v>
      </c>
      <c r="Z12" s="17">
        <f>((((N12/1000)+1)/((SMOW!$Z$4/1000)+1))-1)*1000</f>
        <v>-28.101025236255239</v>
      </c>
      <c r="AA12" s="17">
        <f>((((P12/1000)+1)/((SMOW!$AA$4/1000)+1))-1)*1000</f>
        <v>-52.572201786126207</v>
      </c>
      <c r="AB12" s="17">
        <f>Z12*SMOW!$AN$6</f>
        <v>-29.402867950836303</v>
      </c>
      <c r="AC12" s="17">
        <f>AA12*SMOW!$AN$12</f>
        <v>-54.969821230137889</v>
      </c>
      <c r="AD12" s="17">
        <f t="shared" si="0"/>
        <v>-29.84379683800816</v>
      </c>
      <c r="AE12" s="17">
        <f t="shared" si="0"/>
        <v>-56.538416792108897</v>
      </c>
      <c r="AF12" s="16">
        <f>(AD12-SMOW!AN$14*AE12)</f>
        <v>8.4872282253378728E-3</v>
      </c>
      <c r="AG12" s="84">
        <f t="shared" si="1"/>
        <v>8.4872282253378728</v>
      </c>
      <c r="AH12" s="60">
        <f>AVERAGE(AG12:AG14)</f>
        <v>6.9120901407705064</v>
      </c>
      <c r="AI12" s="60">
        <f>STDEV(AG12:AG14)</f>
        <v>7.2849866512386496</v>
      </c>
    </row>
    <row r="13" spans="1:36" s="91" customFormat="1" x14ac:dyDescent="0.3">
      <c r="A13" s="91">
        <v>2258</v>
      </c>
      <c r="B13" s="85" t="s">
        <v>113</v>
      </c>
      <c r="C13" s="105" t="s">
        <v>62</v>
      </c>
      <c r="D13" s="48" t="s">
        <v>24</v>
      </c>
      <c r="E13" s="91" t="s">
        <v>238</v>
      </c>
      <c r="F13" s="16">
        <v>-27.973733672367501</v>
      </c>
      <c r="G13" s="16">
        <v>-28.372452141887099</v>
      </c>
      <c r="H13" s="16">
        <v>3.3083403339069801E-3</v>
      </c>
      <c r="I13" s="16">
        <v>-52.256544659083097</v>
      </c>
      <c r="J13" s="16">
        <v>-53.671430112124803</v>
      </c>
      <c r="K13" s="16">
        <v>1.22737349096061E-3</v>
      </c>
      <c r="L13" s="16">
        <v>-3.3937042685194999E-2</v>
      </c>
      <c r="M13" s="16">
        <v>3.4726768597579801E-3</v>
      </c>
      <c r="N13" s="16">
        <v>-37.883533279587802</v>
      </c>
      <c r="O13" s="16">
        <v>3.2746118320365202E-3</v>
      </c>
      <c r="P13" s="16">
        <v>-71.112951738785796</v>
      </c>
      <c r="Q13" s="16">
        <v>1.20295353421519E-3</v>
      </c>
      <c r="R13" s="16">
        <v>-105.259877915213</v>
      </c>
      <c r="S13" s="16">
        <v>0.148052530874523</v>
      </c>
      <c r="T13" s="16">
        <v>1049.6008895662501</v>
      </c>
      <c r="U13" s="16">
        <v>0.13061283585887901</v>
      </c>
      <c r="V13" s="92">
        <v>43907.691979166666</v>
      </c>
      <c r="W13" s="91">
        <v>2.4</v>
      </c>
      <c r="X13" s="16">
        <v>9.6528042472086104E-3</v>
      </c>
      <c r="Y13" s="16">
        <v>1.4256862332163099E-2</v>
      </c>
      <c r="Z13" s="17">
        <f>((((N13/1000)+1)/((SMOW!$Z$4/1000)+1))-1)*1000</f>
        <v>-27.862858440374062</v>
      </c>
      <c r="AA13" s="17">
        <f>((((P13/1000)+1)/((SMOW!$AA$4/1000)+1))-1)*1000</f>
        <v>-52.11635489335886</v>
      </c>
      <c r="AB13" s="17">
        <f>Z13*SMOW!$AN$6</f>
        <v>-29.153667546555919</v>
      </c>
      <c r="AC13" s="17">
        <f>AA13*SMOW!$AN$12</f>
        <v>-54.493184883315763</v>
      </c>
      <c r="AD13" s="17">
        <f t="shared" si="0"/>
        <v>-29.587080214315087</v>
      </c>
      <c r="AE13" s="17">
        <f t="shared" si="0"/>
        <v>-56.034182959645143</v>
      </c>
      <c r="AF13" s="16">
        <f>(AD13-SMOW!AN$14*AE13)</f>
        <v>-1.0316116224480254E-3</v>
      </c>
      <c r="AG13" s="84">
        <f t="shared" si="1"/>
        <v>-1.0316116224480254</v>
      </c>
    </row>
    <row r="14" spans="1:36" s="91" customFormat="1" x14ac:dyDescent="0.3">
      <c r="A14" s="91">
        <v>2259</v>
      </c>
      <c r="B14" s="85" t="s">
        <v>80</v>
      </c>
      <c r="C14" s="105" t="s">
        <v>62</v>
      </c>
      <c r="D14" s="48" t="s">
        <v>24</v>
      </c>
      <c r="E14" s="91" t="s">
        <v>239</v>
      </c>
      <c r="F14" s="16">
        <v>-28.449665559752599</v>
      </c>
      <c r="G14" s="16">
        <v>-28.862200991498401</v>
      </c>
      <c r="H14" s="16">
        <v>5.1127434723723204E-3</v>
      </c>
      <c r="I14" s="16">
        <v>-53.159262213817897</v>
      </c>
      <c r="J14" s="16">
        <v>-54.624376275455198</v>
      </c>
      <c r="K14" s="16">
        <v>6.1403724526687999E-3</v>
      </c>
      <c r="L14" s="16">
        <v>-2.0530318058077399E-2</v>
      </c>
      <c r="M14" s="16">
        <v>4.5918837978917897E-3</v>
      </c>
      <c r="N14" s="16">
        <v>-38.354613045385101</v>
      </c>
      <c r="O14" s="16">
        <v>5.06061909568722E-3</v>
      </c>
      <c r="P14" s="16">
        <v>-71.997708726666602</v>
      </c>
      <c r="Q14" s="16">
        <v>6.0182029331272502E-3</v>
      </c>
      <c r="R14" s="16">
        <v>-105.402686120071</v>
      </c>
      <c r="S14" s="16">
        <v>0.137683346828747</v>
      </c>
      <c r="T14" s="16">
        <v>1038.6632868829299</v>
      </c>
      <c r="U14" s="16">
        <v>0.24890023809634099</v>
      </c>
      <c r="V14" s="92">
        <v>43908.323414351849</v>
      </c>
      <c r="W14" s="91">
        <v>2.4</v>
      </c>
      <c r="X14" s="16">
        <v>6.0127344650725799E-2</v>
      </c>
      <c r="Y14" s="16">
        <v>5.3012482667932098E-2</v>
      </c>
      <c r="Z14" s="17">
        <f>((((N14/1000)+1)/((SMOW!$Z$4/1000)+1))-1)*1000</f>
        <v>-28.338844615446888</v>
      </c>
      <c r="AA14" s="17">
        <f>((((P14/1000)+1)/((SMOW!$AA$4/1000)+1))-1)*1000</f>
        <v>-53.0192059776492</v>
      </c>
      <c r="AB14" s="17">
        <f>Z14*SMOW!$AN$6</f>
        <v>-29.651704843573594</v>
      </c>
      <c r="AC14" s="17">
        <f>AA14*SMOW!$AN$12</f>
        <v>-55.437211593530009</v>
      </c>
      <c r="AD14" s="17">
        <f t="shared" si="0"/>
        <v>-30.100204762324523</v>
      </c>
      <c r="AE14" s="17">
        <f t="shared" si="0"/>
        <v>-57.033116318454439</v>
      </c>
      <c r="AF14" s="16">
        <f>(AD14-SMOW!AN$14*AE14)</f>
        <v>1.3280653819421673E-2</v>
      </c>
      <c r="AG14" s="84">
        <f t="shared" si="1"/>
        <v>13.280653819421673</v>
      </c>
    </row>
    <row r="15" spans="1:36" s="91" customFormat="1" x14ac:dyDescent="0.3">
      <c r="A15" s="104"/>
      <c r="B15" s="98"/>
      <c r="C15" s="55"/>
      <c r="D15" s="6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92"/>
      <c r="X15" s="16"/>
      <c r="Y15" s="16"/>
      <c r="Z15" s="109"/>
      <c r="AA15" s="109"/>
      <c r="AB15" s="109"/>
      <c r="AC15" s="109"/>
      <c r="AD15" s="109"/>
      <c r="AE15" s="109"/>
      <c r="AF15" s="110"/>
      <c r="AG15" s="84"/>
    </row>
    <row r="16" spans="1:36" s="91" customFormat="1" x14ac:dyDescent="0.3">
      <c r="A16" s="104"/>
      <c r="B16" s="98"/>
      <c r="C16" s="55"/>
      <c r="D16" s="6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92"/>
      <c r="X16" s="16"/>
      <c r="Y16" s="16"/>
      <c r="Z16" s="109"/>
      <c r="AA16" s="109"/>
      <c r="AB16" s="109"/>
      <c r="AC16" s="109"/>
      <c r="AD16" s="109"/>
      <c r="AE16" s="109"/>
      <c r="AF16" s="110"/>
      <c r="AG16" s="84"/>
    </row>
    <row r="17" spans="1:36" s="91" customFormat="1" x14ac:dyDescent="0.3">
      <c r="B17" s="85"/>
      <c r="C17" s="48"/>
      <c r="D17" s="4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92"/>
      <c r="X17" s="16"/>
      <c r="Y17" s="16"/>
      <c r="Z17" s="17"/>
      <c r="AA17" s="17"/>
      <c r="AB17" s="17"/>
      <c r="AC17" s="17"/>
      <c r="AD17" s="17"/>
      <c r="AE17" s="17"/>
      <c r="AF17" s="16"/>
      <c r="AG17" s="2"/>
      <c r="AH17" s="2"/>
      <c r="AI17" s="2"/>
    </row>
    <row r="19" spans="1:36" s="91" customFormat="1" x14ac:dyDescent="0.3">
      <c r="B19" s="85"/>
      <c r="C19" s="106"/>
      <c r="D19" s="10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92"/>
      <c r="X19" s="16"/>
      <c r="Y19" s="16"/>
      <c r="Z19" s="109"/>
      <c r="AA19" s="109"/>
      <c r="AB19" s="109"/>
      <c r="AC19" s="109"/>
      <c r="AD19" s="109"/>
      <c r="AE19" s="109"/>
      <c r="AF19" s="110"/>
      <c r="AG19" s="84"/>
      <c r="AH19" s="81"/>
      <c r="AI19" s="81"/>
    </row>
    <row r="20" spans="1:36" s="91" customFormat="1" x14ac:dyDescent="0.3">
      <c r="B20" s="85"/>
      <c r="C20" s="106"/>
      <c r="D20" s="10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92"/>
      <c r="X20" s="16"/>
      <c r="Y20" s="16"/>
      <c r="Z20" s="109"/>
      <c r="AA20" s="109"/>
      <c r="AB20" s="109"/>
      <c r="AC20" s="109"/>
      <c r="AD20" s="109"/>
      <c r="AE20" s="109"/>
      <c r="AF20" s="110"/>
      <c r="AG20" s="84"/>
    </row>
    <row r="21" spans="1:36" s="91" customFormat="1" x14ac:dyDescent="0.3">
      <c r="B21" s="98"/>
      <c r="C21" s="106"/>
      <c r="D21" s="10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92"/>
      <c r="X21" s="16"/>
      <c r="Y21" s="16"/>
      <c r="Z21" s="109"/>
      <c r="AA21" s="109"/>
      <c r="AB21" s="109"/>
      <c r="AC21" s="109"/>
      <c r="AD21" s="109"/>
      <c r="AE21" s="109"/>
      <c r="AF21" s="110"/>
      <c r="AG21" s="84"/>
    </row>
    <row r="22" spans="1:36" s="91" customFormat="1" x14ac:dyDescent="0.3">
      <c r="B22" s="98"/>
      <c r="C22" s="106"/>
      <c r="D22" s="10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92"/>
      <c r="X22" s="16"/>
      <c r="Y22" s="16"/>
      <c r="Z22" s="109"/>
      <c r="AA22" s="109"/>
      <c r="AB22" s="109"/>
      <c r="AC22" s="109"/>
      <c r="AD22" s="109"/>
      <c r="AE22" s="109"/>
      <c r="AF22" s="110"/>
      <c r="AG22" s="2"/>
    </row>
    <row r="23" spans="1:36" s="91" customFormat="1" x14ac:dyDescent="0.3">
      <c r="B23" s="69"/>
      <c r="C23" s="105"/>
      <c r="D23" s="10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92"/>
      <c r="X23" s="16"/>
      <c r="Y23" s="16"/>
      <c r="Z23" s="109"/>
      <c r="AA23" s="109"/>
      <c r="AB23" s="109"/>
      <c r="AC23" s="109"/>
      <c r="AD23" s="109"/>
      <c r="AE23" s="109"/>
      <c r="AF23" s="110"/>
      <c r="AG23" s="84"/>
      <c r="AH23" s="81"/>
      <c r="AI23" s="81"/>
    </row>
    <row r="24" spans="1:36" s="91" customFormat="1" x14ac:dyDescent="0.3">
      <c r="B24" s="69"/>
      <c r="C24" s="105"/>
      <c r="D24" s="10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92"/>
      <c r="X24" s="16"/>
      <c r="Y24" s="16"/>
      <c r="Z24" s="109"/>
      <c r="AA24" s="109"/>
      <c r="AB24" s="109"/>
      <c r="AC24" s="109"/>
      <c r="AD24" s="109"/>
      <c r="AE24" s="109"/>
      <c r="AF24" s="110"/>
      <c r="AG24" s="84"/>
    </row>
    <row r="25" spans="1:36" s="68" customFormat="1" x14ac:dyDescent="0.3">
      <c r="A25" s="91"/>
      <c r="B25" s="69"/>
      <c r="C25" s="105"/>
      <c r="D25" s="106"/>
      <c r="E25" s="91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92"/>
      <c r="W25" s="91"/>
      <c r="X25" s="16"/>
      <c r="Y25" s="16"/>
      <c r="Z25" s="109"/>
      <c r="AA25" s="109"/>
      <c r="AB25" s="109"/>
      <c r="AC25" s="109"/>
      <c r="AD25" s="109"/>
      <c r="AE25" s="109"/>
      <c r="AF25" s="110"/>
      <c r="AG25" s="84"/>
      <c r="AH25" s="67"/>
      <c r="AI25" s="67"/>
      <c r="AJ25" s="64"/>
    </row>
    <row r="26" spans="1:36" s="91" customFormat="1" x14ac:dyDescent="0.3">
      <c r="B26" s="69"/>
      <c r="C26" s="105"/>
      <c r="D26" s="10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92"/>
      <c r="X26" s="16"/>
      <c r="Y26" s="16"/>
      <c r="Z26" s="109"/>
      <c r="AA26" s="109"/>
      <c r="AB26" s="109"/>
      <c r="AC26" s="109"/>
      <c r="AD26" s="109"/>
      <c r="AE26" s="109"/>
      <c r="AF26" s="110"/>
      <c r="AG26" s="84"/>
    </row>
    <row r="27" spans="1:36" s="76" customFormat="1" x14ac:dyDescent="0.3">
      <c r="A27" s="86"/>
      <c r="B27" s="77"/>
      <c r="C27" s="53"/>
      <c r="D27" s="53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9"/>
      <c r="X27" s="78"/>
      <c r="Y27" s="78"/>
      <c r="Z27" s="80"/>
      <c r="AA27" s="80"/>
      <c r="AB27" s="80"/>
      <c r="AC27" s="80"/>
      <c r="AD27" s="80"/>
      <c r="AE27" s="80"/>
      <c r="AF27" s="78"/>
      <c r="AG27" s="81"/>
    </row>
    <row r="28" spans="1:36" s="46" customFormat="1" x14ac:dyDescent="0.3">
      <c r="B28" s="21"/>
      <c r="F28" s="17"/>
      <c r="G28" s="17"/>
      <c r="H28" s="17"/>
      <c r="I28" s="17"/>
      <c r="J28" s="17"/>
      <c r="K28" s="17"/>
      <c r="L28" s="16"/>
      <c r="M28" s="16"/>
      <c r="X28" s="16"/>
      <c r="Y28" s="19" t="s">
        <v>35</v>
      </c>
      <c r="Z28" s="17">
        <f>AVERAGE(Z4:Z26)</f>
        <v>-28.38371026883776</v>
      </c>
      <c r="AA28" s="17">
        <f t="shared" ref="AA28:AE28" si="2">AVERAGE(AA4:AA26)</f>
        <v>-53.079255741335878</v>
      </c>
      <c r="AB28" s="17">
        <f t="shared" si="2"/>
        <v>-29.698648998496378</v>
      </c>
      <c r="AC28" s="17">
        <f>AVERAGE(AC4:AC26)</f>
        <v>-55.499999999999979</v>
      </c>
      <c r="AD28" s="17">
        <f t="shared" si="2"/>
        <v>-30.148622026712133</v>
      </c>
      <c r="AE28" s="17">
        <f t="shared" si="2"/>
        <v>-57.099722310471869</v>
      </c>
      <c r="AF28" s="16">
        <f>AVERAGE(AF4:AF26)</f>
        <v>3.1353217016255094E-5</v>
      </c>
      <c r="AG28" s="2">
        <f>AVERAGE(AG4:AG26)</f>
        <v>3.135321701625509E-2</v>
      </c>
      <c r="AH28" s="19" t="s">
        <v>35</v>
      </c>
    </row>
    <row r="29" spans="1:36" x14ac:dyDescent="0.3">
      <c r="Y29" s="16"/>
      <c r="Z29" s="16"/>
      <c r="AA29" s="16"/>
      <c r="AB29" s="16"/>
      <c r="AC29" s="16"/>
      <c r="AD29" s="46"/>
      <c r="AE29" s="46"/>
      <c r="AF29" s="16"/>
      <c r="AG29" s="2">
        <f>STDEV(AG4:AG26)</f>
        <v>10.85214371625502</v>
      </c>
      <c r="AH29" s="19" t="s">
        <v>74</v>
      </c>
    </row>
    <row r="30" spans="1:36" x14ac:dyDescent="0.3">
      <c r="A30" s="18"/>
    </row>
    <row r="31" spans="1:36" x14ac:dyDescent="0.3">
      <c r="A31" t="s">
        <v>83</v>
      </c>
    </row>
    <row r="32" spans="1:36" s="91" customFormat="1" x14ac:dyDescent="0.3">
      <c r="B32" s="85"/>
      <c r="C32" s="106"/>
      <c r="D32" s="10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92"/>
      <c r="X32" s="16"/>
      <c r="Y32" s="16"/>
      <c r="Z32" s="109"/>
      <c r="AA32" s="109"/>
      <c r="AB32" s="109"/>
      <c r="AC32" s="109"/>
      <c r="AD32" s="109"/>
      <c r="AE32" s="109"/>
      <c r="AF32" s="110"/>
      <c r="AG32" s="84"/>
    </row>
    <row r="33" spans="1:37" s="46" customFormat="1" x14ac:dyDescent="0.3">
      <c r="B33" s="85"/>
      <c r="C33" s="48"/>
      <c r="D33" s="4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47"/>
      <c r="W33" s="20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7" s="46" customFormat="1" x14ac:dyDescent="0.3">
      <c r="B34" s="85"/>
      <c r="C34" s="48"/>
      <c r="D34" s="4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7"/>
      <c r="X34" s="16"/>
      <c r="Y34" s="16"/>
      <c r="Z34" s="17"/>
      <c r="AA34" s="17"/>
      <c r="AB34" s="17"/>
      <c r="AC34" s="17"/>
      <c r="AD34" s="17"/>
      <c r="AE34" s="17"/>
      <c r="AF34" s="16"/>
      <c r="AG34" s="2"/>
    </row>
    <row r="35" spans="1:37" s="46" customFormat="1" x14ac:dyDescent="0.3">
      <c r="B35" s="85"/>
      <c r="C35" s="48"/>
      <c r="D35" s="48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91" customFormat="1" x14ac:dyDescent="0.3">
      <c r="B36" s="85"/>
      <c r="C36" s="54"/>
      <c r="D36" s="5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92"/>
      <c r="X36" s="16"/>
      <c r="Y36" s="16"/>
      <c r="Z36" s="17"/>
      <c r="AA36" s="17"/>
      <c r="AB36" s="17"/>
      <c r="AC36" s="17"/>
      <c r="AD36" s="17"/>
      <c r="AE36" s="17"/>
      <c r="AF36" s="16"/>
      <c r="AG36" s="2"/>
      <c r="AH36" s="2"/>
      <c r="AI36" s="2"/>
    </row>
    <row r="37" spans="1:37" s="91" customFormat="1" x14ac:dyDescent="0.3">
      <c r="B37" s="85"/>
      <c r="C37" s="54"/>
      <c r="D37" s="5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92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8" spans="1:37" s="91" customFormat="1" x14ac:dyDescent="0.3">
      <c r="B38" s="85"/>
      <c r="C38" s="54"/>
      <c r="D38" s="5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92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39" spans="1:37" s="46" customFormat="1" x14ac:dyDescent="0.3">
      <c r="B39" s="21"/>
      <c r="C39" s="55"/>
      <c r="D39" s="5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7" s="21" customFormat="1" x14ac:dyDescent="0.3">
      <c r="A40" s="57"/>
      <c r="C40" s="55"/>
      <c r="D40" s="55"/>
      <c r="E40" s="4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47"/>
      <c r="W40" s="58"/>
      <c r="X40" s="58"/>
      <c r="Y40" s="58"/>
      <c r="Z40" s="59"/>
      <c r="AA40" s="59"/>
      <c r="AB40" s="59"/>
      <c r="AC40" s="59"/>
      <c r="AD40" s="59"/>
      <c r="AE40" s="59"/>
      <c r="AF40" s="58"/>
      <c r="AG40" s="60"/>
      <c r="AH40" s="56"/>
      <c r="AI40" s="56"/>
    </row>
    <row r="41" spans="1:37" s="21" customFormat="1" x14ac:dyDescent="0.3">
      <c r="A41" s="57"/>
      <c r="C41" s="55"/>
      <c r="D41" s="55"/>
      <c r="E41" s="4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47"/>
      <c r="W41" s="58"/>
      <c r="X41" s="58"/>
      <c r="Y41" s="58"/>
      <c r="Z41" s="59"/>
      <c r="AA41" s="59"/>
      <c r="AB41" s="59"/>
      <c r="AC41" s="59"/>
      <c r="AD41" s="59"/>
      <c r="AE41" s="59"/>
      <c r="AF41" s="58"/>
      <c r="AG41" s="60"/>
    </row>
    <row r="42" spans="1:37" s="21" customFormat="1" x14ac:dyDescent="0.3">
      <c r="A42" s="57"/>
      <c r="C42" s="55"/>
      <c r="D42" s="55"/>
      <c r="E42" s="4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47"/>
      <c r="W42" s="58"/>
      <c r="X42" s="58"/>
      <c r="Y42" s="58"/>
      <c r="Z42" s="59"/>
      <c r="AA42" s="59"/>
      <c r="AB42" s="59"/>
      <c r="AC42" s="59"/>
      <c r="AD42" s="59"/>
      <c r="AE42" s="59"/>
      <c r="AF42" s="58"/>
      <c r="AG42" s="60"/>
    </row>
    <row r="43" spans="1:37" s="21" customFormat="1" x14ac:dyDescent="0.3">
      <c r="A43" s="57"/>
      <c r="C43" s="55"/>
      <c r="D43" s="55"/>
      <c r="E43" s="4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47"/>
      <c r="W43" s="58"/>
      <c r="X43" s="58"/>
      <c r="Y43" s="58"/>
      <c r="Z43" s="59"/>
      <c r="AA43" s="59"/>
      <c r="AB43" s="59"/>
      <c r="AC43" s="59"/>
      <c r="AD43" s="59"/>
      <c r="AE43" s="59"/>
      <c r="AF43" s="58"/>
      <c r="AG43" s="60"/>
      <c r="AH43" s="52"/>
      <c r="AI43" s="56"/>
      <c r="AJ43" s="56"/>
      <c r="AK43" s="56"/>
    </row>
    <row r="44" spans="1:37" s="46" customFormat="1" x14ac:dyDescent="0.3">
      <c r="B44" s="21"/>
      <c r="C44" s="55"/>
      <c r="D44" s="5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46" customFormat="1" x14ac:dyDescent="0.3">
      <c r="B45" s="21"/>
      <c r="C45" s="55"/>
      <c r="D45" s="5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3">
      <c r="B46" s="21"/>
      <c r="C46" s="55"/>
      <c r="D46" s="5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46" customFormat="1" x14ac:dyDescent="0.3">
      <c r="B47" s="21"/>
      <c r="C47" s="55"/>
      <c r="D47" s="5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51" spans="1:35" s="46" customFormat="1" x14ac:dyDescent="0.3">
      <c r="A51" s="46" t="s">
        <v>99</v>
      </c>
    </row>
    <row r="52" spans="1:35" s="46" customFormat="1" x14ac:dyDescent="0.3">
      <c r="B52" s="21"/>
      <c r="C52" s="54"/>
      <c r="D52" s="54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62"/>
      <c r="AI52" s="82"/>
    </row>
    <row r="53" spans="1:35" s="46" customFormat="1" x14ac:dyDescent="0.3">
      <c r="B53" s="21"/>
      <c r="C53" s="54"/>
      <c r="D53" s="54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X53" s="16"/>
      <c r="Y53" s="16"/>
      <c r="Z53" s="17"/>
      <c r="AA53" s="17"/>
      <c r="AB53" s="17"/>
      <c r="AC53" s="17"/>
      <c r="AD53" s="17"/>
      <c r="AE53" s="17"/>
      <c r="AF53" s="16"/>
      <c r="AG53" s="2"/>
      <c r="AH53" s="83"/>
      <c r="AI53" s="84"/>
    </row>
    <row r="54" spans="1:35" s="46" customFormat="1" x14ac:dyDescent="0.3">
      <c r="B54" s="21"/>
      <c r="C54" s="54"/>
      <c r="D54" s="54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7"/>
      <c r="X54" s="16"/>
      <c r="Y54" s="16"/>
      <c r="Z54" s="17"/>
      <c r="AA54" s="17"/>
      <c r="AB54" s="17"/>
      <c r="AC54" s="17"/>
      <c r="AD54" s="17"/>
      <c r="AE54" s="17"/>
      <c r="AF54" s="16"/>
      <c r="AG54" s="2"/>
    </row>
    <row r="55" spans="1:35" s="46" customFormat="1" x14ac:dyDescent="0.3">
      <c r="B55" s="21"/>
      <c r="C55" s="54"/>
      <c r="D55" s="54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  <row r="56" spans="1:35" s="46" customFormat="1" x14ac:dyDescent="0.3">
      <c r="A56" s="86"/>
      <c r="B56" s="21"/>
      <c r="C56" s="53"/>
      <c r="D56" s="53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7"/>
      <c r="X56" s="16"/>
      <c r="Y56" s="16"/>
      <c r="Z56" s="17"/>
      <c r="AA56" s="17"/>
      <c r="AB56" s="17"/>
      <c r="AC56" s="17"/>
      <c r="AD56" s="17"/>
      <c r="AE56" s="17"/>
      <c r="AF56" s="16"/>
      <c r="AG56" s="2"/>
    </row>
    <row r="57" spans="1:35" s="46" customFormat="1" x14ac:dyDescent="0.3">
      <c r="B57" s="85"/>
      <c r="C57" s="48"/>
      <c r="D57" s="4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7"/>
      <c r="X57" s="16"/>
      <c r="Y57" s="16"/>
      <c r="Z57" s="17"/>
      <c r="AA57" s="17"/>
      <c r="AB57" s="17"/>
      <c r="AC57" s="17"/>
      <c r="AD57" s="17"/>
      <c r="AE57" s="17"/>
      <c r="AF57" s="16"/>
      <c r="AG57" s="2"/>
      <c r="AH57" s="87"/>
      <c r="AI57" s="87"/>
    </row>
    <row r="58" spans="1:35" s="46" customFormat="1" x14ac:dyDescent="0.3">
      <c r="B58" s="85"/>
      <c r="C58" s="48"/>
      <c r="D58" s="4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7"/>
      <c r="W58" s="20"/>
      <c r="X58" s="16"/>
      <c r="Y58" s="16"/>
      <c r="Z58" s="17"/>
      <c r="AA58" s="17"/>
      <c r="AB58" s="17"/>
      <c r="AC58" s="17"/>
      <c r="AD58" s="17"/>
      <c r="AE58" s="17"/>
      <c r="AF58" s="16"/>
      <c r="AG58" s="2"/>
      <c r="AH58" s="88"/>
      <c r="AI58" s="88"/>
    </row>
    <row r="59" spans="1:35" s="46" customFormat="1" x14ac:dyDescent="0.3">
      <c r="B59" s="85"/>
      <c r="C59" s="48"/>
      <c r="D59" s="4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7"/>
      <c r="W59" s="20"/>
      <c r="X59" s="16"/>
      <c r="Y59" s="16"/>
      <c r="Z59" s="17"/>
      <c r="AA59" s="17"/>
      <c r="AB59" s="17"/>
      <c r="AC59" s="17"/>
      <c r="AD59" s="17"/>
      <c r="AE59" s="17"/>
      <c r="AF59" s="16"/>
      <c r="AG59" s="2"/>
      <c r="AH59" s="2"/>
      <c r="AI59" s="2"/>
    </row>
    <row r="60" spans="1:35" s="46" customFormat="1" x14ac:dyDescent="0.3">
      <c r="B60" s="85"/>
      <c r="C60" s="48"/>
      <c r="D60" s="4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7"/>
      <c r="W60" s="20"/>
      <c r="X60" s="16"/>
      <c r="Y60" s="16"/>
      <c r="Z60" s="17"/>
      <c r="AA60" s="17"/>
      <c r="AB60" s="17"/>
      <c r="AC60" s="17"/>
      <c r="AD60" s="17"/>
      <c r="AE60" s="17"/>
      <c r="AF60" s="16"/>
      <c r="AG60" s="2"/>
    </row>
  </sheetData>
  <dataValidations count="2">
    <dataValidation type="list" allowBlank="1" showInputMessage="1" showErrorMessage="1" sqref="D52:D60 D19:D27 J7 J4 F32 F19:F20 F23 D32:D47 H4:H5 D4:D17" xr:uid="{00000000-0002-0000-0200-000000000000}">
      <formula1>INDIRECT(C4)</formula1>
    </dataValidation>
    <dataValidation type="list" allowBlank="1" showInputMessage="1" showErrorMessage="1" sqref="C52:C60 C19:C27 E23 C32:C47 C8:C17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6"/>
  <sheetViews>
    <sheetView workbookViewId="0">
      <pane xSplit="5" ySplit="1" topLeftCell="AD2" activePane="bottomRight" state="frozen"/>
      <selection pane="topRight" activeCell="F1" sqref="F1"/>
      <selection pane="bottomLeft" activeCell="A2" sqref="A2"/>
      <selection pane="bottomRight" activeCell="AL36" sqref="AL36"/>
    </sheetView>
  </sheetViews>
  <sheetFormatPr defaultColWidth="8.88671875" defaultRowHeight="14.4" x14ac:dyDescent="0.3"/>
  <cols>
    <col min="1" max="1" width="9.44140625" style="46" bestFit="1" customWidth="1"/>
    <col min="2" max="2" width="7" style="21" customWidth="1"/>
    <col min="3" max="3" width="13.44140625" style="53" customWidth="1"/>
    <col min="4" max="4" width="16.44140625" style="53" customWidth="1"/>
    <col min="5" max="5" width="52.6640625" customWidth="1"/>
    <col min="6" max="7" width="17" style="16" bestFit="1" customWidth="1"/>
    <col min="8" max="8" width="16.33203125" style="16" bestFit="1" customWidth="1"/>
    <col min="9" max="10" width="18.10937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09375" style="16" bestFit="1" customWidth="1"/>
    <col min="15" max="15" width="16.33203125" style="16" bestFit="1" customWidth="1"/>
    <col min="16" max="16" width="18.109375" style="16" bestFit="1" customWidth="1"/>
    <col min="17" max="17" width="16.33203125" style="16" bestFit="1" customWidth="1"/>
    <col min="18" max="18" width="18.109375" style="16" bestFit="1" customWidth="1"/>
    <col min="19" max="19" width="16.33203125" style="16" bestFit="1" customWidth="1"/>
    <col min="20" max="20" width="18.44140625" style="16" bestFit="1" customWidth="1"/>
    <col min="21" max="21" width="16.33203125" style="16" bestFit="1" customWidth="1"/>
    <col min="22" max="22" width="21.44140625" style="16" bestFit="1" customWidth="1"/>
    <col min="23" max="23" width="13.6640625" bestFit="1" customWidth="1"/>
    <col min="24" max="24" width="14.6640625" customWidth="1"/>
    <col min="25" max="25" width="14.44140625" customWidth="1"/>
    <col min="26" max="27" width="15.33203125" bestFit="1" customWidth="1"/>
    <col min="28" max="28" width="23.6640625" bestFit="1" customWidth="1"/>
    <col min="29" max="29" width="24.6640625" bestFit="1" customWidth="1"/>
    <col min="30" max="31" width="12.109375" bestFit="1" customWidth="1"/>
    <col min="32" max="32" width="11.88671875" bestFit="1" customWidth="1"/>
    <col min="33" max="33" width="14.33203125" bestFit="1" customWidth="1"/>
    <col min="34" max="34" width="8.44140625" customWidth="1"/>
    <col min="35" max="35" width="7.6640625" bestFit="1" customWidth="1"/>
    <col min="36" max="36" width="13.44140625" customWidth="1"/>
  </cols>
  <sheetData>
    <row r="1" spans="1:36" s="19" customFormat="1" x14ac:dyDescent="0.3">
      <c r="A1" s="95" t="s">
        <v>0</v>
      </c>
      <c r="B1" s="96" t="s">
        <v>79</v>
      </c>
      <c r="C1" s="89" t="s">
        <v>65</v>
      </c>
      <c r="D1" s="89" t="s">
        <v>57</v>
      </c>
      <c r="E1" s="51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3" t="s">
        <v>19</v>
      </c>
      <c r="X1" s="61" t="s">
        <v>20</v>
      </c>
      <c r="Y1" s="45" t="s">
        <v>21</v>
      </c>
      <c r="Z1" s="5" t="s">
        <v>42</v>
      </c>
      <c r="AA1" s="5" t="s">
        <v>43</v>
      </c>
      <c r="AB1" s="5" t="s">
        <v>142</v>
      </c>
      <c r="AC1" s="5" t="s">
        <v>94</v>
      </c>
      <c r="AD1" s="19" t="s">
        <v>31</v>
      </c>
      <c r="AE1" s="19" t="s">
        <v>32</v>
      </c>
      <c r="AF1" s="19" t="s">
        <v>33</v>
      </c>
      <c r="AG1" s="19" t="s">
        <v>34</v>
      </c>
      <c r="AH1" s="124" t="s">
        <v>73</v>
      </c>
      <c r="AI1" s="125" t="s">
        <v>74</v>
      </c>
      <c r="AJ1" s="89" t="s">
        <v>82</v>
      </c>
    </row>
    <row r="2" spans="1:36" s="91" customFormat="1" x14ac:dyDescent="0.3">
      <c r="A2" s="91">
        <v>2159</v>
      </c>
      <c r="B2" s="85" t="s">
        <v>80</v>
      </c>
      <c r="C2" s="105" t="s">
        <v>62</v>
      </c>
      <c r="D2" s="64" t="s">
        <v>67</v>
      </c>
      <c r="E2" s="91" t="s">
        <v>129</v>
      </c>
      <c r="F2" s="16">
        <v>-1.25969592771792</v>
      </c>
      <c r="G2" s="16">
        <v>-1.26049038917677</v>
      </c>
      <c r="H2" s="16">
        <v>4.3949220704663202E-3</v>
      </c>
      <c r="I2" s="16">
        <v>-2.33391212216512</v>
      </c>
      <c r="J2" s="16">
        <v>-2.3366399685171699</v>
      </c>
      <c r="K2" s="16">
        <v>1.2019528154313701E-3</v>
      </c>
      <c r="L2" s="16">
        <v>-2.6744485799703299E-2</v>
      </c>
      <c r="M2" s="16">
        <v>4.4897636358888502E-3</v>
      </c>
      <c r="N2" s="16">
        <v>-11.4418449249905</v>
      </c>
      <c r="O2" s="16">
        <v>4.3501158769337703E-3</v>
      </c>
      <c r="P2" s="16">
        <v>-22.183585339767799</v>
      </c>
      <c r="Q2" s="16">
        <v>1.1780386312167099E-3</v>
      </c>
      <c r="R2" s="16">
        <v>-37.544619885690501</v>
      </c>
      <c r="S2" s="16">
        <v>0.163803786060888</v>
      </c>
      <c r="T2" s="16">
        <v>1240.2367973293001</v>
      </c>
      <c r="U2" s="16">
        <v>0.16414919616821999</v>
      </c>
      <c r="V2" s="92">
        <v>43881.527118055557</v>
      </c>
      <c r="W2" s="91">
        <v>2.4</v>
      </c>
      <c r="X2" s="16">
        <v>4.7508050560936196E-3</v>
      </c>
      <c r="Y2" s="16">
        <v>1.9335577112572901E-3</v>
      </c>
      <c r="Z2" s="17">
        <f>((((N2/1000)+1)/((SMOW!$Z$4/1000)+1))-1)*1000</f>
        <v>-1.1457735299892358</v>
      </c>
      <c r="AA2" s="17">
        <f>((((P2/1000)+1)/((SMOW!$AA$4/1000)+1))-1)*1000</f>
        <v>-2.1863378241390174</v>
      </c>
      <c r="AB2" s="17">
        <f>Z2*SMOW!$AN$6</f>
        <v>-1.1988540460926791</v>
      </c>
      <c r="AC2" s="17">
        <f>AA2*SMOW!$AN$12</f>
        <v>-2.2860484297487917</v>
      </c>
      <c r="AD2" s="17">
        <f t="shared" ref="AD2:AE9" si="0">LN((AB2/1000)+1)*1000</f>
        <v>-1.1995732464728932</v>
      </c>
      <c r="AE2" s="17">
        <f t="shared" si="0"/>
        <v>-2.2886654276103222</v>
      </c>
      <c r="AF2" s="16">
        <f>(AD2-SMOW!AN$14*AE2)</f>
        <v>8.8420993053570651E-3</v>
      </c>
      <c r="AG2" s="2">
        <f t="shared" ref="AG2:AG9" si="1">AF2*1000</f>
        <v>8.8420993053570651</v>
      </c>
      <c r="AH2" s="60">
        <f>AVERAGE(AG2:AG3)</f>
        <v>1.1736914275188859</v>
      </c>
      <c r="AI2" s="60">
        <f>STDEV(AG2:AG3)</f>
        <v>10.844766422647439</v>
      </c>
    </row>
    <row r="3" spans="1:36" s="91" customFormat="1" x14ac:dyDescent="0.3">
      <c r="A3" s="91">
        <v>2160</v>
      </c>
      <c r="B3" s="85" t="s">
        <v>80</v>
      </c>
      <c r="C3" s="105" t="s">
        <v>62</v>
      </c>
      <c r="D3" s="64" t="s">
        <v>67</v>
      </c>
      <c r="E3" s="91" t="s">
        <v>130</v>
      </c>
      <c r="F3" s="16">
        <v>-1.2933072028856001</v>
      </c>
      <c r="G3" s="16">
        <v>-1.2941445556412401</v>
      </c>
      <c r="H3" s="16">
        <v>3.97698907786765E-3</v>
      </c>
      <c r="I3" s="16">
        <v>-2.3698302371118101</v>
      </c>
      <c r="J3" s="16">
        <v>-2.37264274908163</v>
      </c>
      <c r="K3" s="16">
        <v>1.0102339949999699E-3</v>
      </c>
      <c r="L3" s="16">
        <v>-4.1389184126135799E-2</v>
      </c>
      <c r="M3" s="16">
        <v>3.9126733798173904E-3</v>
      </c>
      <c r="N3" s="16">
        <v>-11.4751135334906</v>
      </c>
      <c r="O3" s="16">
        <v>3.9364437076784796E-3</v>
      </c>
      <c r="P3" s="16">
        <v>-22.218788823984902</v>
      </c>
      <c r="Q3" s="16">
        <v>9.9013426933253603E-4</v>
      </c>
      <c r="R3" s="16">
        <v>-37.831095872790698</v>
      </c>
      <c r="S3" s="16">
        <v>0.111647756893337</v>
      </c>
      <c r="T3" s="16">
        <v>1039.8132364810499</v>
      </c>
      <c r="U3" s="16">
        <v>0.119683026556811</v>
      </c>
      <c r="V3" s="92">
        <v>43881.607812499999</v>
      </c>
      <c r="W3" s="91">
        <v>2.4</v>
      </c>
      <c r="X3" s="16">
        <v>2.6164363702528098E-4</v>
      </c>
      <c r="Y3" s="16">
        <v>1.76826047194904E-3</v>
      </c>
      <c r="Z3" s="17">
        <f>((((N3/1000)+1)/((SMOW!$Z$4/1000)+1))-1)*1000</f>
        <v>-1.1793886390635278</v>
      </c>
      <c r="AA3" s="17">
        <f>((((P3/1000)+1)/((SMOW!$AA$4/1000)+1))-1)*1000</f>
        <v>-2.2222612520763629</v>
      </c>
      <c r="AB3" s="17">
        <f>Z3*SMOW!$AN$6</f>
        <v>-1.2340264501225926</v>
      </c>
      <c r="AC3" s="17">
        <f>AA3*SMOW!$AN$12</f>
        <v>-2.3236101894735053</v>
      </c>
      <c r="AD3" s="17">
        <f t="shared" si="0"/>
        <v>-1.2347884877433044</v>
      </c>
      <c r="AE3" s="17">
        <f t="shared" si="0"/>
        <v>-2.3263139607821688</v>
      </c>
      <c r="AF3" s="16">
        <f>(AD3-SMOW!AN$14*AE3)</f>
        <v>-6.4947164503192933E-3</v>
      </c>
      <c r="AG3" s="2">
        <f t="shared" si="1"/>
        <v>-6.4947164503192933</v>
      </c>
      <c r="AH3" s="57"/>
      <c r="AI3" s="57"/>
    </row>
    <row r="4" spans="1:36" s="91" customFormat="1" x14ac:dyDescent="0.3">
      <c r="A4" s="91">
        <v>2161</v>
      </c>
      <c r="B4" s="85" t="s">
        <v>80</v>
      </c>
      <c r="C4" s="105" t="s">
        <v>62</v>
      </c>
      <c r="D4" s="48" t="s">
        <v>71</v>
      </c>
      <c r="E4" s="91" t="s">
        <v>131</v>
      </c>
      <c r="F4" s="16">
        <v>2.4326170252228798</v>
      </c>
      <c r="G4" s="16">
        <v>2.4296625390131799</v>
      </c>
      <c r="H4" s="16">
        <v>4.88521177002462E-3</v>
      </c>
      <c r="I4" s="16">
        <v>4.7078512206872496</v>
      </c>
      <c r="J4" s="16">
        <v>4.6968039237030101</v>
      </c>
      <c r="K4" s="16">
        <v>1.1254317924300401E-3</v>
      </c>
      <c r="L4" s="16">
        <v>-5.0249932702010003E-2</v>
      </c>
      <c r="M4" s="16">
        <v>4.8586397047462098E-3</v>
      </c>
      <c r="N4" s="16">
        <v>-7.7871750715402399</v>
      </c>
      <c r="O4" s="16">
        <v>4.8354070771303402E-3</v>
      </c>
      <c r="P4" s="16">
        <v>-15.2819256878494</v>
      </c>
      <c r="Q4" s="16">
        <v>1.1030400788272E-3</v>
      </c>
      <c r="R4" s="16">
        <v>-27.4472716789505</v>
      </c>
      <c r="S4" s="16">
        <v>0.163496603281158</v>
      </c>
      <c r="T4" s="16">
        <v>1053.0660942263701</v>
      </c>
      <c r="U4" s="16">
        <v>0.26660309852187802</v>
      </c>
      <c r="V4" s="92">
        <v>43881.689849537041</v>
      </c>
      <c r="W4" s="91">
        <v>2.4</v>
      </c>
      <c r="X4" s="16">
        <v>2.29087972041519E-5</v>
      </c>
      <c r="Y4" s="16">
        <v>1.69871926058037E-3</v>
      </c>
      <c r="Z4" s="17">
        <f>((((N4/1000)+1)/((SMOW!$Z$4/1000)+1))-1)*1000</f>
        <v>2.5469605906394133</v>
      </c>
      <c r="AA4" s="17">
        <f>((((P4/1000)+1)/((SMOW!$AA$4/1000)+1))-1)*1000</f>
        <v>4.8564671330317832</v>
      </c>
      <c r="AB4" s="17">
        <f>Z4*SMOW!$AN$6</f>
        <v>2.6649542247282905</v>
      </c>
      <c r="AC4" s="17">
        <f>AA4*SMOW!$AN$12</f>
        <v>5.0779522455391604</v>
      </c>
      <c r="AD4" s="17">
        <f t="shared" si="0"/>
        <v>2.6614095304537928</v>
      </c>
      <c r="AE4" s="17">
        <f t="shared" si="0"/>
        <v>5.0651029264966994</v>
      </c>
      <c r="AF4" s="16">
        <f>(AD4-SMOW!AN$14*AE4)</f>
        <v>-1.2964814736464714E-2</v>
      </c>
      <c r="AG4" s="2">
        <f t="shared" si="1"/>
        <v>-12.964814736464714</v>
      </c>
      <c r="AH4" s="60">
        <f>AVERAGE(AG4:AG5)</f>
        <v>-11.882824983865392</v>
      </c>
      <c r="AI4" s="60">
        <f>STDEV(AG4:AG5)</f>
        <v>1.5301645824746704</v>
      </c>
    </row>
    <row r="5" spans="1:36" s="91" customFormat="1" x14ac:dyDescent="0.3">
      <c r="A5" s="91">
        <v>2162</v>
      </c>
      <c r="B5" s="85" t="s">
        <v>80</v>
      </c>
      <c r="C5" s="105" t="s">
        <v>62</v>
      </c>
      <c r="D5" s="48" t="s">
        <v>71</v>
      </c>
      <c r="E5" s="91" t="s">
        <v>132</v>
      </c>
      <c r="F5" s="16">
        <v>2.4703391335090301</v>
      </c>
      <c r="G5" s="16">
        <v>2.46729246318694</v>
      </c>
      <c r="H5" s="16">
        <v>4.5315647081583801E-3</v>
      </c>
      <c r="I5" s="16">
        <v>4.7755754696929396</v>
      </c>
      <c r="J5" s="16">
        <v>4.7642085167130901</v>
      </c>
      <c r="K5" s="16">
        <v>1.86286936860617E-3</v>
      </c>
      <c r="L5" s="16">
        <v>-4.8209633637578797E-2</v>
      </c>
      <c r="M5" s="16">
        <v>4.6363434065404101E-3</v>
      </c>
      <c r="N5" s="16">
        <v>-7.7498375398306996</v>
      </c>
      <c r="O5" s="16">
        <v>4.4853654440886702E-3</v>
      </c>
      <c r="P5" s="16">
        <v>-15.215548887882999</v>
      </c>
      <c r="Q5" s="16">
        <v>1.8258055166210101E-3</v>
      </c>
      <c r="R5" s="16">
        <v>-28.215708285943901</v>
      </c>
      <c r="S5" s="16">
        <v>0.148266795628787</v>
      </c>
      <c r="T5" s="16">
        <v>1294.2492608198099</v>
      </c>
      <c r="U5" s="16">
        <v>0.29838503254124199</v>
      </c>
      <c r="V5" s="92">
        <v>43882.340312499997</v>
      </c>
      <c r="W5" s="91">
        <v>2.4</v>
      </c>
      <c r="X5" s="16">
        <v>7.9537371091043894E-3</v>
      </c>
      <c r="Y5" s="16">
        <v>1.1593379621662001E-2</v>
      </c>
      <c r="Z5" s="17">
        <f>((((N5/1000)+1)/((SMOW!$Z$4/1000)+1))-1)*1000</f>
        <v>2.5846870017389723</v>
      </c>
      <c r="AA5" s="17">
        <f>((((P5/1000)+1)/((SMOW!$AA$4/1000)+1))-1)*1000</f>
        <v>4.9242013997765621</v>
      </c>
      <c r="AB5" s="17">
        <f>Z5*SMOW!$AN$6</f>
        <v>2.7044283960260747</v>
      </c>
      <c r="AC5" s="17">
        <f>AA5*SMOW!$AN$12</f>
        <v>5.1487756162106457</v>
      </c>
      <c r="AD5" s="17">
        <f t="shared" si="0"/>
        <v>2.70077800954286</v>
      </c>
      <c r="AE5" s="17">
        <f t="shared" si="0"/>
        <v>5.1355659938903901</v>
      </c>
      <c r="AF5" s="16">
        <f>(AD5-SMOW!AN$14*AE5)</f>
        <v>-1.080083523126607E-2</v>
      </c>
      <c r="AG5" s="2">
        <f t="shared" si="1"/>
        <v>-10.80083523126607</v>
      </c>
      <c r="AH5" s="57"/>
      <c r="AI5" s="57"/>
    </row>
    <row r="6" spans="1:36" s="91" customFormat="1" x14ac:dyDescent="0.3">
      <c r="A6" s="91">
        <v>2171</v>
      </c>
      <c r="B6" s="85" t="s">
        <v>113</v>
      </c>
      <c r="C6" s="105" t="s">
        <v>62</v>
      </c>
      <c r="D6" s="64" t="s">
        <v>69</v>
      </c>
      <c r="E6" s="91" t="s">
        <v>141</v>
      </c>
      <c r="F6" s="16">
        <v>-9.9906310522038009</v>
      </c>
      <c r="G6" s="16">
        <v>-10.0408725945532</v>
      </c>
      <c r="H6" s="16">
        <v>3.7508336442351299E-3</v>
      </c>
      <c r="I6" s="16">
        <v>-18.833792653049699</v>
      </c>
      <c r="J6" s="16">
        <v>-19.013407355269401</v>
      </c>
      <c r="K6" s="16">
        <v>1.3505474597400101E-3</v>
      </c>
      <c r="L6" s="16">
        <v>-1.79351097092706E-3</v>
      </c>
      <c r="M6" s="16">
        <v>3.7796614636409899E-3</v>
      </c>
      <c r="N6" s="16">
        <v>-20.0837682393386</v>
      </c>
      <c r="O6" s="16">
        <v>3.7125939267907701E-3</v>
      </c>
      <c r="P6" s="16">
        <v>-38.355182449328296</v>
      </c>
      <c r="Q6" s="16">
        <v>1.32367682028922E-3</v>
      </c>
      <c r="R6" s="16">
        <v>-57.828155525965499</v>
      </c>
      <c r="S6" s="16">
        <v>0.13203231219665401</v>
      </c>
      <c r="T6" s="16">
        <v>877.25288302633203</v>
      </c>
      <c r="U6" s="16">
        <v>0.18339609856973799</v>
      </c>
      <c r="V6" s="92">
        <v>43885.74490740741</v>
      </c>
      <c r="W6" s="91">
        <v>2.4</v>
      </c>
      <c r="X6" s="16">
        <v>3.3438683580872298E-2</v>
      </c>
      <c r="Y6" s="16">
        <v>2.7814056831942501E-2</v>
      </c>
      <c r="Z6" s="17">
        <f>((((N6/1000)+1)/((SMOW!$Z$4/1000)+1))-1)*1000</f>
        <v>-9.8777045580745728</v>
      </c>
      <c r="AA6" s="17">
        <f>((((P6/1000)+1)/((SMOW!$AA$4/1000)+1))-1)*1000</f>
        <v>-18.68865900958372</v>
      </c>
      <c r="AB6" s="17">
        <f>Z6*SMOW!$AN$6</f>
        <v>-10.335311268420604</v>
      </c>
      <c r="AC6" s="17">
        <f>AA6*SMOW!$AN$12</f>
        <v>-19.540978119332458</v>
      </c>
      <c r="AD6" s="17">
        <f t="shared" si="0"/>
        <v>-10.389091475638626</v>
      </c>
      <c r="AE6" s="17">
        <f t="shared" si="0"/>
        <v>-19.734427303571145</v>
      </c>
      <c r="AF6" s="16">
        <f>(AD6-SMOW!AN$14*AE6)</f>
        <v>3.0686140646938753E-2</v>
      </c>
      <c r="AG6" s="2">
        <f t="shared" si="1"/>
        <v>30.686140646938753</v>
      </c>
      <c r="AH6" s="60">
        <f>AVERAGE(AG6:AG7)</f>
        <v>23.454260833907448</v>
      </c>
      <c r="AI6" s="60">
        <f>STDEV(AG6:AG7)</f>
        <v>10.227422513041066</v>
      </c>
    </row>
    <row r="7" spans="1:36" s="91" customFormat="1" x14ac:dyDescent="0.3">
      <c r="A7" s="91">
        <v>2172</v>
      </c>
      <c r="B7" s="85" t="s">
        <v>80</v>
      </c>
      <c r="C7" s="105" t="s">
        <v>62</v>
      </c>
      <c r="D7" s="64" t="s">
        <v>69</v>
      </c>
      <c r="E7" s="91" t="s">
        <v>143</v>
      </c>
      <c r="F7" s="16">
        <v>-10.1756759895451</v>
      </c>
      <c r="G7" s="16">
        <v>-10.2278024669241</v>
      </c>
      <c r="H7" s="16">
        <v>4.3275089907551401E-3</v>
      </c>
      <c r="I7" s="16">
        <v>-19.1555201259924</v>
      </c>
      <c r="J7" s="16">
        <v>-19.341364413694201</v>
      </c>
      <c r="K7" s="16">
        <v>3.0683531877693901E-3</v>
      </c>
      <c r="L7" s="16">
        <v>-1.5562056493584501E-2</v>
      </c>
      <c r="M7" s="16">
        <v>4.3958090964717998E-3</v>
      </c>
      <c r="N7" s="16">
        <v>-20.266926645100501</v>
      </c>
      <c r="O7" s="16">
        <v>4.2833900730037703E-3</v>
      </c>
      <c r="P7" s="16">
        <v>-38.670508797405098</v>
      </c>
      <c r="Q7" s="16">
        <v>3.0073048983317399E-3</v>
      </c>
      <c r="R7" s="16">
        <v>-58.416536444008798</v>
      </c>
      <c r="S7" s="16">
        <v>0.117429709059109</v>
      </c>
      <c r="T7" s="16">
        <v>1144.48346062059</v>
      </c>
      <c r="U7" s="16">
        <v>0.235898638020375</v>
      </c>
      <c r="V7" s="92">
        <v>43886.377280092594</v>
      </c>
      <c r="W7" s="91">
        <v>2.4</v>
      </c>
      <c r="X7" s="16">
        <v>1.15563018604744E-2</v>
      </c>
      <c r="Y7" s="16">
        <v>7.5139797062556499E-3</v>
      </c>
      <c r="Z7" s="17">
        <f>((((N7/1000)+1)/((SMOW!$Z$4/1000)+1))-1)*1000</f>
        <v>-10.062770602767724</v>
      </c>
      <c r="AA7" s="17">
        <f>((((P7/1000)+1)/((SMOW!$AA$4/1000)+1))-1)*1000</f>
        <v>-19.01043407230274</v>
      </c>
      <c r="AB7" s="17">
        <f>Z7*SMOW!$AN$6</f>
        <v>-10.528950910695144</v>
      </c>
      <c r="AC7" s="17">
        <f>AA7*SMOW!$AN$12</f>
        <v>-19.877428126618412</v>
      </c>
      <c r="AD7" s="17">
        <f t="shared" si="0"/>
        <v>-10.584772488509108</v>
      </c>
      <c r="AE7" s="17">
        <f t="shared" si="0"/>
        <v>-20.077641798352243</v>
      </c>
      <c r="AF7" s="16">
        <f>(AD7-SMOW!AN$14*AE7)</f>
        <v>1.6222381020876142E-2</v>
      </c>
      <c r="AG7" s="2">
        <f t="shared" si="1"/>
        <v>16.222381020876142</v>
      </c>
    </row>
    <row r="8" spans="1:36" s="91" customFormat="1" x14ac:dyDescent="0.3">
      <c r="A8" s="91">
        <v>2175</v>
      </c>
      <c r="B8" s="85" t="s">
        <v>80</v>
      </c>
      <c r="C8" s="105" t="s">
        <v>62</v>
      </c>
      <c r="D8" s="48" t="s">
        <v>71</v>
      </c>
      <c r="E8" s="91" t="s">
        <v>146</v>
      </c>
      <c r="F8" s="16">
        <v>2.3639082787702401</v>
      </c>
      <c r="G8" s="16">
        <v>2.3611183446414601</v>
      </c>
      <c r="H8" s="16">
        <v>3.9209920107183402E-3</v>
      </c>
      <c r="I8" s="16">
        <v>4.5698252705502398</v>
      </c>
      <c r="J8" s="16">
        <v>4.5594152943157402</v>
      </c>
      <c r="K8" s="16">
        <v>1.18463279892742E-3</v>
      </c>
      <c r="L8" s="16">
        <v>-4.6252930757257102E-2</v>
      </c>
      <c r="M8" s="16">
        <v>3.9653290182156296E-3</v>
      </c>
      <c r="N8" s="16">
        <v>-7.8551833329008502</v>
      </c>
      <c r="O8" s="16">
        <v>3.8810175301582498E-3</v>
      </c>
      <c r="P8" s="16">
        <v>-15.417205458639399</v>
      </c>
      <c r="Q8" s="16">
        <v>1.1610632156530099E-3</v>
      </c>
      <c r="R8" s="16">
        <v>-25.3076233338771</v>
      </c>
      <c r="S8" s="16">
        <v>0.167822072594282</v>
      </c>
      <c r="T8" s="16">
        <v>1064.49556001868</v>
      </c>
      <c r="U8" s="16">
        <v>0.21620525310196401</v>
      </c>
      <c r="V8" s="92">
        <v>43886.613287037035</v>
      </c>
      <c r="W8" s="91">
        <v>2.4</v>
      </c>
      <c r="X8" s="16">
        <v>7.4879826843137902E-5</v>
      </c>
      <c r="Y8" s="16">
        <v>2.05890012759388E-4</v>
      </c>
      <c r="Z8" s="17">
        <f>((((N8/1000)+1)/((SMOW!$Z$4/1000)+1))-1)*1000</f>
        <v>2.4782440068491507</v>
      </c>
      <c r="AA8" s="17">
        <f>((((P8/1000)+1)/((SMOW!$AA$4/1000)+1))-1)*1000</f>
        <v>4.7184207661612465</v>
      </c>
      <c r="AB8" s="17">
        <f>Z8*SMOW!$AN$6</f>
        <v>2.5930541918209173</v>
      </c>
      <c r="AC8" s="17">
        <f>AA8*SMOW!$AN$12</f>
        <v>4.9336101055767818</v>
      </c>
      <c r="AD8" s="17">
        <f t="shared" si="0"/>
        <v>2.589698027358931</v>
      </c>
      <c r="AE8" s="17">
        <f t="shared" si="0"/>
        <v>4.9214797325668433</v>
      </c>
      <c r="AF8" s="16">
        <f>(AD8-SMOW!AN$14*AE8)</f>
        <v>-8.8432714363624321E-3</v>
      </c>
      <c r="AG8" s="2">
        <f t="shared" si="1"/>
        <v>-8.8432714363624321</v>
      </c>
      <c r="AH8" s="60">
        <f>AVERAGE(AG8:AG11)</f>
        <v>1.6290102169096987</v>
      </c>
      <c r="AI8" s="60">
        <f>STDEV(AG8:AG11)</f>
        <v>19.422951096354893</v>
      </c>
    </row>
    <row r="9" spans="1:36" s="91" customFormat="1" x14ac:dyDescent="0.3">
      <c r="A9" s="91">
        <v>2176</v>
      </c>
      <c r="B9" s="85" t="s">
        <v>113</v>
      </c>
      <c r="C9" s="105" t="s">
        <v>62</v>
      </c>
      <c r="D9" s="48" t="s">
        <v>71</v>
      </c>
      <c r="E9" s="91" t="s">
        <v>148</v>
      </c>
      <c r="F9" s="16">
        <v>2.3438210884069699</v>
      </c>
      <c r="G9" s="16">
        <v>2.3410783385237699</v>
      </c>
      <c r="H9" s="16">
        <v>3.8361955176172999E-3</v>
      </c>
      <c r="I9" s="16">
        <v>4.5509863030376696</v>
      </c>
      <c r="J9" s="16">
        <v>4.5406618523951403</v>
      </c>
      <c r="K9" s="16">
        <v>1.1337838569156599E-3</v>
      </c>
      <c r="L9" s="16">
        <v>-5.6391119540862497E-2</v>
      </c>
      <c r="M9" s="16">
        <v>3.8883406169421702E-3</v>
      </c>
      <c r="N9" s="16">
        <v>-7.8750657345273902</v>
      </c>
      <c r="O9" s="16">
        <v>3.7970855365924098E-3</v>
      </c>
      <c r="P9" s="16">
        <v>-15.435669604001101</v>
      </c>
      <c r="Q9" s="16">
        <v>1.11122596972994E-3</v>
      </c>
      <c r="R9" s="16">
        <v>-25.119445773325399</v>
      </c>
      <c r="S9" s="16">
        <v>0.14811494323571001</v>
      </c>
      <c r="T9" s="16">
        <v>1077.2465905276199</v>
      </c>
      <c r="U9" s="16">
        <v>9.1007233105786497E-2</v>
      </c>
      <c r="V9" s="92">
        <v>43886.688055555554</v>
      </c>
      <c r="W9" s="91">
        <v>2.4</v>
      </c>
      <c r="X9" s="16">
        <v>3.7282377763238297E-2</v>
      </c>
      <c r="Y9" s="16">
        <v>2.89819276881703E-2</v>
      </c>
      <c r="Z9" s="17">
        <f>((((N9/1000)+1)/((SMOW!$Z$4/1000)+1))-1)*1000</f>
        <v>2.458154525218692</v>
      </c>
      <c r="AA9" s="17">
        <f>((((P9/1000)+1)/((SMOW!$AA$4/1000)+1))-1)*1000</f>
        <v>4.6995790119974679</v>
      </c>
      <c r="AB9" s="17">
        <f>Z9*SMOW!$AN$6</f>
        <v>2.572034020114903</v>
      </c>
      <c r="AC9" s="17">
        <f>AA9*SMOW!$AN$12</f>
        <v>4.9139090502118439</v>
      </c>
      <c r="AD9" s="17">
        <f t="shared" si="0"/>
        <v>2.5687320013391735</v>
      </c>
      <c r="AE9" s="17">
        <f t="shared" si="0"/>
        <v>4.9018752051808363</v>
      </c>
      <c r="AF9" s="16">
        <f>(AD9-SMOW!AN$14*AE9)</f>
        <v>-1.9458106996308455E-2</v>
      </c>
      <c r="AG9" s="2">
        <f t="shared" si="1"/>
        <v>-19.458106996308455</v>
      </c>
      <c r="AH9" s="60"/>
      <c r="AI9" s="60"/>
    </row>
    <row r="10" spans="1:36" s="91" customFormat="1" x14ac:dyDescent="0.3">
      <c r="A10" s="91">
        <v>2183</v>
      </c>
      <c r="B10" s="85" t="s">
        <v>80</v>
      </c>
      <c r="C10" s="105" t="s">
        <v>62</v>
      </c>
      <c r="D10" s="48" t="s">
        <v>67</v>
      </c>
      <c r="E10" s="91" t="s">
        <v>155</v>
      </c>
      <c r="F10" s="16">
        <v>-1.2250093355815801</v>
      </c>
      <c r="G10" s="16">
        <v>-1.2257605828414999</v>
      </c>
      <c r="H10" s="16">
        <v>3.98222161779563E-3</v>
      </c>
      <c r="I10" s="16">
        <v>-2.29698612883102</v>
      </c>
      <c r="J10" s="16">
        <v>-2.2996283327870799</v>
      </c>
      <c r="K10" s="16">
        <v>2.0781294670165198E-3</v>
      </c>
      <c r="L10" s="16">
        <v>-1.15568231299243E-2</v>
      </c>
      <c r="M10" s="16">
        <v>3.86920829803045E-3</v>
      </c>
      <c r="N10" s="16">
        <v>-11.407511962369201</v>
      </c>
      <c r="O10" s="16">
        <v>3.9416229019069004E-3</v>
      </c>
      <c r="P10" s="16">
        <v>-22.147394030021601</v>
      </c>
      <c r="Q10" s="16">
        <v>2.0367827766515001E-3</v>
      </c>
      <c r="R10" s="16">
        <v>-36.123799370755599</v>
      </c>
      <c r="S10" s="16">
        <v>0.16427780809456</v>
      </c>
      <c r="T10" s="16">
        <v>1317.99297872274</v>
      </c>
      <c r="U10" s="16">
        <v>0.31415308752185001</v>
      </c>
      <c r="V10" s="92">
        <v>43888.342453703706</v>
      </c>
      <c r="W10" s="91">
        <v>2.4</v>
      </c>
      <c r="X10" s="16">
        <v>1.86024302818702E-2</v>
      </c>
      <c r="Y10" s="16">
        <v>1.36812450011062E-2</v>
      </c>
      <c r="Z10" s="17">
        <v>-1.0008869695307121</v>
      </c>
      <c r="AA10" s="17">
        <v>-1.9386567976532598</v>
      </c>
      <c r="AB10" s="17">
        <v>-1.0472968142032093</v>
      </c>
      <c r="AC10" s="17">
        <v>-2.0274039890732012</v>
      </c>
      <c r="AD10" s="17">
        <v>-1.0478456127151712</v>
      </c>
      <c r="AE10" s="17">
        <v>-2.0294619545627319</v>
      </c>
      <c r="AF10" s="16">
        <v>2.3710299293951298E-2</v>
      </c>
      <c r="AG10" s="2">
        <v>23.710299293951298</v>
      </c>
      <c r="AH10" s="60">
        <v>17.40870965015484</v>
      </c>
      <c r="AI10" s="60">
        <v>8.9117935387667906</v>
      </c>
    </row>
    <row r="11" spans="1:36" s="91" customFormat="1" x14ac:dyDescent="0.3">
      <c r="A11" s="91">
        <v>2184</v>
      </c>
      <c r="B11" s="85" t="s">
        <v>80</v>
      </c>
      <c r="C11" s="105" t="s">
        <v>62</v>
      </c>
      <c r="D11" s="48" t="s">
        <v>67</v>
      </c>
      <c r="E11" s="91" t="s">
        <v>156</v>
      </c>
      <c r="F11" s="16">
        <v>-1.24538264512309</v>
      </c>
      <c r="G11" s="16">
        <v>-1.2461590594927101</v>
      </c>
      <c r="H11" s="16">
        <v>3.89210010421936E-3</v>
      </c>
      <c r="I11" s="16">
        <v>-2.3127806171460099</v>
      </c>
      <c r="J11" s="16">
        <v>-2.31545924957015</v>
      </c>
      <c r="K11" s="16">
        <v>1.14845930847806E-3</v>
      </c>
      <c r="L11" s="16">
        <v>-2.35965757196731E-2</v>
      </c>
      <c r="M11" s="16">
        <v>3.9886510419949502E-3</v>
      </c>
      <c r="N11" s="16">
        <v>-11.427677566191299</v>
      </c>
      <c r="O11" s="16">
        <v>3.8524201764011399E-3</v>
      </c>
      <c r="P11" s="16">
        <v>-22.162874269475601</v>
      </c>
      <c r="Q11" s="16">
        <v>1.1256094369098001E-3</v>
      </c>
      <c r="R11" s="16">
        <v>-35.823480182461999</v>
      </c>
      <c r="S11" s="16">
        <v>0.14288490620581601</v>
      </c>
      <c r="T11" s="16">
        <v>1265.88512080441</v>
      </c>
      <c r="U11" s="16">
        <v>0.25866528785391102</v>
      </c>
      <c r="V11" s="92">
        <v>43888.430844907409</v>
      </c>
      <c r="W11" s="91">
        <v>2.4</v>
      </c>
      <c r="X11" s="16">
        <v>8.8194699523606798E-3</v>
      </c>
      <c r="Y11" s="16">
        <v>4.4416489150133201E-2</v>
      </c>
      <c r="Z11" s="17">
        <v>-1.0212648507870181</v>
      </c>
      <c r="AA11" s="17">
        <v>-1.9544569586266158</v>
      </c>
      <c r="AB11" s="17">
        <v>-1.0686195916692274</v>
      </c>
      <c r="AC11" s="17">
        <v>-2.0439274446039364</v>
      </c>
      <c r="AD11" s="17">
        <v>-1.0691909726806772</v>
      </c>
      <c r="AE11" s="17">
        <v>-2.0460191149375673</v>
      </c>
      <c r="AF11" s="16">
        <v>1.1107120006358384E-2</v>
      </c>
      <c r="AG11" s="2">
        <v>11.107120006358384</v>
      </c>
    </row>
    <row r="12" spans="1:36" s="91" customFormat="1" x14ac:dyDescent="0.3">
      <c r="A12" s="91">
        <v>2187</v>
      </c>
      <c r="B12" s="85" t="s">
        <v>147</v>
      </c>
      <c r="C12" s="105" t="s">
        <v>62</v>
      </c>
      <c r="D12" s="64" t="s">
        <v>69</v>
      </c>
      <c r="E12" s="91" t="s">
        <v>159</v>
      </c>
      <c r="F12" s="16">
        <v>-9.9837994665777305</v>
      </c>
      <c r="G12" s="16">
        <v>-10.033972127239201</v>
      </c>
      <c r="H12" s="16">
        <v>3.9791832290730798E-3</v>
      </c>
      <c r="I12" s="16">
        <v>-18.829784073031298</v>
      </c>
      <c r="J12" s="16">
        <v>-19.0093218261825</v>
      </c>
      <c r="K12" s="16">
        <v>1.1215891916603799E-3</v>
      </c>
      <c r="L12" s="16">
        <v>2.94979698520357E-3</v>
      </c>
      <c r="M12" s="16">
        <v>4.1393458819175303E-3</v>
      </c>
      <c r="N12" s="16">
        <v>-20.077006301670501</v>
      </c>
      <c r="O12" s="16">
        <v>3.9386154895305796E-3</v>
      </c>
      <c r="P12" s="16">
        <v>-38.351253624454799</v>
      </c>
      <c r="Q12" s="16">
        <v>1.09927393086427E-3</v>
      </c>
      <c r="R12" s="16">
        <v>-57.275956749471199</v>
      </c>
      <c r="S12" s="16">
        <v>0.12861556412592701</v>
      </c>
      <c r="T12" s="16">
        <v>1393.12625599944</v>
      </c>
      <c r="U12" s="16">
        <v>0.14169489337319599</v>
      </c>
      <c r="V12" s="92">
        <v>43888.710127314815</v>
      </c>
      <c r="W12" s="91">
        <v>2.4</v>
      </c>
      <c r="X12" s="16">
        <v>1.3465050825062099E-2</v>
      </c>
      <c r="Y12" s="16">
        <v>1.9267972825843398E-2</v>
      </c>
      <c r="Z12" s="17">
        <v>-9.7616425489874814</v>
      </c>
      <c r="AA12" s="17">
        <v>-18.477392567386232</v>
      </c>
      <c r="AB12" s="17">
        <v>-10.214277390121806</v>
      </c>
      <c r="AC12" s="17">
        <v>-19.323244549595888</v>
      </c>
      <c r="AD12" s="17">
        <v>-10.266801088613901</v>
      </c>
      <c r="AE12" s="17">
        <v>-19.512378862919608</v>
      </c>
      <c r="AF12" s="16">
        <v>3.5734951007652782E-2</v>
      </c>
      <c r="AG12" s="2">
        <v>35.734951007652782</v>
      </c>
      <c r="AH12" s="60">
        <v>32.811985546637779</v>
      </c>
      <c r="AI12" s="60">
        <v>4.1336973973155446</v>
      </c>
    </row>
    <row r="13" spans="1:36" s="91" customFormat="1" x14ac:dyDescent="0.3">
      <c r="A13" s="91">
        <v>2188</v>
      </c>
      <c r="B13" s="85" t="s">
        <v>147</v>
      </c>
      <c r="C13" s="105" t="s">
        <v>62</v>
      </c>
      <c r="D13" s="64" t="s">
        <v>69</v>
      </c>
      <c r="E13" s="91" t="s">
        <v>160</v>
      </c>
      <c r="F13" s="16">
        <v>-9.98010501943509</v>
      </c>
      <c r="G13" s="16">
        <v>-10.0302403615931</v>
      </c>
      <c r="H13" s="16">
        <v>3.5173373877788999E-3</v>
      </c>
      <c r="I13" s="16">
        <v>-18.812469401663101</v>
      </c>
      <c r="J13" s="16">
        <v>-18.991675026547899</v>
      </c>
      <c r="K13" s="16">
        <v>1.21602523861143E-3</v>
      </c>
      <c r="L13" s="16">
        <v>-2.6359475758140701E-3</v>
      </c>
      <c r="M13" s="16">
        <v>3.7183229261750902E-3</v>
      </c>
      <c r="N13" s="16">
        <v>-20.073349519385399</v>
      </c>
      <c r="O13" s="16">
        <v>3.4814781627013798E-3</v>
      </c>
      <c r="P13" s="16">
        <v>-38.334283447675297</v>
      </c>
      <c r="Q13" s="16">
        <v>1.19183106793118E-3</v>
      </c>
      <c r="R13" s="16">
        <v>-57.587597798639997</v>
      </c>
      <c r="S13" s="16">
        <v>0.113133844557742</v>
      </c>
      <c r="T13" s="16">
        <v>1262.6358870438401</v>
      </c>
      <c r="U13" s="16">
        <v>0.25034855857159499</v>
      </c>
      <c r="V13" s="92">
        <v>43888.787986111114</v>
      </c>
      <c r="W13" s="91">
        <v>2.4</v>
      </c>
      <c r="X13" s="16">
        <v>0.148690440641983</v>
      </c>
      <c r="Y13" s="16">
        <v>0.16215163585247799</v>
      </c>
      <c r="Z13" s="17">
        <v>-9.7579472728210881</v>
      </c>
      <c r="AA13" s="17">
        <v>-18.460071677379286</v>
      </c>
      <c r="AB13" s="17">
        <v>-10.210410768740493</v>
      </c>
      <c r="AC13" s="17">
        <v>-19.305130749599474</v>
      </c>
      <c r="AD13" s="17">
        <v>-10.262894572546365</v>
      </c>
      <c r="AE13" s="17">
        <v>-19.493908319378765</v>
      </c>
      <c r="AF13" s="16">
        <v>2.9889020085622775E-2</v>
      </c>
      <c r="AG13" s="2">
        <v>29.889020085622775</v>
      </c>
    </row>
    <row r="14" spans="1:36" s="91" customFormat="1" x14ac:dyDescent="0.3">
      <c r="A14" s="91">
        <v>2199</v>
      </c>
      <c r="B14" s="85" t="s">
        <v>113</v>
      </c>
      <c r="C14" s="105" t="s">
        <v>62</v>
      </c>
      <c r="D14" s="48" t="s">
        <v>58</v>
      </c>
      <c r="E14" s="91" t="s">
        <v>171</v>
      </c>
      <c r="F14" s="16">
        <v>11.214628846808401</v>
      </c>
      <c r="G14" s="16">
        <v>11.1522106398199</v>
      </c>
      <c r="H14" s="16">
        <v>5.04013264329203E-3</v>
      </c>
      <c r="I14" s="16">
        <v>22.174215969250898</v>
      </c>
      <c r="J14" s="16">
        <v>21.931942953041801</v>
      </c>
      <c r="K14" s="16">
        <v>1.1381957504464401E-3</v>
      </c>
      <c r="L14" s="16">
        <v>-0.42785523938613901</v>
      </c>
      <c r="M14" s="16">
        <v>4.9597757305368398E-3</v>
      </c>
      <c r="N14" s="16">
        <v>0.90530421341033496</v>
      </c>
      <c r="O14" s="16">
        <v>4.9887485333979199E-3</v>
      </c>
      <c r="P14" s="16">
        <v>1.83692636406048</v>
      </c>
      <c r="Q14" s="16">
        <v>1.11555008374695E-3</v>
      </c>
      <c r="R14" s="16">
        <v>-0.83864772645840202</v>
      </c>
      <c r="S14" s="16">
        <v>0.13553808235444501</v>
      </c>
      <c r="T14" s="16">
        <v>1165.4061896348101</v>
      </c>
      <c r="U14" s="16">
        <v>0.112348755989798</v>
      </c>
      <c r="V14" s="92">
        <v>43892.701643518521</v>
      </c>
      <c r="W14" s="91">
        <v>2.4</v>
      </c>
      <c r="X14" s="16">
        <v>2.4402269890246499E-2</v>
      </c>
      <c r="Y14" s="16">
        <v>3.2394814315323497E-2</v>
      </c>
      <c r="Z14" s="17">
        <v>11.441542633517932</v>
      </c>
      <c r="AA14" s="17">
        <v>22.541334237977217</v>
      </c>
      <c r="AB14" s="17">
        <v>11.972072286316083</v>
      </c>
      <c r="AC14" s="17">
        <v>23.573224001498136</v>
      </c>
      <c r="AD14" s="17">
        <v>11.900973929458292</v>
      </c>
      <c r="AE14" s="17">
        <v>23.29966630709178</v>
      </c>
      <c r="AF14" s="16">
        <v>-0.40124988068616751</v>
      </c>
      <c r="AG14" s="2">
        <v>-401.2498806861675</v>
      </c>
      <c r="AH14" s="60">
        <v>-403.27032558249164</v>
      </c>
      <c r="AI14" s="60">
        <v>2.8573405744090952</v>
      </c>
    </row>
    <row r="15" spans="1:36" s="91" customFormat="1" x14ac:dyDescent="0.3">
      <c r="A15" s="91">
        <v>2200</v>
      </c>
      <c r="B15" s="85" t="s">
        <v>80</v>
      </c>
      <c r="C15" s="105" t="s">
        <v>62</v>
      </c>
      <c r="D15" s="48" t="s">
        <v>58</v>
      </c>
      <c r="E15" s="91" t="s">
        <v>172</v>
      </c>
      <c r="F15" s="16">
        <v>11.53282041866</v>
      </c>
      <c r="G15" s="16">
        <v>11.4668240739979</v>
      </c>
      <c r="H15" s="16">
        <v>3.9692823242313199E-3</v>
      </c>
      <c r="I15" s="16">
        <v>22.791604826040999</v>
      </c>
      <c r="J15" s="16">
        <v>22.535756343975098</v>
      </c>
      <c r="K15" s="16">
        <v>1.18956711495742E-3</v>
      </c>
      <c r="L15" s="16">
        <v>-0.43205527562097401</v>
      </c>
      <c r="M15" s="16">
        <v>4.0484732415045199E-3</v>
      </c>
      <c r="N15" s="16">
        <v>1.22025182486393</v>
      </c>
      <c r="O15" s="16">
        <v>3.9288155243329403E-3</v>
      </c>
      <c r="P15" s="16">
        <v>2.4420315848681899</v>
      </c>
      <c r="Q15" s="16">
        <v>1.16589935799043E-3</v>
      </c>
      <c r="R15" s="16">
        <v>-0.311975024876611</v>
      </c>
      <c r="S15" s="16">
        <v>0.158017414225229</v>
      </c>
      <c r="T15" s="16">
        <v>1166.75585430611</v>
      </c>
      <c r="U15" s="16">
        <v>0.31087339254542701</v>
      </c>
      <c r="V15" s="92">
        <v>43893.346805555557</v>
      </c>
      <c r="W15" s="91">
        <v>2.4</v>
      </c>
      <c r="X15" s="16">
        <v>1.07191211985912E-3</v>
      </c>
      <c r="Y15" s="16">
        <v>3.7935675737414199E-4</v>
      </c>
      <c r="Z15" s="17">
        <v>11.759805606684548</v>
      </c>
      <c r="AA15" s="17">
        <v>23.158944832632145</v>
      </c>
      <c r="AB15" s="17">
        <v>12.305092705227642</v>
      </c>
      <c r="AC15" s="17">
        <v>24.219107370237253</v>
      </c>
      <c r="AD15" s="17">
        <v>12.230000435981509</v>
      </c>
      <c r="AE15" s="17">
        <v>23.93047576981122</v>
      </c>
      <c r="AF15" s="16">
        <v>-0.40529077047881579</v>
      </c>
      <c r="AG15" s="2">
        <v>-405.29077047881577</v>
      </c>
    </row>
    <row r="16" spans="1:36" s="91" customFormat="1" x14ac:dyDescent="0.3">
      <c r="A16" s="91">
        <v>2201</v>
      </c>
      <c r="B16" s="85" t="s">
        <v>80</v>
      </c>
      <c r="C16" s="105" t="s">
        <v>64</v>
      </c>
      <c r="D16" s="48" t="s">
        <v>50</v>
      </c>
      <c r="E16" s="91" t="s">
        <v>173</v>
      </c>
      <c r="F16" s="16">
        <v>11.3514775999792</v>
      </c>
      <c r="G16" s="16">
        <v>11.287532710361999</v>
      </c>
      <c r="H16" s="16">
        <v>4.1159231483688698E-3</v>
      </c>
      <c r="I16" s="16">
        <v>21.9539443077811</v>
      </c>
      <c r="J16" s="16">
        <v>21.716426469056302</v>
      </c>
      <c r="K16" s="16">
        <v>1.0069235231337701E-3</v>
      </c>
      <c r="L16" s="16">
        <v>-0.17874046529970899</v>
      </c>
      <c r="M16" s="16">
        <v>4.1335801459304001E-3</v>
      </c>
      <c r="N16" s="16">
        <v>1.04075779469389</v>
      </c>
      <c r="O16" s="16">
        <v>4.0739613464978296E-3</v>
      </c>
      <c r="P16" s="16">
        <v>1.62103725157415</v>
      </c>
      <c r="Q16" s="16">
        <v>9.8688966297509704E-4</v>
      </c>
      <c r="R16" s="16">
        <v>-0.92962564020806504</v>
      </c>
      <c r="S16" s="16">
        <v>0.17389255749911101</v>
      </c>
      <c r="T16" s="16">
        <v>702.05945945489304</v>
      </c>
      <c r="U16" s="16">
        <v>0.13042711360520201</v>
      </c>
      <c r="V16" s="92">
        <v>43893.582071759258</v>
      </c>
      <c r="W16" s="91">
        <v>2.4</v>
      </c>
      <c r="X16" s="16">
        <v>1.5578264345384301E-2</v>
      </c>
      <c r="Y16" s="16">
        <v>9.9806106714015602E-3</v>
      </c>
      <c r="Z16" s="17">
        <v>11.578422095173124</v>
      </c>
      <c r="AA16" s="17">
        <v>22.320983464992228</v>
      </c>
      <c r="AB16" s="17">
        <v>12.115298672996436</v>
      </c>
      <c r="AC16" s="17">
        <v>23.342786083509811</v>
      </c>
      <c r="AD16" s="17">
        <v>12.042495870629699</v>
      </c>
      <c r="AE16" s="17">
        <v>23.074510103489455</v>
      </c>
      <c r="AF16" s="16">
        <v>-0.14084546401273457</v>
      </c>
      <c r="AG16" s="2">
        <v>-140.84546401273457</v>
      </c>
      <c r="AH16" s="60">
        <v>-133.92863875417493</v>
      </c>
      <c r="AI16" s="60">
        <v>9.7818680892198238</v>
      </c>
    </row>
    <row r="17" spans="1:41" s="91" customFormat="1" x14ac:dyDescent="0.3">
      <c r="A17" s="91">
        <v>2202</v>
      </c>
      <c r="B17" s="85" t="s">
        <v>113</v>
      </c>
      <c r="C17" s="105" t="s">
        <v>64</v>
      </c>
      <c r="D17" s="48" t="s">
        <v>50</v>
      </c>
      <c r="E17" s="91" t="s">
        <v>174</v>
      </c>
      <c r="F17" s="16">
        <v>11.4458044674854</v>
      </c>
      <c r="G17" s="16">
        <v>11.380796562997199</v>
      </c>
      <c r="H17" s="16">
        <v>3.6753221983882702E-3</v>
      </c>
      <c r="I17" s="16">
        <v>22.109027848184098</v>
      </c>
      <c r="J17" s="16">
        <v>21.868166920048999</v>
      </c>
      <c r="K17" s="16">
        <v>1.47354585271135E-3</v>
      </c>
      <c r="L17" s="16">
        <v>-0.16559557078868201</v>
      </c>
      <c r="M17" s="16">
        <v>3.4466507409196801E-3</v>
      </c>
      <c r="N17" s="16">
        <v>1.1341230005794101</v>
      </c>
      <c r="O17" s="16">
        <v>3.63785231949615E-3</v>
      </c>
      <c r="P17" s="16">
        <v>1.77303523295511</v>
      </c>
      <c r="Q17" s="16">
        <v>1.4442280238284901E-3</v>
      </c>
      <c r="R17" s="16">
        <v>-0.53564268888411604</v>
      </c>
      <c r="S17" s="16">
        <v>0.124256933309256</v>
      </c>
      <c r="T17" s="16">
        <v>940.37913576638095</v>
      </c>
      <c r="U17" s="16">
        <v>0.125113564917397</v>
      </c>
      <c r="V17" s="92">
        <v>43893.681064814817</v>
      </c>
      <c r="W17" s="91">
        <v>2.4</v>
      </c>
      <c r="X17" s="16">
        <v>3.09178621706692E-3</v>
      </c>
      <c r="Y17" s="16">
        <v>5.9358054616903003E-3</v>
      </c>
      <c r="Z17" s="17">
        <v>11.672770129369514</v>
      </c>
      <c r="AA17" s="17">
        <v>22.476122704316204</v>
      </c>
      <c r="AB17" s="17">
        <v>12.214021504493127</v>
      </c>
      <c r="AC17" s="17">
        <v>23.505027235759115</v>
      </c>
      <c r="AD17" s="17">
        <v>12.140032205840413</v>
      </c>
      <c r="AE17" s="17">
        <v>23.233037915409142</v>
      </c>
      <c r="AF17" s="16">
        <v>-0.1270118134956153</v>
      </c>
      <c r="AG17" s="2">
        <v>-127.0118134956153</v>
      </c>
      <c r="AH17" s="57"/>
      <c r="AI17" s="57"/>
    </row>
    <row r="18" spans="1:41" s="91" customFormat="1" x14ac:dyDescent="0.3">
      <c r="A18" s="91">
        <v>2203</v>
      </c>
      <c r="B18" s="85" t="s">
        <v>113</v>
      </c>
      <c r="C18" s="105" t="s">
        <v>64</v>
      </c>
      <c r="D18" s="48" t="s">
        <v>101</v>
      </c>
      <c r="E18" s="91" t="s">
        <v>175</v>
      </c>
      <c r="F18" s="16">
        <v>17.364602411199101</v>
      </c>
      <c r="G18" s="16">
        <v>17.2155603018969</v>
      </c>
      <c r="H18" s="16">
        <v>3.9565484287474402E-3</v>
      </c>
      <c r="I18" s="16">
        <v>33.534182891133</v>
      </c>
      <c r="J18" s="16">
        <v>32.984174455386999</v>
      </c>
      <c r="K18" s="16">
        <v>1.04418498026572E-3</v>
      </c>
      <c r="L18" s="16">
        <v>-0.200083810547492</v>
      </c>
      <c r="M18" s="16">
        <v>3.96751350518805E-3</v>
      </c>
      <c r="N18" s="16">
        <v>6.9925788490538299</v>
      </c>
      <c r="O18" s="16">
        <v>3.9162114508037296E-3</v>
      </c>
      <c r="P18" s="16">
        <v>12.9708741459699</v>
      </c>
      <c r="Q18" s="16">
        <v>1.02340976209348E-3</v>
      </c>
      <c r="R18" s="16">
        <v>15.697142943192199</v>
      </c>
      <c r="S18" s="16">
        <v>0.15495375080715201</v>
      </c>
      <c r="T18" s="16">
        <v>770.58278364542605</v>
      </c>
      <c r="U18" s="16">
        <v>0.14354869184160801</v>
      </c>
      <c r="V18" s="92">
        <v>43893.762511574074</v>
      </c>
      <c r="W18" s="91">
        <v>2.4</v>
      </c>
      <c r="X18" s="16">
        <v>1.8183346634639299E-2</v>
      </c>
      <c r="Y18" s="16">
        <v>1.1083264322813299E-2</v>
      </c>
      <c r="Z18" s="17">
        <f>((((N18/1000)+1)/((SMOW!$Z$4/1000)+1))-1)*1000</f>
        <v>17.480649209749679</v>
      </c>
      <c r="AA18" s="17">
        <f>((((P18/1000)+1)/((SMOW!$AA$4/1000)+1))-1)*1000</f>
        <v>33.687062780887175</v>
      </c>
      <c r="AB18" s="17">
        <f>Z18*SMOW!$AN$6</f>
        <v>18.290479300592743</v>
      </c>
      <c r="AC18" s="17">
        <f>AA18*SMOW!$AN$12</f>
        <v>35.223402405080208</v>
      </c>
      <c r="AD18" s="17">
        <f t="shared" ref="AD18:AE33" si="2">LN((AB18/1000)+1)*1000</f>
        <v>18.125220550078627</v>
      </c>
      <c r="AE18" s="17">
        <f t="shared" si="2"/>
        <v>34.617251159938725</v>
      </c>
      <c r="AF18" s="16">
        <f>(AD18-SMOW!AN$14*AE18)</f>
        <v>-0.15268806236901966</v>
      </c>
      <c r="AG18" s="2">
        <f t="shared" ref="AG18:AG33" si="3">AF18*1000</f>
        <v>-152.68806236901966</v>
      </c>
      <c r="AH18" s="60">
        <f>AVERAGE(AG18:AG20)</f>
        <v>-160.95555046652285</v>
      </c>
      <c r="AI18" s="60">
        <f>STDEV(AG18:AG20)</f>
        <v>7.1668878515289469</v>
      </c>
    </row>
    <row r="19" spans="1:41" s="91" customFormat="1" x14ac:dyDescent="0.3">
      <c r="A19" s="91">
        <v>2204</v>
      </c>
      <c r="B19" s="85" t="s">
        <v>147</v>
      </c>
      <c r="C19" s="105" t="s">
        <v>64</v>
      </c>
      <c r="D19" s="48" t="s">
        <v>101</v>
      </c>
      <c r="E19" s="91" t="s">
        <v>176</v>
      </c>
      <c r="F19" s="16">
        <v>16.790548249491199</v>
      </c>
      <c r="G19" s="16">
        <v>16.6511447778154</v>
      </c>
      <c r="H19" s="16">
        <v>5.0834374844929801E-3</v>
      </c>
      <c r="I19" s="16">
        <v>32.451077139881598</v>
      </c>
      <c r="J19" s="16">
        <v>31.9356617737119</v>
      </c>
      <c r="K19" s="16">
        <v>1.50371069571956E-3</v>
      </c>
      <c r="L19" s="16">
        <v>-0.210884638704469</v>
      </c>
      <c r="M19" s="16">
        <v>5.0398726852451297E-3</v>
      </c>
      <c r="N19" s="16">
        <v>6.42437716469483</v>
      </c>
      <c r="O19" s="16">
        <v>5.0316118821074297E-3</v>
      </c>
      <c r="P19" s="16">
        <v>11.9093179847904</v>
      </c>
      <c r="Q19" s="16">
        <v>1.4737927038306099E-3</v>
      </c>
      <c r="R19" s="16">
        <v>13.339434491138601</v>
      </c>
      <c r="S19" s="16">
        <v>0.14370453432765901</v>
      </c>
      <c r="T19" s="16">
        <v>869.74798491318995</v>
      </c>
      <c r="U19" s="16">
        <v>0.18704692035082901</v>
      </c>
      <c r="V19" s="92">
        <v>43894.370138888888</v>
      </c>
      <c r="W19" s="91">
        <v>2.4</v>
      </c>
      <c r="X19" s="16">
        <v>2.0831673978144098E-3</v>
      </c>
      <c r="Y19" s="16">
        <v>5.13801086060044E-3</v>
      </c>
      <c r="Z19" s="17">
        <f>((((N19/1000)+1)/((SMOW!$Z$4/1000)+1))-1)*1000</f>
        <v>16.90652956793004</v>
      </c>
      <c r="AA19" s="17">
        <f>((((P19/1000)+1)/((SMOW!$AA$4/1000)+1))-1)*1000</f>
        <v>32.603796817142872</v>
      </c>
      <c r="AB19" s="17">
        <f>Z19*SMOW!$AN$6</f>
        <v>17.689762284950724</v>
      </c>
      <c r="AC19" s="17">
        <f>AA19*SMOW!$AN$12</f>
        <v>34.090732774579173</v>
      </c>
      <c r="AD19" s="17">
        <f t="shared" si="2"/>
        <v>17.535119506066668</v>
      </c>
      <c r="AE19" s="17">
        <f t="shared" si="2"/>
        <v>33.522521534925396</v>
      </c>
      <c r="AF19" s="16">
        <f>(AD19-SMOW!AN$14*AE19)</f>
        <v>-0.16477186437394309</v>
      </c>
      <c r="AG19" s="2">
        <f t="shared" si="3"/>
        <v>-164.77186437394309</v>
      </c>
    </row>
    <row r="20" spans="1:41" s="91" customFormat="1" x14ac:dyDescent="0.3">
      <c r="A20" s="91">
        <v>2205</v>
      </c>
      <c r="B20" s="85" t="s">
        <v>80</v>
      </c>
      <c r="C20" s="105" t="s">
        <v>64</v>
      </c>
      <c r="D20" s="48" t="s">
        <v>101</v>
      </c>
      <c r="E20" s="91" t="s">
        <v>177</v>
      </c>
      <c r="F20" s="16">
        <v>17.368129840659599</v>
      </c>
      <c r="G20" s="16">
        <v>17.219027487760101</v>
      </c>
      <c r="H20" s="16">
        <v>4.1570065528136104E-3</v>
      </c>
      <c r="I20" s="16">
        <v>33.564825288420998</v>
      </c>
      <c r="J20" s="16">
        <v>33.013822152453997</v>
      </c>
      <c r="K20" s="16">
        <v>1.71145460542804E-3</v>
      </c>
      <c r="L20" s="16">
        <v>-0.21227060873560799</v>
      </c>
      <c r="M20" s="16">
        <v>3.9891390312613104E-3</v>
      </c>
      <c r="N20" s="16">
        <v>6.9960703164006803</v>
      </c>
      <c r="O20" s="16">
        <v>4.1146259059821602E-3</v>
      </c>
      <c r="P20" s="16">
        <v>13.0009068787818</v>
      </c>
      <c r="Q20" s="16">
        <v>1.67740331807174E-3</v>
      </c>
      <c r="R20" s="16">
        <v>15.094621562890699</v>
      </c>
      <c r="S20" s="16">
        <v>0.120102938911202</v>
      </c>
      <c r="T20" s="16">
        <v>812.121507251048</v>
      </c>
      <c r="U20" s="16">
        <v>8.17237562356255E-2</v>
      </c>
      <c r="V20" s="92">
        <v>43894.474664351852</v>
      </c>
      <c r="W20" s="91">
        <v>2.4</v>
      </c>
      <c r="X20" s="16">
        <v>4.4282066571494402E-2</v>
      </c>
      <c r="Y20" s="16">
        <v>5.3319761370335603E-2</v>
      </c>
      <c r="Z20" s="17">
        <f>((((N20/1000)+1)/((SMOW!$Z$4/1000)+1))-1)*1000</f>
        <v>17.484177041570128</v>
      </c>
      <c r="AA20" s="17">
        <f>((((P20/1000)+1)/((SMOW!$AA$4/1000)+1))-1)*1000</f>
        <v>33.717709710784135</v>
      </c>
      <c r="AB20" s="17">
        <f>Z20*SMOW!$AN$6</f>
        <v>18.294170567096273</v>
      </c>
      <c r="AC20" s="17">
        <f>AA20*SMOW!$AN$12</f>
        <v>35.255447025629714</v>
      </c>
      <c r="AD20" s="17">
        <f t="shared" si="2"/>
        <v>18.128845507679884</v>
      </c>
      <c r="AE20" s="17">
        <f t="shared" si="2"/>
        <v>34.648204985485776</v>
      </c>
      <c r="AF20" s="16">
        <f>(AD20-SMOW!AN$14*AE20)</f>
        <v>-0.16540672465660577</v>
      </c>
      <c r="AG20" s="2">
        <f t="shared" si="3"/>
        <v>-165.40672465660577</v>
      </c>
      <c r="AL20" s="127"/>
      <c r="AM20" s="127"/>
      <c r="AN20" s="127"/>
    </row>
    <row r="21" spans="1:41" s="91" customFormat="1" x14ac:dyDescent="0.3">
      <c r="A21" s="91">
        <v>2206</v>
      </c>
      <c r="B21" s="85" t="s">
        <v>113</v>
      </c>
      <c r="C21" s="105" t="s">
        <v>64</v>
      </c>
      <c r="D21" s="48" t="s">
        <v>179</v>
      </c>
      <c r="E21" s="91" t="s">
        <v>178</v>
      </c>
      <c r="F21" s="16">
        <v>17.345437874367001</v>
      </c>
      <c r="G21" s="16">
        <v>17.1967228133167</v>
      </c>
      <c r="H21" s="16">
        <v>3.1179424175983698E-3</v>
      </c>
      <c r="I21" s="16">
        <v>33.490531726115698</v>
      </c>
      <c r="J21" s="16">
        <v>32.941938705437998</v>
      </c>
      <c r="K21" s="16">
        <v>1.1827088127092701E-3</v>
      </c>
      <c r="L21" s="16">
        <v>-0.19662082315454399</v>
      </c>
      <c r="M21" s="16">
        <v>3.0147102921083998E-3</v>
      </c>
      <c r="N21" s="16">
        <v>6.97360969451353</v>
      </c>
      <c r="O21" s="16">
        <v>3.0861550208812001E-3</v>
      </c>
      <c r="P21" s="16">
        <v>12.9280914692891</v>
      </c>
      <c r="Q21" s="16">
        <v>1.1591775092735801E-3</v>
      </c>
      <c r="R21" s="16">
        <v>14.692135977006901</v>
      </c>
      <c r="S21" s="16">
        <v>0.14786824819199501</v>
      </c>
      <c r="T21" s="16">
        <v>945.78709782374995</v>
      </c>
      <c r="U21" s="16">
        <v>9.4591991915959295E-2</v>
      </c>
      <c r="V21" s="92">
        <v>43894.663391203707</v>
      </c>
      <c r="W21" s="91">
        <v>2.4</v>
      </c>
      <c r="X21" s="16">
        <v>0.10947537110713</v>
      </c>
      <c r="Y21" s="16">
        <v>0.245064225638565</v>
      </c>
      <c r="Z21" s="17">
        <f>((((N21/1000)+1)/((SMOW!$Z$4/1000)+1))-1)*1000</f>
        <v>17.461482486893722</v>
      </c>
      <c r="AA21" s="17">
        <f>((((P21/1000)+1)/((SMOW!$AA$4/1000)+1))-1)*1000</f>
        <v>33.643405159009987</v>
      </c>
      <c r="AB21" s="17">
        <f>Z21*SMOW!$AN$6</f>
        <v>18.270424636521025</v>
      </c>
      <c r="AC21" s="17">
        <f>AA21*SMOW!$AN$12</f>
        <v>35.17775372405891</v>
      </c>
      <c r="AD21" s="17">
        <f t="shared" si="2"/>
        <v>18.10552591287578</v>
      </c>
      <c r="AE21" s="17">
        <f t="shared" si="2"/>
        <v>34.573154699797698</v>
      </c>
      <c r="AF21" s="16">
        <f>(AD21-SMOW!AN$14*AE21)</f>
        <v>-0.14909976861740404</v>
      </c>
      <c r="AG21" s="2">
        <f t="shared" si="3"/>
        <v>-149.09976861740404</v>
      </c>
      <c r="AH21" s="57"/>
      <c r="AI21" s="57"/>
      <c r="AL21" s="127"/>
      <c r="AM21" s="127"/>
      <c r="AN21" s="127"/>
    </row>
    <row r="22" spans="1:41" s="76" customFormat="1" x14ac:dyDescent="0.3">
      <c r="A22" s="91">
        <v>2224</v>
      </c>
      <c r="B22" s="85" t="s">
        <v>113</v>
      </c>
      <c r="C22" s="105" t="s">
        <v>64</v>
      </c>
      <c r="D22" s="48" t="s">
        <v>50</v>
      </c>
      <c r="E22" s="91" t="s">
        <v>203</v>
      </c>
      <c r="F22" s="16">
        <v>11.8201403131901</v>
      </c>
      <c r="G22" s="16">
        <v>11.750827562435999</v>
      </c>
      <c r="H22" s="16">
        <v>5.34559565711767E-3</v>
      </c>
      <c r="I22" s="16">
        <v>22.802930109599099</v>
      </c>
      <c r="J22" s="16">
        <v>22.5468291942652</v>
      </c>
      <c r="K22" s="16">
        <v>1.2442863751140499E-3</v>
      </c>
      <c r="L22" s="16">
        <v>-0.15389825213604399</v>
      </c>
      <c r="M22" s="16">
        <v>5.32310590714622E-3</v>
      </c>
      <c r="N22" s="16">
        <v>1.50464249548659</v>
      </c>
      <c r="O22" s="16">
        <v>5.2910973543653997E-3</v>
      </c>
      <c r="P22" s="16">
        <v>2.4531315393502999</v>
      </c>
      <c r="Q22" s="16">
        <v>1.2195299177824299E-3</v>
      </c>
      <c r="R22" s="16">
        <v>0.30229855771869202</v>
      </c>
      <c r="S22" s="16">
        <v>0.13723114573749201</v>
      </c>
      <c r="T22" s="16">
        <v>973.71360900691002</v>
      </c>
      <c r="U22" s="16">
        <v>0.13361699857877299</v>
      </c>
      <c r="V22" s="92">
        <v>43899.680127314816</v>
      </c>
      <c r="W22" s="91">
        <v>2.4</v>
      </c>
      <c r="X22" s="16">
        <v>7.2215748726636594E-2</v>
      </c>
      <c r="Y22" s="16">
        <v>9.1404996767984595E-2</v>
      </c>
      <c r="Z22" s="17">
        <f>((((N22/1000)+1)/((SMOW!$Z$4/1000)+1))-1)*1000</f>
        <v>11.935554676648197</v>
      </c>
      <c r="AA22" s="17">
        <f>((((P22/1000)+1)/((SMOW!$AA$4/1000)+1))-1)*1000</f>
        <v>22.954222637493913</v>
      </c>
      <c r="AB22" s="17">
        <f>Z22*SMOW!$AN$6</f>
        <v>12.488495886787085</v>
      </c>
      <c r="AC22" s="17">
        <f>AA22*SMOW!$AN$12</f>
        <v>24.001077984008091</v>
      </c>
      <c r="AD22" s="17">
        <f t="shared" si="2"/>
        <v>12.411157846884223</v>
      </c>
      <c r="AE22" s="17">
        <f t="shared" si="2"/>
        <v>23.717579335519822</v>
      </c>
      <c r="AF22" s="16">
        <f>(AD22-SMOW!AN$14*AE22)</f>
        <v>-0.11172404227024479</v>
      </c>
      <c r="AG22" s="84">
        <f t="shared" si="3"/>
        <v>-111.72404227024479</v>
      </c>
      <c r="AH22" s="83">
        <f>AVERAGE(AG22:AG23)</f>
        <v>-111.6629913564955</v>
      </c>
      <c r="AI22" s="83">
        <f>STDEV(AG22:AG23)</f>
        <v>8.6339030219537732E-2</v>
      </c>
      <c r="AJ22" s="81"/>
      <c r="AK22" s="91"/>
      <c r="AL22" s="127"/>
      <c r="AM22" s="127"/>
      <c r="AN22" s="127"/>
      <c r="AO22" s="77"/>
    </row>
    <row r="23" spans="1:41" s="76" customFormat="1" x14ac:dyDescent="0.3">
      <c r="A23" s="91">
        <v>2225</v>
      </c>
      <c r="B23" s="85" t="s">
        <v>147</v>
      </c>
      <c r="C23" s="105" t="s">
        <v>64</v>
      </c>
      <c r="D23" s="48" t="s">
        <v>50</v>
      </c>
      <c r="E23" s="91" t="s">
        <v>204</v>
      </c>
      <c r="F23" s="16">
        <v>11.873843663656301</v>
      </c>
      <c r="G23" s="16">
        <v>11.8039020110694</v>
      </c>
      <c r="H23" s="16">
        <v>5.9404277975040097E-3</v>
      </c>
      <c r="I23" s="16">
        <v>22.905641050041101</v>
      </c>
      <c r="J23" s="16">
        <v>22.647245199616801</v>
      </c>
      <c r="K23" s="16">
        <v>1.2255863189596201E-3</v>
      </c>
      <c r="L23" s="16">
        <v>-0.15816556830461401</v>
      </c>
      <c r="M23" s="16">
        <v>4.2546538400969596E-3</v>
      </c>
      <c r="N23" s="16">
        <v>1.5577983407465901</v>
      </c>
      <c r="O23" s="16">
        <v>5.8798651860854801E-3</v>
      </c>
      <c r="P23" s="16">
        <v>2.55379893172706</v>
      </c>
      <c r="Q23" s="16">
        <v>1.20120191998479E-3</v>
      </c>
      <c r="R23" s="16">
        <v>0.137103350606121</v>
      </c>
      <c r="S23" s="16">
        <v>0.122241349105317</v>
      </c>
      <c r="T23" s="16">
        <v>872.96255511499396</v>
      </c>
      <c r="U23" s="16">
        <v>0.14423621613345999</v>
      </c>
      <c r="V23" s="92">
        <v>43899.769363425927</v>
      </c>
      <c r="W23" s="91">
        <v>2.4</v>
      </c>
      <c r="X23" s="16">
        <v>1.6924577299537499E-2</v>
      </c>
      <c r="Y23" s="16">
        <v>3.2311776308508698E-2</v>
      </c>
      <c r="Z23" s="17">
        <f>((((N23/1000)+1)/((SMOW!$Z$4/1000)+1))-1)*1000</f>
        <v>11.989264152845625</v>
      </c>
      <c r="AA23" s="17">
        <f>((((P23/1000)+1)/((SMOW!$AA$4/1000)+1))-1)*1000</f>
        <v>23.056948770889818</v>
      </c>
      <c r="AB23" s="17">
        <f>Z23*SMOW!$AN$6</f>
        <v>12.544693574347042</v>
      </c>
      <c r="AC23" s="17">
        <f>AA23*SMOW!$AN$12</f>
        <v>24.108489068128339</v>
      </c>
      <c r="AD23" s="17">
        <f t="shared" si="2"/>
        <v>12.466660826160641</v>
      </c>
      <c r="AE23" s="17">
        <f t="shared" si="2"/>
        <v>23.822467360991261</v>
      </c>
      <c r="AF23" s="16">
        <f>(AD23-SMOW!AN$14*AE23)</f>
        <v>-0.11160194044274618</v>
      </c>
      <c r="AG23" s="84">
        <f t="shared" si="3"/>
        <v>-111.60194044274618</v>
      </c>
      <c r="AH23" s="129"/>
      <c r="AI23" s="129"/>
      <c r="AK23" s="91"/>
      <c r="AL23" s="127"/>
      <c r="AM23" s="127"/>
      <c r="AN23" s="127"/>
      <c r="AO23" s="77"/>
    </row>
    <row r="24" spans="1:41" s="91" customFormat="1" x14ac:dyDescent="0.3">
      <c r="A24" s="91">
        <v>2226</v>
      </c>
      <c r="B24" s="85" t="s">
        <v>147</v>
      </c>
      <c r="C24" s="105" t="s">
        <v>64</v>
      </c>
      <c r="D24" s="48" t="s">
        <v>101</v>
      </c>
      <c r="E24" s="91" t="s">
        <v>207</v>
      </c>
      <c r="F24" s="16">
        <v>17.0105081496765</v>
      </c>
      <c r="G24" s="16">
        <v>16.8674492857436</v>
      </c>
      <c r="H24" s="16">
        <v>3.5430084789269301E-3</v>
      </c>
      <c r="I24" s="16">
        <v>32.831608009231502</v>
      </c>
      <c r="J24" s="16">
        <v>32.304164250774001</v>
      </c>
      <c r="K24" s="16">
        <v>1.1507476118542601E-3</v>
      </c>
      <c r="L24" s="16">
        <v>-0.189149438665034</v>
      </c>
      <c r="M24" s="16">
        <v>3.6477833766559698E-3</v>
      </c>
      <c r="N24" s="16">
        <v>6.6420945755483398</v>
      </c>
      <c r="O24" s="16">
        <v>3.50688753728813E-3</v>
      </c>
      <c r="P24" s="16">
        <v>12.2822777704905</v>
      </c>
      <c r="Q24" s="16">
        <v>1.12785221195215E-3</v>
      </c>
      <c r="R24" s="16">
        <v>14.203880206826099</v>
      </c>
      <c r="S24" s="16">
        <v>0.16585490060496899</v>
      </c>
      <c r="T24" s="16">
        <v>811.72872394808803</v>
      </c>
      <c r="U24" s="16">
        <v>0.24058212081637101</v>
      </c>
      <c r="V24" s="92">
        <v>43899.859074074076</v>
      </c>
      <c r="W24" s="91">
        <v>2.4</v>
      </c>
      <c r="X24" s="16">
        <v>5.1716821417196399E-2</v>
      </c>
      <c r="Y24" s="16">
        <v>0.141866875110362</v>
      </c>
      <c r="Z24" s="17">
        <f>((((N24/1000)+1)/((SMOW!$Z$4/1000)+1))-1)*1000</f>
        <v>17.126514558080341</v>
      </c>
      <c r="AA24" s="17">
        <f>((((P24/1000)+1)/((SMOW!$AA$4/1000)+1))-1)*1000</f>
        <v>32.984383974439702</v>
      </c>
      <c r="AB24" s="17">
        <f>Z24*SMOW!$AN$6</f>
        <v>17.91993857076859</v>
      </c>
      <c r="AC24" s="17">
        <f>AA24*SMOW!$AN$12</f>
        <v>34.488677073815545</v>
      </c>
      <c r="AD24" s="17">
        <f t="shared" si="2"/>
        <v>17.761269230841648</v>
      </c>
      <c r="AE24" s="17">
        <f t="shared" si="2"/>
        <v>33.907272830670529</v>
      </c>
      <c r="AF24" s="16">
        <f>(AD24-SMOW!AN$14*AE24)</f>
        <v>-0.14177082375239181</v>
      </c>
      <c r="AG24" s="84">
        <f t="shared" si="3"/>
        <v>-141.77082375239181</v>
      </c>
      <c r="AH24" s="83">
        <f>AVERAGE(AG24:AG25,AG27)</f>
        <v>-149.07410250113057</v>
      </c>
      <c r="AI24" s="2">
        <f>STDEV(AG24:AG25,AG27)</f>
        <v>6.485538342628308</v>
      </c>
      <c r="AL24" s="127"/>
      <c r="AM24" s="127"/>
      <c r="AN24" s="127"/>
    </row>
    <row r="25" spans="1:41" s="91" customFormat="1" x14ac:dyDescent="0.3">
      <c r="A25" s="91">
        <v>2227</v>
      </c>
      <c r="B25" s="85" t="s">
        <v>80</v>
      </c>
      <c r="C25" s="105" t="s">
        <v>64</v>
      </c>
      <c r="D25" s="48" t="s">
        <v>101</v>
      </c>
      <c r="E25" s="91" t="s">
        <v>205</v>
      </c>
      <c r="F25" s="16">
        <v>16.526817076778102</v>
      </c>
      <c r="G25" s="16">
        <v>16.391734784849898</v>
      </c>
      <c r="H25" s="16">
        <v>6.3892940867309404E-3</v>
      </c>
      <c r="I25" s="16">
        <v>31.923402889377499</v>
      </c>
      <c r="J25" s="16">
        <v>31.424442244432498</v>
      </c>
      <c r="K25" s="16">
        <v>1.7619192522220601E-3</v>
      </c>
      <c r="L25" s="16">
        <v>-0.200370720210482</v>
      </c>
      <c r="M25" s="16">
        <v>6.3360699061436303E-3</v>
      </c>
      <c r="N25" s="16">
        <v>6.1633347290686897</v>
      </c>
      <c r="O25" s="16">
        <v>6.3241552872717001E-3</v>
      </c>
      <c r="P25" s="16">
        <v>11.3921423986843</v>
      </c>
      <c r="Q25" s="16">
        <v>1.72686391475312E-3</v>
      </c>
      <c r="R25" s="16">
        <v>12.898980625630401</v>
      </c>
      <c r="S25" s="16">
        <v>0.16420010601558299</v>
      </c>
      <c r="T25" s="16">
        <v>483.81729830739999</v>
      </c>
      <c r="U25" s="16">
        <v>0.11988415138863</v>
      </c>
      <c r="V25" s="92">
        <v>43900.37699074074</v>
      </c>
      <c r="W25" s="91">
        <v>2.4</v>
      </c>
      <c r="X25" s="16">
        <v>6.0166050071037903E-2</v>
      </c>
      <c r="Y25" s="16">
        <v>0.109236330512737</v>
      </c>
      <c r="Z25" s="17">
        <f>((((N25/1000)+1)/((SMOW!$Z$4/1000)+1))-1)*1000</f>
        <v>16.642768312434164</v>
      </c>
      <c r="AA25" s="17">
        <f>((((P25/1000)+1)/((SMOW!$AA$4/1000)+1))-1)*1000</f>
        <v>32.076044513312141</v>
      </c>
      <c r="AB25" s="17">
        <f>Z25*SMOW!$AN$6</f>
        <v>17.41378170058805</v>
      </c>
      <c r="AC25" s="17">
        <f>AA25*SMOW!$AN$12</f>
        <v>33.538911682638059</v>
      </c>
      <c r="AD25" s="17">
        <f t="shared" si="2"/>
        <v>17.263899314966302</v>
      </c>
      <c r="AE25" s="17">
        <f t="shared" si="2"/>
        <v>32.988749825352471</v>
      </c>
      <c r="AF25" s="16">
        <f>(AD25-SMOW!AN$14*AE25)</f>
        <v>-0.1541605928198031</v>
      </c>
      <c r="AG25" s="84">
        <f t="shared" si="3"/>
        <v>-154.1605928198031</v>
      </c>
      <c r="AL25" s="127"/>
      <c r="AM25" s="127"/>
      <c r="AN25" s="127"/>
    </row>
    <row r="26" spans="1:41" s="91" customFormat="1" x14ac:dyDescent="0.3">
      <c r="A26" s="91">
        <v>2228</v>
      </c>
      <c r="B26" s="85" t="s">
        <v>80</v>
      </c>
      <c r="C26" s="105" t="s">
        <v>64</v>
      </c>
      <c r="D26" s="48" t="s">
        <v>179</v>
      </c>
      <c r="E26" s="91" t="s">
        <v>206</v>
      </c>
      <c r="F26" s="16">
        <v>17.2163480505432</v>
      </c>
      <c r="G26" s="16">
        <v>17.0698253644956</v>
      </c>
      <c r="H26" s="16">
        <v>6.1339990004311302E-3</v>
      </c>
      <c r="I26" s="16">
        <v>33.221613178416298</v>
      </c>
      <c r="J26" s="16">
        <v>32.6817006681311</v>
      </c>
      <c r="K26" s="16">
        <v>1.31810114941271E-3</v>
      </c>
      <c r="L26" s="16">
        <v>-0.186112588277598</v>
      </c>
      <c r="M26" s="16">
        <v>6.1531521590134598E-3</v>
      </c>
      <c r="N26" s="16">
        <v>6.84583594035752</v>
      </c>
      <c r="O26" s="16">
        <v>6.0714629322287496E-3</v>
      </c>
      <c r="P26" s="16">
        <v>12.664523354323601</v>
      </c>
      <c r="Q26" s="16">
        <v>1.2918760652885399E-3</v>
      </c>
      <c r="R26" s="16">
        <v>15.2812035349714</v>
      </c>
      <c r="S26" s="16">
        <v>0.12772550369880301</v>
      </c>
      <c r="T26" s="16">
        <v>592.72084728648895</v>
      </c>
      <c r="U26" s="16">
        <v>8.2924992236071096E-2</v>
      </c>
      <c r="V26" s="92">
        <v>43900.477696759262</v>
      </c>
      <c r="W26" s="91">
        <v>2.4</v>
      </c>
      <c r="X26" s="16">
        <v>1.2876182601189201E-2</v>
      </c>
      <c r="Y26" s="16">
        <v>6.5332562365493493E-2</v>
      </c>
      <c r="Z26" s="17">
        <f>((((N26/1000)+1)/((SMOW!$Z$4/1000)+1))-1)*1000</f>
        <v>17.332377938299004</v>
      </c>
      <c r="AA26" s="17">
        <f>((((P26/1000)+1)/((SMOW!$AA$4/1000)+1))-1)*1000</f>
        <v>33.37444683300572</v>
      </c>
      <c r="AB26" s="17">
        <f>Z26*SMOW!$AN$6</f>
        <v>18.135339031555791</v>
      </c>
      <c r="AC26" s="17">
        <f>AA26*SMOW!$AN$12</f>
        <v>34.896529225245672</v>
      </c>
      <c r="AD26" s="17">
        <f t="shared" si="2"/>
        <v>17.972855295287118</v>
      </c>
      <c r="AE26" s="17">
        <f t="shared" si="2"/>
        <v>34.301449956774945</v>
      </c>
      <c r="AF26" s="16">
        <f>(AD26-SMOW!AN$14*AE26)</f>
        <v>-0.13831028189005323</v>
      </c>
      <c r="AG26" s="84">
        <f t="shared" si="3"/>
        <v>-138.31028189005323</v>
      </c>
      <c r="AL26" s="127"/>
      <c r="AM26" s="127"/>
      <c r="AN26" s="127"/>
    </row>
    <row r="27" spans="1:41" s="91" customFormat="1" x14ac:dyDescent="0.3">
      <c r="A27" s="91">
        <v>2229</v>
      </c>
      <c r="B27" s="85" t="s">
        <v>80</v>
      </c>
      <c r="C27" s="105" t="s">
        <v>64</v>
      </c>
      <c r="D27" s="48" t="s">
        <v>101</v>
      </c>
      <c r="E27" s="91" t="s">
        <v>208</v>
      </c>
      <c r="F27" s="16">
        <v>17.381196105311599</v>
      </c>
      <c r="G27" s="16">
        <v>17.2318706607258</v>
      </c>
      <c r="H27" s="16">
        <v>3.8023637915017301E-3</v>
      </c>
      <c r="I27" s="16">
        <v>33.563534559684904</v>
      </c>
      <c r="J27" s="16">
        <v>33.0125733524835</v>
      </c>
      <c r="K27" s="16">
        <v>1.4820968715131601E-3</v>
      </c>
      <c r="L27" s="16">
        <v>-0.198768069385555</v>
      </c>
      <c r="M27" s="16">
        <v>3.7244377487275801E-3</v>
      </c>
      <c r="N27" s="16">
        <v>7.0090033705945203</v>
      </c>
      <c r="O27" s="16">
        <v>3.7635987246379E-3</v>
      </c>
      <c r="P27" s="16">
        <v>12.999641830525301</v>
      </c>
      <c r="Q27" s="16">
        <v>1.45260891062596E-3</v>
      </c>
      <c r="R27" s="16">
        <v>15.511761432259799</v>
      </c>
      <c r="S27" s="16">
        <v>0.124698467021695</v>
      </c>
      <c r="T27" s="16">
        <v>624.33783036454702</v>
      </c>
      <c r="U27" s="16">
        <v>0.13913882740464201</v>
      </c>
      <c r="V27" s="92">
        <v>43900.586238425924</v>
      </c>
      <c r="W27" s="91">
        <v>2.4</v>
      </c>
      <c r="X27" s="16">
        <v>6.6636582924363098E-3</v>
      </c>
      <c r="Y27" s="16">
        <v>1.37710210192569E-2</v>
      </c>
      <c r="Z27" s="17">
        <f>((((N27/1000)+1)/((SMOW!$Z$4/1000)+1))-1)*1000</f>
        <v>17.497244796639944</v>
      </c>
      <c r="AA27" s="17">
        <f>((((P27/1000)+1)/((SMOW!$AA$4/1000)+1))-1)*1000</f>
        <v>33.716418791124084</v>
      </c>
      <c r="AB27" s="17">
        <f>Z27*SMOW!$AN$6</f>
        <v>18.307843715086474</v>
      </c>
      <c r="AC27" s="17">
        <f>AA27*SMOW!$AN$12</f>
        <v>35.254097232002579</v>
      </c>
      <c r="AD27" s="17">
        <f t="shared" si="2"/>
        <v>18.142272920492598</v>
      </c>
      <c r="AE27" s="17">
        <f t="shared" si="2"/>
        <v>34.646901157999608</v>
      </c>
      <c r="AF27" s="16">
        <f>(AD27-SMOW!AN$14*AE27)</f>
        <v>-0.15129089093119674</v>
      </c>
      <c r="AG27" s="84">
        <f t="shared" si="3"/>
        <v>-151.29089093119674</v>
      </c>
      <c r="AL27" s="127"/>
      <c r="AM27" s="127"/>
      <c r="AN27" s="127"/>
    </row>
    <row r="28" spans="1:41" s="91" customFormat="1" x14ac:dyDescent="0.3">
      <c r="A28" s="91">
        <v>2248</v>
      </c>
      <c r="B28" s="85" t="s">
        <v>80</v>
      </c>
      <c r="C28" s="105" t="s">
        <v>64</v>
      </c>
      <c r="D28" s="48" t="s">
        <v>101</v>
      </c>
      <c r="E28" s="91" t="s">
        <v>227</v>
      </c>
      <c r="F28" s="16">
        <v>16.197473848072999</v>
      </c>
      <c r="G28" s="16">
        <v>16.067693714352298</v>
      </c>
      <c r="H28" s="16">
        <v>5.6115964930592297E-3</v>
      </c>
      <c r="I28" s="16">
        <v>31.327636565122599</v>
      </c>
      <c r="J28" s="16">
        <v>30.8469396756348</v>
      </c>
      <c r="K28" s="16">
        <v>2.3584767435253602E-3</v>
      </c>
      <c r="L28" s="16">
        <v>-0.21949043438284599</v>
      </c>
      <c r="M28" s="16">
        <v>5.5584295749031599E-3</v>
      </c>
      <c r="N28" s="16">
        <v>5.8423693667849799</v>
      </c>
      <c r="O28" s="16">
        <v>7.3831704138853796E-3</v>
      </c>
      <c r="P28" s="16">
        <v>10.807805308601701</v>
      </c>
      <c r="Q28" s="16">
        <v>2.2926084704053599E-3</v>
      </c>
      <c r="R28" s="16">
        <v>11.5431689240619</v>
      </c>
      <c r="S28" s="16">
        <v>0.15054536809275601</v>
      </c>
      <c r="T28" s="16">
        <v>784.030271623065</v>
      </c>
      <c r="U28" s="16">
        <v>0.44760819349374398</v>
      </c>
      <c r="V28" s="92">
        <v>43906.373101851852</v>
      </c>
      <c r="W28" s="91">
        <v>2.4</v>
      </c>
      <c r="X28" s="16">
        <v>1.47068392027277E-2</v>
      </c>
      <c r="Y28" s="16">
        <v>4.7373230557113798E-3</v>
      </c>
      <c r="Z28" s="17">
        <f>((((N28/1000)+1)/((SMOW!$Z$4/1000)+1))-1)*1000</f>
        <v>16.318460018560408</v>
      </c>
      <c r="AA28" s="17">
        <f>((((P28/1000)+1)/((SMOW!$AA$4/1000)+1))-1)*1000</f>
        <v>31.479757190805646</v>
      </c>
      <c r="AB28" s="17">
        <f>Z28*SMOW!$AN$6</f>
        <v>17.074449101155754</v>
      </c>
      <c r="AC28" s="17">
        <f>AA28*SMOW!$AN$12</f>
        <v>32.915429948825086</v>
      </c>
      <c r="AD28" s="17">
        <f t="shared" si="2"/>
        <v>16.9303190096674</v>
      </c>
      <c r="AE28" s="17">
        <f t="shared" si="2"/>
        <v>32.385318391934135</v>
      </c>
      <c r="AF28" s="16">
        <f>(AD28-SMOW!AN$14*AE28)</f>
        <v>-0.16912910127382474</v>
      </c>
      <c r="AG28" s="84">
        <f t="shared" si="3"/>
        <v>-169.12910127382474</v>
      </c>
      <c r="AH28" s="60">
        <f>AVERAGE(AG28:AG30)</f>
        <v>-155.51665180327134</v>
      </c>
      <c r="AI28" s="60">
        <f>STDEV(AG28:AG30)</f>
        <v>13.054629757805797</v>
      </c>
      <c r="AL28" s="127"/>
      <c r="AM28" s="127"/>
      <c r="AN28" s="127"/>
    </row>
    <row r="29" spans="1:41" s="91" customFormat="1" x14ac:dyDescent="0.3">
      <c r="A29" s="91">
        <v>2249</v>
      </c>
      <c r="B29" s="85" t="s">
        <v>80</v>
      </c>
      <c r="C29" s="105" t="s">
        <v>64</v>
      </c>
      <c r="D29" s="48" t="s">
        <v>101</v>
      </c>
      <c r="E29" s="91" t="s">
        <v>228</v>
      </c>
      <c r="F29" s="16">
        <v>17.256209359834301</v>
      </c>
      <c r="G29" s="16">
        <v>17.109011713732201</v>
      </c>
      <c r="H29" s="16">
        <v>3.5089131273342601E-3</v>
      </c>
      <c r="I29" s="16">
        <v>33.328408847278702</v>
      </c>
      <c r="J29" s="16">
        <v>32.785057140246401</v>
      </c>
      <c r="K29" s="16">
        <v>1.4748338090146099E-3</v>
      </c>
      <c r="L29" s="16">
        <v>-0.201498456317911</v>
      </c>
      <c r="M29" s="16">
        <v>3.75634264250683E-3</v>
      </c>
      <c r="N29" s="16">
        <v>6.8852908639357704</v>
      </c>
      <c r="O29" s="16">
        <v>3.4731397875245799E-3</v>
      </c>
      <c r="P29" s="16">
        <v>12.7691942049189</v>
      </c>
      <c r="Q29" s="16">
        <v>1.44549035481324E-3</v>
      </c>
      <c r="R29" s="16">
        <v>15.4448232740334</v>
      </c>
      <c r="S29" s="16">
        <v>0.137456376913238</v>
      </c>
      <c r="T29" s="16">
        <v>765.16634221477204</v>
      </c>
      <c r="U29" s="16">
        <v>0.20464012157323999</v>
      </c>
      <c r="V29" s="92">
        <v>43906.527812499997</v>
      </c>
      <c r="W29" s="91">
        <v>2.4</v>
      </c>
      <c r="X29" s="16">
        <v>2.6528593999575097E-4</v>
      </c>
      <c r="Y29" s="16">
        <v>1.1053909479823299E-3</v>
      </c>
      <c r="Z29" s="17">
        <f>((((N29/1000)+1)/((SMOW!$Z$4/1000)+1))-1)*1000</f>
        <v>17.372243794413713</v>
      </c>
      <c r="AA29" s="17">
        <f>((((P29/1000)+1)/((SMOW!$AA$4/1000)+1))-1)*1000</f>
        <v>33.481258299033144</v>
      </c>
      <c r="AB29" s="17">
        <f>Z29*SMOW!$AN$6</f>
        <v>18.177051762434221</v>
      </c>
      <c r="AC29" s="17">
        <f>AA29*SMOW!$AN$12</f>
        <v>35.008211958579587</v>
      </c>
      <c r="AD29" s="17">
        <f t="shared" si="2"/>
        <v>18.013824186968876</v>
      </c>
      <c r="AE29" s="17">
        <f t="shared" si="2"/>
        <v>34.409360945353434</v>
      </c>
      <c r="AF29" s="16">
        <f>(AD29-SMOW!AN$14*AE29)</f>
        <v>-0.15431839217773913</v>
      </c>
      <c r="AG29" s="84">
        <f t="shared" si="3"/>
        <v>-154.31839217773913</v>
      </c>
      <c r="AL29" s="127"/>
      <c r="AM29" s="127"/>
      <c r="AN29" s="127"/>
    </row>
    <row r="30" spans="1:41" s="91" customFormat="1" x14ac:dyDescent="0.3">
      <c r="A30" s="91">
        <v>2250</v>
      </c>
      <c r="B30" s="85" t="s">
        <v>80</v>
      </c>
      <c r="C30" s="105" t="s">
        <v>64</v>
      </c>
      <c r="D30" s="48" t="s">
        <v>101</v>
      </c>
      <c r="E30" s="91" t="s">
        <v>229</v>
      </c>
      <c r="F30" s="16">
        <v>17.689540299251</v>
      </c>
      <c r="G30" s="16">
        <v>17.534901107028499</v>
      </c>
      <c r="H30" s="16">
        <v>3.8003589252395202E-3</v>
      </c>
      <c r="I30" s="16">
        <v>34.142349968676101</v>
      </c>
      <c r="J30" s="16">
        <v>33.5724357964991</v>
      </c>
      <c r="K30" s="16">
        <v>1.2731567873272801E-3</v>
      </c>
      <c r="L30" s="16">
        <v>-0.19134499352304399</v>
      </c>
      <c r="M30" s="16">
        <v>3.7368625341659E-3</v>
      </c>
      <c r="N30" s="16">
        <v>7.3142039980709601</v>
      </c>
      <c r="O30" s="16">
        <v>3.7616142979696402E-3</v>
      </c>
      <c r="P30" s="16">
        <v>13.5669410650555</v>
      </c>
      <c r="Q30" s="16">
        <v>1.24782592113092E-3</v>
      </c>
      <c r="R30" s="16">
        <v>16.255014036149898</v>
      </c>
      <c r="S30" s="16">
        <v>0.135573129016474</v>
      </c>
      <c r="T30" s="16">
        <v>995.91457357386696</v>
      </c>
      <c r="U30" s="16">
        <v>0.31136311175077303</v>
      </c>
      <c r="V30" s="92">
        <v>43906.609837962962</v>
      </c>
      <c r="W30" s="91">
        <v>2.4</v>
      </c>
      <c r="X30" s="16">
        <v>1.2409962319571401E-2</v>
      </c>
      <c r="Y30" s="16">
        <v>1.6347091068004301E-2</v>
      </c>
      <c r="Z30" s="17">
        <f>((((N30/1000)+1)/((SMOW!$Z$4/1000)+1))-1)*1000</f>
        <v>17.805624162194668</v>
      </c>
      <c r="AA30" s="17">
        <f>((((P30/1000)+1)/((SMOW!$AA$4/1000)+1))-1)*1000</f>
        <v>34.295319818217877</v>
      </c>
      <c r="AB30" s="17">
        <f>Z30*SMOW!$AN$6</f>
        <v>18.630509443042545</v>
      </c>
      <c r="AC30" s="17">
        <f>AA30*SMOW!$AN$12</f>
        <v>35.859399747174898</v>
      </c>
      <c r="AD30" s="17">
        <f t="shared" si="2"/>
        <v>18.45908734951508</v>
      </c>
      <c r="AE30" s="17">
        <f t="shared" si="2"/>
        <v>35.231420097487366</v>
      </c>
      <c r="AF30" s="16">
        <f>(AD30-SMOW!AN$14*AE30)</f>
        <v>-0.14310246195825016</v>
      </c>
      <c r="AG30" s="84">
        <f t="shared" si="3"/>
        <v>-143.10246195825016</v>
      </c>
      <c r="AH30" s="57"/>
      <c r="AI30" s="57"/>
      <c r="AL30" s="127"/>
      <c r="AM30" s="127"/>
      <c r="AN30" s="127"/>
      <c r="AO30" s="85"/>
    </row>
    <row r="31" spans="1:41" s="91" customFormat="1" x14ac:dyDescent="0.3">
      <c r="A31" s="91">
        <v>2251</v>
      </c>
      <c r="B31" s="85" t="s">
        <v>147</v>
      </c>
      <c r="C31" s="105" t="s">
        <v>64</v>
      </c>
      <c r="D31" s="48" t="s">
        <v>179</v>
      </c>
      <c r="E31" s="91" t="s">
        <v>230</v>
      </c>
      <c r="F31" s="16">
        <v>17.625004302544099</v>
      </c>
      <c r="G31" s="16">
        <v>17.4714848273738</v>
      </c>
      <c r="H31" s="16">
        <v>4.0748002090288298E-3</v>
      </c>
      <c r="I31" s="16">
        <v>34.032851309890702</v>
      </c>
      <c r="J31" s="16">
        <v>33.466546640185101</v>
      </c>
      <c r="K31" s="16">
        <v>1.3673839210102299E-3</v>
      </c>
      <c r="L31" s="16">
        <v>-0.19885179864393199</v>
      </c>
      <c r="M31" s="16">
        <v>4.1011488363089299E-3</v>
      </c>
      <c r="N31" s="16">
        <v>7.2503259453074396</v>
      </c>
      <c r="O31" s="16">
        <v>4.0332576551793996E-3</v>
      </c>
      <c r="P31" s="16">
        <v>13.459621003519301</v>
      </c>
      <c r="Q31" s="16">
        <v>1.3401783014884701E-3</v>
      </c>
      <c r="R31" s="16">
        <v>16.127159499023101</v>
      </c>
      <c r="S31" s="16">
        <v>0.151190931854494</v>
      </c>
      <c r="T31" s="16">
        <v>1026.00355176481</v>
      </c>
      <c r="U31" s="16">
        <v>0.16113180252773299</v>
      </c>
      <c r="V31" s="92">
        <v>43906.732905092591</v>
      </c>
      <c r="W31" s="91">
        <v>2.4</v>
      </c>
      <c r="X31" s="16">
        <v>2.3771392695989498E-3</v>
      </c>
      <c r="Y31" s="16">
        <v>4.2395238072631599E-4</v>
      </c>
      <c r="Z31" s="17">
        <f>((((N31/1000)+1)/((SMOW!$Z$4/1000)+1))-1)*1000</f>
        <v>17.741080804119179</v>
      </c>
      <c r="AA31" s="17">
        <f>((((P31/1000)+1)/((SMOW!$AA$4/1000)+1))-1)*1000</f>
        <v>34.18580496244261</v>
      </c>
      <c r="AB31" s="17">
        <f>Z31*SMOW!$AN$6</f>
        <v>18.562975969845677</v>
      </c>
      <c r="AC31" s="17">
        <f>AA31*SMOW!$AN$12</f>
        <v>35.744890332703321</v>
      </c>
      <c r="AD31" s="17">
        <f t="shared" si="2"/>
        <v>18.392786849631005</v>
      </c>
      <c r="AE31" s="17">
        <f t="shared" si="2"/>
        <v>35.120868661446579</v>
      </c>
      <c r="AF31" s="16">
        <f>(AD31-SMOW!AN$14*AE31)</f>
        <v>-0.15103180361278845</v>
      </c>
      <c r="AG31" s="84">
        <f t="shared" si="3"/>
        <v>-151.03180361278845</v>
      </c>
      <c r="AH31" s="57"/>
      <c r="AI31" s="57"/>
      <c r="AL31" s="85"/>
      <c r="AM31" s="85"/>
      <c r="AN31" s="85"/>
      <c r="AO31" s="85"/>
    </row>
    <row r="32" spans="1:41" s="91" customFormat="1" x14ac:dyDescent="0.3">
      <c r="A32" s="91">
        <v>2252</v>
      </c>
      <c r="B32" s="85" t="s">
        <v>147</v>
      </c>
      <c r="C32" s="105" t="s">
        <v>64</v>
      </c>
      <c r="D32" s="48" t="s">
        <v>50</v>
      </c>
      <c r="E32" s="91" t="s">
        <v>232</v>
      </c>
      <c r="F32" s="16">
        <v>12.1069131562175</v>
      </c>
      <c r="G32" s="16">
        <v>12.0342103546777</v>
      </c>
      <c r="H32" s="16">
        <v>4.2373358216011101E-3</v>
      </c>
      <c r="I32" s="16">
        <v>23.414967326609499</v>
      </c>
      <c r="J32" s="16">
        <v>23.145042354795901</v>
      </c>
      <c r="K32" s="16">
        <v>1.1907707860063701E-3</v>
      </c>
      <c r="L32" s="16">
        <v>-0.18637200865458201</v>
      </c>
      <c r="M32" s="16">
        <v>4.2134219779883797E-3</v>
      </c>
      <c r="N32" s="16">
        <v>1.7884916917921001</v>
      </c>
      <c r="O32" s="16">
        <v>4.1941362185483402E-3</v>
      </c>
      <c r="P32" s="16">
        <v>3.0529915971866699</v>
      </c>
      <c r="Q32" s="16">
        <v>1.16707908066971E-3</v>
      </c>
      <c r="R32" s="16">
        <v>1.1476950367322301</v>
      </c>
      <c r="S32" s="16">
        <v>0.12045556006309301</v>
      </c>
      <c r="T32" s="16">
        <v>970.79709255306295</v>
      </c>
      <c r="U32" s="16">
        <v>0.15000850201170199</v>
      </c>
      <c r="V32" s="92">
        <v>43906.824652777781</v>
      </c>
      <c r="W32" s="91">
        <v>2.4</v>
      </c>
      <c r="X32" s="16">
        <v>6.5518951941410497E-2</v>
      </c>
      <c r="Y32" s="16">
        <v>7.7121781373880996E-2</v>
      </c>
      <c r="Z32" s="17">
        <f>((((N32/1000)+1)/((SMOW!$Z$4/1000)+1))-1)*1000</f>
        <v>12.222360230731644</v>
      </c>
      <c r="AA32" s="17">
        <f>((((P32/1000)+1)/((SMOW!$AA$4/1000)+1))-1)*1000</f>
        <v>23.566350386761357</v>
      </c>
      <c r="AB32" s="17">
        <f>Z32*SMOW!$AN$6</f>
        <v>12.788588348303474</v>
      </c>
      <c r="AC32" s="17">
        <f>AA32*SMOW!$AN$12</f>
        <v>24.641122566582869</v>
      </c>
      <c r="AD32" s="17">
        <f t="shared" si="2"/>
        <v>12.707504915686382</v>
      </c>
      <c r="AE32" s="17">
        <f t="shared" si="2"/>
        <v>24.342426957254187</v>
      </c>
      <c r="AF32" s="16">
        <f>(AD32-SMOW!AN$14*AE32)</f>
        <v>-0.14529651774382835</v>
      </c>
      <c r="AG32" s="84">
        <f t="shared" si="3"/>
        <v>-145.29651774382836</v>
      </c>
      <c r="AH32" s="83">
        <f>AVERAGE(AG32:AG33)</f>
        <v>-133.03307670436661</v>
      </c>
      <c r="AI32" s="83">
        <f>STDEV(AG32:AG33)</f>
        <v>17.343124639369627</v>
      </c>
    </row>
    <row r="33" spans="1:33" s="91" customFormat="1" x14ac:dyDescent="0.3">
      <c r="A33" s="91">
        <v>2253</v>
      </c>
      <c r="B33" s="85" t="s">
        <v>147</v>
      </c>
      <c r="C33" s="105" t="s">
        <v>64</v>
      </c>
      <c r="D33" s="48" t="s">
        <v>50</v>
      </c>
      <c r="E33" s="91" t="s">
        <v>231</v>
      </c>
      <c r="F33" s="16">
        <v>12.1896463106279</v>
      </c>
      <c r="G33" s="16">
        <v>12.1159505381</v>
      </c>
      <c r="H33" s="16">
        <v>4.0395973051000397E-3</v>
      </c>
      <c r="I33" s="16">
        <v>23.5280820473786</v>
      </c>
      <c r="J33" s="16">
        <v>23.255562975650601</v>
      </c>
      <c r="K33" s="16">
        <v>1.44116104809613E-3</v>
      </c>
      <c r="L33" s="16">
        <v>-0.16298671304349599</v>
      </c>
      <c r="M33" s="16">
        <v>4.0705317426171696E-3</v>
      </c>
      <c r="N33" s="16">
        <v>1.8703813823892901</v>
      </c>
      <c r="O33" s="16">
        <v>3.9984136445624201E-3</v>
      </c>
      <c r="P33" s="16">
        <v>3.1638557751432201</v>
      </c>
      <c r="Q33" s="16">
        <v>1.4124875508151899E-3</v>
      </c>
      <c r="R33" s="16">
        <v>0.98818360781078496</v>
      </c>
      <c r="S33" s="16">
        <v>0.161213436438361</v>
      </c>
      <c r="T33" s="16">
        <v>891.13303760031704</v>
      </c>
      <c r="U33" s="16">
        <v>0.26472493416857701</v>
      </c>
      <c r="V33" s="92">
        <v>43906.906388888892</v>
      </c>
      <c r="W33" s="91">
        <v>2.4</v>
      </c>
      <c r="X33" s="16">
        <v>3.69507810705181E-2</v>
      </c>
      <c r="Y33" s="16">
        <v>3.2809809643077101E-2</v>
      </c>
      <c r="Z33" s="17">
        <f>((((N33/1000)+1)/((SMOW!$Z$4/1000)+1))-1)*1000</f>
        <v>12.305102822189218</v>
      </c>
      <c r="AA33" s="17">
        <f>((((P33/1000)+1)/((SMOW!$AA$4/1000)+1))-1)*1000</f>
        <v>23.679481839406602</v>
      </c>
      <c r="AB33" s="17">
        <f>Z33*SMOW!$AN$6</f>
        <v>12.875164174988909</v>
      </c>
      <c r="AC33" s="17">
        <f>AA33*SMOW!$AN$12</f>
        <v>24.759413517239917</v>
      </c>
      <c r="AD33" s="17">
        <f t="shared" si="2"/>
        <v>12.792983886843709</v>
      </c>
      <c r="AE33" s="17">
        <f t="shared" si="2"/>
        <v>24.457866519902677</v>
      </c>
      <c r="AF33" s="16">
        <f>(AD33-SMOW!AN$14*AE33)</f>
        <v>-0.12076963566490484</v>
      </c>
      <c r="AG33" s="84">
        <f t="shared" si="3"/>
        <v>-120.76963566490484</v>
      </c>
    </row>
    <row r="53" spans="1:22" x14ac:dyDescent="0.3">
      <c r="A53" s="21"/>
      <c r="B53" s="53"/>
      <c r="D53"/>
      <c r="E53" s="16"/>
      <c r="V53"/>
    </row>
    <row r="54" spans="1:22" x14ac:dyDescent="0.3">
      <c r="A54" s="21"/>
      <c r="B54" s="53"/>
      <c r="D54"/>
      <c r="E54" s="16"/>
      <c r="V54"/>
    </row>
    <row r="55" spans="1:22" x14ac:dyDescent="0.3">
      <c r="A55" s="21"/>
      <c r="B55" s="53"/>
      <c r="D55"/>
      <c r="E55" s="16"/>
      <c r="V55"/>
    </row>
    <row r="56" spans="1:22" x14ac:dyDescent="0.3">
      <c r="A56" s="21"/>
      <c r="B56" s="53"/>
      <c r="D56"/>
      <c r="E56" s="16"/>
      <c r="V56"/>
    </row>
  </sheetData>
  <dataValidations disablePrompts="1" count="2">
    <dataValidation type="list" allowBlank="1" showInputMessage="1" showErrorMessage="1" sqref="F16 J4 F6:F7 F9 D1:D33 F23:F24" xr:uid="{00000000-0002-0000-0300-000000000000}">
      <formula1>INDIRECT(C1)</formula1>
    </dataValidation>
    <dataValidation type="list" allowBlank="1" showInputMessage="1" showErrorMessage="1" sqref="E16 E7 E9 C2:C33" xr:uid="{00000000-0002-0000-03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G27" sqref="G27"/>
    </sheetView>
  </sheetViews>
  <sheetFormatPr defaultColWidth="8.88671875" defaultRowHeight="14.4" x14ac:dyDescent="0.3"/>
  <cols>
    <col min="1" max="1" width="14.33203125" customWidth="1"/>
    <col min="2" max="2" width="13.44140625" customWidth="1"/>
    <col min="3" max="3" width="21.44140625" customWidth="1"/>
    <col min="4" max="4" width="15.44140625" customWidth="1"/>
    <col min="5" max="5" width="17.109375" customWidth="1"/>
    <col min="6" max="6" width="13.44140625" customWidth="1"/>
  </cols>
  <sheetData>
    <row r="1" spans="1:9" x14ac:dyDescent="0.3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91" t="s">
        <v>91</v>
      </c>
      <c r="G1" s="46"/>
    </row>
    <row r="2" spans="1:9" x14ac:dyDescent="0.3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91" t="s">
        <v>104</v>
      </c>
    </row>
    <row r="3" spans="1:9" x14ac:dyDescent="0.3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91" t="s">
        <v>105</v>
      </c>
    </row>
    <row r="4" spans="1:9" x14ac:dyDescent="0.3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91"/>
    </row>
    <row r="5" spans="1:9" x14ac:dyDescent="0.3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91"/>
    </row>
    <row r="6" spans="1:9" x14ac:dyDescent="0.3">
      <c r="A6" t="s">
        <v>91</v>
      </c>
      <c r="B6" t="s">
        <v>66</v>
      </c>
      <c r="C6" t="s">
        <v>89</v>
      </c>
      <c r="D6" s="14" t="s">
        <v>51</v>
      </c>
      <c r="E6" s="14" t="s">
        <v>51</v>
      </c>
      <c r="F6" s="91"/>
      <c r="I6" t="s">
        <v>61</v>
      </c>
    </row>
    <row r="7" spans="1:9" x14ac:dyDescent="0.3">
      <c r="B7" t="s">
        <v>67</v>
      </c>
      <c r="C7" t="s">
        <v>84</v>
      </c>
      <c r="D7" s="14" t="s">
        <v>53</v>
      </c>
      <c r="E7" s="14" t="s">
        <v>53</v>
      </c>
      <c r="F7" s="91"/>
    </row>
    <row r="8" spans="1:9" x14ac:dyDescent="0.3">
      <c r="B8" t="s">
        <v>68</v>
      </c>
      <c r="C8" t="s">
        <v>85</v>
      </c>
      <c r="D8" s="14" t="s">
        <v>54</v>
      </c>
      <c r="E8" s="14" t="s">
        <v>54</v>
      </c>
      <c r="F8" s="91"/>
    </row>
    <row r="9" spans="1:9" x14ac:dyDescent="0.3">
      <c r="B9" t="s">
        <v>69</v>
      </c>
      <c r="C9" t="s">
        <v>86</v>
      </c>
      <c r="D9" t="s">
        <v>81</v>
      </c>
      <c r="E9" t="s">
        <v>90</v>
      </c>
      <c r="F9" s="91"/>
    </row>
    <row r="10" spans="1:9" x14ac:dyDescent="0.3">
      <c r="B10" t="s">
        <v>70</v>
      </c>
      <c r="C10" t="s">
        <v>110</v>
      </c>
      <c r="D10" t="s">
        <v>88</v>
      </c>
      <c r="E10" t="s">
        <v>97</v>
      </c>
      <c r="F10" s="91"/>
    </row>
    <row r="11" spans="1:9" x14ac:dyDescent="0.3">
      <c r="B11" t="s">
        <v>107</v>
      </c>
      <c r="C11" t="s">
        <v>92</v>
      </c>
      <c r="D11" t="s">
        <v>93</v>
      </c>
      <c r="E11" t="s">
        <v>100</v>
      </c>
      <c r="F11" s="91"/>
    </row>
    <row r="12" spans="1:9" x14ac:dyDescent="0.3">
      <c r="B12" t="s">
        <v>71</v>
      </c>
      <c r="C12" s="91" t="s">
        <v>101</v>
      </c>
      <c r="D12" s="14" t="s">
        <v>95</v>
      </c>
      <c r="E12" s="46" t="s">
        <v>98</v>
      </c>
      <c r="F12" s="91"/>
    </row>
    <row r="13" spans="1:9" x14ac:dyDescent="0.3">
      <c r="C13" t="s">
        <v>103</v>
      </c>
      <c r="D13" t="s">
        <v>96</v>
      </c>
      <c r="E13" s="91" t="s">
        <v>102</v>
      </c>
      <c r="F13" s="91"/>
    </row>
    <row r="14" spans="1:9" x14ac:dyDescent="0.3">
      <c r="C14" t="s">
        <v>179</v>
      </c>
      <c r="D14" s="76" t="s">
        <v>98</v>
      </c>
      <c r="E14" t="s">
        <v>106</v>
      </c>
      <c r="F14" s="91"/>
    </row>
    <row r="15" spans="1:9" x14ac:dyDescent="0.3">
      <c r="D15" s="76" t="s">
        <v>108</v>
      </c>
      <c r="E15" s="91" t="s">
        <v>111</v>
      </c>
    </row>
    <row r="16" spans="1:9" x14ac:dyDescent="0.3">
      <c r="D16" t="s">
        <v>109</v>
      </c>
      <c r="E16" t="s">
        <v>112</v>
      </c>
    </row>
    <row r="17" spans="1:5" x14ac:dyDescent="0.3">
      <c r="D17" s="76" t="s">
        <v>56</v>
      </c>
      <c r="E17" s="14" t="s">
        <v>56</v>
      </c>
    </row>
    <row r="19" spans="1:5" x14ac:dyDescent="0.3">
      <c r="A19" t="s">
        <v>65</v>
      </c>
      <c r="B19" t="s">
        <v>57</v>
      </c>
    </row>
    <row r="20" spans="1:5" x14ac:dyDescent="0.3">
      <c r="A20" s="93" t="s">
        <v>63</v>
      </c>
      <c r="B20" s="93" t="s">
        <v>78</v>
      </c>
    </row>
  </sheetData>
  <dataValidations count="2">
    <dataValidation type="list" allowBlank="1" showInputMessage="1" showErrorMessage="1" sqref="A20" xr:uid="{00000000-0002-0000-0400-000000000000}">
      <formula1>Type</formula1>
    </dataValidation>
    <dataValidation type="list" allowBlank="1" showInputMessage="1" showErrorMessage="1" sqref="B20" xr:uid="{00000000-0002-0000-0400-000001000000}">
      <formula1>INDIRECT(A20)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Tyler Huth</cp:lastModifiedBy>
  <cp:lastPrinted>2018-07-24T20:05:26Z</cp:lastPrinted>
  <dcterms:created xsi:type="dcterms:W3CDTF">2018-05-08T13:04:56Z</dcterms:created>
  <dcterms:modified xsi:type="dcterms:W3CDTF">2020-08-29T20:00:41Z</dcterms:modified>
</cp:coreProperties>
</file>