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yler\Documents\000_Michigan\Laboratory Data Files\Data Reduction Procedure\0000_LabFileFormatting\000_Reactor Spreadsheet Raw\"/>
    </mc:Choice>
  </mc:AlternateContent>
  <bookViews>
    <workbookView xWindow="0" yWindow="0" windowWidth="25770" windowHeight="11295" tabRatio="521"/>
  </bookViews>
  <sheets>
    <sheet name="All Data" sheetId="10" r:id="rId1"/>
    <sheet name="first set of data" sheetId="11" r:id="rId2"/>
    <sheet name="SMOW" sheetId="7" r:id="rId3"/>
    <sheet name="SLAP" sheetId="8" r:id="rId4"/>
    <sheet name="Standards" sheetId="9" r:id="rId5"/>
    <sheet name="Data sorting" sheetId="6" r:id="rId6"/>
  </sheets>
  <definedNames>
    <definedName name="Carbonate" localSheetId="0">Table47[Carbonate]</definedName>
    <definedName name="Carbonate">Table47[Carbonate]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0" l="1"/>
  <c r="AA3" i="10"/>
  <c r="AC3" i="10" s="1"/>
  <c r="AE3" i="10" s="1"/>
  <c r="AB3" i="10"/>
  <c r="AD3" i="10" s="1"/>
  <c r="AF3" i="10" s="1"/>
  <c r="AG3" i="10" s="1"/>
  <c r="AK3" i="10"/>
  <c r="Z4" i="10"/>
  <c r="AB4" i="10" s="1"/>
  <c r="AD4" i="10" s="1"/>
  <c r="AA4" i="10"/>
  <c r="AC4" i="10" s="1"/>
  <c r="AE4" i="10" s="1"/>
  <c r="AK4" i="10"/>
  <c r="Z5" i="10"/>
  <c r="AB5" i="10" s="1"/>
  <c r="AD5" i="10" s="1"/>
  <c r="AA5" i="10"/>
  <c r="AC5" i="10" s="1"/>
  <c r="AE5" i="10" s="1"/>
  <c r="AK5" i="10"/>
  <c r="Z6" i="10"/>
  <c r="AB6" i="10" s="1"/>
  <c r="AD6" i="10" s="1"/>
  <c r="AA6" i="10"/>
  <c r="AC6" i="10"/>
  <c r="AE6" i="10" s="1"/>
  <c r="AK6" i="10"/>
  <c r="Z7" i="10"/>
  <c r="AA7" i="10"/>
  <c r="AC7" i="10" s="1"/>
  <c r="AE7" i="10" s="1"/>
  <c r="AB7" i="10"/>
  <c r="AD7" i="10" s="1"/>
  <c r="AF7" i="10" s="1"/>
  <c r="AG7" i="10" s="1"/>
  <c r="AK7" i="10"/>
  <c r="Z8" i="10"/>
  <c r="AB8" i="10" s="1"/>
  <c r="AD8" i="10" s="1"/>
  <c r="AA8" i="10"/>
  <c r="AC8" i="10" s="1"/>
  <c r="AE8" i="10" s="1"/>
  <c r="AK8" i="10"/>
  <c r="Z9" i="10"/>
  <c r="AB9" i="10" s="1"/>
  <c r="AD9" i="10" s="1"/>
  <c r="AA9" i="10"/>
  <c r="AC9" i="10"/>
  <c r="AE9" i="10" s="1"/>
  <c r="AK9" i="10"/>
  <c r="Z10" i="10"/>
  <c r="AB10" i="10" s="1"/>
  <c r="AD10" i="10" s="1"/>
  <c r="AA10" i="10"/>
  <c r="AC10" i="10"/>
  <c r="AE10" i="10" s="1"/>
  <c r="AK10" i="10"/>
  <c r="Z11" i="10"/>
  <c r="AA11" i="10"/>
  <c r="AC11" i="10" s="1"/>
  <c r="AE11" i="10" s="1"/>
  <c r="AB11" i="10"/>
  <c r="AD11" i="10" s="1"/>
  <c r="AF11" i="10" s="1"/>
  <c r="AG11" i="10" s="1"/>
  <c r="AK11" i="10"/>
  <c r="Z12" i="10"/>
  <c r="AA12" i="10"/>
  <c r="AB12" i="10"/>
  <c r="AD12" i="10" s="1"/>
  <c r="AC12" i="10"/>
  <c r="AE12" i="10" s="1"/>
  <c r="AK12" i="10"/>
  <c r="AF12" i="10" l="1"/>
  <c r="AG12" i="10" s="1"/>
  <c r="AF4" i="10"/>
  <c r="AG4" i="10" s="1"/>
  <c r="AF10" i="10"/>
  <c r="AG10" i="10" s="1"/>
  <c r="AF9" i="10"/>
  <c r="AG9" i="10" s="1"/>
  <c r="AF5" i="10"/>
  <c r="AG5" i="10" s="1"/>
  <c r="AF6" i="10"/>
  <c r="AG6" i="10" s="1"/>
  <c r="AF8" i="10"/>
  <c r="AG8" i="10" s="1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K49" i="10"/>
  <c r="AK50" i="10"/>
  <c r="AK51" i="10"/>
  <c r="AK52" i="10"/>
  <c r="AK53" i="10"/>
  <c r="AK54" i="10"/>
  <c r="AK55" i="10"/>
  <c r="AK56" i="10"/>
  <c r="AK57" i="10"/>
  <c r="AK58" i="10"/>
  <c r="AK59" i="10"/>
  <c r="AK60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74" i="10"/>
  <c r="AK75" i="10"/>
  <c r="AK76" i="10"/>
  <c r="AK77" i="10"/>
  <c r="AK78" i="10"/>
  <c r="AK79" i="10"/>
  <c r="AK80" i="10"/>
  <c r="AK81" i="10"/>
  <c r="AK82" i="10"/>
  <c r="AK83" i="10"/>
  <c r="AK84" i="10"/>
  <c r="AK85" i="10"/>
  <c r="AK86" i="10"/>
  <c r="AK87" i="10"/>
  <c r="AK88" i="10"/>
  <c r="AK89" i="10"/>
  <c r="AK90" i="10"/>
  <c r="AK91" i="10"/>
  <c r="AK92" i="10"/>
  <c r="AK93" i="10"/>
  <c r="AK94" i="10"/>
  <c r="AK95" i="10"/>
  <c r="AK96" i="10"/>
  <c r="AK97" i="10"/>
  <c r="AK98" i="10"/>
  <c r="AK99" i="10"/>
  <c r="AK100" i="10"/>
  <c r="AK101" i="10"/>
  <c r="AK102" i="10"/>
  <c r="AK103" i="10"/>
  <c r="AK104" i="10"/>
  <c r="AK105" i="10"/>
  <c r="AK106" i="10"/>
  <c r="AK107" i="10"/>
  <c r="AK108" i="10"/>
  <c r="AK109" i="10"/>
  <c r="AK110" i="10"/>
  <c r="AK111" i="10"/>
  <c r="AK112" i="10"/>
  <c r="AK113" i="10"/>
  <c r="AK114" i="10"/>
  <c r="AK115" i="10"/>
  <c r="AK116" i="10"/>
  <c r="AK117" i="10"/>
  <c r="AK118" i="10"/>
  <c r="AK119" i="10"/>
  <c r="AK120" i="10"/>
  <c r="AK121" i="10"/>
  <c r="AK122" i="10"/>
  <c r="AK123" i="10"/>
  <c r="AK124" i="10"/>
  <c r="AK125" i="10"/>
  <c r="AK126" i="10"/>
  <c r="AK127" i="10"/>
  <c r="AK128" i="10"/>
  <c r="AK129" i="10"/>
  <c r="AK130" i="10"/>
  <c r="AK131" i="10"/>
  <c r="AK132" i="10"/>
  <c r="AK133" i="10"/>
  <c r="AK134" i="10"/>
  <c r="AK135" i="10"/>
  <c r="AK136" i="10"/>
  <c r="AK137" i="10"/>
  <c r="AK138" i="10"/>
  <c r="AK139" i="10"/>
  <c r="AK2" i="10"/>
  <c r="AM3" i="7" l="1"/>
  <c r="AN6" i="7"/>
  <c r="Z5" i="8"/>
  <c r="Z18" i="8" s="1"/>
  <c r="AA5" i="8"/>
  <c r="Z4" i="7"/>
  <c r="AA4" i="7" l="1"/>
  <c r="AA80" i="10" s="1"/>
  <c r="AA79" i="10" l="1"/>
  <c r="AA81" i="10"/>
  <c r="AA17" i="9"/>
  <c r="AA78" i="10"/>
  <c r="AA116" i="10"/>
  <c r="AA117" i="10"/>
  <c r="AA118" i="10"/>
  <c r="AA119" i="10"/>
  <c r="AA120" i="10"/>
  <c r="AA121" i="10"/>
  <c r="AA122" i="10"/>
  <c r="AA123" i="10"/>
  <c r="AA124" i="10"/>
  <c r="AA125" i="10"/>
  <c r="AA126" i="10"/>
  <c r="AA127" i="10"/>
  <c r="AA128" i="10"/>
  <c r="AA129" i="10"/>
  <c r="AA130" i="10"/>
  <c r="AA131" i="10"/>
  <c r="AA132" i="10"/>
  <c r="AA133" i="10"/>
  <c r="AA134" i="10"/>
  <c r="AA135" i="10"/>
  <c r="AA136" i="10"/>
  <c r="AA137" i="10"/>
  <c r="AA138" i="10"/>
  <c r="AA139" i="10"/>
  <c r="AA113" i="10"/>
  <c r="AA111" i="10"/>
  <c r="AA115" i="10"/>
  <c r="AA112" i="10"/>
  <c r="AA27" i="7"/>
  <c r="AA29" i="7"/>
  <c r="AA28" i="7"/>
  <c r="AA110" i="10"/>
  <c r="AA114" i="10"/>
  <c r="AA106" i="10"/>
  <c r="AA101" i="10"/>
  <c r="AA99" i="10"/>
  <c r="AA97" i="10"/>
  <c r="AA95" i="10"/>
  <c r="AA100" i="10"/>
  <c r="AA98" i="10"/>
  <c r="AA96" i="10"/>
  <c r="AA109" i="10"/>
  <c r="AA105" i="10"/>
  <c r="AA103" i="10"/>
  <c r="AA18" i="9"/>
  <c r="AA108" i="10"/>
  <c r="AA104" i="10"/>
  <c r="AA19" i="9"/>
  <c r="AA102" i="10"/>
  <c r="AA107" i="10"/>
  <c r="AA94" i="10"/>
  <c r="AA92" i="10"/>
  <c r="AA90" i="10"/>
  <c r="AA88" i="10"/>
  <c r="AA86" i="10"/>
  <c r="AA85" i="10"/>
  <c r="AA93" i="10"/>
  <c r="AA89" i="10"/>
  <c r="AA84" i="10"/>
  <c r="AA83" i="10"/>
  <c r="AA82" i="10"/>
  <c r="AA8" i="8"/>
  <c r="AA10" i="8"/>
  <c r="AA91" i="10"/>
  <c r="AA87" i="10"/>
  <c r="AA9" i="8"/>
  <c r="AA70" i="10"/>
  <c r="AA72" i="10"/>
  <c r="AA74" i="10"/>
  <c r="AA76" i="10"/>
  <c r="AA18" i="7"/>
  <c r="AA16" i="9"/>
  <c r="AA69" i="10"/>
  <c r="AA71" i="10"/>
  <c r="AA73" i="10"/>
  <c r="AA75" i="10"/>
  <c r="AA77" i="10"/>
  <c r="AA68" i="10"/>
  <c r="AA67" i="10"/>
  <c r="AA66" i="10"/>
  <c r="AA65" i="10"/>
  <c r="AA64" i="10"/>
  <c r="AA63" i="10"/>
  <c r="AA62" i="10" l="1"/>
  <c r="AA61" i="10"/>
  <c r="AA60" i="10"/>
  <c r="AB4" i="7" l="1"/>
  <c r="AN4" i="7" s="1"/>
  <c r="Z27" i="7" l="1"/>
  <c r="Z110" i="10"/>
  <c r="Z112" i="10"/>
  <c r="Z28" i="7"/>
  <c r="Z114" i="10"/>
  <c r="Z116" i="10"/>
  <c r="Z118" i="10"/>
  <c r="Z119" i="10"/>
  <c r="Z121" i="10"/>
  <c r="Z122" i="10"/>
  <c r="Z124" i="10"/>
  <c r="Z126" i="10"/>
  <c r="Z127" i="10"/>
  <c r="Z129" i="10"/>
  <c r="Z130" i="10"/>
  <c r="Z132" i="10"/>
  <c r="Z115" i="10"/>
  <c r="Z29" i="7"/>
  <c r="Z117" i="10"/>
  <c r="Z120" i="10"/>
  <c r="Z123" i="10"/>
  <c r="Z125" i="10"/>
  <c r="Z128" i="10"/>
  <c r="Z131" i="10"/>
  <c r="Z134" i="10"/>
  <c r="Z138" i="10"/>
  <c r="Z133" i="10"/>
  <c r="Z135" i="10"/>
  <c r="Z139" i="10"/>
  <c r="Z111" i="10"/>
  <c r="Z136" i="10"/>
  <c r="Z113" i="10"/>
  <c r="Z137" i="10"/>
  <c r="Z108" i="10"/>
  <c r="Z104" i="10"/>
  <c r="Z18" i="9"/>
  <c r="Z109" i="10"/>
  <c r="Z105" i="10"/>
  <c r="Z103" i="10"/>
  <c r="Z101" i="10"/>
  <c r="Z97" i="10"/>
  <c r="Z95" i="10"/>
  <c r="Z106" i="10"/>
  <c r="Z102" i="10"/>
  <c r="Z100" i="10"/>
  <c r="Z98" i="10"/>
  <c r="Z96" i="10"/>
  <c r="Z107" i="10"/>
  <c r="Z19" i="9"/>
  <c r="Z99" i="10"/>
  <c r="Z8" i="8"/>
  <c r="Z10" i="8"/>
  <c r="Z82" i="10"/>
  <c r="Z94" i="10"/>
  <c r="Z90" i="10"/>
  <c r="Z88" i="10"/>
  <c r="Z85" i="10"/>
  <c r="Z93" i="10"/>
  <c r="Z91" i="10"/>
  <c r="Z89" i="10"/>
  <c r="Z87" i="10"/>
  <c r="Z84" i="10"/>
  <c r="Z83" i="10"/>
  <c r="Z9" i="8"/>
  <c r="Z92" i="10"/>
  <c r="Z86" i="10"/>
  <c r="Z80" i="10"/>
  <c r="Z78" i="10"/>
  <c r="Z75" i="10"/>
  <c r="Z74" i="10"/>
  <c r="Z70" i="10"/>
  <c r="Z81" i="10"/>
  <c r="Z79" i="10"/>
  <c r="Z77" i="10"/>
  <c r="Z73" i="10"/>
  <c r="Z17" i="9"/>
  <c r="Z76" i="10"/>
  <c r="Z72" i="10"/>
  <c r="Z16" i="9"/>
  <c r="Z71" i="10"/>
  <c r="Z69" i="10"/>
  <c r="Z68" i="10"/>
  <c r="Z66" i="10"/>
  <c r="Z67" i="10"/>
  <c r="Z65" i="10"/>
  <c r="Z63" i="10"/>
  <c r="Z64" i="10"/>
  <c r="Z62" i="10"/>
  <c r="Z61" i="10"/>
  <c r="Z60" i="10"/>
  <c r="AA59" i="10"/>
  <c r="AA26" i="7"/>
  <c r="Z59" i="10"/>
  <c r="Z26" i="7"/>
  <c r="Z58" i="10"/>
  <c r="Z25" i="7"/>
  <c r="AA25" i="7"/>
  <c r="AA58" i="10"/>
  <c r="Z57" i="10"/>
  <c r="Z54" i="10"/>
  <c r="Z55" i="10"/>
  <c r="Z53" i="10"/>
  <c r="Z24" i="7"/>
  <c r="Z56" i="10"/>
  <c r="AA56" i="10"/>
  <c r="AA57" i="10"/>
  <c r="AA54" i="10"/>
  <c r="AA24" i="7"/>
  <c r="AA55" i="10"/>
  <c r="AA53" i="10"/>
  <c r="Z52" i="10"/>
  <c r="Z50" i="10"/>
  <c r="Z51" i="10"/>
  <c r="Z23" i="7"/>
  <c r="Z48" i="10"/>
  <c r="Z46" i="10"/>
  <c r="Z49" i="10"/>
  <c r="Z47" i="10"/>
  <c r="Z44" i="10"/>
  <c r="Z45" i="10"/>
  <c r="Z42" i="10"/>
  <c r="Z20" i="10"/>
  <c r="Z21" i="10"/>
  <c r="Z20" i="7"/>
  <c r="Z22" i="10"/>
  <c r="AA50" i="10"/>
  <c r="AA52" i="10"/>
  <c r="AA23" i="7"/>
  <c r="AA51" i="10"/>
  <c r="AA49" i="10"/>
  <c r="AA47" i="10"/>
  <c r="AA48" i="10"/>
  <c r="AA46" i="10"/>
  <c r="AA44" i="10"/>
  <c r="AA45" i="10"/>
  <c r="AA42" i="10"/>
  <c r="Z22" i="7"/>
  <c r="Z41" i="10"/>
  <c r="Z23" i="10"/>
  <c r="AA41" i="10"/>
  <c r="AA22" i="7"/>
  <c r="Z8" i="9"/>
  <c r="AA46" i="7"/>
  <c r="AA40" i="10"/>
  <c r="AA37" i="10"/>
  <c r="AA21" i="7"/>
  <c r="AA38" i="10"/>
  <c r="AA39" i="10"/>
  <c r="AA36" i="10"/>
  <c r="AA34" i="10"/>
  <c r="AA32" i="10"/>
  <c r="AA30" i="10"/>
  <c r="AA29" i="10"/>
  <c r="AA27" i="10"/>
  <c r="AA35" i="10"/>
  <c r="AA33" i="10"/>
  <c r="AA31" i="10"/>
  <c r="AA28" i="10"/>
  <c r="AA26" i="10"/>
  <c r="AA25" i="10"/>
  <c r="AA24" i="10"/>
  <c r="AA7" i="9"/>
  <c r="AA9" i="9"/>
  <c r="AA21" i="10"/>
  <c r="AA23" i="10"/>
  <c r="AA8" i="9"/>
  <c r="Z25" i="8"/>
  <c r="Z38" i="10"/>
  <c r="Z21" i="7"/>
  <c r="Z39" i="10"/>
  <c r="Z40" i="10"/>
  <c r="Z37" i="10"/>
  <c r="Z29" i="10"/>
  <c r="Z27" i="10"/>
  <c r="Z35" i="10"/>
  <c r="Z33" i="10"/>
  <c r="Z31" i="10"/>
  <c r="Z28" i="10"/>
  <c r="Z26" i="10"/>
  <c r="Z36" i="10"/>
  <c r="Z34" i="10"/>
  <c r="Z32" i="10"/>
  <c r="Z30" i="10"/>
  <c r="Z24" i="10"/>
  <c r="Z25" i="10"/>
  <c r="AA22" i="10"/>
  <c r="Z7" i="9"/>
  <c r="Z9" i="9"/>
  <c r="AA20" i="7"/>
  <c r="AA20" i="10"/>
  <c r="AA7" i="8"/>
  <c r="AA44" i="7"/>
  <c r="Z45" i="7"/>
  <c r="AA45" i="7"/>
  <c r="Z44" i="7"/>
  <c r="Z46" i="7"/>
  <c r="AA16" i="10"/>
  <c r="Z19" i="7"/>
  <c r="AA19" i="7"/>
  <c r="AA17" i="10"/>
  <c r="AA18" i="10"/>
  <c r="AA19" i="10"/>
  <c r="Z18" i="7"/>
  <c r="Z19" i="10"/>
  <c r="Z18" i="10"/>
  <c r="AA24" i="8"/>
  <c r="AA6" i="8"/>
  <c r="AA25" i="8"/>
  <c r="Z24" i="8"/>
  <c r="Z16" i="10"/>
  <c r="Z17" i="10"/>
  <c r="Z6" i="8"/>
  <c r="Z7" i="8"/>
  <c r="Z15" i="10"/>
  <c r="AA15" i="10"/>
  <c r="AA6" i="9"/>
  <c r="Z6" i="9"/>
  <c r="AA4" i="9"/>
  <c r="Z4" i="9"/>
  <c r="AA32" i="7" l="1"/>
  <c r="AM10" i="7" s="1"/>
  <c r="AA18" i="8"/>
  <c r="AM11" i="7" s="1"/>
  <c r="Z32" i="7"/>
  <c r="Z14" i="10"/>
  <c r="AA14" i="10"/>
  <c r="AA3" i="9" l="1"/>
  <c r="Z3" i="9"/>
  <c r="Z42" i="7" l="1"/>
  <c r="Z23" i="8"/>
  <c r="AM4" i="7"/>
  <c r="AA42" i="7"/>
  <c r="AA23" i="8"/>
  <c r="Z39" i="7"/>
  <c r="AA39" i="7"/>
  <c r="AN11" i="7" l="1"/>
  <c r="AN12" i="7" s="1"/>
  <c r="AC84" i="10" l="1"/>
  <c r="AE84" i="10" s="1"/>
  <c r="AC9" i="8"/>
  <c r="AE9" i="8" s="1"/>
  <c r="AC80" i="10"/>
  <c r="AE80" i="10" s="1"/>
  <c r="AC81" i="10"/>
  <c r="AE81" i="10" s="1"/>
  <c r="AC85" i="10"/>
  <c r="AE85" i="10" s="1"/>
  <c r="AC104" i="10"/>
  <c r="AE104" i="10" s="1"/>
  <c r="AC131" i="10"/>
  <c r="AE131" i="10" s="1"/>
  <c r="AC99" i="10"/>
  <c r="AE99" i="10" s="1"/>
  <c r="AC128" i="10"/>
  <c r="AE128" i="10" s="1"/>
  <c r="AC82" i="10"/>
  <c r="AE82" i="10" s="1"/>
  <c r="AC126" i="10"/>
  <c r="AE126" i="10" s="1"/>
  <c r="AC129" i="10"/>
  <c r="AE129" i="10" s="1"/>
  <c r="AC124" i="10"/>
  <c r="AE124" i="10" s="1"/>
  <c r="AC118" i="10"/>
  <c r="AE118" i="10" s="1"/>
  <c r="AC109" i="10"/>
  <c r="AE109" i="10" s="1"/>
  <c r="AC93" i="10"/>
  <c r="AE93" i="10" s="1"/>
  <c r="AC117" i="10"/>
  <c r="AE117" i="10" s="1"/>
  <c r="AC120" i="10"/>
  <c r="AE120" i="10" s="1"/>
  <c r="AC100" i="10"/>
  <c r="AE100" i="10" s="1"/>
  <c r="AC18" i="9"/>
  <c r="AE18" i="9" s="1"/>
  <c r="AC86" i="10"/>
  <c r="AE86" i="10" s="1"/>
  <c r="AC94" i="10"/>
  <c r="AE94" i="10" s="1"/>
  <c r="AC87" i="10"/>
  <c r="AE87" i="10" s="1"/>
  <c r="AC138" i="10"/>
  <c r="AE138" i="10" s="1"/>
  <c r="AC108" i="10"/>
  <c r="AE108" i="10" s="1"/>
  <c r="AC116" i="10"/>
  <c r="AE116" i="10" s="1"/>
  <c r="AC112" i="10"/>
  <c r="AE112" i="10" s="1"/>
  <c r="AC78" i="10"/>
  <c r="AE78" i="10" s="1"/>
  <c r="AC27" i="7"/>
  <c r="AE27" i="7" s="1"/>
  <c r="AC79" i="10"/>
  <c r="AE79" i="10" s="1"/>
  <c r="AC139" i="10"/>
  <c r="AE139" i="10" s="1"/>
  <c r="AC132" i="10"/>
  <c r="AE132" i="10" s="1"/>
  <c r="AC137" i="10"/>
  <c r="AE137" i="10" s="1"/>
  <c r="AC127" i="10"/>
  <c r="AE127" i="10" s="1"/>
  <c r="AC83" i="10"/>
  <c r="AE83" i="10" s="1"/>
  <c r="AC29" i="7"/>
  <c r="AE29" i="7" s="1"/>
  <c r="AC8" i="8"/>
  <c r="AE8" i="8" s="1"/>
  <c r="AC97" i="10"/>
  <c r="AE97" i="10" s="1"/>
  <c r="AC101" i="10"/>
  <c r="AE101" i="10" s="1"/>
  <c r="AC88" i="10"/>
  <c r="AE88" i="10" s="1"/>
  <c r="AC136" i="10"/>
  <c r="AE136" i="10" s="1"/>
  <c r="AC122" i="10"/>
  <c r="AE122" i="10" s="1"/>
  <c r="AC111" i="10"/>
  <c r="AE111" i="10" s="1"/>
  <c r="AC28" i="7"/>
  <c r="AE28" i="7" s="1"/>
  <c r="AC106" i="10"/>
  <c r="AE106" i="10" s="1"/>
  <c r="AC92" i="10"/>
  <c r="AE92" i="10" s="1"/>
  <c r="AC135" i="10"/>
  <c r="AE135" i="10" s="1"/>
  <c r="AC19" i="9"/>
  <c r="AE19" i="9" s="1"/>
  <c r="AC105" i="10"/>
  <c r="AE105" i="10" s="1"/>
  <c r="AC110" i="10"/>
  <c r="AE110" i="10" s="1"/>
  <c r="AC121" i="10"/>
  <c r="AE121" i="10" s="1"/>
  <c r="AC90" i="10"/>
  <c r="AE90" i="10" s="1"/>
  <c r="AC114" i="10"/>
  <c r="AE114" i="10" s="1"/>
  <c r="AC53" i="10"/>
  <c r="AC95" i="10"/>
  <c r="AE95" i="10" s="1"/>
  <c r="AC10" i="8"/>
  <c r="AE10" i="8" s="1"/>
  <c r="AC98" i="10"/>
  <c r="AE98" i="10" s="1"/>
  <c r="AC102" i="10"/>
  <c r="AE102" i="10" s="1"/>
  <c r="AC103" i="10"/>
  <c r="AE103" i="10" s="1"/>
  <c r="AC113" i="10"/>
  <c r="AE113" i="10" s="1"/>
  <c r="AC125" i="10"/>
  <c r="AE125" i="10" s="1"/>
  <c r="AC130" i="10"/>
  <c r="AE130" i="10" s="1"/>
  <c r="AC133" i="10"/>
  <c r="AE133" i="10" s="1"/>
  <c r="AC119" i="10"/>
  <c r="AE119" i="10" s="1"/>
  <c r="AC107" i="10"/>
  <c r="AE107" i="10" s="1"/>
  <c r="AC96" i="10"/>
  <c r="AE96" i="10" s="1"/>
  <c r="AC134" i="10"/>
  <c r="AE134" i="10" s="1"/>
  <c r="AC123" i="10"/>
  <c r="AE123" i="10" s="1"/>
  <c r="AC91" i="10"/>
  <c r="AE91" i="10" s="1"/>
  <c r="AC89" i="10"/>
  <c r="AE89" i="10" s="1"/>
  <c r="AC115" i="10"/>
  <c r="AE115" i="10" s="1"/>
  <c r="AA38" i="7"/>
  <c r="AA36" i="7"/>
  <c r="Z36" i="7"/>
  <c r="Z38" i="7"/>
  <c r="AB115" i="10" l="1"/>
  <c r="AD115" i="10" s="1"/>
  <c r="AF115" i="10" s="1"/>
  <c r="AG115" i="10" s="1"/>
  <c r="AB132" i="10"/>
  <c r="AD132" i="10" s="1"/>
  <c r="AF132" i="10" s="1"/>
  <c r="AG132" i="10" s="1"/>
  <c r="AB106" i="10"/>
  <c r="AD106" i="10" s="1"/>
  <c r="AF106" i="10" s="1"/>
  <c r="AG106" i="10" s="1"/>
  <c r="AB133" i="10"/>
  <c r="AD133" i="10" s="1"/>
  <c r="AF133" i="10" s="1"/>
  <c r="AG133" i="10" s="1"/>
  <c r="AB124" i="10"/>
  <c r="AD124" i="10" s="1"/>
  <c r="AF124" i="10" s="1"/>
  <c r="AG124" i="10" s="1"/>
  <c r="AB137" i="10"/>
  <c r="AD137" i="10" s="1"/>
  <c r="AF137" i="10" s="1"/>
  <c r="AG137" i="10" s="1"/>
  <c r="AB121" i="10"/>
  <c r="AD121" i="10" s="1"/>
  <c r="AF121" i="10" s="1"/>
  <c r="AG121" i="10" s="1"/>
  <c r="AB120" i="10"/>
  <c r="AD120" i="10" s="1"/>
  <c r="AF120" i="10" s="1"/>
  <c r="AG120" i="10" s="1"/>
  <c r="AB138" i="10"/>
  <c r="AD138" i="10" s="1"/>
  <c r="AF138" i="10" s="1"/>
  <c r="AG138" i="10" s="1"/>
  <c r="AB122" i="10"/>
  <c r="AD122" i="10" s="1"/>
  <c r="AF122" i="10" s="1"/>
  <c r="AG122" i="10" s="1"/>
  <c r="AB117" i="10"/>
  <c r="AD117" i="10" s="1"/>
  <c r="AF117" i="10" s="1"/>
  <c r="AG117" i="10" s="1"/>
  <c r="AB123" i="10"/>
  <c r="AD123" i="10" s="1"/>
  <c r="AF123" i="10" s="1"/>
  <c r="AG123" i="10" s="1"/>
  <c r="AB113" i="10"/>
  <c r="AD113" i="10" s="1"/>
  <c r="AF113" i="10" s="1"/>
  <c r="AG113" i="10" s="1"/>
  <c r="AB108" i="10"/>
  <c r="AD108" i="10" s="1"/>
  <c r="AF108" i="10" s="1"/>
  <c r="AG108" i="10" s="1"/>
  <c r="AB29" i="7"/>
  <c r="AD29" i="7" s="1"/>
  <c r="AF29" i="7" s="1"/>
  <c r="AG29" i="7" s="1"/>
  <c r="AB110" i="10"/>
  <c r="AD110" i="10" s="1"/>
  <c r="AF110" i="10" s="1"/>
  <c r="AG110" i="10" s="1"/>
  <c r="AB139" i="10"/>
  <c r="AD139" i="10" s="1"/>
  <c r="AF139" i="10" s="1"/>
  <c r="AG139" i="10" s="1"/>
  <c r="AB135" i="10"/>
  <c r="AD135" i="10" s="1"/>
  <c r="AF135" i="10" s="1"/>
  <c r="AG135" i="10" s="1"/>
  <c r="AB127" i="10"/>
  <c r="AD127" i="10" s="1"/>
  <c r="AF127" i="10" s="1"/>
  <c r="AG127" i="10" s="1"/>
  <c r="AB27" i="7"/>
  <c r="AD27" i="7" s="1"/>
  <c r="AF27" i="7" s="1"/>
  <c r="AG27" i="7" s="1"/>
  <c r="AB126" i="10"/>
  <c r="AD126" i="10" s="1"/>
  <c r="AF126" i="10" s="1"/>
  <c r="AG126" i="10" s="1"/>
  <c r="AB103" i="10"/>
  <c r="AD103" i="10" s="1"/>
  <c r="AF103" i="10" s="1"/>
  <c r="AG103" i="10" s="1"/>
  <c r="AB128" i="10"/>
  <c r="AD128" i="10" s="1"/>
  <c r="AF128" i="10" s="1"/>
  <c r="AG128" i="10" s="1"/>
  <c r="AB118" i="10"/>
  <c r="AD118" i="10" s="1"/>
  <c r="AF118" i="10" s="1"/>
  <c r="AG118" i="10" s="1"/>
  <c r="AB134" i="10"/>
  <c r="AD134" i="10" s="1"/>
  <c r="AF134" i="10" s="1"/>
  <c r="AG134" i="10" s="1"/>
  <c r="AB114" i="10"/>
  <c r="AD114" i="10" s="1"/>
  <c r="AF114" i="10" s="1"/>
  <c r="AG114" i="10" s="1"/>
  <c r="AB119" i="10"/>
  <c r="AD119" i="10" s="1"/>
  <c r="AF119" i="10" s="1"/>
  <c r="AG119" i="10" s="1"/>
  <c r="AB105" i="10"/>
  <c r="AD105" i="10" s="1"/>
  <c r="AF105" i="10" s="1"/>
  <c r="AG105" i="10" s="1"/>
  <c r="AB125" i="10"/>
  <c r="AD125" i="10" s="1"/>
  <c r="AF125" i="10" s="1"/>
  <c r="AG125" i="10" s="1"/>
  <c r="AB116" i="10"/>
  <c r="AD116" i="10" s="1"/>
  <c r="AF116" i="10" s="1"/>
  <c r="AG116" i="10" s="1"/>
  <c r="AB107" i="10"/>
  <c r="AD107" i="10" s="1"/>
  <c r="AF107" i="10" s="1"/>
  <c r="AG107" i="10" s="1"/>
  <c r="AH106" i="10" s="1"/>
  <c r="AB28" i="7"/>
  <c r="AD28" i="7" s="1"/>
  <c r="AF28" i="7" s="1"/>
  <c r="AG28" i="7" s="1"/>
  <c r="AB104" i="10"/>
  <c r="AD104" i="10" s="1"/>
  <c r="AF104" i="10" s="1"/>
  <c r="AG104" i="10" s="1"/>
  <c r="AB112" i="10"/>
  <c r="AD112" i="10" s="1"/>
  <c r="AF112" i="10" s="1"/>
  <c r="AG112" i="10" s="1"/>
  <c r="AB136" i="10"/>
  <c r="AD136" i="10" s="1"/>
  <c r="AF136" i="10" s="1"/>
  <c r="AG136" i="10" s="1"/>
  <c r="AB130" i="10"/>
  <c r="AD130" i="10" s="1"/>
  <c r="AF130" i="10" s="1"/>
  <c r="AG130" i="10" s="1"/>
  <c r="AB109" i="10"/>
  <c r="AD109" i="10" s="1"/>
  <c r="AF109" i="10" s="1"/>
  <c r="AG109" i="10" s="1"/>
  <c r="AB131" i="10"/>
  <c r="AD131" i="10" s="1"/>
  <c r="AF131" i="10" s="1"/>
  <c r="AG131" i="10" s="1"/>
  <c r="AB111" i="10"/>
  <c r="AD111" i="10" s="1"/>
  <c r="AF111" i="10" s="1"/>
  <c r="AG111" i="10" s="1"/>
  <c r="AB129" i="10"/>
  <c r="AD129" i="10" s="1"/>
  <c r="AF129" i="10" s="1"/>
  <c r="AG129" i="10" s="1"/>
  <c r="AB18" i="9"/>
  <c r="AD18" i="9" s="1"/>
  <c r="AF18" i="9" s="1"/>
  <c r="AG18" i="9" s="1"/>
  <c r="AB95" i="10"/>
  <c r="AD95" i="10" s="1"/>
  <c r="AF95" i="10" s="1"/>
  <c r="AG95" i="10" s="1"/>
  <c r="AB100" i="10"/>
  <c r="AD100" i="10" s="1"/>
  <c r="AF100" i="10" s="1"/>
  <c r="AG100" i="10" s="1"/>
  <c r="AB88" i="10"/>
  <c r="AD88" i="10" s="1"/>
  <c r="AF88" i="10" s="1"/>
  <c r="AG88" i="10" s="1"/>
  <c r="AB87" i="10"/>
  <c r="AD87" i="10" s="1"/>
  <c r="AF87" i="10" s="1"/>
  <c r="AG87" i="10" s="1"/>
  <c r="AB86" i="10"/>
  <c r="AD86" i="10" s="1"/>
  <c r="AF86" i="10" s="1"/>
  <c r="AG86" i="10" s="1"/>
  <c r="AB8" i="8"/>
  <c r="AD8" i="8" s="1"/>
  <c r="AF8" i="8" s="1"/>
  <c r="AG8" i="8" s="1"/>
  <c r="AB78" i="10"/>
  <c r="AD78" i="10" s="1"/>
  <c r="AF78" i="10" s="1"/>
  <c r="AG78" i="10" s="1"/>
  <c r="AB73" i="10"/>
  <c r="AD73" i="10" s="1"/>
  <c r="AB77" i="10"/>
  <c r="AD77" i="10" s="1"/>
  <c r="AB74" i="10"/>
  <c r="AD74" i="10" s="1"/>
  <c r="AB67" i="10"/>
  <c r="AD67" i="10" s="1"/>
  <c r="AB60" i="10"/>
  <c r="AD60" i="10" s="1"/>
  <c r="AB62" i="10"/>
  <c r="AD62" i="10" s="1"/>
  <c r="AB101" i="10"/>
  <c r="AD101" i="10" s="1"/>
  <c r="AF101" i="10" s="1"/>
  <c r="AG101" i="10" s="1"/>
  <c r="AB83" i="10"/>
  <c r="AD83" i="10" s="1"/>
  <c r="AF83" i="10" s="1"/>
  <c r="AG83" i="10" s="1"/>
  <c r="AB93" i="10"/>
  <c r="AD93" i="10" s="1"/>
  <c r="AF93" i="10" s="1"/>
  <c r="AG93" i="10" s="1"/>
  <c r="AB92" i="10"/>
  <c r="AD92" i="10" s="1"/>
  <c r="AF92" i="10" s="1"/>
  <c r="AG92" i="10" s="1"/>
  <c r="AB9" i="8"/>
  <c r="AD9" i="8" s="1"/>
  <c r="AF9" i="8" s="1"/>
  <c r="AG9" i="8" s="1"/>
  <c r="AB69" i="10"/>
  <c r="AD69" i="10" s="1"/>
  <c r="AB72" i="10"/>
  <c r="AD72" i="10" s="1"/>
  <c r="AB76" i="10"/>
  <c r="AD76" i="10" s="1"/>
  <c r="AB63" i="10"/>
  <c r="AD63" i="10" s="1"/>
  <c r="AB53" i="10"/>
  <c r="AB16" i="9"/>
  <c r="AD16" i="9" s="1"/>
  <c r="AB66" i="10"/>
  <c r="AD66" i="10" s="1"/>
  <c r="AB102" i="10"/>
  <c r="AD102" i="10" s="1"/>
  <c r="AF102" i="10" s="1"/>
  <c r="AG102" i="10" s="1"/>
  <c r="AB97" i="10"/>
  <c r="AD97" i="10" s="1"/>
  <c r="AF97" i="10" s="1"/>
  <c r="AG97" i="10" s="1"/>
  <c r="AB19" i="9"/>
  <c r="AD19" i="9" s="1"/>
  <c r="AF19" i="9" s="1"/>
  <c r="AG19" i="9" s="1"/>
  <c r="AB84" i="10"/>
  <c r="AD84" i="10" s="1"/>
  <c r="AF84" i="10" s="1"/>
  <c r="AG84" i="10" s="1"/>
  <c r="AB85" i="10"/>
  <c r="AD85" i="10" s="1"/>
  <c r="AF85" i="10" s="1"/>
  <c r="AG85" i="10" s="1"/>
  <c r="AB94" i="10"/>
  <c r="AD94" i="10" s="1"/>
  <c r="AF94" i="10" s="1"/>
  <c r="AG94" i="10" s="1"/>
  <c r="AB82" i="10"/>
  <c r="AD82" i="10" s="1"/>
  <c r="AF82" i="10" s="1"/>
  <c r="AG82" i="10" s="1"/>
  <c r="AB17" i="9"/>
  <c r="AD17" i="9" s="1"/>
  <c r="AB71" i="10"/>
  <c r="AD71" i="10" s="1"/>
  <c r="AB75" i="10"/>
  <c r="AD75" i="10" s="1"/>
  <c r="AB64" i="10"/>
  <c r="AD64" i="10" s="1"/>
  <c r="AB68" i="10"/>
  <c r="AD68" i="10" s="1"/>
  <c r="AB98" i="10"/>
  <c r="AD98" i="10" s="1"/>
  <c r="AF98" i="10" s="1"/>
  <c r="AG98" i="10" s="1"/>
  <c r="AB81" i="10"/>
  <c r="AD81" i="10" s="1"/>
  <c r="AF81" i="10" s="1"/>
  <c r="AG81" i="10" s="1"/>
  <c r="AB65" i="10"/>
  <c r="AD65" i="10" s="1"/>
  <c r="AB96" i="10"/>
  <c r="AD96" i="10" s="1"/>
  <c r="AF96" i="10" s="1"/>
  <c r="AG96" i="10" s="1"/>
  <c r="AB99" i="10"/>
  <c r="AD99" i="10" s="1"/>
  <c r="AF99" i="10" s="1"/>
  <c r="AG99" i="10" s="1"/>
  <c r="AB91" i="10"/>
  <c r="AD91" i="10" s="1"/>
  <c r="AF91" i="10" s="1"/>
  <c r="AG91" i="10" s="1"/>
  <c r="AB90" i="10"/>
  <c r="AD90" i="10" s="1"/>
  <c r="AF90" i="10" s="1"/>
  <c r="AG90" i="10" s="1"/>
  <c r="AB89" i="10"/>
  <c r="AD89" i="10" s="1"/>
  <c r="AF89" i="10" s="1"/>
  <c r="AG89" i="10" s="1"/>
  <c r="AB10" i="8"/>
  <c r="AD10" i="8" s="1"/>
  <c r="AF10" i="8" s="1"/>
  <c r="AG10" i="8" s="1"/>
  <c r="AB80" i="10"/>
  <c r="AD80" i="10" s="1"/>
  <c r="AF80" i="10" s="1"/>
  <c r="AG80" i="10" s="1"/>
  <c r="AB79" i="10"/>
  <c r="AD79" i="10" s="1"/>
  <c r="AF79" i="10" s="1"/>
  <c r="AG79" i="10" s="1"/>
  <c r="AB70" i="10"/>
  <c r="AD70" i="10" s="1"/>
  <c r="AB61" i="10"/>
  <c r="AD61" i="10" s="1"/>
  <c r="AB26" i="7"/>
  <c r="AD26" i="7" s="1"/>
  <c r="AB59" i="10"/>
  <c r="AD59" i="10" s="1"/>
  <c r="AB25" i="7"/>
  <c r="AD25" i="7" s="1"/>
  <c r="AB58" i="10"/>
  <c r="AD58" i="10" s="1"/>
  <c r="AB56" i="10"/>
  <c r="AD56" i="10" s="1"/>
  <c r="AB57" i="10"/>
  <c r="AD57" i="10" s="1"/>
  <c r="AB55" i="10"/>
  <c r="AD55" i="10" s="1"/>
  <c r="AB54" i="10"/>
  <c r="AD54" i="10" s="1"/>
  <c r="AD53" i="10"/>
  <c r="AB24" i="7"/>
  <c r="AD24" i="7" s="1"/>
  <c r="AB42" i="10"/>
  <c r="AD42" i="10" s="1"/>
  <c r="AB45" i="10"/>
  <c r="AD45" i="10" s="1"/>
  <c r="AB49" i="10"/>
  <c r="AD49" i="10" s="1"/>
  <c r="AB52" i="10"/>
  <c r="AD52" i="10" s="1"/>
  <c r="AB51" i="10"/>
  <c r="AD51" i="10" s="1"/>
  <c r="AB50" i="10"/>
  <c r="AD50" i="10" s="1"/>
  <c r="AB47" i="10"/>
  <c r="AD47" i="10" s="1"/>
  <c r="AB23" i="7"/>
  <c r="AD23" i="7" s="1"/>
  <c r="AB46" i="10"/>
  <c r="AD46" i="10" s="1"/>
  <c r="AB44" i="10"/>
  <c r="AD44" i="10" s="1"/>
  <c r="AB48" i="10"/>
  <c r="AD48" i="10" s="1"/>
  <c r="AB41" i="10"/>
  <c r="AD41" i="10" s="1"/>
  <c r="AB22" i="7"/>
  <c r="AD22" i="7" s="1"/>
  <c r="AB35" i="10"/>
  <c r="AD35" i="10" s="1"/>
  <c r="AB21" i="7"/>
  <c r="AD21" i="7" s="1"/>
  <c r="AB36" i="10"/>
  <c r="AD36" i="10" s="1"/>
  <c r="AB40" i="10"/>
  <c r="AD40" i="10" s="1"/>
  <c r="AB33" i="10"/>
  <c r="AD33" i="10" s="1"/>
  <c r="AB32" i="10"/>
  <c r="AD32" i="10" s="1"/>
  <c r="AB34" i="10"/>
  <c r="AD34" i="10" s="1"/>
  <c r="AB37" i="10"/>
  <c r="AD37" i="10" s="1"/>
  <c r="AB30" i="10"/>
  <c r="AD30" i="10" s="1"/>
  <c r="AB39" i="10"/>
  <c r="AD39" i="10" s="1"/>
  <c r="AB31" i="10"/>
  <c r="AD31" i="10" s="1"/>
  <c r="AB18" i="7"/>
  <c r="AB38" i="10"/>
  <c r="AD38" i="10" s="1"/>
  <c r="AB29" i="10"/>
  <c r="AD29" i="10" s="1"/>
  <c r="AB28" i="10"/>
  <c r="AD28" i="10" s="1"/>
  <c r="AB26" i="10"/>
  <c r="AD26" i="10" s="1"/>
  <c r="AB27" i="10"/>
  <c r="AD27" i="10" s="1"/>
  <c r="AB24" i="10"/>
  <c r="AD24" i="10" s="1"/>
  <c r="AB25" i="10"/>
  <c r="AD25" i="10" s="1"/>
  <c r="AB21" i="10"/>
  <c r="AD21" i="10" s="1"/>
  <c r="AB22" i="10"/>
  <c r="AD22" i="10" s="1"/>
  <c r="AB23" i="10"/>
  <c r="AD23" i="10" s="1"/>
  <c r="AB8" i="9"/>
  <c r="AD8" i="9" s="1"/>
  <c r="AB7" i="9"/>
  <c r="AD7" i="9" s="1"/>
  <c r="AB9" i="9"/>
  <c r="AD9" i="9" s="1"/>
  <c r="AB20" i="10"/>
  <c r="AD20" i="10" s="1"/>
  <c r="AB20" i="7"/>
  <c r="AD20" i="7" s="1"/>
  <c r="AB46" i="7"/>
  <c r="AD46" i="7" s="1"/>
  <c r="AB45" i="7"/>
  <c r="AD45" i="7" s="1"/>
  <c r="AB44" i="7"/>
  <c r="AD44" i="7" s="1"/>
  <c r="AB19" i="7"/>
  <c r="AD19" i="7" s="1"/>
  <c r="AB19" i="10"/>
  <c r="AD19" i="10" s="1"/>
  <c r="AB18" i="10"/>
  <c r="AD18" i="10" s="1"/>
  <c r="AB25" i="8"/>
  <c r="AD25" i="8" s="1"/>
  <c r="AB24" i="8"/>
  <c r="AD24" i="8" s="1"/>
  <c r="AB7" i="8"/>
  <c r="AD7" i="8" s="1"/>
  <c r="AB17" i="10"/>
  <c r="AD17" i="10" s="1"/>
  <c r="AB6" i="8"/>
  <c r="AD6" i="8" s="1"/>
  <c r="AB16" i="10"/>
  <c r="AD16" i="10" s="1"/>
  <c r="AB15" i="10"/>
  <c r="AD15" i="10" s="1"/>
  <c r="AB5" i="8"/>
  <c r="AD5" i="8" s="1"/>
  <c r="AB6" i="9"/>
  <c r="AD6" i="9" s="1"/>
  <c r="AB4" i="9"/>
  <c r="AD4" i="9" s="1"/>
  <c r="AB14" i="10"/>
  <c r="AD14" i="10" s="1"/>
  <c r="AB3" i="9"/>
  <c r="AD3" i="9" s="1"/>
  <c r="AH112" i="10" l="1"/>
  <c r="AI93" i="10"/>
  <c r="AH93" i="10"/>
  <c r="AI18" i="9"/>
  <c r="AH18" i="9"/>
  <c r="AI91" i="10"/>
  <c r="AH91" i="10"/>
  <c r="AI130" i="10"/>
  <c r="AH130" i="10"/>
  <c r="AH27" i="7"/>
  <c r="AI27" i="7"/>
  <c r="AD18" i="8"/>
  <c r="AH85" i="10"/>
  <c r="AI85" i="10"/>
  <c r="AI102" i="10"/>
  <c r="AH102" i="10"/>
  <c r="AH8" i="8"/>
  <c r="AI8" i="8"/>
  <c r="AI100" i="10"/>
  <c r="AH100" i="10"/>
  <c r="AI136" i="10"/>
  <c r="AH136" i="10"/>
  <c r="AI127" i="10"/>
  <c r="AH127" i="10"/>
  <c r="AI117" i="10"/>
  <c r="AH117" i="10"/>
  <c r="AI121" i="10"/>
  <c r="AH121" i="10"/>
  <c r="AI106" i="10"/>
  <c r="AH87" i="10"/>
  <c r="AI87" i="10"/>
  <c r="AH104" i="10"/>
  <c r="AI104" i="10"/>
  <c r="AI134" i="10"/>
  <c r="AH134" i="10"/>
  <c r="AI138" i="10"/>
  <c r="AH138" i="10"/>
  <c r="AH115" i="10"/>
  <c r="AI115" i="10"/>
  <c r="AI80" i="10"/>
  <c r="AH80" i="10"/>
  <c r="AI97" i="10"/>
  <c r="AH97" i="10"/>
  <c r="AH78" i="10"/>
  <c r="AI78" i="10"/>
  <c r="AI89" i="10"/>
  <c r="AH89" i="10"/>
  <c r="AI95" i="10"/>
  <c r="AH95" i="10"/>
  <c r="AI112" i="10"/>
  <c r="AI108" i="10"/>
  <c r="AH108" i="10"/>
  <c r="AI132" i="10"/>
  <c r="AH132" i="10"/>
  <c r="AD18" i="7"/>
  <c r="AD32" i="7" s="1"/>
  <c r="AB32" i="7"/>
  <c r="AB23" i="8"/>
  <c r="AD23" i="8" s="1"/>
  <c r="AB42" i="7"/>
  <c r="AD42" i="7" s="1"/>
  <c r="AB39" i="7"/>
  <c r="AD39" i="7" s="1"/>
  <c r="AB36" i="7"/>
  <c r="AD36" i="7" s="1"/>
  <c r="AB38" i="7"/>
  <c r="AD38" i="7" s="1"/>
  <c r="AB18" i="8" l="1"/>
  <c r="AC16" i="9" l="1"/>
  <c r="AE16" i="9" s="1"/>
  <c r="AF16" i="9" s="1"/>
  <c r="AG16" i="9" s="1"/>
  <c r="AC70" i="10"/>
  <c r="AE70" i="10" s="1"/>
  <c r="AF70" i="10" s="1"/>
  <c r="AG70" i="10" s="1"/>
  <c r="AC69" i="10"/>
  <c r="AE69" i="10" s="1"/>
  <c r="AF69" i="10" s="1"/>
  <c r="AG69" i="10" s="1"/>
  <c r="AC77" i="10"/>
  <c r="AE77" i="10" s="1"/>
  <c r="AF77" i="10" s="1"/>
  <c r="AG77" i="10" s="1"/>
  <c r="AC72" i="10"/>
  <c r="AE72" i="10" s="1"/>
  <c r="AF72" i="10" s="1"/>
  <c r="AG72" i="10" s="1"/>
  <c r="AC71" i="10"/>
  <c r="AE71" i="10" s="1"/>
  <c r="AF71" i="10" s="1"/>
  <c r="AG71" i="10" s="1"/>
  <c r="AC74" i="10"/>
  <c r="AE74" i="10" s="1"/>
  <c r="AF74" i="10" s="1"/>
  <c r="AG74" i="10" s="1"/>
  <c r="AC73" i="10"/>
  <c r="AE73" i="10" s="1"/>
  <c r="AF73" i="10" s="1"/>
  <c r="AG73" i="10" s="1"/>
  <c r="AC17" i="9"/>
  <c r="AE17" i="9" s="1"/>
  <c r="AF17" i="9" s="1"/>
  <c r="AG17" i="9" s="1"/>
  <c r="AH16" i="9" s="1"/>
  <c r="AC76" i="10"/>
  <c r="AE76" i="10" s="1"/>
  <c r="AF76" i="10" s="1"/>
  <c r="AG76" i="10" s="1"/>
  <c r="AC75" i="10"/>
  <c r="AE75" i="10" s="1"/>
  <c r="AF75" i="10" s="1"/>
  <c r="AG75" i="10" s="1"/>
  <c r="AC63" i="10"/>
  <c r="AE63" i="10" s="1"/>
  <c r="AF63" i="10" s="1"/>
  <c r="AG63" i="10" s="1"/>
  <c r="AC68" i="10"/>
  <c r="AE68" i="10" s="1"/>
  <c r="AF68" i="10" s="1"/>
  <c r="AG68" i="10" s="1"/>
  <c r="AC67" i="10"/>
  <c r="AE67" i="10" s="1"/>
  <c r="AF67" i="10" s="1"/>
  <c r="AG67" i="10" s="1"/>
  <c r="AC65" i="10"/>
  <c r="AE65" i="10" s="1"/>
  <c r="AF65" i="10" s="1"/>
  <c r="AG65" i="10" s="1"/>
  <c r="AC64" i="10"/>
  <c r="AE64" i="10" s="1"/>
  <c r="AF64" i="10" s="1"/>
  <c r="AG64" i="10" s="1"/>
  <c r="AC66" i="10"/>
  <c r="AE66" i="10" s="1"/>
  <c r="AF66" i="10" s="1"/>
  <c r="AG66" i="10" s="1"/>
  <c r="AC60" i="10"/>
  <c r="AE60" i="10" s="1"/>
  <c r="AF60" i="10" s="1"/>
  <c r="AG60" i="10" s="1"/>
  <c r="AC61" i="10"/>
  <c r="AE61" i="10" s="1"/>
  <c r="AF61" i="10" s="1"/>
  <c r="AG61" i="10" s="1"/>
  <c r="AC62" i="10"/>
  <c r="AE62" i="10" s="1"/>
  <c r="AF62" i="10" s="1"/>
  <c r="AG62" i="10" s="1"/>
  <c r="AC59" i="10"/>
  <c r="AE59" i="10" s="1"/>
  <c r="AF59" i="10" s="1"/>
  <c r="AG59" i="10" s="1"/>
  <c r="AC26" i="7"/>
  <c r="AE26" i="7" s="1"/>
  <c r="AF26" i="7" s="1"/>
  <c r="AG26" i="7" s="1"/>
  <c r="AC25" i="7"/>
  <c r="AE25" i="7" s="1"/>
  <c r="AF25" i="7" s="1"/>
  <c r="AG25" i="7" s="1"/>
  <c r="AC58" i="10"/>
  <c r="AE58" i="10" s="1"/>
  <c r="AF58" i="10" s="1"/>
  <c r="AG58" i="10" s="1"/>
  <c r="AE53" i="10"/>
  <c r="AC56" i="10"/>
  <c r="AE56" i="10" s="1"/>
  <c r="AF56" i="10" s="1"/>
  <c r="AG56" i="10" s="1"/>
  <c r="AC57" i="10"/>
  <c r="AE57" i="10" s="1"/>
  <c r="AF57" i="10" s="1"/>
  <c r="AG57" i="10" s="1"/>
  <c r="AC54" i="10"/>
  <c r="AE54" i="10" s="1"/>
  <c r="AC55" i="10"/>
  <c r="AE55" i="10" s="1"/>
  <c r="AF55" i="10" s="1"/>
  <c r="AG55" i="10" s="1"/>
  <c r="AC24" i="7"/>
  <c r="AE24" i="7" s="1"/>
  <c r="AF24" i="7" s="1"/>
  <c r="AG24" i="7" s="1"/>
  <c r="AC50" i="10"/>
  <c r="AE50" i="10" s="1"/>
  <c r="AF50" i="10" s="1"/>
  <c r="AG50" i="10" s="1"/>
  <c r="AC47" i="10"/>
  <c r="AE47" i="10" s="1"/>
  <c r="AF47" i="10" s="1"/>
  <c r="AG47" i="10" s="1"/>
  <c r="AC48" i="10"/>
  <c r="AE48" i="10" s="1"/>
  <c r="AF48" i="10" s="1"/>
  <c r="AG48" i="10" s="1"/>
  <c r="AC52" i="10"/>
  <c r="AE52" i="10" s="1"/>
  <c r="AF52" i="10" s="1"/>
  <c r="AG52" i="10" s="1"/>
  <c r="AC42" i="10"/>
  <c r="AE42" i="10" s="1"/>
  <c r="AF42" i="10" s="1"/>
  <c r="AG42" i="10" s="1"/>
  <c r="AC44" i="10"/>
  <c r="AE44" i="10" s="1"/>
  <c r="AF44" i="10" s="1"/>
  <c r="AG44" i="10" s="1"/>
  <c r="AC46" i="10"/>
  <c r="AE46" i="10" s="1"/>
  <c r="AF46" i="10" s="1"/>
  <c r="AG46" i="10" s="1"/>
  <c r="AC23" i="7"/>
  <c r="AE23" i="7" s="1"/>
  <c r="AF23" i="7" s="1"/>
  <c r="AG23" i="7" s="1"/>
  <c r="AC49" i="10"/>
  <c r="AE49" i="10" s="1"/>
  <c r="AF49" i="10" s="1"/>
  <c r="AG49" i="10" s="1"/>
  <c r="AC51" i="10"/>
  <c r="AE51" i="10" s="1"/>
  <c r="AF51" i="10" s="1"/>
  <c r="AG51" i="10" s="1"/>
  <c r="AC45" i="10"/>
  <c r="AE45" i="10" s="1"/>
  <c r="AF45" i="10" s="1"/>
  <c r="AG45" i="10" s="1"/>
  <c r="AC41" i="10"/>
  <c r="AE41" i="10" s="1"/>
  <c r="AF41" i="10" s="1"/>
  <c r="AG41" i="10" s="1"/>
  <c r="AC22" i="7"/>
  <c r="AE22" i="7" s="1"/>
  <c r="AF22" i="7" s="1"/>
  <c r="AG22" i="7" s="1"/>
  <c r="AC35" i="10"/>
  <c r="AE35" i="10" s="1"/>
  <c r="AF35" i="10" s="1"/>
  <c r="AG35" i="10" s="1"/>
  <c r="AC18" i="7"/>
  <c r="AC8" i="9"/>
  <c r="AE8" i="9" s="1"/>
  <c r="AF8" i="9" s="1"/>
  <c r="AG8" i="9" s="1"/>
  <c r="AC34" i="10"/>
  <c r="AE34" i="10" s="1"/>
  <c r="AF34" i="10" s="1"/>
  <c r="AG34" i="10" s="1"/>
  <c r="AC29" i="10"/>
  <c r="AE29" i="10" s="1"/>
  <c r="AF29" i="10" s="1"/>
  <c r="AG29" i="10" s="1"/>
  <c r="AC21" i="10"/>
  <c r="AE21" i="10" s="1"/>
  <c r="AF21" i="10" s="1"/>
  <c r="AG21" i="10" s="1"/>
  <c r="AC39" i="10"/>
  <c r="AE39" i="10" s="1"/>
  <c r="AF39" i="10" s="1"/>
  <c r="AG39" i="10" s="1"/>
  <c r="AC32" i="10"/>
  <c r="AE32" i="10" s="1"/>
  <c r="AF32" i="10" s="1"/>
  <c r="AG32" i="10" s="1"/>
  <c r="AC22" i="10"/>
  <c r="AE22" i="10" s="1"/>
  <c r="AF22" i="10" s="1"/>
  <c r="AG22" i="10" s="1"/>
  <c r="AC7" i="9"/>
  <c r="AE7" i="9" s="1"/>
  <c r="AF7" i="9" s="1"/>
  <c r="AG7" i="9" s="1"/>
  <c r="AC21" i="7"/>
  <c r="AE21" i="7" s="1"/>
  <c r="AF21" i="7" s="1"/>
  <c r="AG21" i="7" s="1"/>
  <c r="AC23" i="10"/>
  <c r="AE23" i="10" s="1"/>
  <c r="AF23" i="10" s="1"/>
  <c r="AG23" i="10" s="1"/>
  <c r="AC36" i="10"/>
  <c r="AE36" i="10" s="1"/>
  <c r="AF36" i="10" s="1"/>
  <c r="AG36" i="10" s="1"/>
  <c r="AC25" i="10"/>
  <c r="AE25" i="10" s="1"/>
  <c r="AF25" i="10" s="1"/>
  <c r="AG25" i="10" s="1"/>
  <c r="AC40" i="10"/>
  <c r="AE40" i="10" s="1"/>
  <c r="AF40" i="10" s="1"/>
  <c r="AG40" i="10" s="1"/>
  <c r="AC9" i="9"/>
  <c r="AE9" i="9" s="1"/>
  <c r="AF9" i="9" s="1"/>
  <c r="AG9" i="9" s="1"/>
  <c r="AC38" i="10"/>
  <c r="AE38" i="10" s="1"/>
  <c r="AF38" i="10" s="1"/>
  <c r="AG38" i="10" s="1"/>
  <c r="AC28" i="10"/>
  <c r="AE28" i="10" s="1"/>
  <c r="AF28" i="10" s="1"/>
  <c r="AG28" i="10" s="1"/>
  <c r="AC24" i="10"/>
  <c r="AE24" i="10" s="1"/>
  <c r="AF24" i="10" s="1"/>
  <c r="AG24" i="10" s="1"/>
  <c r="AC37" i="10"/>
  <c r="AE37" i="10" s="1"/>
  <c r="AF37" i="10" s="1"/>
  <c r="AG37" i="10" s="1"/>
  <c r="AC33" i="10"/>
  <c r="AE33" i="10" s="1"/>
  <c r="AF33" i="10" s="1"/>
  <c r="AG33" i="10" s="1"/>
  <c r="AC26" i="10"/>
  <c r="AE26" i="10" s="1"/>
  <c r="AF26" i="10" s="1"/>
  <c r="AG26" i="10" s="1"/>
  <c r="AC27" i="10"/>
  <c r="AE27" i="10" s="1"/>
  <c r="AF27" i="10" s="1"/>
  <c r="AG27" i="10" s="1"/>
  <c r="AC31" i="10"/>
  <c r="AE31" i="10" s="1"/>
  <c r="AF31" i="10" s="1"/>
  <c r="AG31" i="10" s="1"/>
  <c r="AC30" i="10"/>
  <c r="AE30" i="10" s="1"/>
  <c r="AF30" i="10" s="1"/>
  <c r="AG30" i="10" s="1"/>
  <c r="AC20" i="7"/>
  <c r="AE20" i="7" s="1"/>
  <c r="AF20" i="7" s="1"/>
  <c r="AG20" i="7" s="1"/>
  <c r="AC20" i="10"/>
  <c r="AE20" i="10" s="1"/>
  <c r="AF20" i="10" s="1"/>
  <c r="AG20" i="10" s="1"/>
  <c r="AC44" i="7"/>
  <c r="AE44" i="7" s="1"/>
  <c r="AF44" i="7" s="1"/>
  <c r="AG44" i="7" s="1"/>
  <c r="AC46" i="7"/>
  <c r="AE46" i="7" s="1"/>
  <c r="AF46" i="7" s="1"/>
  <c r="AG46" i="7" s="1"/>
  <c r="AC45" i="7"/>
  <c r="AE45" i="7" s="1"/>
  <c r="AF45" i="7" s="1"/>
  <c r="AG45" i="7" s="1"/>
  <c r="AC19" i="10"/>
  <c r="AE19" i="10" s="1"/>
  <c r="AF19" i="10" s="1"/>
  <c r="AG19" i="10" s="1"/>
  <c r="AC19" i="7"/>
  <c r="AE19" i="7" s="1"/>
  <c r="AF19" i="7" s="1"/>
  <c r="AG19" i="7" s="1"/>
  <c r="AC18" i="10"/>
  <c r="AE18" i="10" s="1"/>
  <c r="AF18" i="10" s="1"/>
  <c r="AG18" i="10" s="1"/>
  <c r="AC17" i="10"/>
  <c r="AE17" i="10" s="1"/>
  <c r="AF17" i="10" s="1"/>
  <c r="AG17" i="10" s="1"/>
  <c r="AC24" i="8"/>
  <c r="AE24" i="8" s="1"/>
  <c r="AF24" i="8" s="1"/>
  <c r="AG24" i="8" s="1"/>
  <c r="AC25" i="8"/>
  <c r="AE25" i="8" s="1"/>
  <c r="AF25" i="8" s="1"/>
  <c r="AG25" i="8" s="1"/>
  <c r="AC7" i="8"/>
  <c r="AE7" i="8" s="1"/>
  <c r="AF7" i="8" s="1"/>
  <c r="AG7" i="8" s="1"/>
  <c r="AC16" i="10"/>
  <c r="AE16" i="10" s="1"/>
  <c r="AF16" i="10" s="1"/>
  <c r="AG16" i="10" s="1"/>
  <c r="AC6" i="8"/>
  <c r="AE6" i="8" s="1"/>
  <c r="AF6" i="8" s="1"/>
  <c r="AG6" i="8" s="1"/>
  <c r="AC15" i="10"/>
  <c r="AE15" i="10" s="1"/>
  <c r="AF15" i="10" s="1"/>
  <c r="AG15" i="10" s="1"/>
  <c r="AC4" i="9"/>
  <c r="AE4" i="9" s="1"/>
  <c r="AF4" i="9" s="1"/>
  <c r="AG4" i="9" s="1"/>
  <c r="AC5" i="8"/>
  <c r="AC6" i="9"/>
  <c r="AE6" i="9" s="1"/>
  <c r="AF6" i="9" s="1"/>
  <c r="AG6" i="9" s="1"/>
  <c r="AC14" i="10"/>
  <c r="AE14" i="10" s="1"/>
  <c r="AF14" i="10" s="1"/>
  <c r="AG14" i="10" s="1"/>
  <c r="AC3" i="9"/>
  <c r="AE3" i="9" s="1"/>
  <c r="AF3" i="9" s="1"/>
  <c r="AG3" i="9" s="1"/>
  <c r="AC39" i="7"/>
  <c r="AE39" i="7" s="1"/>
  <c r="AF39" i="7" s="1"/>
  <c r="AG39" i="7" s="1"/>
  <c r="AC36" i="7"/>
  <c r="AE36" i="7" s="1"/>
  <c r="AF36" i="7" s="1"/>
  <c r="AG36" i="7" s="1"/>
  <c r="AC42" i="7"/>
  <c r="AE42" i="7" s="1"/>
  <c r="AF42" i="7" s="1"/>
  <c r="AG42" i="7" s="1"/>
  <c r="AC23" i="8"/>
  <c r="AE23" i="8" s="1"/>
  <c r="AF23" i="8" s="1"/>
  <c r="AG23" i="8" s="1"/>
  <c r="AC38" i="7"/>
  <c r="AE38" i="7" s="1"/>
  <c r="AF38" i="7" s="1"/>
  <c r="AG38" i="7" s="1"/>
  <c r="AI11" i="10" l="1"/>
  <c r="AH11" i="10"/>
  <c r="AC18" i="8"/>
  <c r="AI21" i="7"/>
  <c r="AH21" i="7"/>
  <c r="AI24" i="7"/>
  <c r="AH24" i="7"/>
  <c r="AH74" i="10"/>
  <c r="AE5" i="8"/>
  <c r="AE18" i="8" s="1"/>
  <c r="AF54" i="10"/>
  <c r="AG54" i="10" s="1"/>
  <c r="AF53" i="10"/>
  <c r="AG53" i="10" s="1"/>
  <c r="AH63" i="10"/>
  <c r="AI63" i="10"/>
  <c r="AI74" i="10"/>
  <c r="AI60" i="10"/>
  <c r="AH60" i="10"/>
  <c r="AI76" i="10"/>
  <c r="AH76" i="10"/>
  <c r="AH70" i="10"/>
  <c r="AI70" i="10"/>
  <c r="AI66" i="10"/>
  <c r="AH66" i="10"/>
  <c r="AI68" i="10"/>
  <c r="AH68" i="10"/>
  <c r="AH72" i="10"/>
  <c r="AI72" i="10"/>
  <c r="AI16" i="9"/>
  <c r="AI57" i="10"/>
  <c r="AH57" i="10"/>
  <c r="AH48" i="10"/>
  <c r="AI48" i="10"/>
  <c r="AH44" i="10"/>
  <c r="AI44" i="10"/>
  <c r="AI33" i="10"/>
  <c r="AH33" i="10"/>
  <c r="AH37" i="10"/>
  <c r="AI40" i="10"/>
  <c r="AH40" i="10"/>
  <c r="AH24" i="10"/>
  <c r="AI24" i="10"/>
  <c r="AH7" i="9"/>
  <c r="AI7" i="9"/>
  <c r="AI21" i="10"/>
  <c r="AH21" i="10"/>
  <c r="AI37" i="10"/>
  <c r="AH30" i="10"/>
  <c r="AI30" i="10"/>
  <c r="AE18" i="7"/>
  <c r="AC32" i="7"/>
  <c r="AH18" i="10"/>
  <c r="AI18" i="10"/>
  <c r="AH15" i="10"/>
  <c r="AI15" i="10"/>
  <c r="AF5" i="8" l="1"/>
  <c r="AF18" i="8" s="1"/>
  <c r="AH27" i="10"/>
  <c r="AI27" i="10"/>
  <c r="AH54" i="10"/>
  <c r="AI54" i="10"/>
  <c r="AF18" i="7"/>
  <c r="AF32" i="7" s="1"/>
  <c r="AE32" i="7"/>
  <c r="AG5" i="8" l="1"/>
  <c r="AG18" i="7"/>
  <c r="AG33" i="7" s="1"/>
  <c r="AI18" i="7" l="1"/>
  <c r="AH18" i="7"/>
  <c r="AG19" i="8"/>
  <c r="AG18" i="8"/>
  <c r="AI5" i="8"/>
  <c r="AH5" i="8"/>
  <c r="AG32" i="7"/>
</calcChain>
</file>

<file path=xl/sharedStrings.xml><?xml version="1.0" encoding="utf-8"?>
<sst xmlns="http://schemas.openxmlformats.org/spreadsheetml/2006/main" count="1035" uniqueCount="271">
  <si>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</si>
  <si>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</si>
  <si>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</si>
  <si>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</si>
  <si>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</si>
  <si>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</si>
  <si>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</si>
  <si>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</si>
  <si>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</si>
  <si>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</si>
  <si>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</si>
  <si>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</si>
  <si>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</si>
  <si>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</si>
  <si>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</si>
  <si>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</si>
  <si>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</si>
  <si>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</si>
  <si>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</si>
  <si>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</si>
  <si>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</si>
  <si>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</si>
  <si>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</si>
  <si>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</si>
  <si>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</si>
  <si>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</si>
  <si>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</si>
  <si>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</si>
  <si>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</si>
  <si>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</si>
  <si>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</si>
  <si>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</si>
  <si>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</si>
  <si>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</si>
  <si>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</si>
  <si>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</si>
  <si>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</si>
  <si>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</si>
  <si>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</si>
  <si>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</si>
  <si>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</si>
  <si>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</si>
  <si>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</si>
  <si>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</si>
  <si>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</si>
  <si>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</si>
  <si>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</si>
  <si>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</si>
  <si>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</si>
  <si>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</si>
  <si>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</si>
  <si>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</si>
  <si>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</si>
  <si>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</si>
  <si>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</si>
  <si>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</si>
  <si>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</si>
  <si>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</si>
  <si>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</si>
  <si>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</si>
  <si>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</si>
  <si>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from website: www.contextures.com/xlDataVal02.html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</si>
  <si>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</si>
  <si>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</si>
  <si>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</si>
  <si>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</si>
  <si>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</si>
  <si>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</si>
  <si>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</si>
  <si>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</si>
  <si>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</si>
  <si>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</si>
  <si>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</si>
  <si>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</si>
  <si>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</si>
  <si>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</si>
  <si>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</si>
  <si>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</si>
  <si>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</si>
  <si>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</si>
  <si>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ejb</t>
  </si>
  <si>
    <t>day</t>
  </si>
  <si>
    <t>Sarah's Waters</t>
  </si>
  <si>
    <t>Comments</t>
  </si>
  <si>
    <t>Data_657 IPL-17O-672 VSMOW2-B1-R6-12</t>
  </si>
  <si>
    <t>Rejected</t>
  </si>
  <si>
    <t xml:space="preserve">ref gas mismatch, removed because having major effect on correction, need to evaluate others with mismatch/apply correction that talked with Naomi about </t>
  </si>
  <si>
    <t>IPL Laser CO2</t>
  </si>
  <si>
    <t>Data_684 IPL-17O-0695 VSMOW2-B1-R6-13</t>
  </si>
  <si>
    <t>ref gas mismatch and high Cap17O error, also first analysis after shutdown</t>
  </si>
  <si>
    <t>***power shutdown to entire building, new syringe***</t>
  </si>
  <si>
    <t>O2 Injection</t>
  </si>
  <si>
    <t>O2 Reduction</t>
  </si>
  <si>
    <t>Data_710 IPL-17O-719 VSMOW2-B1 into T6 to CoF3-R6-1 (3 uL)</t>
  </si>
  <si>
    <t>fractionated because injected into the Reduction line</t>
  </si>
  <si>
    <t>Data_711 IPL-17O-720 VSMOW2-B1 into T6 to CoF3-R6-2 (3 uL)</t>
  </si>
  <si>
    <t>Data_712 IPL-17O-721 VSMOW2-B1 into T6 to CoF3-R6-3 (3 uL)</t>
  </si>
  <si>
    <t>Data_713 IPL-17O-722 VSMOW2-B1 into T6 to CoF3-R6-4 (3 uL)</t>
  </si>
  <si>
    <t>Data_718 IPL-17O-726 SLAP2-B1-R7-1</t>
  </si>
  <si>
    <t>first sample after all changes to line and tuning d33 errors still very high</t>
  </si>
  <si>
    <t>***changed reactor, configuration of injector port, ss tubing, and heating of injector port, and tuned***</t>
  </si>
  <si>
    <t>Data_719 IPL-17O-727 SLAP2-B1-R7-2</t>
  </si>
  <si>
    <t>d33 errors still very high even after retuning</t>
  </si>
  <si>
    <t>Data_720 IPL-17O-728 SLAP2-B1-R7-3</t>
  </si>
  <si>
    <t>Rejects</t>
  </si>
  <si>
    <t xml:space="preserve">Data_720 IPL-17O-728 SLAP2-B1-R7-3 </t>
  </si>
  <si>
    <t>Data_721 IPL-17O-728 SLAP2-B1-R7-3-2</t>
  </si>
  <si>
    <t>Data_723 IPL-17O-730 VSMOW2-B1-R7-1</t>
  </si>
  <si>
    <t>still having problems with d33 errors</t>
  </si>
  <si>
    <t>Data_724 IPL-17O-731 VSMOW2-B1-R7-2</t>
  </si>
  <si>
    <t>Data_725 IPL-17O-732 VSMOW2-B1-R7-3</t>
  </si>
  <si>
    <t>Data_726 IPL-17O-733 USGS45-R7-1</t>
  </si>
  <si>
    <t>Data_726 IPL-17O-733 USGS 45-R7-1</t>
  </si>
  <si>
    <t>Data_727 IPL-17O-734 USGS 45-R7-2</t>
  </si>
  <si>
    <t>Data_728 IPL-17O-734 USGS 45-R7-2-2</t>
  </si>
  <si>
    <t>***swapped filament power supply from NuDog****</t>
  </si>
  <si>
    <t>start pasting data here to avoid pasting over equations</t>
  </si>
  <si>
    <t>Data_729 IPL-17O-735 SLAP2-B1-R7-4</t>
  </si>
  <si>
    <t>1st slap in run</t>
  </si>
  <si>
    <t>Data_730 IPL-17O-736 SLAP2-B1-R7-5</t>
  </si>
  <si>
    <t>Data_731 IPL-17O-737 SLAP2-B1-R7-6</t>
  </si>
  <si>
    <t>Data_732 IPL-17O-738 VSMOW2-B1-R7-4</t>
  </si>
  <si>
    <t>emp</t>
  </si>
  <si>
    <t>Data_733 IPL-17O-739 VSMOW2-B1-R7-5</t>
  </si>
  <si>
    <t>Data_734 IPL-17O-740 VSMOW-B1-R7-6</t>
  </si>
  <si>
    <t>1st SMOW replicate, but no evidence of memory effect!</t>
  </si>
  <si>
    <t>1st SLAP replicate, but no evidence of memory effect!</t>
  </si>
  <si>
    <t>d33 errors have been decreasing over last couple samples for no explainable reason</t>
  </si>
  <si>
    <t>reran same gas leftover from previous run to test improvement from filament supply swap, all errors look great, all values some of the best we've had in a while</t>
  </si>
  <si>
    <t>Data_735 IPL-17O-741 NBS-19-R7-1</t>
  </si>
  <si>
    <t>Data_736 IPL-17O-742 NBS-19-R7-2</t>
  </si>
  <si>
    <t>Data_737 IPL-17O-743 NBS-19-R7-3</t>
  </si>
  <si>
    <t>Data_738 IPL-17O-744 18-SS-79A-R7-1</t>
  </si>
  <si>
    <t>Data_739 IPL-17O-745 18-SS-79A-R7-2</t>
  </si>
  <si>
    <t>Data_740 IPL-17O-746 18-SS-79A-R7-3</t>
  </si>
  <si>
    <t>Data_741 IPL-17O-747 18-SS-236A-C-R7-1</t>
  </si>
  <si>
    <t>Data_742 IPL-17O-748 18-SS-236A-C-R7-2</t>
  </si>
  <si>
    <t>Data_743 IPL-17O-749 18-SS-236A-C-R7-3</t>
  </si>
  <si>
    <t>Data_744 IPL-17O-750 18-SS-215D-G-R7-1</t>
  </si>
  <si>
    <t>seems large sample size is causing fractionation in d18O?</t>
  </si>
  <si>
    <t>Data_745 IPL-17O-751 18-SS-215D-G-R7-2</t>
  </si>
  <si>
    <t>Data_746 IPL-17O-752 18-SS-215D-G-R7-3</t>
  </si>
  <si>
    <t>reduction loop failure, sat in trap 2 for ~1 1/2 hours, possible fractionation</t>
  </si>
  <si>
    <t>Data_747 IPL-17O-753 18-SS-78B-R7-1</t>
  </si>
  <si>
    <t>Data_748 IPL-17O-754 18-SS-78B-R7-2</t>
  </si>
  <si>
    <t>Data_749 IPL-17O-755 18-SS-78B-R7-3</t>
  </si>
  <si>
    <t>rerun of same gas</t>
  </si>
  <si>
    <t>high d33 errors</t>
  </si>
  <si>
    <t>Data_751 IPL-17O-756 102-GC-AZ01-R7-1</t>
  </si>
  <si>
    <t>Data_752 IPL-17O-757 102-GC-AZ01-R7-2</t>
  </si>
  <si>
    <t>Data_753 IPL-17O-758 102-GC-AZ01-R7-3</t>
  </si>
  <si>
    <t>Data_754 IPL-17O-759 VSMOW-B1-7</t>
  </si>
  <si>
    <t>Data_755 IPL-17O-760 VSMOW-B1-8</t>
  </si>
  <si>
    <t>Data_757 IPL-17O-762 18-SS-80B-R7-1</t>
  </si>
  <si>
    <t>Data_758 IPL-17O-763 18-SS-80B-R7-2</t>
  </si>
  <si>
    <t>Data_759 IPL-17O-764 18-SS-80B-R7-3</t>
  </si>
  <si>
    <t>Data_760 IPL-17O-765 18-SS-81A-R7-1</t>
  </si>
  <si>
    <t>problems with leaky valve 21 or 22, could not pump out helium, low yield, and drift issues from bellows being too low</t>
  </si>
  <si>
    <t>problems with leaky valve 21 or 22, could not pump out helium</t>
  </si>
  <si>
    <t>Data_761 IPL-17O-766 18-SS-81A-R7-2</t>
  </si>
  <si>
    <t>Data_762 IPL-17O-767 18-SS-81A-R7-3</t>
  </si>
  <si>
    <t>Data_763 IPL-17O-768 18-SS-81A-R7-4</t>
  </si>
  <si>
    <t>Data_764 IPL-17O-769 18-SS-215D-G-R7-4</t>
  </si>
  <si>
    <t>Data_765 IPL-17O-770 18-SS-236A-C-R7-4</t>
  </si>
  <si>
    <t>Data_756 IPL-17O-761 VSMOW-B1-R7-9</t>
  </si>
  <si>
    <t>IPL-17O-762 thru 770 acid bath contaminant???</t>
  </si>
  <si>
    <t>Data_766 IPL-17O-771 18-SS-236A-C-R7-5</t>
  </si>
  <si>
    <t>Data_767 IPL-17O-772 18-SS-69-R7-1</t>
  </si>
  <si>
    <t>***started daily preambin pumpouts***</t>
  </si>
  <si>
    <t>Data_768 IPL-17O-773 18-SS-69-R7-2</t>
  </si>
  <si>
    <t>Data_769 IPL-17O-774 18-SS-69-R7-3</t>
  </si>
  <si>
    <t>Data_770 IPL-17O-775 VSMOW2-B1-R7-10</t>
  </si>
  <si>
    <t>Data_771 IPL-17O-776 VSMOW2-B1-R7-11</t>
  </si>
  <si>
    <t>Data_772 IPL-17O-777 VSMOW2-B1-R7-12</t>
  </si>
  <si>
    <t>Data_773 IPL-17O-778 NBS-18-R7-1</t>
  </si>
  <si>
    <t>Data_774 IPL-17O-779 NBS-18-R7-2</t>
  </si>
  <si>
    <t>Data_775 IPL-17O-780 NBS-18-R7-3</t>
  </si>
  <si>
    <t>Data_776 IPL-17O-781 18-SS-70A-R7-1</t>
  </si>
  <si>
    <t>Data_777 IPL-17O-782 18-SS-70A-R7-2</t>
  </si>
  <si>
    <t>Data_778 IPL-17O-783 18-SS-70A-R7-3</t>
  </si>
  <si>
    <t>Data_779 IPL-17O-784 18-SS-71A-R7-1</t>
  </si>
  <si>
    <t>Data_780 IPL-17O-785 18-SS-71A-R7-2</t>
  </si>
  <si>
    <t>Data_781 IPL-17O-786 USGS 50-A1-R7-1</t>
  </si>
  <si>
    <t>Data_782 IPL-17O-787 USGS 50-A1-R7-2</t>
  </si>
  <si>
    <t>Data_783 IPL-17O-788 18-SS-72B-R7-1</t>
  </si>
  <si>
    <t>Data_784 IPL-17O-789 18-SS-72B-R7-2</t>
  </si>
  <si>
    <t>high d33, d17O errors</t>
  </si>
  <si>
    <t>Data_785 IPL-17O-790 18-SS-73B-R7-1</t>
  </si>
  <si>
    <t>Data_786 IPL-17O-791 18-SS-73B-R7-2</t>
  </si>
  <si>
    <t>Data_787 IPL-17O-792 18-SS-49A-R7-1</t>
  </si>
  <si>
    <t>Data_788 IPL-17O-793 18-SS-49A-R7-2</t>
  </si>
  <si>
    <t>Data_789 IPL-17O-794 CAR3.1-R7-1</t>
  </si>
  <si>
    <t>thuth</t>
  </si>
  <si>
    <t>Data_791 IPL-17O-796 CAR3.15-R7-1</t>
  </si>
  <si>
    <t>Data_790 IPL-17O-795 CAR3.1-R7-2</t>
  </si>
  <si>
    <t>Data_793 IPL-17O-797 CAR3.15-R7-2</t>
  </si>
  <si>
    <t>Data_794 IPL-17O-798 SLAP2-B1-R7-7</t>
  </si>
  <si>
    <t>Data_795 IPL-17O-799 SLAP2-B1-R7-8</t>
  </si>
  <si>
    <t>Data_796 IPL-17O-800 SLAP2-B1-R7-9</t>
  </si>
  <si>
    <t>Data_798 IPL-17O-801 AYV 11.1-R7-1</t>
  </si>
  <si>
    <t>Phoebe's Waters</t>
  </si>
  <si>
    <t xml:space="preserve">V22 leak during sample run on RoboCap - atmosphere introduced into system while sample was frozen in T9. Skipped room temp yield and slush thaw and transferred sample directly into mass spec cold finger. Data suspect. </t>
  </si>
  <si>
    <t>thuth note: unclear why this sample is so different from other replicates. Sample processing and analysis appear normal.</t>
  </si>
  <si>
    <t>sak</t>
  </si>
  <si>
    <t>mp</t>
  </si>
  <si>
    <t>Data_810 IPL-170-813 USGS47-R7-1</t>
  </si>
  <si>
    <t>Data_811 IPL-17O-814 USGS47-R7-2</t>
  </si>
  <si>
    <t>Data_799 IPL-17O-802 MAC 10.1-R7-1</t>
  </si>
  <si>
    <t>Data_800 IPL-17O-803 MAC 10.1-R7-2</t>
  </si>
  <si>
    <t>Data_801 IPL-17O-804 MAC 10.1-R7-3</t>
  </si>
  <si>
    <t>Data_803 IPL-17O-806 MAJ 3.15-R7-2</t>
  </si>
  <si>
    <t>Data_804 IPL-17O-807 MAJ 3.1-R7-1</t>
  </si>
  <si>
    <t>Data_806 IPL-17O-809 R159_Peru-R7-1</t>
  </si>
  <si>
    <t>Data_807 IPL-17O-810 R159_Peru-R7-2</t>
  </si>
  <si>
    <t>Data_808 IPL-17O-811 R158_Peru-R7-1</t>
  </si>
  <si>
    <t>Data_809 IPL-17O-812 R158_Peru-R7-2</t>
  </si>
  <si>
    <t>Data_810 IPL-17O-813 USGS47-R7-1</t>
  </si>
  <si>
    <t>Data_802 IPL-17O-805 MAJ 3.15-R7-1</t>
  </si>
  <si>
    <t>Data_812 IPL-17O-815 MAJ3.1-R7-3</t>
  </si>
  <si>
    <t>Data_813 IPL-17O-816 MAJ3.1-R7-4</t>
  </si>
  <si>
    <t>Data_816 IPL-17O-819 R159_Peru-R7-4</t>
  </si>
  <si>
    <t>Data_814 IPL-17O-817 R158_Peru-R7-3</t>
  </si>
  <si>
    <t>Data_815 IPL-17O-818 R159_Peru-R7-3</t>
  </si>
  <si>
    <t>Data_817 IPL-17O-820 R92_Peru-R7-1</t>
  </si>
  <si>
    <t>Data_820 IPL-17O-823 R206_Peru-R7-2</t>
  </si>
  <si>
    <t>Data_821 IPL-17O-824 R228_Peru-R7-1</t>
  </si>
  <si>
    <t>Data_822 IPL-17O-825 R228_Peru-R7-2</t>
  </si>
  <si>
    <t>Data_823 IPL-170-826 R229_Peru-R7-1</t>
  </si>
  <si>
    <t>Suspected problem w/ He tank change - data suspect</t>
  </si>
  <si>
    <t>Data_824 IPL-170-827 R229_Peru-R7-2</t>
  </si>
  <si>
    <t>Data_826 IPL-170-829 R229_Peru-R7-3</t>
  </si>
  <si>
    <t>Data_829 IPL-17O-832 NBS-19-R7-7</t>
  </si>
  <si>
    <t>Data_830 IPL-17O-833 18-SS-235A-C-R7-1</t>
  </si>
  <si>
    <t>Data_828 IPL-17O-831 NBS-19-R7-6</t>
  </si>
  <si>
    <t>Data_831 IPL-17O-834 18-SS-235A-C-R7-2</t>
  </si>
  <si>
    <t>Data_833 IPL-17O-836 18-SS-215A-R7-2</t>
  </si>
  <si>
    <t>Data_834 IPL-17O-837 NBS-19-R7-8</t>
  </si>
  <si>
    <t>Data_836 IPL-17O-839 VSMOW2-B2-R7-1</t>
  </si>
  <si>
    <t>Data_837 IPL-17O-840 VSMOW2-B2-R7-2</t>
  </si>
  <si>
    <t>Data_838 IPL-17O-841 VSMOW2-B2-R7-3</t>
  </si>
  <si>
    <t>Data_840 IPL-17O-843 18-SS-81A-R7-5</t>
  </si>
  <si>
    <t>Data_841 IPL-17O-844 18-SS-215D-G-R7-6</t>
  </si>
  <si>
    <t>Data_843 IPL-17O-846 USGS45-R7-4</t>
  </si>
  <si>
    <t>Data_844 IPL-17O-847 18-SS-215D-G-R7-7</t>
  </si>
  <si>
    <t>Data_845 IPL-17O-848 MAJ 2.15.18-R7-1</t>
  </si>
  <si>
    <t>Data_846 IPL-17O-849 MAJ 2.15.18-R7-2</t>
  </si>
  <si>
    <t>Data_847 IPL-17O-850 MAJ 2.1.18-R7-1</t>
  </si>
  <si>
    <t>Data_848 IPL-17O-851 MAJ 2.1.18-R7-2</t>
  </si>
  <si>
    <t>Data_850 IPL-17O-853 MAJ 3.15-R7-4</t>
  </si>
  <si>
    <t>Data_851 IPL-17O-854 IPL-18W-251-R7-1</t>
  </si>
  <si>
    <t>Data_852 IPL-17O-855 IPL-18W-251-R7-2</t>
  </si>
  <si>
    <t>Data_854 IPL-17O-857 IPL-18W-51-R7-2</t>
  </si>
  <si>
    <t>Data_853 IPL-17O-856 IPL-18W-51-R7-1</t>
  </si>
  <si>
    <t>Data_849 IPL-17O-852 MAJ 3.15-R7-3</t>
  </si>
  <si>
    <t>Data_842 IPL-17O-845 USGS45-R7-3</t>
  </si>
  <si>
    <t>Data_839 IPL-17O-842 18-SS-80B-R7-4</t>
  </si>
  <si>
    <t>Data_835 IPL-17O-838 18-SS-215D-G-R7-5</t>
  </si>
  <si>
    <t>Data_832 IPL-17O-835 18-SS-215A-R7-1</t>
  </si>
  <si>
    <t>Data_825 IPL-170-828 NBS-19-R7-4</t>
  </si>
  <si>
    <t>Data_827 IPL-170-830 NBS-19-R7-4</t>
  </si>
  <si>
    <t>corrected only using new VSMOW2-B1, VSMOW2-B2, and SLAP2-B1</t>
  </si>
  <si>
    <t>ReactorID</t>
  </si>
  <si>
    <t>Data_750 IPL-17O-755 18-SS-78B-R7-3.tuning test</t>
  </si>
  <si>
    <t>Data_805 IPL-17O-808 MAJ 3.1-R7-2</t>
  </si>
  <si>
    <t>Data_819 IPL-17O-822 R206_Peru-R7-1</t>
  </si>
  <si>
    <t>Data_818 IPL-170-821 R92_Peru-R7-2</t>
  </si>
  <si>
    <t>Data_722 IPL-17O-729 Ref gas vs ref gas-R7-1</t>
  </si>
  <si>
    <t>primes</t>
  </si>
  <si>
    <t>flag.major</t>
  </si>
  <si>
    <t>flag.analysis</t>
  </si>
  <si>
    <t>***swapped filament power supply from NuDog**** ****Do not flag this line for flag.major! The entire first set of analyses is flagged as untrustworthy and if included will crash the data reduction program (a SMOW-SLAP correction cannot be performed on zero data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</si>
</sst>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"/>
    <numFmt numFmtId="167" formatCode="m/d/yy\ h:mm;@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73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0" fillId="0" borderId="0" xfId="0" applyNumberFormat="1"/>
    <xf numFmtId="0" fontId="23" fillId="0" borderId="0" xfId="0" applyFont="1"/>
    <xf numFmtId="167" fontId="0" fillId="0" borderId="0" xfId="0" applyNumberFormat="1"/>
    <xf numFmtId="0" fontId="0" fillId="0" borderId="0" xfId="0" quotePrefix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NumberFormat="1" applyFont="1"/>
    <xf numFmtId="0" fontId="0" fillId="0" borderId="0" xfId="0" applyAlignment="1"/>
    <xf numFmtId="0" fontId="0" fillId="40" borderId="0" xfId="0" applyFill="1"/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left"/>
    </xf>
    <xf numFmtId="0" fontId="0" fillId="40" borderId="0" xfId="0" applyNumberFormat="1" applyFill="1"/>
    <xf numFmtId="165" fontId="0" fillId="40" borderId="0" xfId="0" applyNumberFormat="1" applyFill="1"/>
    <xf numFmtId="22" fontId="0" fillId="40" borderId="0" xfId="0" applyNumberFormat="1" applyFill="1"/>
    <xf numFmtId="2" fontId="0" fillId="40" borderId="0" xfId="0" applyNumberFormat="1" applyFill="1"/>
    <xf numFmtId="1" fontId="0" fillId="40" borderId="0" xfId="0" applyNumberFormat="1" applyFill="1"/>
    <xf numFmtId="0" fontId="0" fillId="40" borderId="0" xfId="0" applyFill="1" applyAlignment="1"/>
    <xf numFmtId="49" fontId="0" fillId="40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Reactor 7 </a:t>
            </a:r>
          </a:p>
          <a:p>
            <a:pPr>
              <a:defRPr/>
            </a:pPr>
            <a:r>
              <a:rPr lang="en-GB"/>
              <a:t>d33 errors through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531496062992"/>
          <c:y val="0.14898148148148149"/>
          <c:w val="0.59989339794989915"/>
          <c:h val="0.743619130941965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Data'!$V$3:$V$139</c:f>
              <c:numCache>
                <c:formatCode>m/d/yyyy\ h:mm</c:formatCode>
                <c:ptCount val="137"/>
                <c:pt idx="0">
                  <c:v>43424.547222222223</c:v>
                </c:pt>
                <c:pt idx="1">
                  <c:v>43424.647824074076</c:v>
                </c:pt>
                <c:pt idx="2">
                  <c:v>43424.739814814813</c:v>
                </c:pt>
                <c:pt idx="3">
                  <c:v>43425.406678240739</c:v>
                </c:pt>
                <c:pt idx="4">
                  <c:v>43425.527858796297</c:v>
                </c:pt>
                <c:pt idx="5">
                  <c:v>43430.368356481478</c:v>
                </c:pt>
                <c:pt idx="6">
                  <c:v>43430.473576388889</c:v>
                </c:pt>
                <c:pt idx="7">
                  <c:v>43430.556446759256</c:v>
                </c:pt>
                <c:pt idx="8">
                  <c:v>43430.649560185186</c:v>
                </c:pt>
                <c:pt idx="9">
                  <c:v>43431.363379629627</c:v>
                </c:pt>
                <c:pt idx="11">
                  <c:v>43431.615289351852</c:v>
                </c:pt>
                <c:pt idx="12">
                  <c:v>43431.71266203704</c:v>
                </c:pt>
                <c:pt idx="13">
                  <c:v>43432.357569444444</c:v>
                </c:pt>
                <c:pt idx="14">
                  <c:v>43432.434502314813</c:v>
                </c:pt>
                <c:pt idx="15">
                  <c:v>43432.540694444448</c:v>
                </c:pt>
                <c:pt idx="16">
                  <c:v>43432.650370370371</c:v>
                </c:pt>
                <c:pt idx="17">
                  <c:v>43432.740069444444</c:v>
                </c:pt>
                <c:pt idx="18">
                  <c:v>43433.427361111113</c:v>
                </c:pt>
                <c:pt idx="19">
                  <c:v>43433.551817129628</c:v>
                </c:pt>
                <c:pt idx="20">
                  <c:v>43433.680659722224</c:v>
                </c:pt>
                <c:pt idx="21">
                  <c:v>43433.786863425928</c:v>
                </c:pt>
                <c:pt idx="22">
                  <c:v>43433.876134259262</c:v>
                </c:pt>
                <c:pt idx="23">
                  <c:v>43434.479618055557</c:v>
                </c:pt>
                <c:pt idx="24">
                  <c:v>43434.622118055559</c:v>
                </c:pt>
                <c:pt idx="25">
                  <c:v>43434.752800925926</c:v>
                </c:pt>
                <c:pt idx="26">
                  <c:v>43436.645891203705</c:v>
                </c:pt>
                <c:pt idx="27">
                  <c:v>43436.740324074075</c:v>
                </c:pt>
                <c:pt idx="28">
                  <c:v>43436.837337962963</c:v>
                </c:pt>
                <c:pt idx="29">
                  <c:v>43437.535046296296</c:v>
                </c:pt>
                <c:pt idx="30">
                  <c:v>43437.647627314815</c:v>
                </c:pt>
                <c:pt idx="31">
                  <c:v>43437.749328703707</c:v>
                </c:pt>
                <c:pt idx="32">
                  <c:v>43437.849548611113</c:v>
                </c:pt>
                <c:pt idx="33">
                  <c:v>43438.060185185182</c:v>
                </c:pt>
                <c:pt idx="34">
                  <c:v>43438.408888888887</c:v>
                </c:pt>
                <c:pt idx="35">
                  <c:v>43438.505706018521</c:v>
                </c:pt>
                <c:pt idx="36">
                  <c:v>43438.625706018516</c:v>
                </c:pt>
                <c:pt idx="37">
                  <c:v>43438.714861111112</c:v>
                </c:pt>
                <c:pt idx="38">
                  <c:v>43438.792824074073</c:v>
                </c:pt>
                <c:pt idx="39">
                  <c:v>43438.872303240743</c:v>
                </c:pt>
                <c:pt idx="41">
                  <c:v>43439.429884259262</c:v>
                </c:pt>
                <c:pt idx="42">
                  <c:v>43439.55909722222</c:v>
                </c:pt>
                <c:pt idx="43">
                  <c:v>43439.687847222223</c:v>
                </c:pt>
                <c:pt idx="44">
                  <c:v>43439.782743055555</c:v>
                </c:pt>
                <c:pt idx="45">
                  <c:v>43440.416284722225</c:v>
                </c:pt>
                <c:pt idx="46">
                  <c:v>43440.533009259256</c:v>
                </c:pt>
                <c:pt idx="47">
                  <c:v>43440.67324074074</c:v>
                </c:pt>
                <c:pt idx="48">
                  <c:v>43440.780497685184</c:v>
                </c:pt>
                <c:pt idx="49" formatCode="m/d/yy\ h:mm;@">
                  <c:v>43440.861145833333</c:v>
                </c:pt>
                <c:pt idx="50">
                  <c:v>43441.531504629631</c:v>
                </c:pt>
                <c:pt idx="51">
                  <c:v>43441.622337962966</c:v>
                </c:pt>
                <c:pt idx="52">
                  <c:v>43443.653553240743</c:v>
                </c:pt>
                <c:pt idx="53">
                  <c:v>43443.737233796295</c:v>
                </c:pt>
                <c:pt idx="54">
                  <c:v>43443.822002314817</c:v>
                </c:pt>
                <c:pt idx="55">
                  <c:v>43444.356631944444</c:v>
                </c:pt>
                <c:pt idx="56">
                  <c:v>43444.43341435185</c:v>
                </c:pt>
                <c:pt idx="57">
                  <c:v>43444.580787037034</c:v>
                </c:pt>
                <c:pt idx="58">
                  <c:v>43444.699016203704</c:v>
                </c:pt>
                <c:pt idx="59">
                  <c:v>43445.405046296299</c:v>
                </c:pt>
                <c:pt idx="60">
                  <c:v>43445.687789351854</c:v>
                </c:pt>
                <c:pt idx="61">
                  <c:v>43446.407256944447</c:v>
                </c:pt>
                <c:pt idx="62">
                  <c:v>43446.603831018518</c:v>
                </c:pt>
                <c:pt idx="63">
                  <c:v>43447.518333333333</c:v>
                </c:pt>
                <c:pt idx="64">
                  <c:v>43447.645104166666</c:v>
                </c:pt>
                <c:pt idx="65">
                  <c:v>43448.436562499999</c:v>
                </c:pt>
                <c:pt idx="66">
                  <c:v>43448.569201388891</c:v>
                </c:pt>
                <c:pt idx="67">
                  <c:v>43450.448842592596</c:v>
                </c:pt>
                <c:pt idx="68">
                  <c:v>43450.569201388891</c:v>
                </c:pt>
                <c:pt idx="69">
                  <c:v>43451.4062037037</c:v>
                </c:pt>
                <c:pt idx="70">
                  <c:v>43451.525300925925</c:v>
                </c:pt>
                <c:pt idx="71">
                  <c:v>43451.711967592593</c:v>
                </c:pt>
                <c:pt idx="72">
                  <c:v>43452.466898148145</c:v>
                </c:pt>
                <c:pt idx="73">
                  <c:v>43452.548518518517</c:v>
                </c:pt>
                <c:pt idx="74">
                  <c:v>43452.632777777777</c:v>
                </c:pt>
                <c:pt idx="75">
                  <c:v>43453.385335648149</c:v>
                </c:pt>
                <c:pt idx="76">
                  <c:v>43453.483993055554</c:v>
                </c:pt>
                <c:pt idx="77">
                  <c:v>43453.663229166668</c:v>
                </c:pt>
                <c:pt idx="78">
                  <c:v>43454.364155092589</c:v>
                </c:pt>
                <c:pt idx="79">
                  <c:v>43454.451192129629</c:v>
                </c:pt>
                <c:pt idx="80">
                  <c:v>43454.53224537037</c:v>
                </c:pt>
                <c:pt idx="81">
                  <c:v>43454.624976851854</c:v>
                </c:pt>
                <c:pt idx="82">
                  <c:v>43455.366435185184</c:v>
                </c:pt>
                <c:pt idx="83">
                  <c:v>43455.49490740741</c:v>
                </c:pt>
                <c:pt idx="84">
                  <c:v>43455.579074074078</c:v>
                </c:pt>
                <c:pt idx="85">
                  <c:v>43461.44090277778</c:v>
                </c:pt>
                <c:pt idx="86">
                  <c:v>43461.54210648148</c:v>
                </c:pt>
                <c:pt idx="87">
                  <c:v>43461.625601851854</c:v>
                </c:pt>
                <c:pt idx="88">
                  <c:v>43462.435347222221</c:v>
                </c:pt>
                <c:pt idx="89">
                  <c:v>43462.51939814815</c:v>
                </c:pt>
                <c:pt idx="90">
                  <c:v>43462.621678240743</c:v>
                </c:pt>
                <c:pt idx="91">
                  <c:v>43467.478171296294</c:v>
                </c:pt>
                <c:pt idx="92">
                  <c:v>43467.596909722219</c:v>
                </c:pt>
                <c:pt idx="93">
                  <c:v>43467.684120370373</c:v>
                </c:pt>
                <c:pt idx="94">
                  <c:v>43468.360162037039</c:v>
                </c:pt>
                <c:pt idx="95">
                  <c:v>43468.445335648146</c:v>
                </c:pt>
                <c:pt idx="96">
                  <c:v>43468.540462962963</c:v>
                </c:pt>
                <c:pt idx="97">
                  <c:v>43468.641076388885</c:v>
                </c:pt>
                <c:pt idx="98">
                  <c:v>43468.733229166668</c:v>
                </c:pt>
                <c:pt idx="99">
                  <c:v>43468.83053240741</c:v>
                </c:pt>
                <c:pt idx="100">
                  <c:v>43469.360219907408</c:v>
                </c:pt>
                <c:pt idx="101">
                  <c:v>43469.437939814816</c:v>
                </c:pt>
                <c:pt idx="102">
                  <c:v>43469.515775462962</c:v>
                </c:pt>
                <c:pt idx="103">
                  <c:v>43469.596585648149</c:v>
                </c:pt>
                <c:pt idx="104">
                  <c:v>43469.687384259261</c:v>
                </c:pt>
                <c:pt idx="105">
                  <c:v>43469.770150462966</c:v>
                </c:pt>
                <c:pt idx="106">
                  <c:v>43472.402060185188</c:v>
                </c:pt>
                <c:pt idx="107">
                  <c:v>43472.582407407404</c:v>
                </c:pt>
                <c:pt idx="108">
                  <c:v>43472.666921296295</c:v>
                </c:pt>
                <c:pt idx="109">
                  <c:v>43473.539699074077</c:v>
                </c:pt>
                <c:pt idx="110">
                  <c:v>43473.689375000002</c:v>
                </c:pt>
                <c:pt idx="111">
                  <c:v>43474.457754629628</c:v>
                </c:pt>
                <c:pt idx="112">
                  <c:v>43474.603252314817</c:v>
                </c:pt>
                <c:pt idx="113">
                  <c:v>43475.400937500002</c:v>
                </c:pt>
                <c:pt idx="114">
                  <c:v>43475.497199074074</c:v>
                </c:pt>
                <c:pt idx="115">
                  <c:v>43476.408530092594</c:v>
                </c:pt>
                <c:pt idx="116">
                  <c:v>43476.556863425925</c:v>
                </c:pt>
                <c:pt idx="117">
                  <c:v>43476.689930555556</c:v>
                </c:pt>
                <c:pt idx="118">
                  <c:v>43479.364317129628</c:v>
                </c:pt>
                <c:pt idx="119">
                  <c:v>43479.44326388889</c:v>
                </c:pt>
                <c:pt idx="120">
                  <c:v>43479.529791666668</c:v>
                </c:pt>
                <c:pt idx="121">
                  <c:v>43479.662824074076</c:v>
                </c:pt>
                <c:pt idx="122">
                  <c:v>43480.407569444447</c:v>
                </c:pt>
                <c:pt idx="123">
                  <c:v>43480.525891203702</c:v>
                </c:pt>
                <c:pt idx="124">
                  <c:v>43480.606944444444</c:v>
                </c:pt>
                <c:pt idx="125">
                  <c:v>43481.366331018522</c:v>
                </c:pt>
                <c:pt idx="126">
                  <c:v>43481.507361111115</c:v>
                </c:pt>
                <c:pt idx="127">
                  <c:v>43481.594618055555</c:v>
                </c:pt>
                <c:pt idx="128">
                  <c:v>43482.363182870373</c:v>
                </c:pt>
                <c:pt idx="129">
                  <c:v>43482.44127314815</c:v>
                </c:pt>
                <c:pt idx="130">
                  <c:v>43482.525266203702</c:v>
                </c:pt>
                <c:pt idx="131">
                  <c:v>43482.608819444446</c:v>
                </c:pt>
                <c:pt idx="132">
                  <c:v>43483.346446759257</c:v>
                </c:pt>
                <c:pt idx="133">
                  <c:v>43483.428159722222</c:v>
                </c:pt>
                <c:pt idx="134">
                  <c:v>43483.504583333335</c:v>
                </c:pt>
                <c:pt idx="135">
                  <c:v>43483.582280092596</c:v>
                </c:pt>
                <c:pt idx="136">
                  <c:v>43486.356793981482</c:v>
                </c:pt>
              </c:numCache>
            </c:numRef>
          </c:xVal>
          <c:yVal>
            <c:numRef>
              <c:f>'All Data'!$O$3:$O$139</c:f>
              <c:numCache>
                <c:formatCode>0.000</c:formatCode>
                <c:ptCount val="137"/>
                <c:pt idx="0">
                  <c:v>1.6920491403662499E-2</c:v>
                </c:pt>
                <c:pt idx="1">
                  <c:v>1.7797647945050499E-2</c:v>
                </c:pt>
                <c:pt idx="2">
                  <c:v>2.28606080861424E-2</c:v>
                </c:pt>
                <c:pt idx="3">
                  <c:v>1.92138401675589E-2</c:v>
                </c:pt>
                <c:pt idx="4">
                  <c:v>2.0188811709377801E-2</c:v>
                </c:pt>
                <c:pt idx="5">
                  <c:v>1.65387990806183E-2</c:v>
                </c:pt>
                <c:pt idx="6">
                  <c:v>1.7346468755625202E-2</c:v>
                </c:pt>
                <c:pt idx="7">
                  <c:v>1.13719222495788E-2</c:v>
                </c:pt>
                <c:pt idx="8">
                  <c:v>1.08758245366158E-2</c:v>
                </c:pt>
                <c:pt idx="9">
                  <c:v>3.4300241550112398E-3</c:v>
                </c:pt>
                <c:pt idx="11">
                  <c:v>3.8165086075274998E-3</c:v>
                </c:pt>
                <c:pt idx="12">
                  <c:v>4.1612061376421596E-3</c:v>
                </c:pt>
                <c:pt idx="13">
                  <c:v>4.43530055635889E-3</c:v>
                </c:pt>
                <c:pt idx="14">
                  <c:v>4.0398705361875103E-3</c:v>
                </c:pt>
                <c:pt idx="15">
                  <c:v>5.0261758154904702E-3</c:v>
                </c:pt>
                <c:pt idx="16">
                  <c:v>4.4699819018311302E-3</c:v>
                </c:pt>
                <c:pt idx="17">
                  <c:v>4.3419569977827801E-3</c:v>
                </c:pt>
                <c:pt idx="18">
                  <c:v>5.6897800299444204E-3</c:v>
                </c:pt>
                <c:pt idx="19">
                  <c:v>2.9935527735195202E-3</c:v>
                </c:pt>
                <c:pt idx="20">
                  <c:v>4.7961669628052497E-3</c:v>
                </c:pt>
                <c:pt idx="21">
                  <c:v>3.7885076539281898E-3</c:v>
                </c:pt>
                <c:pt idx="22">
                  <c:v>4.3591554298791904E-3</c:v>
                </c:pt>
                <c:pt idx="23">
                  <c:v>5.9448510156282497E-3</c:v>
                </c:pt>
                <c:pt idx="24">
                  <c:v>3.3078919514580299E-3</c:v>
                </c:pt>
                <c:pt idx="25">
                  <c:v>4.6092458655541497E-3</c:v>
                </c:pt>
                <c:pt idx="26">
                  <c:v>6.5209083046625996E-3</c:v>
                </c:pt>
                <c:pt idx="27">
                  <c:v>7.5221611794281098E-3</c:v>
                </c:pt>
                <c:pt idx="28">
                  <c:v>1.1238269538524101E-2</c:v>
                </c:pt>
                <c:pt idx="29">
                  <c:v>6.3111507490009504E-3</c:v>
                </c:pt>
                <c:pt idx="30">
                  <c:v>1.0928413258293799E-2</c:v>
                </c:pt>
                <c:pt idx="31">
                  <c:v>1.0176615731009701E-2</c:v>
                </c:pt>
                <c:pt idx="32">
                  <c:v>1.2632069498105599E-2</c:v>
                </c:pt>
                <c:pt idx="33">
                  <c:v>1.0157534339656001E-2</c:v>
                </c:pt>
                <c:pt idx="34">
                  <c:v>1.7663209306705601E-2</c:v>
                </c:pt>
                <c:pt idx="35">
                  <c:v>6.8874819152260104E-3</c:v>
                </c:pt>
                <c:pt idx="36">
                  <c:v>6.0916542581257102E-3</c:v>
                </c:pt>
                <c:pt idx="37">
                  <c:v>4.9015583474069299E-3</c:v>
                </c:pt>
                <c:pt idx="38">
                  <c:v>4.3302501408014398E-3</c:v>
                </c:pt>
                <c:pt idx="39">
                  <c:v>3.2409099709402602E-3</c:v>
                </c:pt>
                <c:pt idx="41">
                  <c:v>3.9838224724727499E-3</c:v>
                </c:pt>
                <c:pt idx="42">
                  <c:v>3.94231252781294E-3</c:v>
                </c:pt>
                <c:pt idx="43">
                  <c:v>4.1490570885030801E-3</c:v>
                </c:pt>
                <c:pt idx="44">
                  <c:v>4.4426600064338198E-3</c:v>
                </c:pt>
                <c:pt idx="45">
                  <c:v>3.5038513646054601E-3</c:v>
                </c:pt>
                <c:pt idx="46">
                  <c:v>3.5816909630211899E-3</c:v>
                </c:pt>
                <c:pt idx="47">
                  <c:v>3.9523569741042501E-3</c:v>
                </c:pt>
                <c:pt idx="48">
                  <c:v>3.7848128527153001E-3</c:v>
                </c:pt>
                <c:pt idx="49">
                  <c:v>4.2331458964484699E-3</c:v>
                </c:pt>
                <c:pt idx="50">
                  <c:v>3.8857890582225502E-3</c:v>
                </c:pt>
                <c:pt idx="51">
                  <c:v>3.48816435567382E-3</c:v>
                </c:pt>
                <c:pt idx="52">
                  <c:v>3.9193652372252301E-3</c:v>
                </c:pt>
                <c:pt idx="53">
                  <c:v>4.3725373058070404E-3</c:v>
                </c:pt>
                <c:pt idx="54">
                  <c:v>3.7158439043958702E-3</c:v>
                </c:pt>
                <c:pt idx="55">
                  <c:v>4.5666406100923901E-3</c:v>
                </c:pt>
                <c:pt idx="56">
                  <c:v>5.4090668477074404E-3</c:v>
                </c:pt>
                <c:pt idx="57">
                  <c:v>3.61865220667328E-3</c:v>
                </c:pt>
                <c:pt idx="58">
                  <c:v>2.9983238204315801E-3</c:v>
                </c:pt>
                <c:pt idx="59">
                  <c:v>3.87701191022896E-3</c:v>
                </c:pt>
                <c:pt idx="60">
                  <c:v>3.0213940669442298E-3</c:v>
                </c:pt>
                <c:pt idx="61">
                  <c:v>3.4601000381891899E-3</c:v>
                </c:pt>
                <c:pt idx="62">
                  <c:v>3.3277906918788699E-3</c:v>
                </c:pt>
                <c:pt idx="63">
                  <c:v>3.3552549501505401E-3</c:v>
                </c:pt>
                <c:pt idx="64">
                  <c:v>4.6388405324588097E-3</c:v>
                </c:pt>
                <c:pt idx="65">
                  <c:v>3.6642044584559801E-3</c:v>
                </c:pt>
                <c:pt idx="66">
                  <c:v>4.0821175126116499E-3</c:v>
                </c:pt>
                <c:pt idx="67">
                  <c:v>3.3673157918095598E-3</c:v>
                </c:pt>
                <c:pt idx="68">
                  <c:v>3.9043872442904299E-3</c:v>
                </c:pt>
                <c:pt idx="69">
                  <c:v>4.6257018983447999E-3</c:v>
                </c:pt>
                <c:pt idx="70">
                  <c:v>4.1289198342746103E-3</c:v>
                </c:pt>
                <c:pt idx="71">
                  <c:v>4.1085793425221099E-3</c:v>
                </c:pt>
                <c:pt idx="72">
                  <c:v>3.4539586239651899E-3</c:v>
                </c:pt>
                <c:pt idx="73">
                  <c:v>3.6701477412669301E-3</c:v>
                </c:pt>
                <c:pt idx="74">
                  <c:v>3.4443794273155198E-3</c:v>
                </c:pt>
                <c:pt idx="75">
                  <c:v>4.5787391215501502E-3</c:v>
                </c:pt>
                <c:pt idx="76">
                  <c:v>4.1812627321039103E-3</c:v>
                </c:pt>
                <c:pt idx="77">
                  <c:v>4.3645415561443896E-3</c:v>
                </c:pt>
                <c:pt idx="78">
                  <c:v>4.7820684779082004E-3</c:v>
                </c:pt>
                <c:pt idx="79">
                  <c:v>4.0873340823690098E-3</c:v>
                </c:pt>
                <c:pt idx="80">
                  <c:v>3.8126151854604301E-3</c:v>
                </c:pt>
                <c:pt idx="81">
                  <c:v>3.9883437000716804E-3</c:v>
                </c:pt>
                <c:pt idx="82">
                  <c:v>4.2637055082015403E-3</c:v>
                </c:pt>
                <c:pt idx="83">
                  <c:v>3.9595684760684504E-3</c:v>
                </c:pt>
                <c:pt idx="84">
                  <c:v>3.3433743895513002E-3</c:v>
                </c:pt>
                <c:pt idx="85">
                  <c:v>3.3324199882956498E-3</c:v>
                </c:pt>
                <c:pt idx="86">
                  <c:v>3.8059729879069198E-3</c:v>
                </c:pt>
                <c:pt idx="87">
                  <c:v>4.1641476305476098E-3</c:v>
                </c:pt>
                <c:pt idx="88">
                  <c:v>3.78880818616719E-3</c:v>
                </c:pt>
                <c:pt idx="89">
                  <c:v>3.3764033680139102E-3</c:v>
                </c:pt>
                <c:pt idx="90">
                  <c:v>3.9267246666511097E-3</c:v>
                </c:pt>
                <c:pt idx="91">
                  <c:v>4.4862514525866098E-3</c:v>
                </c:pt>
                <c:pt idx="92">
                  <c:v>3.7312215798296199E-3</c:v>
                </c:pt>
                <c:pt idx="93">
                  <c:v>3.3740728645118901E-3</c:v>
                </c:pt>
                <c:pt idx="94">
                  <c:v>3.8353078645956E-3</c:v>
                </c:pt>
                <c:pt idx="95">
                  <c:v>4.61235180669401E-3</c:v>
                </c:pt>
                <c:pt idx="96">
                  <c:v>2.9737017639869402E-3</c:v>
                </c:pt>
                <c:pt idx="97">
                  <c:v>3.7501567757960699E-3</c:v>
                </c:pt>
                <c:pt idx="98">
                  <c:v>3.5244669327866699E-3</c:v>
                </c:pt>
                <c:pt idx="99">
                  <c:v>3.2539973329925899E-3</c:v>
                </c:pt>
                <c:pt idx="100">
                  <c:v>3.8884981507720201E-3</c:v>
                </c:pt>
                <c:pt idx="101">
                  <c:v>3.5096909019698302E-3</c:v>
                </c:pt>
                <c:pt idx="102">
                  <c:v>3.4167488512297601E-3</c:v>
                </c:pt>
                <c:pt idx="103">
                  <c:v>3.90733939214131E-3</c:v>
                </c:pt>
                <c:pt idx="104">
                  <c:v>3.8886437107714402E-3</c:v>
                </c:pt>
                <c:pt idx="105">
                  <c:v>4.3791264133292403E-3</c:v>
                </c:pt>
                <c:pt idx="106">
                  <c:v>4.6470841059477802E-3</c:v>
                </c:pt>
                <c:pt idx="107">
                  <c:v>3.2876345627346698E-3</c:v>
                </c:pt>
                <c:pt idx="108">
                  <c:v>4.0020833634809797E-3</c:v>
                </c:pt>
                <c:pt idx="109">
                  <c:v>3.9459171771308301E-3</c:v>
                </c:pt>
                <c:pt idx="110">
                  <c:v>3.7895325492912899E-3</c:v>
                </c:pt>
                <c:pt idx="111">
                  <c:v>3.9559724608770599E-3</c:v>
                </c:pt>
                <c:pt idx="112">
                  <c:v>3.6741508113496699E-3</c:v>
                </c:pt>
                <c:pt idx="113">
                  <c:v>4.4121130531187902E-3</c:v>
                </c:pt>
                <c:pt idx="114">
                  <c:v>4.2144303242810004E-3</c:v>
                </c:pt>
                <c:pt idx="115">
                  <c:v>3.8507649289255198E-3</c:v>
                </c:pt>
                <c:pt idx="116">
                  <c:v>4.5478868380040499E-3</c:v>
                </c:pt>
                <c:pt idx="117">
                  <c:v>3.9111513661240502E-3</c:v>
                </c:pt>
                <c:pt idx="118">
                  <c:v>3.4434524392750201E-3</c:v>
                </c:pt>
                <c:pt idx="119">
                  <c:v>4.1394362310718403E-3</c:v>
                </c:pt>
                <c:pt idx="120">
                  <c:v>4.4426421630266201E-3</c:v>
                </c:pt>
                <c:pt idx="121">
                  <c:v>3.3221664644201301E-3</c:v>
                </c:pt>
                <c:pt idx="122">
                  <c:v>3.6847738116413098E-3</c:v>
                </c:pt>
                <c:pt idx="123">
                  <c:v>3.76325584535861E-3</c:v>
                </c:pt>
                <c:pt idx="124">
                  <c:v>3.9458126801462301E-3</c:v>
                </c:pt>
                <c:pt idx="125">
                  <c:v>3.8462925007380399E-3</c:v>
                </c:pt>
                <c:pt idx="126">
                  <c:v>4.4175610083102296E-3</c:v>
                </c:pt>
                <c:pt idx="127">
                  <c:v>3.7501156641839201E-3</c:v>
                </c:pt>
                <c:pt idx="128">
                  <c:v>4.6924895975791496E-3</c:v>
                </c:pt>
                <c:pt idx="129">
                  <c:v>4.6190399868139198E-3</c:v>
                </c:pt>
                <c:pt idx="130">
                  <c:v>3.8011808388543401E-3</c:v>
                </c:pt>
                <c:pt idx="131">
                  <c:v>3.7659900368038398E-3</c:v>
                </c:pt>
                <c:pt idx="132">
                  <c:v>3.9058398438400399E-3</c:v>
                </c:pt>
                <c:pt idx="133">
                  <c:v>3.44394591213937E-3</c:v>
                </c:pt>
                <c:pt idx="134">
                  <c:v>3.5754076921351999E-3</c:v>
                </c:pt>
                <c:pt idx="135">
                  <c:v>3.4092328650226099E-3</c:v>
                </c:pt>
                <c:pt idx="136">
                  <c:v>3.5493480020039199E-3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19-47C5-9525-767C5DEC7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0176"/>
        <c:axId val="46821744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Data'!$V$3:$V$139</c:f>
              <c:numCache>
                <c:formatCode>m/d/yyyy\ h:mm</c:formatCode>
                <c:ptCount val="137"/>
                <c:pt idx="0">
                  <c:v>43424.547222222223</c:v>
                </c:pt>
                <c:pt idx="1">
                  <c:v>43424.647824074076</c:v>
                </c:pt>
                <c:pt idx="2">
                  <c:v>43424.739814814813</c:v>
                </c:pt>
                <c:pt idx="3">
                  <c:v>43425.406678240739</c:v>
                </c:pt>
                <c:pt idx="4">
                  <c:v>43425.527858796297</c:v>
                </c:pt>
                <c:pt idx="5">
                  <c:v>43430.368356481478</c:v>
                </c:pt>
                <c:pt idx="6">
                  <c:v>43430.473576388889</c:v>
                </c:pt>
                <c:pt idx="7">
                  <c:v>43430.556446759256</c:v>
                </c:pt>
                <c:pt idx="8">
                  <c:v>43430.649560185186</c:v>
                </c:pt>
                <c:pt idx="9">
                  <c:v>43431.363379629627</c:v>
                </c:pt>
                <c:pt idx="11">
                  <c:v>43431.615289351852</c:v>
                </c:pt>
                <c:pt idx="12">
                  <c:v>43431.71266203704</c:v>
                </c:pt>
                <c:pt idx="13">
                  <c:v>43432.357569444444</c:v>
                </c:pt>
                <c:pt idx="14">
                  <c:v>43432.434502314813</c:v>
                </c:pt>
                <c:pt idx="15">
                  <c:v>43432.540694444448</c:v>
                </c:pt>
                <c:pt idx="16">
                  <c:v>43432.650370370371</c:v>
                </c:pt>
                <c:pt idx="17">
                  <c:v>43432.740069444444</c:v>
                </c:pt>
                <c:pt idx="18">
                  <c:v>43433.427361111113</c:v>
                </c:pt>
                <c:pt idx="19">
                  <c:v>43433.551817129628</c:v>
                </c:pt>
                <c:pt idx="20">
                  <c:v>43433.680659722224</c:v>
                </c:pt>
                <c:pt idx="21">
                  <c:v>43433.786863425928</c:v>
                </c:pt>
                <c:pt idx="22">
                  <c:v>43433.876134259262</c:v>
                </c:pt>
                <c:pt idx="23">
                  <c:v>43434.479618055557</c:v>
                </c:pt>
                <c:pt idx="24">
                  <c:v>43434.622118055559</c:v>
                </c:pt>
                <c:pt idx="25">
                  <c:v>43434.752800925926</c:v>
                </c:pt>
                <c:pt idx="26">
                  <c:v>43436.645891203705</c:v>
                </c:pt>
                <c:pt idx="27">
                  <c:v>43436.740324074075</c:v>
                </c:pt>
                <c:pt idx="28">
                  <c:v>43436.837337962963</c:v>
                </c:pt>
                <c:pt idx="29">
                  <c:v>43437.535046296296</c:v>
                </c:pt>
                <c:pt idx="30">
                  <c:v>43437.647627314815</c:v>
                </c:pt>
                <c:pt idx="31">
                  <c:v>43437.749328703707</c:v>
                </c:pt>
                <c:pt idx="32">
                  <c:v>43437.849548611113</c:v>
                </c:pt>
                <c:pt idx="33">
                  <c:v>43438.060185185182</c:v>
                </c:pt>
                <c:pt idx="34">
                  <c:v>43438.408888888887</c:v>
                </c:pt>
                <c:pt idx="35">
                  <c:v>43438.505706018521</c:v>
                </c:pt>
                <c:pt idx="36">
                  <c:v>43438.625706018516</c:v>
                </c:pt>
                <c:pt idx="37">
                  <c:v>43438.714861111112</c:v>
                </c:pt>
                <c:pt idx="38">
                  <c:v>43438.792824074073</c:v>
                </c:pt>
                <c:pt idx="39">
                  <c:v>43438.872303240743</c:v>
                </c:pt>
                <c:pt idx="41">
                  <c:v>43439.429884259262</c:v>
                </c:pt>
                <c:pt idx="42">
                  <c:v>43439.55909722222</c:v>
                </c:pt>
                <c:pt idx="43">
                  <c:v>43439.687847222223</c:v>
                </c:pt>
                <c:pt idx="44">
                  <c:v>43439.782743055555</c:v>
                </c:pt>
                <c:pt idx="45">
                  <c:v>43440.416284722225</c:v>
                </c:pt>
                <c:pt idx="46">
                  <c:v>43440.533009259256</c:v>
                </c:pt>
                <c:pt idx="47">
                  <c:v>43440.67324074074</c:v>
                </c:pt>
                <c:pt idx="48">
                  <c:v>43440.780497685184</c:v>
                </c:pt>
                <c:pt idx="49" formatCode="m/d/yy\ h:mm;@">
                  <c:v>43440.861145833333</c:v>
                </c:pt>
                <c:pt idx="50">
                  <c:v>43441.531504629631</c:v>
                </c:pt>
                <c:pt idx="51">
                  <c:v>43441.622337962966</c:v>
                </c:pt>
                <c:pt idx="52">
                  <c:v>43443.653553240743</c:v>
                </c:pt>
                <c:pt idx="53">
                  <c:v>43443.737233796295</c:v>
                </c:pt>
                <c:pt idx="54">
                  <c:v>43443.822002314817</c:v>
                </c:pt>
                <c:pt idx="55">
                  <c:v>43444.356631944444</c:v>
                </c:pt>
                <c:pt idx="56">
                  <c:v>43444.43341435185</c:v>
                </c:pt>
                <c:pt idx="57">
                  <c:v>43444.580787037034</c:v>
                </c:pt>
                <c:pt idx="58">
                  <c:v>43444.699016203704</c:v>
                </c:pt>
                <c:pt idx="59">
                  <c:v>43445.405046296299</c:v>
                </c:pt>
                <c:pt idx="60">
                  <c:v>43445.687789351854</c:v>
                </c:pt>
                <c:pt idx="61">
                  <c:v>43446.407256944447</c:v>
                </c:pt>
                <c:pt idx="62">
                  <c:v>43446.603831018518</c:v>
                </c:pt>
                <c:pt idx="63">
                  <c:v>43447.518333333333</c:v>
                </c:pt>
                <c:pt idx="64">
                  <c:v>43447.645104166666</c:v>
                </c:pt>
                <c:pt idx="65">
                  <c:v>43448.436562499999</c:v>
                </c:pt>
                <c:pt idx="66">
                  <c:v>43448.569201388891</c:v>
                </c:pt>
                <c:pt idx="67">
                  <c:v>43450.448842592596</c:v>
                </c:pt>
                <c:pt idx="68">
                  <c:v>43450.569201388891</c:v>
                </c:pt>
                <c:pt idx="69">
                  <c:v>43451.4062037037</c:v>
                </c:pt>
                <c:pt idx="70">
                  <c:v>43451.525300925925</c:v>
                </c:pt>
                <c:pt idx="71">
                  <c:v>43451.711967592593</c:v>
                </c:pt>
                <c:pt idx="72">
                  <c:v>43452.466898148145</c:v>
                </c:pt>
                <c:pt idx="73">
                  <c:v>43452.548518518517</c:v>
                </c:pt>
                <c:pt idx="74">
                  <c:v>43452.632777777777</c:v>
                </c:pt>
                <c:pt idx="75">
                  <c:v>43453.385335648149</c:v>
                </c:pt>
                <c:pt idx="76">
                  <c:v>43453.483993055554</c:v>
                </c:pt>
                <c:pt idx="77">
                  <c:v>43453.663229166668</c:v>
                </c:pt>
                <c:pt idx="78">
                  <c:v>43454.364155092589</c:v>
                </c:pt>
                <c:pt idx="79">
                  <c:v>43454.451192129629</c:v>
                </c:pt>
                <c:pt idx="80">
                  <c:v>43454.53224537037</c:v>
                </c:pt>
                <c:pt idx="81">
                  <c:v>43454.624976851854</c:v>
                </c:pt>
                <c:pt idx="82">
                  <c:v>43455.366435185184</c:v>
                </c:pt>
                <c:pt idx="83">
                  <c:v>43455.49490740741</c:v>
                </c:pt>
                <c:pt idx="84">
                  <c:v>43455.579074074078</c:v>
                </c:pt>
                <c:pt idx="85">
                  <c:v>43461.44090277778</c:v>
                </c:pt>
                <c:pt idx="86">
                  <c:v>43461.54210648148</c:v>
                </c:pt>
                <c:pt idx="87">
                  <c:v>43461.625601851854</c:v>
                </c:pt>
                <c:pt idx="88">
                  <c:v>43462.435347222221</c:v>
                </c:pt>
                <c:pt idx="89">
                  <c:v>43462.51939814815</c:v>
                </c:pt>
                <c:pt idx="90">
                  <c:v>43462.621678240743</c:v>
                </c:pt>
                <c:pt idx="91">
                  <c:v>43467.478171296294</c:v>
                </c:pt>
                <c:pt idx="92">
                  <c:v>43467.596909722219</c:v>
                </c:pt>
                <c:pt idx="93">
                  <c:v>43467.684120370373</c:v>
                </c:pt>
                <c:pt idx="94">
                  <c:v>43468.360162037039</c:v>
                </c:pt>
                <c:pt idx="95">
                  <c:v>43468.445335648146</c:v>
                </c:pt>
                <c:pt idx="96">
                  <c:v>43468.540462962963</c:v>
                </c:pt>
                <c:pt idx="97">
                  <c:v>43468.641076388885</c:v>
                </c:pt>
                <c:pt idx="98">
                  <c:v>43468.733229166668</c:v>
                </c:pt>
                <c:pt idx="99">
                  <c:v>43468.83053240741</c:v>
                </c:pt>
                <c:pt idx="100">
                  <c:v>43469.360219907408</c:v>
                </c:pt>
                <c:pt idx="101">
                  <c:v>43469.437939814816</c:v>
                </c:pt>
                <c:pt idx="102">
                  <c:v>43469.515775462962</c:v>
                </c:pt>
                <c:pt idx="103">
                  <c:v>43469.596585648149</c:v>
                </c:pt>
                <c:pt idx="104">
                  <c:v>43469.687384259261</c:v>
                </c:pt>
                <c:pt idx="105">
                  <c:v>43469.770150462966</c:v>
                </c:pt>
                <c:pt idx="106">
                  <c:v>43472.402060185188</c:v>
                </c:pt>
                <c:pt idx="107">
                  <c:v>43472.582407407404</c:v>
                </c:pt>
                <c:pt idx="108">
                  <c:v>43472.666921296295</c:v>
                </c:pt>
                <c:pt idx="109">
                  <c:v>43473.539699074077</c:v>
                </c:pt>
                <c:pt idx="110">
                  <c:v>43473.689375000002</c:v>
                </c:pt>
                <c:pt idx="111">
                  <c:v>43474.457754629628</c:v>
                </c:pt>
                <c:pt idx="112">
                  <c:v>43474.603252314817</c:v>
                </c:pt>
                <c:pt idx="113">
                  <c:v>43475.400937500002</c:v>
                </c:pt>
                <c:pt idx="114">
                  <c:v>43475.497199074074</c:v>
                </c:pt>
                <c:pt idx="115">
                  <c:v>43476.408530092594</c:v>
                </c:pt>
                <c:pt idx="116">
                  <c:v>43476.556863425925</c:v>
                </c:pt>
                <c:pt idx="117">
                  <c:v>43476.689930555556</c:v>
                </c:pt>
                <c:pt idx="118">
                  <c:v>43479.364317129628</c:v>
                </c:pt>
                <c:pt idx="119">
                  <c:v>43479.44326388889</c:v>
                </c:pt>
                <c:pt idx="120">
                  <c:v>43479.529791666668</c:v>
                </c:pt>
                <c:pt idx="121">
                  <c:v>43479.662824074076</c:v>
                </c:pt>
                <c:pt idx="122">
                  <c:v>43480.407569444447</c:v>
                </c:pt>
                <c:pt idx="123">
                  <c:v>43480.525891203702</c:v>
                </c:pt>
                <c:pt idx="124">
                  <c:v>43480.606944444444</c:v>
                </c:pt>
                <c:pt idx="125">
                  <c:v>43481.366331018522</c:v>
                </c:pt>
                <c:pt idx="126">
                  <c:v>43481.507361111115</c:v>
                </c:pt>
                <c:pt idx="127">
                  <c:v>43481.594618055555</c:v>
                </c:pt>
                <c:pt idx="128">
                  <c:v>43482.363182870373</c:v>
                </c:pt>
                <c:pt idx="129">
                  <c:v>43482.44127314815</c:v>
                </c:pt>
                <c:pt idx="130">
                  <c:v>43482.525266203702</c:v>
                </c:pt>
                <c:pt idx="131">
                  <c:v>43482.608819444446</c:v>
                </c:pt>
                <c:pt idx="132">
                  <c:v>43483.346446759257</c:v>
                </c:pt>
                <c:pt idx="133">
                  <c:v>43483.428159722222</c:v>
                </c:pt>
                <c:pt idx="134">
                  <c:v>43483.504583333335</c:v>
                </c:pt>
                <c:pt idx="135">
                  <c:v>43483.582280092596</c:v>
                </c:pt>
                <c:pt idx="136">
                  <c:v>43486.356793981482</c:v>
                </c:pt>
              </c:numCache>
            </c:numRef>
          </c:xVal>
          <c:yVal>
            <c:numRef>
              <c:f>'All Data'!$X$3:$X$139</c:f>
              <c:numCache>
                <c:formatCode>0.000</c:formatCode>
                <c:ptCount val="137"/>
                <c:pt idx="0">
                  <c:v>3.68122291264125E-3</c:v>
                </c:pt>
                <c:pt idx="1">
                  <c:v>7.6681757874939305E-2</c:v>
                </c:pt>
                <c:pt idx="2">
                  <c:v>5.1213116065950602E-2</c:v>
                </c:pt>
                <c:pt idx="3">
                  <c:v>4.1574599046479303E-2</c:v>
                </c:pt>
                <c:pt idx="4">
                  <c:v>2.88206824310889E-3</c:v>
                </c:pt>
                <c:pt idx="5">
                  <c:v>5.9214311261402395E-4</c:v>
                </c:pt>
                <c:pt idx="6">
                  <c:v>4.8793212156164299E-2</c:v>
                </c:pt>
                <c:pt idx="7">
                  <c:v>4.9395086482628605E-4</c:v>
                </c:pt>
                <c:pt idx="8">
                  <c:v>2.2148352463687501E-2</c:v>
                </c:pt>
                <c:pt idx="9">
                  <c:v>1.6635441576650201E-2</c:v>
                </c:pt>
                <c:pt idx="11">
                  <c:v>2.77790374633938E-3</c:v>
                </c:pt>
                <c:pt idx="12">
                  <c:v>1.8414038814990499E-2</c:v>
                </c:pt>
                <c:pt idx="13">
                  <c:v>8.0516248803403204E-2</c:v>
                </c:pt>
                <c:pt idx="14">
                  <c:v>8.2594054929305105E-2</c:v>
                </c:pt>
                <c:pt idx="15">
                  <c:v>1.9016295739488799E-2</c:v>
                </c:pt>
                <c:pt idx="16">
                  <c:v>5.6459929197172902E-2</c:v>
                </c:pt>
                <c:pt idx="17">
                  <c:v>1.9426566960628801E-2</c:v>
                </c:pt>
                <c:pt idx="18">
                  <c:v>3.2705585378305799E-2</c:v>
                </c:pt>
                <c:pt idx="19">
                  <c:v>2.3635835138181901E-3</c:v>
                </c:pt>
                <c:pt idx="20">
                  <c:v>1.9648476041597401E-2</c:v>
                </c:pt>
                <c:pt idx="21">
                  <c:v>2.13661542497698E-3</c:v>
                </c:pt>
                <c:pt idx="22">
                  <c:v>2.4552992742244502E-3</c:v>
                </c:pt>
                <c:pt idx="23">
                  <c:v>1.97768949966943E-2</c:v>
                </c:pt>
                <c:pt idx="24">
                  <c:v>4.2344942691300298E-2</c:v>
                </c:pt>
                <c:pt idx="25">
                  <c:v>0.121297012499798</c:v>
                </c:pt>
                <c:pt idx="26">
                  <c:v>6.7418067643853401E-3</c:v>
                </c:pt>
                <c:pt idx="27">
                  <c:v>1.82427259362468E-2</c:v>
                </c:pt>
                <c:pt idx="28">
                  <c:v>3.0202633243846401E-2</c:v>
                </c:pt>
                <c:pt idx="29">
                  <c:v>1.0125420942812401E-2</c:v>
                </c:pt>
                <c:pt idx="30">
                  <c:v>1.14524591629777E-6</c:v>
                </c:pt>
                <c:pt idx="31">
                  <c:v>3.3884986292066203E-2</c:v>
                </c:pt>
                <c:pt idx="32">
                  <c:v>3.0199721510518699E-2</c:v>
                </c:pt>
                <c:pt idx="33">
                  <c:v>3.5746922396452503E-2</c:v>
                </c:pt>
                <c:pt idx="34">
                  <c:v>1.6955033560632601E-2</c:v>
                </c:pt>
                <c:pt idx="35">
                  <c:v>8.8337092643836199E-2</c:v>
                </c:pt>
                <c:pt idx="36">
                  <c:v>3.0841702272392201E-2</c:v>
                </c:pt>
                <c:pt idx="37">
                  <c:v>3.21754266766252E-2</c:v>
                </c:pt>
                <c:pt idx="38">
                  <c:v>1.97308826330524E-2</c:v>
                </c:pt>
                <c:pt idx="39">
                  <c:v>1.40818010681465E-3</c:v>
                </c:pt>
                <c:pt idx="41">
                  <c:v>1.6987045960722001E-2</c:v>
                </c:pt>
                <c:pt idx="42">
                  <c:v>3.1569328998760401E-2</c:v>
                </c:pt>
                <c:pt idx="43">
                  <c:v>5.7595147564099098E-3</c:v>
                </c:pt>
                <c:pt idx="44">
                  <c:v>6.5900467476092501E-3</c:v>
                </c:pt>
                <c:pt idx="45">
                  <c:v>1.7380822997874201E-3</c:v>
                </c:pt>
                <c:pt idx="46">
                  <c:v>9.9656458038263798E-2</c:v>
                </c:pt>
                <c:pt idx="47">
                  <c:v>3.7956682599715102E-2</c:v>
                </c:pt>
                <c:pt idx="48">
                  <c:v>1.59346366221161E-2</c:v>
                </c:pt>
                <c:pt idx="49">
                  <c:v>1.39851866000411E-2</c:v>
                </c:pt>
                <c:pt idx="50">
                  <c:v>2.7114970421714402E-2</c:v>
                </c:pt>
                <c:pt idx="51">
                  <c:v>5.1414171036568103E-3</c:v>
                </c:pt>
                <c:pt idx="52">
                  <c:v>0.16639443303244</c:v>
                </c:pt>
                <c:pt idx="53">
                  <c:v>5.6319456699853504E-3</c:v>
                </c:pt>
                <c:pt idx="54">
                  <c:v>4.2082060267607697E-3</c:v>
                </c:pt>
                <c:pt idx="55">
                  <c:v>2.0906432671751199E-2</c:v>
                </c:pt>
                <c:pt idx="56">
                  <c:v>4.9297409733755702E-2</c:v>
                </c:pt>
                <c:pt idx="57">
                  <c:v>1.9373839963901499E-4</c:v>
                </c:pt>
                <c:pt idx="58">
                  <c:v>4.79779926568419E-4</c:v>
                </c:pt>
                <c:pt idx="59">
                  <c:v>2.9179919420897101E-3</c:v>
                </c:pt>
                <c:pt idx="60">
                  <c:v>3.6540093149030901E-2</c:v>
                </c:pt>
                <c:pt idx="61">
                  <c:v>0.80583310112152395</c:v>
                </c:pt>
                <c:pt idx="62">
                  <c:v>3.8257996020257798E-2</c:v>
                </c:pt>
                <c:pt idx="63">
                  <c:v>3.2506908000704902E-2</c:v>
                </c:pt>
                <c:pt idx="64">
                  <c:v>1.1157176383561E-3</c:v>
                </c:pt>
                <c:pt idx="65">
                  <c:v>6.7411319152805104E-5</c:v>
                </c:pt>
                <c:pt idx="66">
                  <c:v>6.7376172694235698E-3</c:v>
                </c:pt>
                <c:pt idx="67">
                  <c:v>1.6205329098415999E-2</c:v>
                </c:pt>
                <c:pt idx="68">
                  <c:v>1.04146123776375E-2</c:v>
                </c:pt>
                <c:pt idx="69">
                  <c:v>3.0650592454408601E-3</c:v>
                </c:pt>
                <c:pt idx="70">
                  <c:v>5.0344980004683598E-3</c:v>
                </c:pt>
                <c:pt idx="71">
                  <c:v>6.7762271346461803E-2</c:v>
                </c:pt>
                <c:pt idx="72">
                  <c:v>2.4622453808394899E-2</c:v>
                </c:pt>
                <c:pt idx="73">
                  <c:v>3.1575118966514E-2</c:v>
                </c:pt>
                <c:pt idx="74">
                  <c:v>8.7400256038180808E-3</c:v>
                </c:pt>
                <c:pt idx="75">
                  <c:v>7.4287485489654605E-4</c:v>
                </c:pt>
                <c:pt idx="76">
                  <c:v>2.8144203087207202E-3</c:v>
                </c:pt>
                <c:pt idx="77">
                  <c:v>1.4878070696167299E-2</c:v>
                </c:pt>
                <c:pt idx="78">
                  <c:v>7.2151051363181697E-3</c:v>
                </c:pt>
                <c:pt idx="79">
                  <c:v>2.6213135497116801E-2</c:v>
                </c:pt>
                <c:pt idx="80">
                  <c:v>2.0387950345120701E-2</c:v>
                </c:pt>
                <c:pt idx="81">
                  <c:v>9.2668901504024603E-5</c:v>
                </c:pt>
                <c:pt idx="82">
                  <c:v>5.7589288107781501E-2</c:v>
                </c:pt>
                <c:pt idx="83">
                  <c:v>2.3994976323520399E-2</c:v>
                </c:pt>
                <c:pt idx="84">
                  <c:v>2.38592714353884E-2</c:v>
                </c:pt>
                <c:pt idx="85">
                  <c:v>6.8378167551570496E-4</c:v>
                </c:pt>
                <c:pt idx="86">
                  <c:v>7.3667512848899899E-2</c:v>
                </c:pt>
                <c:pt idx="87">
                  <c:v>1.6382769318802601E-2</c:v>
                </c:pt>
                <c:pt idx="88">
                  <c:v>1.09385793687964E-3</c:v>
                </c:pt>
                <c:pt idx="89">
                  <c:v>2.56976138699734E-2</c:v>
                </c:pt>
                <c:pt idx="90">
                  <c:v>8.2439593793159099E-2</c:v>
                </c:pt>
                <c:pt idx="91">
                  <c:v>1.32818774437325E-2</c:v>
                </c:pt>
                <c:pt idx="92">
                  <c:v>4.2181044367981299E-2</c:v>
                </c:pt>
                <c:pt idx="93">
                  <c:v>2.4949014188251901E-3</c:v>
                </c:pt>
                <c:pt idx="94">
                  <c:v>1.64027232567086E-2</c:v>
                </c:pt>
                <c:pt idx="95">
                  <c:v>2.5893006030708699E-2</c:v>
                </c:pt>
                <c:pt idx="96">
                  <c:v>8.9728536974966501E-3</c:v>
                </c:pt>
                <c:pt idx="97">
                  <c:v>1.75894483942018E-2</c:v>
                </c:pt>
                <c:pt idx="98">
                  <c:v>1.10920316281168E-2</c:v>
                </c:pt>
                <c:pt idx="99">
                  <c:v>1.6733808719927901E-2</c:v>
                </c:pt>
                <c:pt idx="100">
                  <c:v>1.7359619400179799E-2</c:v>
                </c:pt>
                <c:pt idx="101">
                  <c:v>3.7555455755940298E-2</c:v>
                </c:pt>
                <c:pt idx="102">
                  <c:v>2.0001367544372602E-2</c:v>
                </c:pt>
                <c:pt idx="103">
                  <c:v>9.4488262093120005E-3</c:v>
                </c:pt>
                <c:pt idx="104">
                  <c:v>4.5827747976615298E-2</c:v>
                </c:pt>
                <c:pt idx="105">
                  <c:v>0.21215450596406399</c:v>
                </c:pt>
                <c:pt idx="106">
                  <c:v>3.6180366800688899E-3</c:v>
                </c:pt>
                <c:pt idx="107">
                  <c:v>4.4632930206088299E-3</c:v>
                </c:pt>
                <c:pt idx="108">
                  <c:v>4.4603702559837302E-4</c:v>
                </c:pt>
                <c:pt idx="109">
                  <c:v>8.99246695860247E-2</c:v>
                </c:pt>
                <c:pt idx="110">
                  <c:v>1.1784285016001801E-2</c:v>
                </c:pt>
                <c:pt idx="111">
                  <c:v>5.8157279899351201E-4</c:v>
                </c:pt>
                <c:pt idx="112">
                  <c:v>1.92448095592186E-2</c:v>
                </c:pt>
                <c:pt idx="113">
                  <c:v>9.6134150934568403E-5</c:v>
                </c:pt>
                <c:pt idx="114">
                  <c:v>7.1687398450229198E-5</c:v>
                </c:pt>
                <c:pt idx="115">
                  <c:v>5.5466585848142597E-2</c:v>
                </c:pt>
                <c:pt idx="116">
                  <c:v>2.2948233368910698E-3</c:v>
                </c:pt>
                <c:pt idx="117">
                  <c:v>6.0124898766896204E-3</c:v>
                </c:pt>
                <c:pt idx="118">
                  <c:v>1.4789198943818801E-2</c:v>
                </c:pt>
                <c:pt idx="119">
                  <c:v>2.5719974717334899E-3</c:v>
                </c:pt>
                <c:pt idx="120">
                  <c:v>2.74434394920096E-2</c:v>
                </c:pt>
                <c:pt idx="121">
                  <c:v>5.6378209409296198E-3</c:v>
                </c:pt>
                <c:pt idx="122">
                  <c:v>8.6433920737200506E-2</c:v>
                </c:pt>
                <c:pt idx="123">
                  <c:v>1.7145830056304601E-2</c:v>
                </c:pt>
                <c:pt idx="124">
                  <c:v>7.7564589971538797E-2</c:v>
                </c:pt>
                <c:pt idx="125">
                  <c:v>6.4239671248504107E-5</c:v>
                </c:pt>
                <c:pt idx="126">
                  <c:v>6.5544222461865406E-2</c:v>
                </c:pt>
                <c:pt idx="127">
                  <c:v>5.3047606861340503E-2</c:v>
                </c:pt>
                <c:pt idx="128">
                  <c:v>3.9098505780239497E-2</c:v>
                </c:pt>
                <c:pt idx="129">
                  <c:v>5.9808968857979301E-3</c:v>
                </c:pt>
                <c:pt idx="130">
                  <c:v>2.72132288019418E-2</c:v>
                </c:pt>
                <c:pt idx="131">
                  <c:v>2.1592898529812599E-2</c:v>
                </c:pt>
                <c:pt idx="132">
                  <c:v>4.5604535618344799E-3</c:v>
                </c:pt>
                <c:pt idx="133">
                  <c:v>0.19102215002105499</c:v>
                </c:pt>
                <c:pt idx="134">
                  <c:v>0.10154249302774999</c:v>
                </c:pt>
                <c:pt idx="135">
                  <c:v>1.55947073034627E-2</c:v>
                </c:pt>
                <c:pt idx="136">
                  <c:v>0.293446942833548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C5-4DA0-82E2-4E015CD95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2136"/>
        <c:axId val="46820568"/>
      </c:scatterChart>
      <c:valAx>
        <c:axId val="46820176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1744"/>
        <c:crosses val="autoZero"/>
        <c:crossBetween val="midCat"/>
      </c:valAx>
      <c:valAx>
        <c:axId val="4682174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d33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176"/>
        <c:crosses val="autoZero"/>
        <c:crossBetween val="midCat"/>
      </c:valAx>
      <c:valAx>
        <c:axId val="46820568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d33 mismatch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2136"/>
        <c:crosses val="max"/>
        <c:crossBetween val="midCat"/>
      </c:valAx>
      <c:valAx>
        <c:axId val="468221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6820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74155394110627"/>
          <c:y val="3.3240740740740737E-2"/>
          <c:w val="0.16197606646771553"/>
          <c:h val="0.12442184310294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252411</xdr:colOff>
      <xdr:row>143</xdr:row>
      <xdr:rowOff>100012</xdr:rowOff>
    </xdr:from>
    <xdr:to>
      <xdr:col>17</xdr:col>
      <xdr:colOff>495299</xdr:colOff>
      <xdr:row>157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E00E9CBA-6EB8-4E07-842B-EA7444370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7106" displayName="Table7106" ref="C1:D139" totalsRowShown="0">
  <autoFilter ref="C1:D139"/>
  <tableColumns count="2">
    <tableColumn id="1" name="Type 1 " dataDxfId="1"/>
    <tableColumn id="2" name="Type 2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5" totalsRowShown="0">
  <autoFilter ref="A1:A5"/>
  <tableColumns count="1">
    <tableColumn id="1" name="Type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1:B11" totalsRowShown="0">
  <autoFilter ref="B1:B11"/>
  <tableColumns count="1">
    <tableColumn id="1" name="Water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C1:C8" totalsRowShown="0">
  <autoFilter ref="C1:C8"/>
  <tableColumns count="1">
    <tableColumn id="1" name="CarbonateStd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D1:D11" totalsRowShown="0">
  <autoFilter ref="D1:D11"/>
  <tableColumns count="1">
    <tableColumn id="1" name="Water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6" name="Table47" displayName="Table47" ref="E1:E9" totalsRowShown="0">
  <autoFilter ref="E1:E9"/>
  <tableColumns count="1">
    <tableColumn id="1" name="Carbonate"/>
  </tableColumns>
  <tableStyleInfo name="TableStyleDark1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5:B16" totalsRowShown="0">
  <autoFilter ref="A15:B16"/>
  <tableColumns count="2">
    <tableColumn id="1" name="Type 1 "/>
    <tableColumn id="2" name="Type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4"/>
  <sheetViews>
    <sheetView tabSelected="1" zoomScaleNormal="100" workbookViewId="0">
      <pane xSplit="5" ySplit="1" topLeftCell="AF5" activePane="bottomRight" state="frozen"/>
      <selection pane="topRight" activeCell="C1" sqref="C1"/>
      <selection pane="bottomLeft" activeCell="A2" sqref="A2"/>
      <selection pane="bottomRight" activeCell="AM13" sqref="AM13"/>
    </sheetView>
  </sheetViews>
  <sheetFormatPr defaultRowHeight="15" x14ac:dyDescent="0.25"/>
  <cols>
    <col min="1" max="1" width="9.28515625" style="46" bestFit="1" customWidth="1"/>
    <col min="2" max="2" width="7" style="21" customWidth="1"/>
    <col min="3" max="3" width="13.5703125" style="48" customWidth="1"/>
    <col min="4" max="4" width="16.5703125" style="48" customWidth="1"/>
    <col min="5" max="5" width="42.28515625" style="51" customWidth="1"/>
    <col min="6" max="7" width="11.7109375" style="46" bestFit="1" customWidth="1"/>
    <col min="8" max="8" width="10.7109375" style="46" bestFit="1" customWidth="1"/>
    <col min="9" max="10" width="11.7109375" style="46" bestFit="1" customWidth="1"/>
    <col min="11" max="11" width="10.7109375" style="46" bestFit="1" customWidth="1"/>
    <col min="12" max="12" width="11.42578125" style="46" bestFit="1" customWidth="1"/>
    <col min="13" max="13" width="10.7109375" style="46" bestFit="1" customWidth="1"/>
    <col min="14" max="14" width="12.28515625" style="46" bestFit="1" customWidth="1"/>
    <col min="15" max="15" width="10.7109375" style="46" bestFit="1" customWidth="1"/>
    <col min="16" max="16" width="12.28515625" style="46" bestFit="1" customWidth="1"/>
    <col min="17" max="17" width="10.7109375" style="46" bestFit="1" customWidth="1"/>
    <col min="18" max="18" width="12.28515625" style="46" bestFit="1" customWidth="1"/>
    <col min="19" max="19" width="10.7109375" style="46" bestFit="1" customWidth="1"/>
    <col min="20" max="20" width="13.85546875" style="46" bestFit="1" customWidth="1"/>
    <col min="21" max="21" width="10.7109375" style="46" bestFit="1" customWidth="1"/>
    <col min="22" max="22" width="15.85546875" style="46" bestFit="1" customWidth="1"/>
    <col min="23" max="23" width="9.28515625" style="46" bestFit="1" customWidth="1"/>
    <col min="24" max="24" width="14.7109375" style="46" customWidth="1"/>
    <col min="25" max="25" width="14.42578125" style="46" customWidth="1"/>
    <col min="26" max="27" width="15.140625" style="46" bestFit="1" customWidth="1"/>
    <col min="28" max="29" width="11.140625" style="46" bestFit="1" customWidth="1"/>
    <col min="30" max="31" width="10.85546875" style="46" bestFit="1" customWidth="1"/>
    <col min="32" max="32" width="10.42578125" style="46" bestFit="1" customWidth="1"/>
    <col min="33" max="33" width="13.5703125" style="46" bestFit="1" customWidth="1"/>
    <col min="34" max="34" width="8.28515625" style="46" bestFit="1" customWidth="1"/>
    <col min="35" max="35" width="7.7109375" style="51" bestFit="1" customWidth="1"/>
    <col min="36" max="16384" width="9.140625" style="46"/>
  </cols>
  <sheetData>
    <row r="1" spans="1:41" s="19" customFormat="1" x14ac:dyDescent="0.25">
      <c r="A1" s="19" t="s">
        <v>0</v>
      </c>
      <c r="B1" s="23" t="s">
        <v>79</v>
      </c>
      <c r="C1" s="48" t="s">
        <v>65</v>
      </c>
      <c r="D1" s="48" t="s">
        <v>57</v>
      </c>
      <c r="E1" s="56" t="s">
        <v>1</v>
      </c>
      <c r="F1" s="19" t="s">
        <v>2</v>
      </c>
      <c r="G1" s="19" t="s">
        <v>3</v>
      </c>
      <c r="H1" s="19" t="s">
        <v>4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16</v>
      </c>
      <c r="U1" s="19" t="s">
        <v>17</v>
      </c>
      <c r="V1" s="19" t="s">
        <v>18</v>
      </c>
      <c r="W1" s="19" t="s">
        <v>19</v>
      </c>
      <c r="X1" s="19" t="s">
        <v>20</v>
      </c>
      <c r="Y1" s="19" t="s">
        <v>21</v>
      </c>
      <c r="Z1" s="5" t="s">
        <v>42</v>
      </c>
      <c r="AA1" s="5" t="s">
        <v>43</v>
      </c>
      <c r="AB1" s="5" t="s">
        <v>36</v>
      </c>
      <c r="AC1" s="5" t="s">
        <v>37</v>
      </c>
      <c r="AD1" s="19" t="s">
        <v>31</v>
      </c>
      <c r="AE1" s="19" t="s">
        <v>32</v>
      </c>
      <c r="AF1" s="19" t="s">
        <v>33</v>
      </c>
      <c r="AG1" s="19" t="s">
        <v>34</v>
      </c>
      <c r="AH1" s="22" t="s">
        <v>73</v>
      </c>
      <c r="AI1" s="50" t="s">
        <v>74</v>
      </c>
      <c r="AJ1" s="19" t="s">
        <v>83</v>
      </c>
      <c r="AK1" s="19" t="s">
        <v>261</v>
      </c>
      <c r="AL1" s="19" t="s">
        <v>267</v>
      </c>
      <c r="AM1" s="19" t="s">
        <v>268</v>
      </c>
      <c r="AN1" s="19" t="s">
        <v>269</v>
      </c>
    </row>
    <row r="2" spans="1:41" s="19" customFormat="1" x14ac:dyDescent="0.25">
      <c r="A2" s="46" t="s">
        <v>100</v>
      </c>
      <c r="B2" s="23"/>
      <c r="C2" s="48"/>
      <c r="D2" s="48"/>
      <c r="E2" s="56"/>
      <c r="Z2" s="5"/>
      <c r="AA2" s="5"/>
      <c r="AB2" s="5"/>
      <c r="AC2" s="5"/>
      <c r="AH2" s="22"/>
      <c r="AI2" s="50"/>
      <c r="AK2" s="69" t="str">
        <f t="shared" ref="AK2:AK33" si="0">"07"</f>
        <v>07</v>
      </c>
      <c r="AN2" s="46">
        <v>1</v>
      </c>
      <c r="AO2" s="70"/>
    </row>
    <row r="3" spans="1:41" x14ac:dyDescent="0.25">
      <c r="A3" s="46">
        <v>726</v>
      </c>
      <c r="B3" s="21" t="s">
        <v>80</v>
      </c>
      <c r="C3" s="48" t="s">
        <v>62</v>
      </c>
      <c r="D3" s="48" t="s">
        <v>24</v>
      </c>
      <c r="E3" s="51" t="s">
        <v>98</v>
      </c>
      <c r="F3" s="16">
        <v>-27.1317145676575</v>
      </c>
      <c r="G3" s="16">
        <v>-27.5065790941769</v>
      </c>
      <c r="H3" s="16">
        <v>1.4348958501307799E-2</v>
      </c>
      <c r="I3" s="16">
        <v>-50.700895108913201</v>
      </c>
      <c r="J3" s="16">
        <v>-52.031351867038403</v>
      </c>
      <c r="K3" s="16">
        <v>6.8434406882000899E-3</v>
      </c>
      <c r="L3" s="16">
        <v>-3.2853928120517503E-2</v>
      </c>
      <c r="M3" s="16">
        <v>1.29014193886359E-2</v>
      </c>
      <c r="N3" s="16">
        <v>-37.0693131233486</v>
      </c>
      <c r="O3" s="16">
        <v>1.6920491403662499E-2</v>
      </c>
      <c r="P3" s="16">
        <v>-69.5893895134041</v>
      </c>
      <c r="Q3" s="16">
        <v>5.8134188952980803E-3</v>
      </c>
      <c r="R3" s="16">
        <v>-95.469733621327507</v>
      </c>
      <c r="S3" s="16">
        <v>0.191613216201205</v>
      </c>
      <c r="T3" s="16">
        <v>359.00950771854701</v>
      </c>
      <c r="U3" s="16">
        <v>0.225013117372065</v>
      </c>
      <c r="V3" s="47">
        <v>43424.547222222223</v>
      </c>
      <c r="W3" s="46">
        <v>2.2000000000000002</v>
      </c>
      <c r="X3" s="16">
        <v>3.68122291264125E-3</v>
      </c>
      <c r="Y3" s="16">
        <v>2.55202317432288E-3</v>
      </c>
      <c r="Z3" s="17">
        <f>((((N3/1000)+1)/((SMOW!$Z$4/1000)+1))-1)*1000</f>
        <v>-26.955332007976175</v>
      </c>
      <c r="AA3" s="17">
        <f>((((P3/1000)+1)/((SMOW!$AA$4/1000)+1))-1)*1000</f>
        <v>-50.377270642473995</v>
      </c>
      <c r="AB3" s="17">
        <f>Z3*SMOW!$AN$6</f>
        <v>-28.152228050166638</v>
      </c>
      <c r="AC3" s="17">
        <f>AA3*SMOW!$AN$12</f>
        <v>-52.559458439323457</v>
      </c>
      <c r="AD3" s="17">
        <f t="shared" ref="AD3:AD12" si="1">LN((AB3/1000)+1)*1000</f>
        <v>-28.556100007164975</v>
      </c>
      <c r="AE3" s="17">
        <f t="shared" ref="AE3:AE12" si="2">LN((AC3/1000)+1)*1000</f>
        <v>-53.991096964867836</v>
      </c>
      <c r="AF3" s="16">
        <f>(AD3-SMOW!$AN$14*AE3)</f>
        <v>-4.8800809714755644E-2</v>
      </c>
      <c r="AG3" s="2">
        <f t="shared" ref="AG3:AG12" si="3">AF3*1000</f>
        <v>-48.800809714755644</v>
      </c>
      <c r="AI3" s="46"/>
      <c r="AJ3" s="46" t="s">
        <v>99</v>
      </c>
      <c r="AK3" s="69" t="str">
        <f t="shared" si="0"/>
        <v>07</v>
      </c>
      <c r="AL3" s="46">
        <v>1</v>
      </c>
      <c r="AN3" s="46">
        <v>1</v>
      </c>
    </row>
    <row r="4" spans="1:41" x14ac:dyDescent="0.25">
      <c r="A4" s="46">
        <v>727</v>
      </c>
      <c r="B4" s="21" t="s">
        <v>80</v>
      </c>
      <c r="C4" s="48" t="s">
        <v>62</v>
      </c>
      <c r="D4" s="48" t="s">
        <v>24</v>
      </c>
      <c r="E4" s="51" t="s">
        <v>101</v>
      </c>
      <c r="F4" s="16">
        <v>-27.7929936375448</v>
      </c>
      <c r="G4" s="16">
        <v>-28.186531886471801</v>
      </c>
      <c r="H4" s="16">
        <v>1.55087067939023E-2</v>
      </c>
      <c r="I4" s="16">
        <v>-51.9390309107918</v>
      </c>
      <c r="J4" s="16">
        <v>-53.336465455682003</v>
      </c>
      <c r="K4" s="16">
        <v>1.57935281541365E-3</v>
      </c>
      <c r="L4" s="16">
        <v>-3.6717770677464699E-2</v>
      </c>
      <c r="M4" s="16">
        <v>1.1333919175516001E-2</v>
      </c>
      <c r="N4" s="16">
        <v>-37.694011348385096</v>
      </c>
      <c r="O4" s="16">
        <v>1.7797647945050499E-2</v>
      </c>
      <c r="P4" s="16">
        <v>-70.803223528603198</v>
      </c>
      <c r="Q4" s="16">
        <v>1.7189891003528701E-3</v>
      </c>
      <c r="R4" s="16">
        <v>-100.06071283045</v>
      </c>
      <c r="S4" s="16">
        <v>0.174082762228607</v>
      </c>
      <c r="T4" s="16">
        <v>377.17010146472501</v>
      </c>
      <c r="U4" s="16">
        <v>6.2633358780010195E-2</v>
      </c>
      <c r="V4" s="47">
        <v>43424.647824074076</v>
      </c>
      <c r="W4" s="46">
        <v>2.2000000000000002</v>
      </c>
      <c r="X4" s="16">
        <v>7.6681757874939305E-2</v>
      </c>
      <c r="Y4" s="16">
        <v>3.1223422983387698E-2</v>
      </c>
      <c r="Z4" s="17">
        <f>((((N4/1000)+1)/((SMOW!$Z$4/1000)+1))-1)*1000</f>
        <v>-27.586591646141301</v>
      </c>
      <c r="AA4" s="17">
        <f>((((P4/1000)+1)/((SMOW!$AA$4/1000)+1))-1)*1000</f>
        <v>-51.616169207804759</v>
      </c>
      <c r="AB4" s="17">
        <f>Z4*SMOW!$AN$6</f>
        <v>-28.811517473395842</v>
      </c>
      <c r="AC4" s="17">
        <f>AA4*SMOW!$AN$12</f>
        <v>-53.852022264727275</v>
      </c>
      <c r="AD4" s="17">
        <f t="shared" si="1"/>
        <v>-29.234717760191238</v>
      </c>
      <c r="AE4" s="17">
        <f t="shared" si="2"/>
        <v>-55.356297496014065</v>
      </c>
      <c r="AF4" s="16">
        <f>(AD4-SMOW!$AN$14*AE4)</f>
        <v>-6.5926822958104481E-3</v>
      </c>
      <c r="AG4" s="2">
        <f t="shared" si="3"/>
        <v>-6.5926822958104481</v>
      </c>
      <c r="AI4" s="46"/>
      <c r="AJ4" s="46" t="s">
        <v>102</v>
      </c>
      <c r="AK4" s="69" t="str">
        <f t="shared" si="0"/>
        <v>07</v>
      </c>
      <c r="AN4" s="46">
        <v>1</v>
      </c>
    </row>
    <row r="5" spans="1:41" x14ac:dyDescent="0.25">
      <c r="A5" s="46">
        <v>728</v>
      </c>
      <c r="B5" s="21" t="s">
        <v>80</v>
      </c>
      <c r="C5" s="48" t="s">
        <v>62</v>
      </c>
      <c r="D5" s="48" t="s">
        <v>24</v>
      </c>
      <c r="E5" s="51" t="s">
        <v>103</v>
      </c>
      <c r="F5" s="16">
        <v>-27.816768875648801</v>
      </c>
      <c r="G5" s="16">
        <v>-28.2109896995848</v>
      </c>
      <c r="H5" s="16">
        <v>2.06984494988992E-2</v>
      </c>
      <c r="I5" s="16">
        <v>-52.0965353853476</v>
      </c>
      <c r="J5" s="16">
        <v>-53.502612514268698</v>
      </c>
      <c r="K5" s="16">
        <v>1.2671983502950399E-3</v>
      </c>
      <c r="L5" s="16">
        <v>8.2433097683849002E-2</v>
      </c>
      <c r="M5" s="16">
        <v>1.9430951397251501E-2</v>
      </c>
      <c r="N5" s="16">
        <v>-37.723097633439799</v>
      </c>
      <c r="O5" s="16">
        <v>2.28606080861424E-2</v>
      </c>
      <c r="P5" s="16">
        <v>-70.9573269128649</v>
      </c>
      <c r="Q5" s="16">
        <v>1.23840020357299E-3</v>
      </c>
      <c r="R5" s="16">
        <v>-100.20097657431801</v>
      </c>
      <c r="S5" s="16">
        <v>0.12688491130315099</v>
      </c>
      <c r="T5" s="16">
        <v>330.46282203058001</v>
      </c>
      <c r="U5" s="16">
        <v>0.11008898485433399</v>
      </c>
      <c r="V5" s="47">
        <v>43424.739814814813</v>
      </c>
      <c r="W5" s="46">
        <v>2.2000000000000002</v>
      </c>
      <c r="X5" s="16">
        <v>5.1213116065950602E-2</v>
      </c>
      <c r="Y5" s="16">
        <v>1.0805861322856899E-2</v>
      </c>
      <c r="Z5" s="17">
        <f>((((N5/1000)+1)/((SMOW!$Z$4/1000)+1))-1)*1000</f>
        <v>-27.615983434117307</v>
      </c>
      <c r="AA5" s="17">
        <f>((((P5/1000)+1)/((SMOW!$AA$4/1000)+1))-1)*1000</f>
        <v>-51.77345468447114</v>
      </c>
      <c r="AB5" s="17">
        <f>Z5*SMOW!$AN$6</f>
        <v>-28.842214343226935</v>
      </c>
      <c r="AC5" s="17">
        <f>AA5*SMOW!$AN$12</f>
        <v>-54.016120862537889</v>
      </c>
      <c r="AD5" s="17">
        <f t="shared" si="1"/>
        <v>-29.26632579047557</v>
      </c>
      <c r="AE5" s="17">
        <f t="shared" si="2"/>
        <v>-55.529751156366544</v>
      </c>
      <c r="AF5" s="16">
        <f>(AD5-SMOW!$AN$14*AE5)</f>
        <v>5.3382820085968063E-2</v>
      </c>
      <c r="AG5" s="2">
        <f t="shared" si="3"/>
        <v>53.382820085968063</v>
      </c>
      <c r="AI5" s="46"/>
      <c r="AJ5" s="46" t="s">
        <v>102</v>
      </c>
      <c r="AK5" s="69" t="str">
        <f t="shared" si="0"/>
        <v>07</v>
      </c>
      <c r="AN5" s="46">
        <v>1</v>
      </c>
    </row>
    <row r="6" spans="1:41" x14ac:dyDescent="0.25">
      <c r="A6" s="46">
        <v>728</v>
      </c>
      <c r="B6" s="21" t="s">
        <v>80</v>
      </c>
      <c r="C6" s="48" t="s">
        <v>62</v>
      </c>
      <c r="D6" s="48" t="s">
        <v>24</v>
      </c>
      <c r="E6" s="51" t="s">
        <v>106</v>
      </c>
      <c r="F6" s="16">
        <v>-27.9156445293312</v>
      </c>
      <c r="G6" s="16">
        <v>-28.312698150959299</v>
      </c>
      <c r="H6" s="16">
        <v>1.8632673218561699E-2</v>
      </c>
      <c r="I6" s="16">
        <v>-52.102588736583101</v>
      </c>
      <c r="J6" s="16">
        <v>-53.508998659701703</v>
      </c>
      <c r="K6" s="16">
        <v>2.6102529922507902E-3</v>
      </c>
      <c r="L6" s="16">
        <v>-6.7634376674186397E-2</v>
      </c>
      <c r="M6" s="16">
        <v>1.73538780003402E-2</v>
      </c>
      <c r="N6" s="16">
        <v>-37.8188961805727</v>
      </c>
      <c r="O6" s="16">
        <v>1.92138401675589E-2</v>
      </c>
      <c r="P6" s="16">
        <v>-70.960217596999797</v>
      </c>
      <c r="Q6" s="16">
        <v>2.1910007089275098E-3</v>
      </c>
      <c r="R6" s="16">
        <v>-99.528302096085895</v>
      </c>
      <c r="S6" s="16">
        <v>0.142596108507478</v>
      </c>
      <c r="T6" s="16">
        <v>334.84613025311199</v>
      </c>
      <c r="U6" s="16">
        <v>0.12513756637290299</v>
      </c>
      <c r="V6" s="47">
        <v>43425.406678240739</v>
      </c>
      <c r="W6" s="46">
        <v>2.2000000000000002</v>
      </c>
      <c r="X6" s="16">
        <v>4.1574599046479303E-2</v>
      </c>
      <c r="Y6" s="16">
        <v>1.45233206991765E-3</v>
      </c>
      <c r="Z6" s="17">
        <f>((((N6/1000)+1)/((SMOW!$Z$4/1000)+1))-1)*1000</f>
        <v>-27.712788185237368</v>
      </c>
      <c r="AA6" s="17">
        <f>((((P6/1000)+1)/((SMOW!$AA$4/1000)+1))-1)*1000</f>
        <v>-51.776405058560741</v>
      </c>
      <c r="AB6" s="17">
        <f>Z6*SMOW!$AN$6</f>
        <v>-28.943317510090736</v>
      </c>
      <c r="AC6" s="17">
        <f>AA6*SMOW!$AN$12</f>
        <v>-54.01919903772216</v>
      </c>
      <c r="AD6" s="17">
        <f t="shared" si="1"/>
        <v>-29.370437018780379</v>
      </c>
      <c r="AE6" s="17">
        <f t="shared" si="2"/>
        <v>-55.533005102084005</v>
      </c>
      <c r="AF6" s="16">
        <f>(AD6-SMOW!$AN$14*AE6)</f>
        <v>-4.9010324880022438E-2</v>
      </c>
      <c r="AG6" s="2">
        <f t="shared" si="3"/>
        <v>-49.010324880022438</v>
      </c>
      <c r="AI6" s="46"/>
      <c r="AJ6" s="46" t="s">
        <v>102</v>
      </c>
      <c r="AK6" s="69" t="str">
        <f t="shared" si="0"/>
        <v>07</v>
      </c>
      <c r="AN6" s="46">
        <v>1</v>
      </c>
    </row>
    <row r="7" spans="1:41" x14ac:dyDescent="0.25">
      <c r="A7" s="46">
        <v>729</v>
      </c>
      <c r="B7" s="21" t="s">
        <v>80</v>
      </c>
      <c r="C7" s="48" t="s">
        <v>63</v>
      </c>
      <c r="D7" s="48" t="s">
        <v>56</v>
      </c>
      <c r="E7" s="51" t="s">
        <v>266</v>
      </c>
      <c r="F7" s="16">
        <v>10.294156164155901</v>
      </c>
      <c r="G7" s="16">
        <v>10.2415283503548</v>
      </c>
      <c r="H7" s="16">
        <v>1.7008895924715401E-2</v>
      </c>
      <c r="I7" s="16">
        <v>20.237869712552001</v>
      </c>
      <c r="J7" s="16">
        <v>20.035805679035899</v>
      </c>
      <c r="K7" s="16">
        <v>1.5077921735864701E-3</v>
      </c>
      <c r="L7" s="16">
        <v>-0.31766563589980701</v>
      </c>
      <c r="M7" s="16">
        <v>1.29601904511738E-2</v>
      </c>
      <c r="N7" s="16">
        <v>-1.8888466798736701E-2</v>
      </c>
      <c r="O7" s="16">
        <v>2.0188811709377801E-2</v>
      </c>
      <c r="P7" s="16">
        <v>-6.0363220258952098E-2</v>
      </c>
      <c r="Q7" s="16">
        <v>1.33160061770374E-3</v>
      </c>
      <c r="R7" s="16">
        <v>-3.6399501544864301</v>
      </c>
      <c r="S7" s="16">
        <v>0.129740344999557</v>
      </c>
      <c r="T7" s="16">
        <v>0.30966317915976899</v>
      </c>
      <c r="U7" s="16">
        <v>5.4100897747785703E-2</v>
      </c>
      <c r="V7" s="47">
        <v>43425.527858796297</v>
      </c>
      <c r="W7" s="46">
        <v>2.2000000000000002</v>
      </c>
      <c r="X7" s="16">
        <v>2.88206824310889E-3</v>
      </c>
      <c r="Y7" s="16">
        <v>7.2262214795942504E-6</v>
      </c>
      <c r="Z7" s="17">
        <f>((((N7/1000)+1)/((SMOW!$Z$4/1000)+1))-1)*1000</f>
        <v>10.484245575570261</v>
      </c>
      <c r="AA7" s="17">
        <f>((((P7/1000)+1)/((SMOW!$AA$4/1000)+1))-1)*1000</f>
        <v>20.587465758733494</v>
      </c>
      <c r="AB7" s="17">
        <f>Z7*SMOW!$AN$6</f>
        <v>10.949776923173021</v>
      </c>
      <c r="AC7" s="17">
        <f>AA7*SMOW!$AN$12</f>
        <v>21.479251200338716</v>
      </c>
      <c r="AD7" s="17">
        <f t="shared" si="1"/>
        <v>10.890262170554928</v>
      </c>
      <c r="AE7" s="17">
        <f t="shared" si="2"/>
        <v>21.251822979514426</v>
      </c>
      <c r="AF7" s="16">
        <f>(AD7-SMOW!$AN$14*AE7)</f>
        <v>-0.33070036262868818</v>
      </c>
      <c r="AG7" s="2">
        <f t="shared" si="3"/>
        <v>-330.7003626286882</v>
      </c>
      <c r="AI7" s="46"/>
      <c r="AJ7" s="46" t="s">
        <v>102</v>
      </c>
      <c r="AK7" s="69" t="str">
        <f t="shared" si="0"/>
        <v>07</v>
      </c>
      <c r="AN7" s="46">
        <v>1</v>
      </c>
    </row>
    <row r="8" spans="1:41" x14ac:dyDescent="0.25">
      <c r="A8" s="46">
        <v>730</v>
      </c>
      <c r="B8" s="21" t="s">
        <v>81</v>
      </c>
      <c r="C8" s="48" t="s">
        <v>62</v>
      </c>
      <c r="D8" s="48" t="s">
        <v>22</v>
      </c>
      <c r="E8" s="51" t="s">
        <v>107</v>
      </c>
      <c r="F8" s="16">
        <v>-0.34728690527683698</v>
      </c>
      <c r="G8" s="16">
        <v>-0.347351682564013</v>
      </c>
      <c r="H8" s="16">
        <v>1.6190305884667799E-2</v>
      </c>
      <c r="I8" s="16">
        <v>-0.68963673169866202</v>
      </c>
      <c r="J8" s="16">
        <v>-0.68987471500173903</v>
      </c>
      <c r="K8" s="16">
        <v>2.0920364131839998E-3</v>
      </c>
      <c r="L8" s="16">
        <v>1.6575967257931999E-2</v>
      </c>
      <c r="M8" s="16">
        <v>1.6047151887187399E-2</v>
      </c>
      <c r="N8" s="16">
        <v>-10.544304816886401</v>
      </c>
      <c r="O8" s="16">
        <v>1.65387990806183E-2</v>
      </c>
      <c r="P8" s="16">
        <v>-20.5716105542114</v>
      </c>
      <c r="Q8" s="16">
        <v>1.82653542369973E-3</v>
      </c>
      <c r="R8" s="16">
        <v>-32.759560700728599</v>
      </c>
      <c r="S8" s="16">
        <v>0.15122137961568599</v>
      </c>
      <c r="T8" s="16">
        <v>405.457354171985</v>
      </c>
      <c r="U8" s="16">
        <v>0.36954567615020301</v>
      </c>
      <c r="V8" s="47">
        <v>43430.368356481478</v>
      </c>
      <c r="W8" s="46">
        <v>2.2000000000000002</v>
      </c>
      <c r="X8" s="16">
        <v>5.9214311261402395E-4</v>
      </c>
      <c r="Y8" s="16">
        <v>1.6963129621476801E-2</v>
      </c>
      <c r="Z8" s="17">
        <f>((((N8/1000)+1)/((SMOW!$Z$4/1000)+1))-1)*1000</f>
        <v>-0.15172272145091981</v>
      </c>
      <c r="AA8" s="17">
        <f>((((P8/1000)+1)/((SMOW!$AA$4/1000)+1))-1)*1000</f>
        <v>-0.34731986845160101</v>
      </c>
      <c r="AB8" s="17">
        <f>Z8*SMOW!$AN$6</f>
        <v>-0.15845965664286021</v>
      </c>
      <c r="AC8" s="17">
        <f>AA8*SMOW!$AN$12</f>
        <v>-0.36236469261282561</v>
      </c>
      <c r="AD8" s="17">
        <f t="shared" si="1"/>
        <v>-0.15847221270067918</v>
      </c>
      <c r="AE8" s="17">
        <f t="shared" si="2"/>
        <v>-0.36243036256287936</v>
      </c>
      <c r="AF8" s="16">
        <f>(AD8-SMOW!$AN$14*AE8)</f>
        <v>3.2891018732521121E-2</v>
      </c>
      <c r="AG8" s="2">
        <f t="shared" si="3"/>
        <v>32.891018732521118</v>
      </c>
      <c r="AI8" s="46"/>
      <c r="AJ8" s="46" t="s">
        <v>102</v>
      </c>
      <c r="AK8" s="69" t="str">
        <f t="shared" si="0"/>
        <v>07</v>
      </c>
      <c r="AL8" s="46">
        <v>1</v>
      </c>
      <c r="AN8" s="46">
        <v>1</v>
      </c>
    </row>
    <row r="9" spans="1:41" x14ac:dyDescent="0.25">
      <c r="A9" s="46">
        <v>731</v>
      </c>
      <c r="B9" s="21" t="s">
        <v>81</v>
      </c>
      <c r="C9" s="48" t="s">
        <v>62</v>
      </c>
      <c r="D9" s="48" t="s">
        <v>22</v>
      </c>
      <c r="E9" s="51" t="s">
        <v>109</v>
      </c>
      <c r="F9" s="16">
        <v>-0.393810205442785</v>
      </c>
      <c r="G9" s="16">
        <v>-0.39389216588771098</v>
      </c>
      <c r="H9" s="16">
        <v>1.5622989128311201E-2</v>
      </c>
      <c r="I9" s="16">
        <v>-0.67212147944373801</v>
      </c>
      <c r="J9" s="16">
        <v>-0.67234768933725098</v>
      </c>
      <c r="K9" s="16">
        <v>3.6108530635701199E-3</v>
      </c>
      <c r="L9" s="16">
        <v>-3.8330147767053097E-2</v>
      </c>
      <c r="M9" s="16">
        <v>1.3551655057193201E-2</v>
      </c>
      <c r="N9" s="16">
        <v>-10.591667810817</v>
      </c>
      <c r="O9" s="16">
        <v>1.7346468755625202E-2</v>
      </c>
      <c r="P9" s="16">
        <v>-20.5554551989947</v>
      </c>
      <c r="Q9" s="16">
        <v>3.39297148755078E-3</v>
      </c>
      <c r="R9" s="16">
        <v>-33.6799405410638</v>
      </c>
      <c r="S9" s="16">
        <v>0.12940307083039501</v>
      </c>
      <c r="T9" s="16">
        <v>325.17731767254702</v>
      </c>
      <c r="U9" s="16">
        <v>0.114046493802218</v>
      </c>
      <c r="V9" s="47">
        <v>43430.473576388889</v>
      </c>
      <c r="W9" s="46">
        <v>2.2000000000000002</v>
      </c>
      <c r="X9" s="16">
        <v>4.8793212156164299E-2</v>
      </c>
      <c r="Y9" s="16">
        <v>2.8815101246448899E-2</v>
      </c>
      <c r="Z9" s="17">
        <f>((((N9/1000)+1)/((SMOW!$Z$4/1000)+1))-1)*1000</f>
        <v>-0.19958318465185254</v>
      </c>
      <c r="AA9" s="17">
        <f>((((P9/1000)+1)/((SMOW!$AA$4/1000)+1))-1)*1000</f>
        <v>-0.33083092008656667</v>
      </c>
      <c r="AB9" s="17">
        <f>Z9*SMOW!$AN$6</f>
        <v>-0.2084452652126442</v>
      </c>
      <c r="AC9" s="17">
        <f>AA9*SMOW!$AN$12</f>
        <v>-0.3451614939232665</v>
      </c>
      <c r="AD9" s="17">
        <f t="shared" si="1"/>
        <v>-0.20846699294639609</v>
      </c>
      <c r="AE9" s="17">
        <f t="shared" si="2"/>
        <v>-0.34522107586237277</v>
      </c>
      <c r="AF9" s="16">
        <f>(AD9-SMOW!$AN$14*AE9)</f>
        <v>-2.619026489106327E-2</v>
      </c>
      <c r="AG9" s="2">
        <f t="shared" si="3"/>
        <v>-26.190264891063268</v>
      </c>
      <c r="AI9" s="46"/>
      <c r="AJ9" s="46" t="s">
        <v>102</v>
      </c>
      <c r="AK9" s="69" t="str">
        <f t="shared" si="0"/>
        <v>07</v>
      </c>
      <c r="AN9" s="46">
        <v>1</v>
      </c>
    </row>
    <row r="10" spans="1:41" x14ac:dyDescent="0.25">
      <c r="A10" s="46">
        <v>732</v>
      </c>
      <c r="B10" s="21" t="s">
        <v>81</v>
      </c>
      <c r="C10" s="48" t="s">
        <v>62</v>
      </c>
      <c r="D10" s="48" t="s">
        <v>22</v>
      </c>
      <c r="E10" s="51" t="s">
        <v>110</v>
      </c>
      <c r="F10" s="16">
        <v>-0.25142768312025898</v>
      </c>
      <c r="G10" s="16">
        <v>-0.251461871711125</v>
      </c>
      <c r="H10" s="16">
        <v>1.14890530487481E-2</v>
      </c>
      <c r="I10" s="16">
        <v>-0.37271067130583402</v>
      </c>
      <c r="J10" s="16">
        <v>-0.37278017105449901</v>
      </c>
      <c r="K10" s="16">
        <v>1.15123431076542E-3</v>
      </c>
      <c r="L10" s="16">
        <v>-4.14253364211873E-2</v>
      </c>
      <c r="M10" s="16">
        <v>9.5124678635109105E-3</v>
      </c>
      <c r="N10" s="16">
        <v>-10.4438559666636</v>
      </c>
      <c r="O10" s="16">
        <v>1.13719222495788E-2</v>
      </c>
      <c r="P10" s="16">
        <v>-20.261404166721402</v>
      </c>
      <c r="Q10" s="16">
        <v>1.1283292274480901E-3</v>
      </c>
      <c r="R10" s="16">
        <v>-29.273217746011301</v>
      </c>
      <c r="S10" s="16">
        <v>0.12985074247349099</v>
      </c>
      <c r="T10" s="16">
        <v>396.887961538046</v>
      </c>
      <c r="U10" s="16">
        <v>9.1075987698645805E-2</v>
      </c>
      <c r="V10" s="47">
        <v>43430.556446759256</v>
      </c>
      <c r="W10" s="46">
        <v>2.2000000000000002</v>
      </c>
      <c r="X10" s="16">
        <v>4.9395086482628605E-4</v>
      </c>
      <c r="Y10" s="16">
        <v>5.7827247234445E-3</v>
      </c>
      <c r="Z10" s="17">
        <f>((((N10/1000)+1)/((SMOW!$Z$4/1000)+1))-1)*1000</f>
        <v>-5.0218823561598569E-2</v>
      </c>
      <c r="AA10" s="17">
        <f>((((P10/1000)+1)/((SMOW!$AA$4/1000)+1))-1)*1000</f>
        <v>-3.0708005869350963E-2</v>
      </c>
      <c r="AB10" s="17">
        <f>Z10*SMOW!$AN$6</f>
        <v>-5.2448687068623927E-2</v>
      </c>
      <c r="AC10" s="17">
        <f>AA10*SMOW!$AN$12</f>
        <v>-3.2038181855843992E-2</v>
      </c>
      <c r="AD10" s="17">
        <f t="shared" si="1"/>
        <v>-5.2450062549145041E-2</v>
      </c>
      <c r="AE10" s="17">
        <f t="shared" si="2"/>
        <v>-3.2038695089330577E-2</v>
      </c>
      <c r="AF10" s="16">
        <f>(AD10-SMOW!$AN$14*AE10)</f>
        <v>-3.55336315419785E-2</v>
      </c>
      <c r="AG10" s="2">
        <f t="shared" si="3"/>
        <v>-35.533631541978501</v>
      </c>
      <c r="AI10" s="46"/>
      <c r="AJ10" s="46" t="s">
        <v>102</v>
      </c>
      <c r="AK10" s="69" t="str">
        <f t="shared" si="0"/>
        <v>07</v>
      </c>
      <c r="AN10" s="46">
        <v>1</v>
      </c>
    </row>
    <row r="11" spans="1:41" x14ac:dyDescent="0.25">
      <c r="A11" s="46">
        <v>733</v>
      </c>
      <c r="B11" s="21" t="s">
        <v>81</v>
      </c>
      <c r="C11" s="48" t="s">
        <v>62</v>
      </c>
      <c r="D11" s="48" t="s">
        <v>67</v>
      </c>
      <c r="E11" s="51" t="s">
        <v>112</v>
      </c>
      <c r="F11" s="16">
        <v>-1.3344401300366699</v>
      </c>
      <c r="G11" s="16">
        <v>-1.33533318677695</v>
      </c>
      <c r="H11" s="16">
        <v>9.9830166587653296E-3</v>
      </c>
      <c r="I11" s="16">
        <v>-2.5311236488528799</v>
      </c>
      <c r="J11" s="16">
        <v>-2.5343324031707901</v>
      </c>
      <c r="K11" s="16">
        <v>1.53992875271021E-3</v>
      </c>
      <c r="L11" s="16">
        <v>2.79432209722923E-3</v>
      </c>
      <c r="M11" s="16">
        <v>1.0258883232579299E-2</v>
      </c>
      <c r="N11" s="16">
        <v>-11.520879496639299</v>
      </c>
      <c r="O11" s="16">
        <v>1.08758245366158E-2</v>
      </c>
      <c r="P11" s="16">
        <v>-22.3769431821087</v>
      </c>
      <c r="Q11" s="16">
        <v>1.4727413328225101E-3</v>
      </c>
      <c r="R11" s="16">
        <v>-31.798866347890201</v>
      </c>
      <c r="S11" s="16">
        <v>0.12765858408070899</v>
      </c>
      <c r="T11" s="16">
        <v>344.744456581078</v>
      </c>
      <c r="U11" s="16">
        <v>9.8951035691864905E-2</v>
      </c>
      <c r="V11" s="47">
        <v>43430.649560185186</v>
      </c>
      <c r="W11" s="46">
        <v>2.2000000000000002</v>
      </c>
      <c r="X11" s="16">
        <v>2.2148352463687501E-2</v>
      </c>
      <c r="Y11" s="16">
        <v>3.5522317805566403E-2</v>
      </c>
      <c r="Z11" s="17">
        <f>((((N11/1000)+1)/((SMOW!$Z$4/1000)+1))-1)*1000</f>
        <v>-1.1385546897120236</v>
      </c>
      <c r="AA11" s="17">
        <f>((((P11/1000)+1)/((SMOW!$AA$4/1000)+1))-1)*1000</f>
        <v>-2.189930945947216</v>
      </c>
      <c r="AB11" s="17">
        <f>Z11*SMOW!$AN$6</f>
        <v>-1.1891098674976459</v>
      </c>
      <c r="AC11" s="17">
        <f>AA11*SMOW!$AN$12</f>
        <v>-2.2847919919158297</v>
      </c>
      <c r="AD11" s="17">
        <f t="shared" si="1"/>
        <v>-1.1898174195965461</v>
      </c>
      <c r="AE11" s="17">
        <f t="shared" si="2"/>
        <v>-2.2874061117113174</v>
      </c>
      <c r="AF11" s="16">
        <f>(AD11-SMOW!$AN$14*AE11)</f>
        <v>1.7933007387029631E-2</v>
      </c>
      <c r="AG11" s="2">
        <f t="shared" si="3"/>
        <v>17.933007387029633</v>
      </c>
      <c r="AH11" s="2">
        <f>AVERAGE(AG11:AG14)</f>
        <v>21.067353456555452</v>
      </c>
      <c r="AI11" s="2">
        <f>STDEV(AG11:AG14)</f>
        <v>3.5040208333368672</v>
      </c>
      <c r="AJ11" s="46" t="s">
        <v>127</v>
      </c>
      <c r="AK11" s="69" t="str">
        <f t="shared" si="0"/>
        <v>07</v>
      </c>
      <c r="AL11" s="46">
        <v>1</v>
      </c>
      <c r="AN11" s="46">
        <v>1</v>
      </c>
    </row>
    <row r="12" spans="1:41" x14ac:dyDescent="0.25">
      <c r="A12" s="46">
        <v>734</v>
      </c>
      <c r="B12" s="21" t="s">
        <v>80</v>
      </c>
      <c r="C12" s="48" t="s">
        <v>62</v>
      </c>
      <c r="D12" s="48" t="s">
        <v>67</v>
      </c>
      <c r="E12" s="51" t="s">
        <v>113</v>
      </c>
      <c r="F12" s="16">
        <v>-1.4697430051856699</v>
      </c>
      <c r="G12" s="16">
        <v>-1.4708243717460601</v>
      </c>
      <c r="H12" s="16">
        <v>3.4653534038095101E-3</v>
      </c>
      <c r="I12" s="16">
        <v>-2.7902401567202402</v>
      </c>
      <c r="J12" s="16">
        <v>-2.7941402005660101</v>
      </c>
      <c r="K12" s="16">
        <v>1.85545334871235E-3</v>
      </c>
      <c r="L12" s="16">
        <v>4.48165415278885E-3</v>
      </c>
      <c r="M12" s="16">
        <v>3.7213190210599301E-3</v>
      </c>
      <c r="N12" s="16">
        <v>-11.649750574270699</v>
      </c>
      <c r="O12" s="16">
        <v>3.4300241550112398E-3</v>
      </c>
      <c r="P12" s="16">
        <v>-22.630834222013402</v>
      </c>
      <c r="Q12" s="16">
        <v>1.8185370466638701E-3</v>
      </c>
      <c r="R12" s="16">
        <v>-33.738801392980399</v>
      </c>
      <c r="S12" s="16">
        <v>0.18941975147319001</v>
      </c>
      <c r="T12" s="16">
        <v>386.580641133386</v>
      </c>
      <c r="U12" s="16">
        <v>0.22024320375362799</v>
      </c>
      <c r="V12" s="47">
        <v>43431.363379629627</v>
      </c>
      <c r="W12" s="46">
        <v>2.2000000000000002</v>
      </c>
      <c r="X12" s="16">
        <v>1.6635441576650201E-2</v>
      </c>
      <c r="Y12" s="16">
        <v>1.3653907772028099E-2</v>
      </c>
      <c r="Z12" s="17">
        <f>((((N12/1000)+1)/((SMOW!$Z$4/1000)+1))-1)*1000</f>
        <v>-1.2687793431129801</v>
      </c>
      <c r="AA12" s="17">
        <f>((((P12/1000)+1)/((SMOW!$AA$4/1000)+1))-1)*1000</f>
        <v>-2.4490646010842942</v>
      </c>
      <c r="AB12" s="17">
        <f>Z12*SMOW!$AN$6</f>
        <v>-1.3251168786230449</v>
      </c>
      <c r="AC12" s="17">
        <f>AA12*SMOW!$AN$12</f>
        <v>-2.5551505167765241</v>
      </c>
      <c r="AD12" s="17">
        <f t="shared" si="1"/>
        <v>-1.325995622371928</v>
      </c>
      <c r="AE12" s="17">
        <f t="shared" si="2"/>
        <v>-2.5584204852203078</v>
      </c>
      <c r="AF12" s="16">
        <f>(AD12-SMOW!$AN$14*AE12)</f>
        <v>2.485039382439469E-2</v>
      </c>
      <c r="AG12" s="2">
        <f t="shared" si="3"/>
        <v>24.85039382439469</v>
      </c>
      <c r="AH12" s="2"/>
      <c r="AI12" s="2"/>
      <c r="AJ12" s="46" t="s">
        <v>127</v>
      </c>
      <c r="AK12" s="69" t="str">
        <f t="shared" si="0"/>
        <v>07</v>
      </c>
      <c r="AN12" s="46">
        <v>1</v>
      </c>
    </row>
    <row r="13" spans="1:41" x14ac:dyDescent="0.25">
      <c r="A13" s="46" t="s">
        <v>270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7"/>
      <c r="X13" s="16"/>
      <c r="Y13" s="16"/>
      <c r="Z13" s="17"/>
      <c r="AA13" s="17"/>
      <c r="AB13" s="17"/>
      <c r="AC13" s="17"/>
      <c r="AD13" s="17"/>
      <c r="AE13" s="17"/>
      <c r="AF13" s="16"/>
      <c r="AG13" s="2"/>
      <c r="AI13" s="46"/>
      <c r="AK13" s="69" t="str">
        <f t="shared" si="0"/>
        <v>07</v>
      </c>
      <c r="AM13" s="46">
        <v>0</v>
      </c>
      <c r="AN13" s="46">
        <v>0</v>
      </c>
    </row>
    <row r="14" spans="1:41" x14ac:dyDescent="0.25">
      <c r="A14" s="46">
        <v>734</v>
      </c>
      <c r="B14" s="21" t="s">
        <v>80</v>
      </c>
      <c r="C14" s="48" t="s">
        <v>62</v>
      </c>
      <c r="D14" s="48" t="s">
        <v>67</v>
      </c>
      <c r="E14" s="51" t="s">
        <v>114</v>
      </c>
      <c r="F14" s="16">
        <v>-1.4709499786515901</v>
      </c>
      <c r="G14" s="16">
        <v>-1.4720331784083001</v>
      </c>
      <c r="H14" s="16">
        <v>3.8558186461843599E-3</v>
      </c>
      <c r="I14" s="16">
        <v>-2.7845036610022</v>
      </c>
      <c r="J14" s="16">
        <v>-2.7883876481150098</v>
      </c>
      <c r="K14" s="16">
        <v>1.5185404849796999E-3</v>
      </c>
      <c r="L14" s="16">
        <v>2.35499796428795E-4</v>
      </c>
      <c r="M14" s="16">
        <v>3.8297864553466301E-3</v>
      </c>
      <c r="N14" s="16">
        <v>-11.6509452426523</v>
      </c>
      <c r="O14" s="16">
        <v>3.8165086075274998E-3</v>
      </c>
      <c r="P14" s="16">
        <v>-22.6252118602393</v>
      </c>
      <c r="Q14" s="16">
        <v>1.48832743798844E-3</v>
      </c>
      <c r="R14" s="16">
        <v>-32.369267124564601</v>
      </c>
      <c r="S14" s="16">
        <v>0.12354343443400299</v>
      </c>
      <c r="T14" s="16">
        <v>391.496831650709</v>
      </c>
      <c r="U14" s="16">
        <v>8.7923620044422598E-2</v>
      </c>
      <c r="V14" s="47">
        <v>43431.615289351852</v>
      </c>
      <c r="W14" s="46">
        <v>2.2000000000000002</v>
      </c>
      <c r="X14" s="16">
        <v>2.77790374633938E-3</v>
      </c>
      <c r="Y14" s="16">
        <v>4.1159071078508101E-3</v>
      </c>
      <c r="Z14" s="17">
        <f>((((N14/1000)+1)/((SMOW!$Z$4/1000)+1))-1)*1000</f>
        <v>-1.2699865594938409</v>
      </c>
      <c r="AA14" s="17">
        <f>((((P14/1000)+1)/((SMOW!$AA$4/1000)+1))-1)*1000</f>
        <v>-2.4433261427377895</v>
      </c>
      <c r="AB14" s="17">
        <f>Z14*SMOW!$AN$6</f>
        <v>-1.3263776989627771</v>
      </c>
      <c r="AC14" s="17">
        <f>AA14*SMOW!$AN$12</f>
        <v>-2.549163486135078</v>
      </c>
      <c r="AD14" s="17">
        <f t="shared" ref="AD14" si="4">LN((AB14/1000)+1)*1000</f>
        <v>-1.3272581164598416</v>
      </c>
      <c r="AE14" s="17">
        <f t="shared" ref="AE14" si="5">LN((AC14/1000)+1)*1000</f>
        <v>-2.5524181356403099</v>
      </c>
      <c r="AF14" s="16">
        <f>(AD14-SMOW!$AN$14*AE14)</f>
        <v>2.0418659158242036E-2</v>
      </c>
      <c r="AG14" s="2">
        <f t="shared" ref="AG14:AG25" si="6">AF14*1000</f>
        <v>20.418659158242036</v>
      </c>
      <c r="AI14" s="46"/>
      <c r="AJ14" s="46" t="s">
        <v>128</v>
      </c>
      <c r="AK14" s="69" t="str">
        <f t="shared" si="0"/>
        <v>07</v>
      </c>
      <c r="AN14" s="46">
        <v>0</v>
      </c>
    </row>
    <row r="15" spans="1:41" x14ac:dyDescent="0.25">
      <c r="A15" s="46">
        <v>735</v>
      </c>
      <c r="B15" s="21" t="s">
        <v>80</v>
      </c>
      <c r="C15" s="48" t="s">
        <v>62</v>
      </c>
      <c r="D15" s="48" t="s">
        <v>24</v>
      </c>
      <c r="E15" s="51" t="s">
        <v>117</v>
      </c>
      <c r="F15" s="16">
        <v>-28.860605008774701</v>
      </c>
      <c r="G15" s="16">
        <v>-29.285263181338301</v>
      </c>
      <c r="H15" s="16">
        <v>4.20406656085919E-3</v>
      </c>
      <c r="I15" s="16">
        <v>-53.965135421428997</v>
      </c>
      <c r="J15" s="16">
        <v>-55.475855937164098</v>
      </c>
      <c r="K15" s="16">
        <v>1.6869410960391601E-3</v>
      </c>
      <c r="L15" s="16">
        <v>5.9887534843143797E-3</v>
      </c>
      <c r="M15" s="16">
        <v>4.4428353634781703E-3</v>
      </c>
      <c r="N15" s="16">
        <v>-38.7613629701818</v>
      </c>
      <c r="O15" s="16">
        <v>4.1612061376421596E-3</v>
      </c>
      <c r="P15" s="16">
        <v>-72.787548193108904</v>
      </c>
      <c r="Q15" s="16">
        <v>1.6533775321371201E-3</v>
      </c>
      <c r="R15" s="16">
        <v>-102.11587794624</v>
      </c>
      <c r="S15" s="16">
        <v>0.13671449901743199</v>
      </c>
      <c r="T15" s="16">
        <v>316.68292289115402</v>
      </c>
      <c r="U15" s="16">
        <v>7.2730988087652798E-2</v>
      </c>
      <c r="V15" s="47">
        <v>43431.71266203704</v>
      </c>
      <c r="W15" s="46">
        <v>2.2000000000000002</v>
      </c>
      <c r="X15" s="16">
        <v>1.8414038814990499E-2</v>
      </c>
      <c r="Y15" s="16">
        <v>1.4145078123902E-2</v>
      </c>
      <c r="Z15" s="17">
        <f>((((N15/1000)+1)/((SMOW!$Z$4/1000)+1))-1)*1000</f>
        <v>-28.665154016845996</v>
      </c>
      <c r="AA15" s="17">
        <f>((((P15/1000)+1)/((SMOW!$AA$4/1000)+1))-1)*1000</f>
        <v>-53.641468341972811</v>
      </c>
      <c r="AB15" s="17">
        <f>Z15*SMOW!$AN$6</f>
        <v>-29.937971186428282</v>
      </c>
      <c r="AC15" s="17">
        <f>AA15*SMOW!$AN$12</f>
        <v>-55.965051103168449</v>
      </c>
      <c r="AD15" s="17">
        <f t="shared" ref="AD15" si="7">LN((AB15/1000)+1)*1000</f>
        <v>-30.395262298759206</v>
      </c>
      <c r="AE15" s="17">
        <f t="shared" ref="AE15" si="8">LN((AC15/1000)+1)*1000</f>
        <v>-57.592091385464599</v>
      </c>
      <c r="AF15" s="16">
        <f>(AD15-SMOW!$AN$14*AE15)</f>
        <v>1.3361952766103968E-2</v>
      </c>
      <c r="AG15" s="2">
        <f t="shared" si="6"/>
        <v>13.361952766103968</v>
      </c>
      <c r="AH15" s="2">
        <f>AVERAGE(AG15:AG17)</f>
        <v>9.9566533092871143</v>
      </c>
      <c r="AI15" s="2">
        <f>STDEV(AG15:AG17)</f>
        <v>4.1503780295400992</v>
      </c>
      <c r="AJ15" s="46" t="s">
        <v>126</v>
      </c>
      <c r="AK15" s="69" t="str">
        <f t="shared" si="0"/>
        <v>07</v>
      </c>
      <c r="AL15" s="46">
        <v>1</v>
      </c>
      <c r="AN15" s="46">
        <v>0</v>
      </c>
    </row>
    <row r="16" spans="1:41" x14ac:dyDescent="0.25">
      <c r="A16" s="46">
        <v>736</v>
      </c>
      <c r="B16" s="21" t="s">
        <v>81</v>
      </c>
      <c r="C16" s="48" t="s">
        <v>62</v>
      </c>
      <c r="D16" s="48" t="s">
        <v>24</v>
      </c>
      <c r="E16" s="51" t="s">
        <v>119</v>
      </c>
      <c r="F16" s="16">
        <v>-28.9691676471626</v>
      </c>
      <c r="G16" s="16">
        <v>-29.397058393391099</v>
      </c>
      <c r="H16" s="16">
        <v>4.4809841520892704E-3</v>
      </c>
      <c r="I16" s="16">
        <v>-54.161652712684102</v>
      </c>
      <c r="J16" s="16">
        <v>-55.683605135067999</v>
      </c>
      <c r="K16" s="16">
        <v>4.1557590735224097E-3</v>
      </c>
      <c r="L16" s="16">
        <v>3.8851179247561701E-3</v>
      </c>
      <c r="M16" s="16">
        <v>3.6711015951913402E-3</v>
      </c>
      <c r="N16" s="16">
        <v>-38.868818813384699</v>
      </c>
      <c r="O16" s="16">
        <v>4.43530055635889E-3</v>
      </c>
      <c r="P16" s="16">
        <v>-72.980155554919307</v>
      </c>
      <c r="Q16" s="16">
        <v>4.0730756380700098E-3</v>
      </c>
      <c r="R16" s="16">
        <v>-101.513588594165</v>
      </c>
      <c r="S16" s="16">
        <v>0.19026035785262099</v>
      </c>
      <c r="T16" s="16">
        <v>317.35137105951901</v>
      </c>
      <c r="U16" s="16">
        <v>0.135898481962693</v>
      </c>
      <c r="V16" s="47">
        <v>43432.357569444444</v>
      </c>
      <c r="W16" s="46">
        <v>2.2000000000000002</v>
      </c>
      <c r="X16" s="16">
        <v>8.0516248803403204E-2</v>
      </c>
      <c r="Y16" s="16">
        <v>0.27029369007642201</v>
      </c>
      <c r="Z16" s="17">
        <f>((((N16/1000)+1)/((SMOW!$Z$4/1000)+1))-1)*1000</f>
        <v>-28.773738504491941</v>
      </c>
      <c r="AA16" s="17">
        <f>((((P16/1000)+1)/((SMOW!$AA$4/1000)+1))-1)*1000</f>
        <v>-53.838052867724471</v>
      </c>
      <c r="AB16" s="17">
        <f>Z16*SMOW!$AN$6</f>
        <v>-30.051377144775024</v>
      </c>
      <c r="AC16" s="17">
        <f>AA16*SMOW!$AN$12</f>
        <v>-56.170151063513408</v>
      </c>
      <c r="AD16" s="17">
        <f t="shared" ref="AD16" si="9">LN((AB16/1000)+1)*1000</f>
        <v>-30.512175016097508</v>
      </c>
      <c r="AE16" s="17">
        <f t="shared" ref="AE16" si="10">LN((AC16/1000)+1)*1000</f>
        <v>-57.809373853348241</v>
      </c>
      <c r="AF16" s="16">
        <f>(AD16-SMOW!$AN$14*AE16)</f>
        <v>1.1174378470364843E-2</v>
      </c>
      <c r="AG16" s="2">
        <f t="shared" si="6"/>
        <v>11.174378470364843</v>
      </c>
      <c r="AI16" s="46"/>
      <c r="AK16" s="69" t="str">
        <f t="shared" si="0"/>
        <v>07</v>
      </c>
      <c r="AN16" s="46">
        <v>0</v>
      </c>
    </row>
    <row r="17" spans="1:40" x14ac:dyDescent="0.25">
      <c r="A17" s="46">
        <v>737</v>
      </c>
      <c r="B17" s="21" t="s">
        <v>81</v>
      </c>
      <c r="C17" s="48" t="s">
        <v>62</v>
      </c>
      <c r="D17" s="48" t="s">
        <v>24</v>
      </c>
      <c r="E17" s="51" t="s">
        <v>120</v>
      </c>
      <c r="F17" s="16">
        <v>-29.050332485333001</v>
      </c>
      <c r="G17" s="16">
        <v>-29.480648100148201</v>
      </c>
      <c r="H17" s="16">
        <v>4.0814812027133596E-3</v>
      </c>
      <c r="I17" s="16">
        <v>-54.301361193997302</v>
      </c>
      <c r="J17" s="16">
        <v>-55.831324383154303</v>
      </c>
      <c r="K17" s="16">
        <v>1.80077201865998E-3</v>
      </c>
      <c r="L17" s="16">
        <v>-1.70882584269316E-3</v>
      </c>
      <c r="M17" s="16">
        <v>4.0690864315497E-3</v>
      </c>
      <c r="N17" s="16">
        <v>-38.949156176712798</v>
      </c>
      <c r="O17" s="16">
        <v>4.0398705361875103E-3</v>
      </c>
      <c r="P17" s="16">
        <v>-73.117084381061801</v>
      </c>
      <c r="Q17" s="16">
        <v>1.7649436623155799E-3</v>
      </c>
      <c r="R17" s="16">
        <v>-102.86813409146001</v>
      </c>
      <c r="S17" s="16">
        <v>0.12796190242810501</v>
      </c>
      <c r="T17" s="16">
        <v>272.78107299309602</v>
      </c>
      <c r="U17" s="16">
        <v>8.7386245988434599E-2</v>
      </c>
      <c r="V17" s="47">
        <v>43432.434502314813</v>
      </c>
      <c r="W17" s="46">
        <v>2.2000000000000002</v>
      </c>
      <c r="X17" s="16">
        <v>8.2594054929305105E-2</v>
      </c>
      <c r="Y17" s="16">
        <v>7.4691444051479094E-2</v>
      </c>
      <c r="Z17" s="17">
        <f>((((N17/1000)+1)/((SMOW!$Z$4/1000)+1))-1)*1000</f>
        <v>-28.854919677854028</v>
      </c>
      <c r="AA17" s="17">
        <f>((((P17/1000)+1)/((SMOW!$AA$4/1000)+1))-1)*1000</f>
        <v>-53.977809147525591</v>
      </c>
      <c r="AB17" s="17">
        <f>Z17*SMOW!$AN$6</f>
        <v>-30.13616300106473</v>
      </c>
      <c r="AC17" s="17">
        <f>AA17*SMOW!$AN$12</f>
        <v>-56.315961153781544</v>
      </c>
      <c r="AD17" s="17">
        <f t="shared" ref="AD17" si="11">LN((AB17/1000)+1)*1000</f>
        <v>-30.599591565994345</v>
      </c>
      <c r="AE17" s="17">
        <f t="shared" ref="AE17" si="12">LN((AC17/1000)+1)*1000</f>
        <v>-57.96387347478359</v>
      </c>
      <c r="AF17" s="16">
        <f>(AD17-SMOW!$AN$14*AE17)</f>
        <v>5.3336286913925335E-3</v>
      </c>
      <c r="AG17" s="2">
        <f t="shared" si="6"/>
        <v>5.3336286913925335</v>
      </c>
      <c r="AI17" s="46"/>
      <c r="AK17" s="69" t="str">
        <f t="shared" si="0"/>
        <v>07</v>
      </c>
      <c r="AN17" s="46">
        <v>0</v>
      </c>
    </row>
    <row r="18" spans="1:40" x14ac:dyDescent="0.25">
      <c r="A18" s="46">
        <v>738</v>
      </c>
      <c r="B18" s="21" t="s">
        <v>122</v>
      </c>
      <c r="C18" s="48" t="s">
        <v>62</v>
      </c>
      <c r="D18" s="48" t="s">
        <v>22</v>
      </c>
      <c r="E18" s="51" t="s">
        <v>121</v>
      </c>
      <c r="F18" s="16">
        <v>-0.351965988831832</v>
      </c>
      <c r="G18" s="16">
        <v>-0.35202844657163201</v>
      </c>
      <c r="H18" s="16">
        <v>5.0779454263908397E-3</v>
      </c>
      <c r="I18" s="16">
        <v>-0.61318842322524703</v>
      </c>
      <c r="J18" s="16">
        <v>-0.613376529785712</v>
      </c>
      <c r="K18" s="16">
        <v>1.2323522338199E-3</v>
      </c>
      <c r="L18" s="16">
        <v>-2.8165638844775999E-2</v>
      </c>
      <c r="M18" s="16">
        <v>5.2190803014591598E-3</v>
      </c>
      <c r="N18" s="16">
        <v>-10.5433692851943</v>
      </c>
      <c r="O18" s="16">
        <v>5.0261758154904702E-3</v>
      </c>
      <c r="P18" s="16">
        <v>-20.497097347079499</v>
      </c>
      <c r="Q18" s="16">
        <v>1.2078332194661199E-3</v>
      </c>
      <c r="R18" s="16">
        <v>-30.923464561507402</v>
      </c>
      <c r="S18" s="16">
        <v>0.122975683258952</v>
      </c>
      <c r="T18" s="16">
        <v>373.27636823108099</v>
      </c>
      <c r="U18" s="16">
        <v>7.3667185115928402E-2</v>
      </c>
      <c r="V18" s="47">
        <v>43432.540694444448</v>
      </c>
      <c r="W18" s="46">
        <v>2.2000000000000002</v>
      </c>
      <c r="X18" s="16">
        <v>1.9016295739488799E-2</v>
      </c>
      <c r="Y18" s="16">
        <v>1.50408160380552E-2</v>
      </c>
      <c r="Z18" s="17">
        <f>((((N18/1000)+1)/((SMOW!$Z$4/1000)+1))-1)*1000</f>
        <v>-0.15077736355839644</v>
      </c>
      <c r="AA18" s="17">
        <f>((((P18/1000)+1)/((SMOW!$AA$4/1000)+1))-1)*1000</f>
        <v>-0.27126803248556097</v>
      </c>
      <c r="AB18" s="17">
        <f>Z18*SMOW!$AN$6</f>
        <v>-0.15747232207872025</v>
      </c>
      <c r="AC18" s="17">
        <f>AA18*SMOW!$AN$12</f>
        <v>-0.2830185259643852</v>
      </c>
      <c r="AD18" s="17">
        <f t="shared" ref="AD18" si="13">LN((AB18/1000)+1)*1000</f>
        <v>-0.15748472214665024</v>
      </c>
      <c r="AE18" s="17">
        <f t="shared" ref="AE18" si="14">LN((AC18/1000)+1)*1000</f>
        <v>-0.28305858326552141</v>
      </c>
      <c r="AF18" s="16">
        <f>(AD18-SMOW!$AN$14*AE18)</f>
        <v>-8.0297901824549212E-3</v>
      </c>
      <c r="AG18" s="2">
        <f t="shared" si="6"/>
        <v>-8.0297901824549207</v>
      </c>
      <c r="AH18" s="2">
        <f>AVERAGE(AG18:AG20)</f>
        <v>1.1462518092245351</v>
      </c>
      <c r="AI18" s="2">
        <f>STDEV(AG18:AG20)</f>
        <v>8.4013143663548426</v>
      </c>
      <c r="AJ18" s="46" t="s">
        <v>125</v>
      </c>
      <c r="AK18" s="69" t="str">
        <f t="shared" si="0"/>
        <v>07</v>
      </c>
      <c r="AL18" s="46">
        <v>1</v>
      </c>
      <c r="AN18" s="46">
        <v>0</v>
      </c>
    </row>
    <row r="19" spans="1:40" x14ac:dyDescent="0.25">
      <c r="A19" s="46">
        <v>739</v>
      </c>
      <c r="B19" s="21" t="s">
        <v>81</v>
      </c>
      <c r="C19" s="48" t="s">
        <v>62</v>
      </c>
      <c r="D19" s="48" t="s">
        <v>22</v>
      </c>
      <c r="E19" s="51" t="s">
        <v>123</v>
      </c>
      <c r="F19" s="16">
        <v>-0.28890524313069399</v>
      </c>
      <c r="G19" s="16">
        <v>-0.28894738221448402</v>
      </c>
      <c r="H19" s="16">
        <v>4.5160227154191204E-3</v>
      </c>
      <c r="I19" s="16">
        <v>-0.52357866322624802</v>
      </c>
      <c r="J19" s="16">
        <v>-0.52371582983226606</v>
      </c>
      <c r="K19" s="16">
        <v>1.62324619285339E-3</v>
      </c>
      <c r="L19" s="16">
        <v>-1.2425424063048101E-2</v>
      </c>
      <c r="M19" s="16">
        <v>4.5923575826685098E-3</v>
      </c>
      <c r="N19" s="16">
        <v>-10.480951443265001</v>
      </c>
      <c r="O19" s="16">
        <v>4.4699819018311302E-3</v>
      </c>
      <c r="P19" s="16">
        <v>-20.4092704726318</v>
      </c>
      <c r="Q19" s="16">
        <v>1.5909499096860901E-3</v>
      </c>
      <c r="R19" s="16">
        <v>-30.915272462125198</v>
      </c>
      <c r="S19" s="16">
        <v>0.123929444091003</v>
      </c>
      <c r="T19" s="16">
        <v>800.84115073940995</v>
      </c>
      <c r="U19" s="16">
        <v>8.0814371845992994E-2</v>
      </c>
      <c r="V19" s="47">
        <v>43432.650370370371</v>
      </c>
      <c r="W19" s="46">
        <v>2.2000000000000002</v>
      </c>
      <c r="X19" s="16">
        <v>5.6459929197172902E-2</v>
      </c>
      <c r="Y19" s="16">
        <v>5.1980274237867302E-2</v>
      </c>
      <c r="Z19" s="17">
        <f>((((N19/1000)+1)/((SMOW!$Z$4/1000)+1))-1)*1000</f>
        <v>-8.7703926285542799E-2</v>
      </c>
      <c r="AA19" s="17">
        <f>((((P19/1000)+1)/((SMOW!$AA$4/1000)+1))-1)*1000</f>
        <v>-0.18162761428308638</v>
      </c>
      <c r="AB19" s="17">
        <f>Z19*SMOW!$AN$6</f>
        <v>-9.159823863252739E-2</v>
      </c>
      <c r="AC19" s="17">
        <f>AA19*SMOW!$AN$12</f>
        <v>-0.18949516165920932</v>
      </c>
      <c r="AD19" s="17">
        <f t="shared" ref="AD19" si="15">LN((AB19/1000)+1)*1000</f>
        <v>-9.1602434007328051E-2</v>
      </c>
      <c r="AE19" s="17">
        <f t="shared" ref="AE19" si="16">LN((AC19/1000)+1)*1000</f>
        <v>-0.18951311813585112</v>
      </c>
      <c r="AF19" s="16">
        <f>(AD19-SMOW!$AN$14*AE19)</f>
        <v>8.4604923684013372E-3</v>
      </c>
      <c r="AG19" s="2">
        <f t="shared" si="6"/>
        <v>8.4604923684013364</v>
      </c>
      <c r="AI19" s="46"/>
      <c r="AK19" s="69" t="str">
        <f t="shared" si="0"/>
        <v>07</v>
      </c>
      <c r="AN19" s="46">
        <v>0</v>
      </c>
    </row>
    <row r="20" spans="1:40" x14ac:dyDescent="0.25">
      <c r="A20" s="46">
        <v>740</v>
      </c>
      <c r="B20" s="21" t="s">
        <v>80</v>
      </c>
      <c r="C20" s="48" t="s">
        <v>62</v>
      </c>
      <c r="D20" s="48" t="s">
        <v>22</v>
      </c>
      <c r="E20" s="51" t="s">
        <v>124</v>
      </c>
      <c r="F20" s="16">
        <v>-0.20413316453386801</v>
      </c>
      <c r="G20" s="16">
        <v>-0.204154377935297</v>
      </c>
      <c r="H20" s="16">
        <v>4.3866791548603798E-3</v>
      </c>
      <c r="I20" s="16">
        <v>-0.352996068198413</v>
      </c>
      <c r="J20" s="16">
        <v>-0.35305843056658298</v>
      </c>
      <c r="K20" s="16">
        <v>1.5116436276378399E-3</v>
      </c>
      <c r="L20" s="16">
        <v>-1.7739526596141302E-2</v>
      </c>
      <c r="M20" s="16">
        <v>4.43979030311054E-3</v>
      </c>
      <c r="N20" s="16">
        <v>-10.397043615296299</v>
      </c>
      <c r="O20" s="16">
        <v>4.3419569977827801E-3</v>
      </c>
      <c r="P20" s="16">
        <v>-20.242081807506001</v>
      </c>
      <c r="Q20" s="16">
        <v>1.48156780127129E-3</v>
      </c>
      <c r="R20" s="16">
        <v>-30.584958311879902</v>
      </c>
      <c r="S20" s="16">
        <v>0.14572433412759001</v>
      </c>
      <c r="T20" s="16">
        <v>1072.0884838214599</v>
      </c>
      <c r="U20" s="16">
        <v>8.7764360535114494E-2</v>
      </c>
      <c r="V20" s="47">
        <v>43432.740069444444</v>
      </c>
      <c r="W20" s="46">
        <v>2.2000000000000002</v>
      </c>
      <c r="X20" s="16">
        <v>1.9426566960628801E-2</v>
      </c>
      <c r="Y20" s="16">
        <v>2.0870826143068101E-2</v>
      </c>
      <c r="Z20" s="17">
        <f>((((N20/1000)+1)/((SMOW!$Z$4/1000)+1))-1)*1000</f>
        <v>-2.9147865058254396E-3</v>
      </c>
      <c r="AA20" s="17">
        <f>((((P20/1000)+1)/((SMOW!$AA$4/1000)+1))-1)*1000</f>
        <v>-1.0986657801193012E-2</v>
      </c>
      <c r="AB20" s="17">
        <f>Z20*SMOW!$AN$6</f>
        <v>-3.0442116018183337E-3</v>
      </c>
      <c r="AC20" s="17">
        <f>AA20*SMOW!$AN$12</f>
        <v>-1.1462565889824368E-2</v>
      </c>
      <c r="AD20" s="17">
        <f t="shared" ref="AD20" si="17">LN((AB20/1000)+1)*1000</f>
        <v>-3.0442162354207825E-3</v>
      </c>
      <c r="AE20" s="17">
        <f t="shared" ref="AE20" si="18">LN((AC20/1000)+1)*1000</f>
        <v>-1.1462631585507522E-2</v>
      </c>
      <c r="AF20" s="16">
        <f>(AD20-SMOW!$AN$14*AE20)</f>
        <v>3.0080532417271896E-3</v>
      </c>
      <c r="AG20" s="2">
        <f t="shared" si="6"/>
        <v>3.0080532417271897</v>
      </c>
      <c r="AI20" s="46"/>
      <c r="AK20" s="69" t="str">
        <f t="shared" si="0"/>
        <v>07</v>
      </c>
      <c r="AN20" s="46">
        <v>0</v>
      </c>
    </row>
    <row r="21" spans="1:40" x14ac:dyDescent="0.25">
      <c r="A21" s="46">
        <v>741</v>
      </c>
      <c r="B21" s="21" t="s">
        <v>81</v>
      </c>
      <c r="C21" s="48" t="s">
        <v>64</v>
      </c>
      <c r="D21" s="48" t="s">
        <v>52</v>
      </c>
      <c r="E21" s="51" t="s">
        <v>129</v>
      </c>
      <c r="F21" s="16">
        <v>17.0289111619972</v>
      </c>
      <c r="G21" s="16">
        <v>16.885543927306198</v>
      </c>
      <c r="H21" s="16">
        <v>5.7483847642507101E-3</v>
      </c>
      <c r="I21" s="16">
        <v>32.852101558095697</v>
      </c>
      <c r="J21" s="16">
        <v>32.324006135585002</v>
      </c>
      <c r="K21" s="16">
        <v>1.51745921824666E-3</v>
      </c>
      <c r="L21" s="16">
        <v>-0.18153131228267</v>
      </c>
      <c r="M21" s="16">
        <v>5.6709731741722297E-3</v>
      </c>
      <c r="N21" s="16">
        <v>6.6603099693132801</v>
      </c>
      <c r="O21" s="16">
        <v>5.6897800299444204E-3</v>
      </c>
      <c r="P21" s="16">
        <v>12.302363577473001</v>
      </c>
      <c r="Q21" s="16">
        <v>1.4872676842567099E-3</v>
      </c>
      <c r="R21" s="16">
        <v>15.052891551567599</v>
      </c>
      <c r="S21" s="16">
        <v>0.15632101205936899</v>
      </c>
      <c r="T21" s="16">
        <v>967.05600297924502</v>
      </c>
      <c r="U21" s="16">
        <v>0.30022337097719498</v>
      </c>
      <c r="V21" s="47">
        <v>43433.427361111113</v>
      </c>
      <c r="W21" s="46">
        <v>2.2000000000000002</v>
      </c>
      <c r="X21" s="16">
        <v>3.2705585378305799E-2</v>
      </c>
      <c r="Y21" s="16">
        <v>3.7382771900221497E-2</v>
      </c>
      <c r="Z21" s="17">
        <f>((((N21/1000)+1)/((SMOW!$Z$4/1000)+1))-1)*1000</f>
        <v>17.233597853250735</v>
      </c>
      <c r="AA21" s="17">
        <f>((((P21/1000)+1)/((SMOW!$AA$4/1000)+1))-1)*1000</f>
        <v>33.205471434554212</v>
      </c>
      <c r="AB21" s="17">
        <f>Z21*SMOW!$AN$6</f>
        <v>17.998820298188694</v>
      </c>
      <c r="AC21" s="17">
        <f>AA21*SMOW!$AN$12</f>
        <v>34.643829917040655</v>
      </c>
      <c r="AD21" s="17">
        <f t="shared" ref="AD21" si="19">LN((AB21/1000)+1)*1000</f>
        <v>17.838759285015794</v>
      </c>
      <c r="AE21" s="17">
        <f t="shared" ref="AE21" si="20">LN((AC21/1000)+1)*1000</f>
        <v>34.057241808482893</v>
      </c>
      <c r="AF21" s="16">
        <f>(AD21-SMOW!$AN$14*AE21)</f>
        <v>-0.14346438986317267</v>
      </c>
      <c r="AG21" s="2">
        <f t="shared" si="6"/>
        <v>-143.46438986317267</v>
      </c>
      <c r="AH21" s="2">
        <f>AVERAGE(AG21:AG23)</f>
        <v>-137.86945356417962</v>
      </c>
      <c r="AI21" s="2">
        <f>STDEV(AG21:AG23)</f>
        <v>4.889290753939953</v>
      </c>
      <c r="AK21" s="69" t="str">
        <f t="shared" si="0"/>
        <v>07</v>
      </c>
      <c r="AN21" s="46">
        <v>0</v>
      </c>
    </row>
    <row r="22" spans="1:40" x14ac:dyDescent="0.25">
      <c r="A22" s="46">
        <v>742</v>
      </c>
      <c r="B22" s="21" t="s">
        <v>81</v>
      </c>
      <c r="C22" s="48" t="s">
        <v>64</v>
      </c>
      <c r="D22" s="48" t="s">
        <v>52</v>
      </c>
      <c r="E22" s="51" t="s">
        <v>130</v>
      </c>
      <c r="F22" s="16">
        <v>17.1719893045194</v>
      </c>
      <c r="G22" s="16">
        <v>17.026216956201001</v>
      </c>
      <c r="H22" s="16">
        <v>3.0243863670864901E-3</v>
      </c>
      <c r="I22" s="16">
        <v>33.113246331820903</v>
      </c>
      <c r="J22" s="16">
        <v>32.576812678207901</v>
      </c>
      <c r="K22" s="16">
        <v>1.4595914064831799E-3</v>
      </c>
      <c r="L22" s="16">
        <v>-0.17434013789283201</v>
      </c>
      <c r="M22" s="16">
        <v>3.0029933026999799E-3</v>
      </c>
      <c r="N22" s="16">
        <v>6.8019294313762702</v>
      </c>
      <c r="O22" s="16">
        <v>2.9935527735195202E-3</v>
      </c>
      <c r="P22" s="16">
        <v>12.558312586318699</v>
      </c>
      <c r="Q22" s="16">
        <v>1.4305512167842201E-3</v>
      </c>
      <c r="R22" s="16">
        <v>15.7479238085467</v>
      </c>
      <c r="S22" s="16">
        <v>0.13269916879806601</v>
      </c>
      <c r="T22" s="16">
        <v>740.20524845212196</v>
      </c>
      <c r="U22" s="16">
        <v>9.7839326871237295E-2</v>
      </c>
      <c r="V22" s="47">
        <v>43433.551817129628</v>
      </c>
      <c r="W22" s="46">
        <v>2.2000000000000002</v>
      </c>
      <c r="X22" s="16">
        <v>2.3635835138181901E-3</v>
      </c>
      <c r="Y22" s="16">
        <v>1.6417403945786101E-3</v>
      </c>
      <c r="Z22" s="17">
        <f>((((N22/1000)+1)/((SMOW!$Z$4/1000)+1))-1)*1000</f>
        <v>17.376704791603139</v>
      </c>
      <c r="AA22" s="17">
        <f>((((P22/1000)+1)/((SMOW!$AA$4/1000)+1))-1)*1000</f>
        <v>33.46670555378806</v>
      </c>
      <c r="AB22" s="17">
        <f>Z22*SMOW!$AN$6</f>
        <v>18.148281605616322</v>
      </c>
      <c r="AC22" s="17">
        <f>AA22*SMOW!$AN$12</f>
        <v>34.916379891616458</v>
      </c>
      <c r="AD22" s="17">
        <f t="shared" ref="AD22" si="21">LN((AB22/1000)+1)*1000</f>
        <v>17.985567251450281</v>
      </c>
      <c r="AE22" s="17">
        <f t="shared" ref="AE22" si="22">LN((AC22/1000)+1)*1000</f>
        <v>34.320631078202943</v>
      </c>
      <c r="AF22" s="16">
        <f>(AD22-SMOW!$AN$14*AE22)</f>
        <v>-0.13572595784087582</v>
      </c>
      <c r="AG22" s="2">
        <f t="shared" si="6"/>
        <v>-135.72595784087582</v>
      </c>
      <c r="AI22" s="46"/>
      <c r="AK22" s="69" t="str">
        <f t="shared" si="0"/>
        <v>07</v>
      </c>
      <c r="AN22" s="46">
        <v>0</v>
      </c>
    </row>
    <row r="23" spans="1:40" x14ac:dyDescent="0.25">
      <c r="A23" s="46">
        <v>743</v>
      </c>
      <c r="B23" s="21" t="s">
        <v>80</v>
      </c>
      <c r="C23" s="48" t="s">
        <v>64</v>
      </c>
      <c r="D23" s="48" t="s">
        <v>52</v>
      </c>
      <c r="E23" s="51" t="s">
        <v>131</v>
      </c>
      <c r="F23" s="16">
        <v>17.361106585813499</v>
      </c>
      <c r="G23" s="16">
        <v>17.212124002033001</v>
      </c>
      <c r="H23" s="16">
        <v>4.8455674825213096E-3</v>
      </c>
      <c r="I23" s="16">
        <v>33.475223866443599</v>
      </c>
      <c r="J23" s="16">
        <v>32.9271267772424</v>
      </c>
      <c r="K23" s="16">
        <v>1.46660218588631E-3</v>
      </c>
      <c r="L23" s="16">
        <v>-0.173398936351049</v>
      </c>
      <c r="M23" s="16">
        <v>4.6915275429850398E-3</v>
      </c>
      <c r="N23" s="16">
        <v>6.98911866357862</v>
      </c>
      <c r="O23" s="16">
        <v>4.7961669628052497E-3</v>
      </c>
      <c r="P23" s="16">
        <v>12.9130881764615</v>
      </c>
      <c r="Q23" s="16">
        <v>1.4374225089522599E-3</v>
      </c>
      <c r="R23" s="16">
        <v>16.737905589299501</v>
      </c>
      <c r="S23" s="16">
        <v>0.120456118114278</v>
      </c>
      <c r="T23" s="16">
        <v>764.96665581558204</v>
      </c>
      <c r="U23" s="16">
        <v>0.11190863934391999</v>
      </c>
      <c r="V23" s="47">
        <v>43433.680659722224</v>
      </c>
      <c r="W23" s="46">
        <v>2.2000000000000002</v>
      </c>
      <c r="X23" s="16">
        <v>1.9648476041597401E-2</v>
      </c>
      <c r="Y23" s="16">
        <v>8.2685530540681895E-2</v>
      </c>
      <c r="Z23" s="17">
        <f>((((N23/1000)+1)/((SMOW!$Z$4/1000)+1))-1)*1000</f>
        <v>17.565860134539424</v>
      </c>
      <c r="AA23" s="17">
        <f>((((P23/1000)+1)/((SMOW!$AA$4/1000)+1))-1)*1000</f>
        <v>33.828806931850195</v>
      </c>
      <c r="AB23" s="17">
        <f>Z23*SMOW!$AN$6</f>
        <v>18.34583600226312</v>
      </c>
      <c r="AC23" s="17">
        <f>AA23*SMOW!$AN$12</f>
        <v>35.294166383190145</v>
      </c>
      <c r="AD23" s="17">
        <f t="shared" ref="AD23" si="23">LN((AB23/1000)+1)*1000</f>
        <v>18.179581460043778</v>
      </c>
      <c r="AE23" s="17">
        <f t="shared" ref="AE23" si="24">LN((AC23/1000)+1)*1000</f>
        <v>34.685605062561116</v>
      </c>
      <c r="AF23" s="16">
        <f>(AD23-SMOW!$AN$14*AE23)</f>
        <v>-0.13441801298849043</v>
      </c>
      <c r="AG23" s="2">
        <f t="shared" si="6"/>
        <v>-134.41801298849043</v>
      </c>
      <c r="AI23" s="46"/>
      <c r="AK23" s="69" t="str">
        <f t="shared" si="0"/>
        <v>07</v>
      </c>
      <c r="AN23" s="46">
        <v>0</v>
      </c>
    </row>
    <row r="24" spans="1:40" x14ac:dyDescent="0.25">
      <c r="A24" s="46">
        <v>744</v>
      </c>
      <c r="B24" s="21" t="s">
        <v>80</v>
      </c>
      <c r="C24" s="48" t="s">
        <v>48</v>
      </c>
      <c r="D24" s="48" t="s">
        <v>46</v>
      </c>
      <c r="E24" s="51" t="s">
        <v>132</v>
      </c>
      <c r="F24" s="16">
        <v>17.832772981072001</v>
      </c>
      <c r="G24" s="16">
        <v>17.675634216779699</v>
      </c>
      <c r="H24" s="16">
        <v>3.8275292827650602E-3</v>
      </c>
      <c r="I24" s="16">
        <v>34.3218469324068</v>
      </c>
      <c r="J24" s="16">
        <v>33.745991583329598</v>
      </c>
      <c r="K24" s="16">
        <v>1.2763844200914399E-3</v>
      </c>
      <c r="L24" s="16">
        <v>-0.14224933921838301</v>
      </c>
      <c r="M24" s="16">
        <v>4.1000672898572604E-3</v>
      </c>
      <c r="N24" s="16">
        <v>7.4559764239058302</v>
      </c>
      <c r="O24" s="16">
        <v>3.7885076539281898E-3</v>
      </c>
      <c r="P24" s="16">
        <v>13.7428667376329</v>
      </c>
      <c r="Q24" s="16">
        <v>1.25098933656025E-3</v>
      </c>
      <c r="R24" s="16">
        <v>17.337953277880999</v>
      </c>
      <c r="S24" s="16">
        <v>0.128751821929561</v>
      </c>
      <c r="T24" s="16">
        <v>576.21150983476105</v>
      </c>
      <c r="U24" s="16">
        <v>7.9732822448222301E-2</v>
      </c>
      <c r="V24" s="47">
        <v>43433.786863425928</v>
      </c>
      <c r="W24" s="46">
        <v>2.2000000000000002</v>
      </c>
      <c r="X24" s="16">
        <v>2.13661542497698E-3</v>
      </c>
      <c r="Y24" s="16">
        <v>3.79340261509077E-3</v>
      </c>
      <c r="Z24" s="17">
        <f>((((N24/1000)+1)/((SMOW!$Z$4/1000)+1))-1)*1000</f>
        <v>18.037621457122732</v>
      </c>
      <c r="AA24" s="17">
        <f>((((P24/1000)+1)/((SMOW!$AA$4/1000)+1))-1)*1000</f>
        <v>34.675719653116218</v>
      </c>
      <c r="AB24" s="17">
        <f>Z24*SMOW!$AN$6</f>
        <v>18.838544915463803</v>
      </c>
      <c r="AC24" s="17">
        <f>AA24*SMOW!$AN$12</f>
        <v>36.177764748235077</v>
      </c>
      <c r="AD24" s="17">
        <f t="shared" ref="AD24" si="25">LN((AB24/1000)+1)*1000</f>
        <v>18.663297050466497</v>
      </c>
      <c r="AE24" s="17">
        <f t="shared" ref="AE24" si="26">LN((AC24/1000)+1)*1000</f>
        <v>35.53871671264524</v>
      </c>
      <c r="AF24" s="16">
        <f>(AD24-SMOW!$AN$14*AE24)</f>
        <v>-0.10114537381019062</v>
      </c>
      <c r="AG24" s="2">
        <f t="shared" si="6"/>
        <v>-101.14537381019062</v>
      </c>
      <c r="AH24" s="2">
        <f>AVERAGE(AG24:AG26)</f>
        <v>-106.42717308507224</v>
      </c>
      <c r="AI24" s="2">
        <f>STDEV(AG24:AG26)</f>
        <v>10.170779192463687</v>
      </c>
      <c r="AK24" s="69" t="str">
        <f t="shared" si="0"/>
        <v>07</v>
      </c>
      <c r="AN24" s="46">
        <v>0</v>
      </c>
    </row>
    <row r="25" spans="1:40" x14ac:dyDescent="0.25">
      <c r="A25" s="46">
        <v>745</v>
      </c>
      <c r="B25" s="21" t="s">
        <v>80</v>
      </c>
      <c r="C25" s="48" t="s">
        <v>48</v>
      </c>
      <c r="D25" s="48" t="s">
        <v>46</v>
      </c>
      <c r="E25" s="51" t="s">
        <v>133</v>
      </c>
      <c r="F25" s="16">
        <v>17.883006528029298</v>
      </c>
      <c r="G25" s="16">
        <v>17.7249863338035</v>
      </c>
      <c r="H25" s="16">
        <v>4.4040547308058899E-3</v>
      </c>
      <c r="I25" s="16">
        <v>34.416510553425603</v>
      </c>
      <c r="J25" s="16">
        <v>33.837509784533303</v>
      </c>
      <c r="K25" s="16">
        <v>1.5209502261275801E-3</v>
      </c>
      <c r="L25" s="16">
        <v>-0.14121883243014299</v>
      </c>
      <c r="M25" s="16">
        <v>4.4958542266745304E-3</v>
      </c>
      <c r="N25" s="16">
        <v>7.5056978402745296</v>
      </c>
      <c r="O25" s="16">
        <v>4.3591554298791904E-3</v>
      </c>
      <c r="P25" s="16">
        <v>13.835646920930699</v>
      </c>
      <c r="Q25" s="16">
        <v>1.4906892346632501E-3</v>
      </c>
      <c r="R25" s="16">
        <v>17.4174887650038</v>
      </c>
      <c r="S25" s="16">
        <v>0.13792815439239201</v>
      </c>
      <c r="T25" s="16">
        <v>645.43453354965698</v>
      </c>
      <c r="U25" s="16">
        <v>8.2399564440590004E-2</v>
      </c>
      <c r="V25" s="47">
        <v>43433.876134259262</v>
      </c>
      <c r="W25" s="46">
        <v>2.2000000000000002</v>
      </c>
      <c r="X25" s="16">
        <v>2.4552992742244502E-3</v>
      </c>
      <c r="Y25" s="16">
        <v>1.6412333043072699E-3</v>
      </c>
      <c r="Z25" s="17">
        <f>((((N25/1000)+1)/((SMOW!$Z$4/1000)+1))-1)*1000</f>
        <v>18.087865114056576</v>
      </c>
      <c r="AA25" s="17">
        <f>((((P25/1000)+1)/((SMOW!$AA$4/1000)+1))-1)*1000</f>
        <v>34.770415661416585</v>
      </c>
      <c r="AB25" s="17">
        <f>Z25*SMOW!$AN$6</f>
        <v>18.891019538579457</v>
      </c>
      <c r="AC25" s="17">
        <f>AA25*SMOW!$AN$12</f>
        <v>36.276562695189284</v>
      </c>
      <c r="AD25" s="17">
        <f t="shared" ref="AD25" si="27">LN((AB25/1000)+1)*1000</f>
        <v>18.714800080154635</v>
      </c>
      <c r="AE25" s="17">
        <f t="shared" ref="AE25" si="28">LN((AC25/1000)+1)*1000</f>
        <v>35.634060620321065</v>
      </c>
      <c r="AF25" s="16">
        <f>(AD25-SMOW!$AN$14*AE25)</f>
        <v>-9.9983927374889703E-2</v>
      </c>
      <c r="AG25" s="2">
        <f t="shared" si="6"/>
        <v>-99.983927374889703</v>
      </c>
      <c r="AI25" s="46"/>
      <c r="AK25" s="69" t="str">
        <f t="shared" si="0"/>
        <v>07</v>
      </c>
      <c r="AN25" s="46">
        <v>0</v>
      </c>
    </row>
    <row r="26" spans="1:40" x14ac:dyDescent="0.25">
      <c r="A26" s="46">
        <v>746</v>
      </c>
      <c r="B26" s="21" t="s">
        <v>81</v>
      </c>
      <c r="C26" s="48" t="s">
        <v>48</v>
      </c>
      <c r="D26" s="48" t="s">
        <v>46</v>
      </c>
      <c r="E26" s="51" t="s">
        <v>134</v>
      </c>
      <c r="F26" s="16">
        <v>17.440708818061299</v>
      </c>
      <c r="G26" s="16">
        <v>17.2903645253535</v>
      </c>
      <c r="H26" s="16">
        <v>6.00608298108466E-3</v>
      </c>
      <c r="I26" s="16">
        <v>33.598074997900703</v>
      </c>
      <c r="J26" s="16">
        <v>33.045991594730097</v>
      </c>
      <c r="K26" s="16">
        <v>1.1727591608382199E-3</v>
      </c>
      <c r="L26" s="16">
        <v>-0.15791903666398399</v>
      </c>
      <c r="M26" s="16">
        <v>6.0114493134793704E-3</v>
      </c>
      <c r="N26" s="16">
        <v>7.0679093517384297</v>
      </c>
      <c r="O26" s="16">
        <v>5.9448510156282497E-3</v>
      </c>
      <c r="P26" s="16">
        <v>13.033495048417899</v>
      </c>
      <c r="Q26" s="16">
        <v>1.14942581675858E-3</v>
      </c>
      <c r="R26" s="16">
        <v>15.7145020314306</v>
      </c>
      <c r="S26" s="16">
        <v>0.156863219541994</v>
      </c>
      <c r="T26" s="16">
        <v>637.34771993534798</v>
      </c>
      <c r="U26" s="16">
        <v>0.185750719397722</v>
      </c>
      <c r="V26" s="47">
        <v>43434.479618055557</v>
      </c>
      <c r="W26" s="46">
        <v>2.2000000000000002</v>
      </c>
      <c r="X26" s="16">
        <v>1.97768949966943E-2</v>
      </c>
      <c r="Y26" s="16">
        <v>2.71816323458948E-2</v>
      </c>
      <c r="Z26" s="17">
        <f>((((N26/1000)+1)/((SMOW!$Z$4/1000)+1))-1)*1000</f>
        <v>17.645478387489753</v>
      </c>
      <c r="AA26" s="17">
        <f>((((P26/1000)+1)/((SMOW!$AA$4/1000)+1))-1)*1000</f>
        <v>33.951700094387192</v>
      </c>
      <c r="AB26" s="17">
        <f>Z26*SMOW!$AN$6</f>
        <v>18.428989539876763</v>
      </c>
      <c r="AC26" s="17">
        <f>AA26*SMOW!$AN$12</f>
        <v>35.422382898028381</v>
      </c>
      <c r="AD26" s="17">
        <f t="shared" ref="AD26" si="29">LN((AB26/1000)+1)*1000</f>
        <v>18.261233625631455</v>
      </c>
      <c r="AE26" s="17">
        <f t="shared" ref="AE26" si="30">LN((AC26/1000)+1)*1000</f>
        <v>34.809442885798468</v>
      </c>
      <c r="AF26" s="16">
        <f>(AD26-SMOW!$AN$14*AE26)</f>
        <v>-0.11815221807013643</v>
      </c>
      <c r="AG26" s="2">
        <f t="shared" ref="AG26" si="31">AF26*1000</f>
        <v>-118.15221807013643</v>
      </c>
      <c r="AI26" s="46"/>
      <c r="AK26" s="69" t="str">
        <f t="shared" si="0"/>
        <v>07</v>
      </c>
      <c r="AN26" s="46">
        <v>0</v>
      </c>
    </row>
    <row r="27" spans="1:40" x14ac:dyDescent="0.25">
      <c r="A27" s="46">
        <v>747</v>
      </c>
      <c r="B27" s="21" t="s">
        <v>80</v>
      </c>
      <c r="C27" s="48" t="s">
        <v>48</v>
      </c>
      <c r="D27" s="48" t="s">
        <v>46</v>
      </c>
      <c r="E27" s="51" t="s">
        <v>135</v>
      </c>
      <c r="F27" s="16">
        <v>20.801219435127301</v>
      </c>
      <c r="G27" s="16">
        <v>20.587827991731899</v>
      </c>
      <c r="H27" s="16">
        <v>3.3419632385565199E-3</v>
      </c>
      <c r="I27" s="16">
        <v>40.1874534638741</v>
      </c>
      <c r="J27" s="16">
        <v>39.400940584998096</v>
      </c>
      <c r="K27" s="16">
        <v>1.53914779186689E-3</v>
      </c>
      <c r="L27" s="16">
        <v>-0.21586863714711799</v>
      </c>
      <c r="M27" s="16">
        <v>3.4107674186096499E-3</v>
      </c>
      <c r="N27" s="16">
        <v>10.394159591336599</v>
      </c>
      <c r="O27" s="16">
        <v>3.3078919514580299E-3</v>
      </c>
      <c r="P27" s="16">
        <v>19.491770522271999</v>
      </c>
      <c r="Q27" s="16">
        <v>1.50852473965229E-3</v>
      </c>
      <c r="R27" s="16">
        <v>25.238630578408198</v>
      </c>
      <c r="S27" s="16">
        <v>0.161161097981743</v>
      </c>
      <c r="T27" s="16">
        <v>507.92454158153402</v>
      </c>
      <c r="U27" s="16">
        <v>9.6239361262946604E-2</v>
      </c>
      <c r="V27" s="47">
        <v>43434.622118055559</v>
      </c>
      <c r="W27" s="46">
        <v>2.2000000000000002</v>
      </c>
      <c r="X27" s="16">
        <v>4.2344942691300298E-2</v>
      </c>
      <c r="Y27" s="16">
        <v>0.11331308726044299</v>
      </c>
      <c r="Z27" s="17">
        <f>((((N27/1000)+1)/((SMOW!$Z$4/1000)+1))-1)*1000</f>
        <v>21.00666533911366</v>
      </c>
      <c r="AA27" s="17">
        <f>((((P27/1000)+1)/((SMOW!$AA$4/1000)+1))-1)*1000</f>
        <v>40.543332985607748</v>
      </c>
      <c r="AB27" s="17">
        <f>Z27*SMOW!$AN$6</f>
        <v>21.939423080571451</v>
      </c>
      <c r="AC27" s="17">
        <f>AA27*SMOW!$AN$12</f>
        <v>42.299544970824037</v>
      </c>
      <c r="AD27" s="17">
        <f t="shared" ref="AD27" si="32">LN((AB27/1000)+1)*1000</f>
        <v>21.702217109511853</v>
      </c>
      <c r="AE27" s="17">
        <f t="shared" ref="AE27" si="33">LN((AC27/1000)+1)*1000</f>
        <v>41.429373200465456</v>
      </c>
      <c r="AF27" s="16">
        <f>(AD27-SMOW!$AN$14*AE27)</f>
        <v>-0.17249194033390935</v>
      </c>
      <c r="AG27" s="2">
        <f t="shared" ref="AG27" si="34">AF27*1000</f>
        <v>-172.49194033390935</v>
      </c>
      <c r="AH27" s="2">
        <f>AVERAGE(AG27:AG29, AG53)</f>
        <v>-168.51616210544051</v>
      </c>
      <c r="AI27" s="2">
        <f>STDEV(AG27:AG29,AG53)</f>
        <v>15.120905430879112</v>
      </c>
      <c r="AJ27" s="46" t="s">
        <v>139</v>
      </c>
      <c r="AK27" s="69" t="str">
        <f t="shared" si="0"/>
        <v>07</v>
      </c>
      <c r="AN27" s="46">
        <v>0</v>
      </c>
    </row>
    <row r="28" spans="1:40" x14ac:dyDescent="0.25">
      <c r="A28" s="46">
        <v>748</v>
      </c>
      <c r="B28" s="21" t="s">
        <v>80</v>
      </c>
      <c r="C28" s="48" t="s">
        <v>48</v>
      </c>
      <c r="D28" s="48" t="s">
        <v>46</v>
      </c>
      <c r="E28" s="51" t="s">
        <v>136</v>
      </c>
      <c r="F28" s="16">
        <v>20.221112537936602</v>
      </c>
      <c r="G28" s="16">
        <v>20.019380395157299</v>
      </c>
      <c r="H28" s="16">
        <v>4.6567210979697703E-3</v>
      </c>
      <c r="I28" s="16">
        <v>39.050235060830602</v>
      </c>
      <c r="J28" s="16">
        <v>38.307060345094101</v>
      </c>
      <c r="K28" s="16">
        <v>1.41464679471273E-3</v>
      </c>
      <c r="L28" s="16">
        <v>-0.20674746705241401</v>
      </c>
      <c r="M28" s="16">
        <v>4.7600528175301398E-3</v>
      </c>
      <c r="N28" s="16">
        <v>9.8199668790821004</v>
      </c>
      <c r="O28" s="16">
        <v>4.6092458655541497E-3</v>
      </c>
      <c r="P28" s="16">
        <v>18.3771783405181</v>
      </c>
      <c r="Q28" s="16">
        <v>1.3865008279061201E-3</v>
      </c>
      <c r="R28" s="16">
        <v>23.577852623430999</v>
      </c>
      <c r="S28" s="16">
        <v>0.12546221098211699</v>
      </c>
      <c r="T28" s="16">
        <v>509.50394366488098</v>
      </c>
      <c r="U28" s="16">
        <v>7.2459879510443304E-2</v>
      </c>
      <c r="V28" s="47">
        <v>43434.752800925926</v>
      </c>
      <c r="W28" s="46">
        <v>2.2000000000000002</v>
      </c>
      <c r="X28" s="16">
        <v>0.121297012499798</v>
      </c>
      <c r="Y28" s="16">
        <v>0.12844171718196401</v>
      </c>
      <c r="Z28" s="17">
        <f>((((N28/1000)+1)/((SMOW!$Z$4/1000)+1))-1)*1000</f>
        <v>20.426441689921138</v>
      </c>
      <c r="AA28" s="17">
        <f>((((P28/1000)+1)/((SMOW!$AA$4/1000)+1))-1)*1000</f>
        <v>39.405725505825998</v>
      </c>
      <c r="AB28" s="17">
        <f>Z28*SMOW!$AN$6</f>
        <v>21.333435794370178</v>
      </c>
      <c r="AC28" s="17">
        <f>AA28*SMOW!$AN$12</f>
        <v>41.112659848003574</v>
      </c>
      <c r="AD28" s="17">
        <f t="shared" ref="AD28" si="35">LN((AB28/1000)+1)*1000</f>
        <v>21.109063531088687</v>
      </c>
      <c r="AE28" s="17">
        <f t="shared" ref="AE28" si="36">LN((AC28/1000)+1)*1000</f>
        <v>40.290006493798209</v>
      </c>
      <c r="AF28" s="16">
        <f>(AD28-SMOW!$AN$14*AE28)</f>
        <v>-0.16405989763676843</v>
      </c>
      <c r="AG28" s="2">
        <f t="shared" ref="AG28" si="37">AF28*1000</f>
        <v>-164.05989763676843</v>
      </c>
      <c r="AI28" s="46"/>
      <c r="AJ28" s="46" t="s">
        <v>139</v>
      </c>
      <c r="AK28" s="69" t="str">
        <f t="shared" si="0"/>
        <v>07</v>
      </c>
      <c r="AN28" s="46">
        <v>0</v>
      </c>
    </row>
    <row r="29" spans="1:40" x14ac:dyDescent="0.25">
      <c r="A29" s="46">
        <v>749</v>
      </c>
      <c r="B29" s="21" t="s">
        <v>80</v>
      </c>
      <c r="C29" s="48" t="s">
        <v>48</v>
      </c>
      <c r="D29" s="48" t="s">
        <v>46</v>
      </c>
      <c r="E29" s="51" t="s">
        <v>137</v>
      </c>
      <c r="F29" s="16">
        <v>19.590860094904201</v>
      </c>
      <c r="G29" s="16">
        <v>19.401428458852799</v>
      </c>
      <c r="H29" s="16">
        <v>6.5880736601988E-3</v>
      </c>
      <c r="I29" s="16">
        <v>37.875599535453297</v>
      </c>
      <c r="J29" s="16">
        <v>37.175931203482499</v>
      </c>
      <c r="K29" s="16">
        <v>1.7129052079077E-3</v>
      </c>
      <c r="L29" s="16">
        <v>-0.22746321658590299</v>
      </c>
      <c r="M29" s="16">
        <v>6.6523655213483902E-3</v>
      </c>
      <c r="N29" s="16">
        <v>9.1961398544038992</v>
      </c>
      <c r="O29" s="16">
        <v>6.5209083046625996E-3</v>
      </c>
      <c r="P29" s="16">
        <v>17.225913491574399</v>
      </c>
      <c r="Q29" s="16">
        <v>1.6788250592074999E-3</v>
      </c>
      <c r="R29" s="16">
        <v>19.141940669741999</v>
      </c>
      <c r="S29" s="16">
        <v>0.167913041652624</v>
      </c>
      <c r="T29" s="16">
        <v>657.85856954391102</v>
      </c>
      <c r="U29" s="16">
        <v>0.35697156027594601</v>
      </c>
      <c r="V29" s="47">
        <v>43436.645891203705</v>
      </c>
      <c r="W29" s="46">
        <v>2.2000000000000002</v>
      </c>
      <c r="X29" s="16">
        <v>6.7418067643853401E-3</v>
      </c>
      <c r="Y29" s="16">
        <v>1.2540355869645E-2</v>
      </c>
      <c r="Z29" s="17">
        <f>((((N29/1000)+1)/((SMOW!$Z$4/1000)+1))-1)*1000</f>
        <v>19.796062402620997</v>
      </c>
      <c r="AA29" s="17">
        <f>((((P29/1000)+1)/((SMOW!$AA$4/1000)+1))-1)*1000</f>
        <v>38.230688102184104</v>
      </c>
      <c r="AB29" s="17">
        <f>Z29*SMOW!$AN$6</f>
        <v>20.675065812174307</v>
      </c>
      <c r="AC29" s="17">
        <f>AA29*SMOW!$AN$12</f>
        <v>39.886723452606716</v>
      </c>
      <c r="AD29" s="17">
        <f t="shared" ref="AD29" si="38">LN((AB29/1000)+1)*1000</f>
        <v>20.464237611421467</v>
      </c>
      <c r="AE29" s="17">
        <f t="shared" ref="AE29" si="39">LN((AC29/1000)+1)*1000</f>
        <v>39.111787463984946</v>
      </c>
      <c r="AF29" s="16">
        <f>(AD29-SMOW!$AN$14*AE29)</f>
        <v>-0.18678616956258409</v>
      </c>
      <c r="AG29" s="2">
        <f t="shared" ref="AG29" si="40">AF29*1000</f>
        <v>-186.78616956258409</v>
      </c>
      <c r="AI29" s="46"/>
      <c r="AK29" s="69" t="str">
        <f t="shared" si="0"/>
        <v>07</v>
      </c>
      <c r="AN29" s="46">
        <v>0</v>
      </c>
    </row>
    <row r="30" spans="1:40" x14ac:dyDescent="0.25">
      <c r="A30" s="46">
        <v>750</v>
      </c>
      <c r="B30" s="21" t="s">
        <v>80</v>
      </c>
      <c r="C30" s="48" t="s">
        <v>48</v>
      </c>
      <c r="D30" s="48" t="s">
        <v>46</v>
      </c>
      <c r="E30" s="51" t="s">
        <v>138</v>
      </c>
      <c r="F30" s="16">
        <v>17.6178593863835</v>
      </c>
      <c r="G30" s="16">
        <v>17.464462859786</v>
      </c>
      <c r="H30" s="16">
        <v>7.5996394395807E-3</v>
      </c>
      <c r="I30" s="16">
        <v>34.041636063075899</v>
      </c>
      <c r="J30" s="16">
        <v>33.475042233233602</v>
      </c>
      <c r="K30" s="16">
        <v>1.2363583485508901E-3</v>
      </c>
      <c r="L30" s="16">
        <v>-0.210359439361301</v>
      </c>
      <c r="M30" s="16">
        <v>7.4691794688852503E-3</v>
      </c>
      <c r="N30" s="16">
        <v>7.24325387150704</v>
      </c>
      <c r="O30" s="16">
        <v>7.5221611794281098E-3</v>
      </c>
      <c r="P30" s="16">
        <v>13.468230974297599</v>
      </c>
      <c r="Q30" s="16">
        <v>1.2117596281016E-3</v>
      </c>
      <c r="R30" s="16">
        <v>15.306334772572701</v>
      </c>
      <c r="S30" s="16">
        <v>0.12995908494320299</v>
      </c>
      <c r="T30" s="16">
        <v>834.45891144927498</v>
      </c>
      <c r="U30" s="16">
        <v>0.14349677419050799</v>
      </c>
      <c r="V30" s="47">
        <v>43436.740324074075</v>
      </c>
      <c r="W30" s="46">
        <v>2.2000000000000002</v>
      </c>
      <c r="X30" s="16">
        <v>1.82427259362468E-2</v>
      </c>
      <c r="Y30" s="16">
        <v>2.2884361163659401E-2</v>
      </c>
      <c r="Z30" s="17">
        <f>((((N30/1000)+1)/((SMOW!$Z$4/1000)+1))-1)*1000</f>
        <v>17.822664609039805</v>
      </c>
      <c r="AA30" s="17">
        <f>((((P30/1000)+1)/((SMOW!$AA$4/1000)+1))-1)*1000</f>
        <v>34.395412915189553</v>
      </c>
      <c r="AB30" s="17">
        <f>Z30*SMOW!$AN$6</f>
        <v>18.614043350935308</v>
      </c>
      <c r="AC30" s="17">
        <f>AA30*SMOW!$AN$12</f>
        <v>35.885315988021823</v>
      </c>
      <c r="AD30" s="17">
        <f t="shared" ref="AD30" si="41">LN((AB30/1000)+1)*1000</f>
        <v>18.44292228765746</v>
      </c>
      <c r="AE30" s="17">
        <f t="shared" ref="AE30" si="42">LN((AC30/1000)+1)*1000</f>
        <v>35.256438856460349</v>
      </c>
      <c r="AF30" s="16">
        <f>(AD30-SMOW!$AN$14*AE30)</f>
        <v>-0.17247742855360571</v>
      </c>
      <c r="AG30" s="2">
        <f t="shared" ref="AG30" si="43">AF30*1000</f>
        <v>-172.47742855360571</v>
      </c>
      <c r="AH30" s="2">
        <f>AVERAGE(AG30:AG32)</f>
        <v>-168.14355628854</v>
      </c>
      <c r="AI30" s="2">
        <f>STDEV(AG30:AG32)</f>
        <v>4.8671521222106255</v>
      </c>
      <c r="AK30" s="69" t="str">
        <f t="shared" si="0"/>
        <v>07</v>
      </c>
      <c r="AN30" s="46">
        <v>0</v>
      </c>
    </row>
    <row r="31" spans="1:40" x14ac:dyDescent="0.25">
      <c r="A31" s="46">
        <v>751</v>
      </c>
      <c r="B31" s="21" t="s">
        <v>80</v>
      </c>
      <c r="C31" s="48" t="s">
        <v>48</v>
      </c>
      <c r="D31" s="48" t="s">
        <v>46</v>
      </c>
      <c r="E31" s="51" t="s">
        <v>140</v>
      </c>
      <c r="F31" s="16">
        <v>17.8525574399265</v>
      </c>
      <c r="G31" s="16">
        <v>17.695069691533199</v>
      </c>
      <c r="H31" s="16">
        <v>1.1354023714771601E-2</v>
      </c>
      <c r="I31" s="16">
        <v>34.487734227582401</v>
      </c>
      <c r="J31" s="16">
        <v>33.9063613965128</v>
      </c>
      <c r="K31" s="16">
        <v>1.0717819260339101E-3</v>
      </c>
      <c r="L31" s="16">
        <v>-0.20351808216269099</v>
      </c>
      <c r="M31" s="16">
        <v>8.9928546280011509E-3</v>
      </c>
      <c r="N31" s="16">
        <v>7.4755591803687098</v>
      </c>
      <c r="O31" s="16">
        <v>1.1238269538524101E-2</v>
      </c>
      <c r="P31" s="16">
        <v>13.905453521104</v>
      </c>
      <c r="Q31" s="16">
        <v>1.0504576360229501E-3</v>
      </c>
      <c r="R31" s="16">
        <v>16.056293363993799</v>
      </c>
      <c r="S31" s="16">
        <v>0.143723862013621</v>
      </c>
      <c r="T31" s="16">
        <v>792.14063466334301</v>
      </c>
      <c r="U31" s="16">
        <v>0.124072259845523</v>
      </c>
      <c r="V31" s="47">
        <v>43436.837337962963</v>
      </c>
      <c r="W31" s="46">
        <v>2.2000000000000002</v>
      </c>
      <c r="X31" s="16">
        <v>3.0202633243846401E-2</v>
      </c>
      <c r="Y31" s="16">
        <v>3.8628187829184597E-2</v>
      </c>
      <c r="Z31" s="17">
        <f>((((N31/1000)+1)/((SMOW!$Z$4/1000)+1))-1)*1000</f>
        <v>18.057409897786812</v>
      </c>
      <c r="AA31" s="17">
        <f>((((P31/1000)+1)/((SMOW!$AA$4/1000)+1))-1)*1000</f>
        <v>34.841663703342185</v>
      </c>
      <c r="AB31" s="17">
        <f>Z31*SMOW!$AN$6</f>
        <v>18.859212021109819</v>
      </c>
      <c r="AC31" s="17">
        <f>AA31*SMOW!$AN$12</f>
        <v>36.350896982273795</v>
      </c>
      <c r="AD31" s="17">
        <f t="shared" ref="AD31" si="44">LN((AB31/1000)+1)*1000</f>
        <v>18.683581811124764</v>
      </c>
      <c r="AE31" s="17">
        <f t="shared" ref="AE31" si="45">LN((AC31/1000)+1)*1000</f>
        <v>35.705790141002055</v>
      </c>
      <c r="AF31" s="16">
        <f>(AD31-SMOW!$AN$14*AE31)</f>
        <v>-0.16907538332432281</v>
      </c>
      <c r="AG31" s="2">
        <f t="shared" ref="AG31" si="46">AF31*1000</f>
        <v>-169.07538332432281</v>
      </c>
      <c r="AH31" s="16"/>
      <c r="AI31" s="2"/>
      <c r="AK31" s="69" t="str">
        <f t="shared" si="0"/>
        <v>07</v>
      </c>
      <c r="AN31" s="46">
        <v>0</v>
      </c>
    </row>
    <row r="32" spans="1:40" x14ac:dyDescent="0.25">
      <c r="A32" s="46">
        <v>752</v>
      </c>
      <c r="B32" s="21" t="s">
        <v>81</v>
      </c>
      <c r="C32" s="48" t="s">
        <v>48</v>
      </c>
      <c r="D32" s="48" t="s">
        <v>46</v>
      </c>
      <c r="E32" s="51" t="s">
        <v>141</v>
      </c>
      <c r="F32" s="16">
        <v>17.191895851814799</v>
      </c>
      <c r="G32" s="16">
        <v>17.0457866540578</v>
      </c>
      <c r="H32" s="16">
        <v>6.3761556017162798E-3</v>
      </c>
      <c r="I32" s="16">
        <v>33.202599719355902</v>
      </c>
      <c r="J32" s="16">
        <v>32.663298374375003</v>
      </c>
      <c r="K32" s="16">
        <v>1.5540849700231699E-3</v>
      </c>
      <c r="L32" s="16">
        <v>-0.200434887612194</v>
      </c>
      <c r="M32" s="16">
        <v>6.2036001274580399E-3</v>
      </c>
      <c r="N32" s="16">
        <v>6.8216330315894798</v>
      </c>
      <c r="O32" s="16">
        <v>6.3111507490009504E-3</v>
      </c>
      <c r="P32" s="16">
        <v>12.6458881891168</v>
      </c>
      <c r="Q32" s="16">
        <v>1.52316472608502E-3</v>
      </c>
      <c r="R32" s="16">
        <v>13.5381311165289</v>
      </c>
      <c r="S32" s="16">
        <v>0.16151446939375799</v>
      </c>
      <c r="T32" s="16">
        <v>734.47697596400303</v>
      </c>
      <c r="U32" s="16">
        <v>0.23122162849587799</v>
      </c>
      <c r="V32" s="47">
        <v>43437.535046296296</v>
      </c>
      <c r="W32" s="46">
        <v>2.2000000000000002</v>
      </c>
      <c r="X32" s="16">
        <v>1.0125420942812401E-2</v>
      </c>
      <c r="Y32" s="16">
        <v>1.38278210308065E-2</v>
      </c>
      <c r="Z32" s="17">
        <f>((((N32/1000)+1)/((SMOW!$Z$4/1000)+1))-1)*1000</f>
        <v>17.396615345279585</v>
      </c>
      <c r="AA32" s="17">
        <f>((((P32/1000)+1)/((SMOW!$AA$4/1000)+1))-1)*1000</f>
        <v>33.55608951181344</v>
      </c>
      <c r="AB32" s="17">
        <f>Z32*SMOW!$AN$6</f>
        <v>18.169076246451709</v>
      </c>
      <c r="AC32" s="17">
        <f>AA32*SMOW!$AN$12</f>
        <v>35.009635686681627</v>
      </c>
      <c r="AD32" s="17">
        <f t="shared" ref="AD32" si="47">LN((AB32/1000)+1)*1000</f>
        <v>18.005991023566178</v>
      </c>
      <c r="AE32" s="17">
        <f t="shared" ref="AE32" si="48">LN((AC32/1000)+1)*1000</f>
        <v>34.410736516200508</v>
      </c>
      <c r="AF32" s="16">
        <f>(AD32-SMOW!$AN$14*AE32)</f>
        <v>-0.16287785698769142</v>
      </c>
      <c r="AG32" s="2">
        <f t="shared" ref="AG32" si="49">AF32*1000</f>
        <v>-162.87785698769142</v>
      </c>
      <c r="AI32" s="46"/>
      <c r="AJ32" s="46" t="s">
        <v>142</v>
      </c>
      <c r="AK32" s="69" t="str">
        <f t="shared" si="0"/>
        <v>07</v>
      </c>
      <c r="AN32" s="46">
        <v>1</v>
      </c>
    </row>
    <row r="33" spans="1:40" x14ac:dyDescent="0.25">
      <c r="A33" s="46">
        <v>753</v>
      </c>
      <c r="B33" s="21" t="s">
        <v>81</v>
      </c>
      <c r="C33" s="48" t="s">
        <v>48</v>
      </c>
      <c r="D33" s="48" t="s">
        <v>46</v>
      </c>
      <c r="E33" s="51" t="s">
        <v>143</v>
      </c>
      <c r="F33" s="16">
        <v>17.658288032878399</v>
      </c>
      <c r="G33" s="16">
        <v>17.504189574424601</v>
      </c>
      <c r="H33" s="16">
        <v>1.10409759148538E-2</v>
      </c>
      <c r="I33" s="16">
        <v>34.077833074849899</v>
      </c>
      <c r="J33" s="16">
        <v>33.510046977313898</v>
      </c>
      <c r="K33" s="16">
        <v>1.5315469723905101E-3</v>
      </c>
      <c r="L33" s="16">
        <v>-0.17958803681958299</v>
      </c>
      <c r="M33" s="16">
        <v>9.3237739461547696E-3</v>
      </c>
      <c r="N33" s="16">
        <v>7.28327034829098</v>
      </c>
      <c r="O33" s="16">
        <v>1.0928413258293799E-2</v>
      </c>
      <c r="P33" s="16">
        <v>13.503707806380399</v>
      </c>
      <c r="Q33" s="16">
        <v>1.5010751469076899E-3</v>
      </c>
      <c r="R33" s="16">
        <v>14.924027977077699</v>
      </c>
      <c r="S33" s="16">
        <v>0.13931911559555399</v>
      </c>
      <c r="T33" s="16">
        <v>632.01087617940095</v>
      </c>
      <c r="U33" s="16">
        <v>8.6527464375128704E-2</v>
      </c>
      <c r="V33" s="47">
        <v>43437.647627314815</v>
      </c>
      <c r="W33" s="46">
        <v>2.2000000000000002</v>
      </c>
      <c r="X33" s="16">
        <v>1.14524591629777E-6</v>
      </c>
      <c r="Y33" s="16">
        <v>4.7290784588692399E-4</v>
      </c>
      <c r="Z33" s="17">
        <f>((((N33/1000)+1)/((SMOW!$Z$4/1000)+1))-1)*1000</f>
        <v>17.86310139218239</v>
      </c>
      <c r="AA33" s="17">
        <f>((((P33/1000)+1)/((SMOW!$AA$4/1000)+1))-1)*1000</f>
        <v>34.43162231105412</v>
      </c>
      <c r="AB33" s="17">
        <f>Z33*SMOW!$AN$6</f>
        <v>18.656275646212116</v>
      </c>
      <c r="AC33" s="17">
        <f>AA33*SMOW!$AN$12</f>
        <v>35.923093863098927</v>
      </c>
      <c r="AD33" s="17">
        <f t="shared" ref="AD33" si="50">LN((AB33/1000)+1)*1000</f>
        <v>18.484381975052802</v>
      </c>
      <c r="AE33" s="17">
        <f t="shared" ref="AE33" si="51">LN((AC33/1000)+1)*1000</f>
        <v>35.292907358954736</v>
      </c>
      <c r="AF33" s="16">
        <f>(AD33-SMOW!$AN$14*AE33)</f>
        <v>-0.15027311047530034</v>
      </c>
      <c r="AG33" s="2">
        <f t="shared" ref="AG33" si="52">AF33*1000</f>
        <v>-150.27311047530034</v>
      </c>
      <c r="AH33" s="2">
        <f>AVERAGE(AG34:AG36)</f>
        <v>-126.78208906612791</v>
      </c>
      <c r="AI33" s="2">
        <f>STDEV(AG34:AG36)</f>
        <v>10.946347487132023</v>
      </c>
      <c r="AJ33" s="46" t="s">
        <v>147</v>
      </c>
      <c r="AK33" s="69" t="str">
        <f t="shared" si="0"/>
        <v>07</v>
      </c>
      <c r="AN33" s="46">
        <v>0</v>
      </c>
    </row>
    <row r="34" spans="1:40" x14ac:dyDescent="0.25">
      <c r="A34" s="46">
        <v>754</v>
      </c>
      <c r="B34" s="21" t="s">
        <v>80</v>
      </c>
      <c r="C34" s="48" t="s">
        <v>48</v>
      </c>
      <c r="D34" s="48" t="s">
        <v>46</v>
      </c>
      <c r="E34" s="51" t="s">
        <v>144</v>
      </c>
      <c r="F34" s="16">
        <v>17.754403662851502</v>
      </c>
      <c r="G34" s="16">
        <v>17.598633262700201</v>
      </c>
      <c r="H34" s="16">
        <v>1.0281434873039501E-2</v>
      </c>
      <c r="I34" s="16">
        <v>34.199351431787498</v>
      </c>
      <c r="J34" s="16">
        <v>33.627553819026701</v>
      </c>
      <c r="K34" s="16">
        <v>1.48261298003035E-3</v>
      </c>
      <c r="L34" s="16">
        <v>-0.165266360686568</v>
      </c>
      <c r="M34" s="16">
        <v>8.4952752911450994E-3</v>
      </c>
      <c r="N34" s="16">
        <v>7.3784060802251998</v>
      </c>
      <c r="O34" s="16">
        <v>1.0176615731009701E-2</v>
      </c>
      <c r="P34" s="16">
        <v>13.6228084208444</v>
      </c>
      <c r="Q34" s="16">
        <v>1.45311475059439E-3</v>
      </c>
      <c r="R34" s="16">
        <v>15.440018992424999</v>
      </c>
      <c r="S34" s="16">
        <v>0.16823429417459099</v>
      </c>
      <c r="T34" s="16">
        <v>634.10732842958203</v>
      </c>
      <c r="U34" s="16">
        <v>9.9846839194543402E-2</v>
      </c>
      <c r="V34" s="47">
        <v>43437.749328703707</v>
      </c>
      <c r="W34" s="46">
        <v>2.2000000000000002</v>
      </c>
      <c r="X34" s="16">
        <v>3.3884986292066203E-2</v>
      </c>
      <c r="Y34" s="16">
        <v>2.4360068932390899E-2</v>
      </c>
      <c r="Z34" s="17">
        <f>((((N34/1000)+1)/((SMOW!$Z$4/1000)+1))-1)*1000</f>
        <v>17.959236366335229</v>
      </c>
      <c r="AA34" s="17">
        <f>((((P34/1000)+1)/((SMOW!$AA$4/1000)+1))-1)*1000</f>
        <v>34.553182243088898</v>
      </c>
      <c r="AB34" s="17">
        <f>Z34*SMOW!$AN$6</f>
        <v>18.756679296040904</v>
      </c>
      <c r="AC34" s="17">
        <f>AA34*SMOW!$AN$12</f>
        <v>36.049919396006658</v>
      </c>
      <c r="AD34" s="17">
        <f t="shared" ref="AD34" si="53">LN((AB34/1000)+1)*1000</f>
        <v>18.582941915654544</v>
      </c>
      <c r="AE34" s="17">
        <f t="shared" ref="AE34" si="54">LN((AC34/1000)+1)*1000</f>
        <v>35.415327421623942</v>
      </c>
      <c r="AF34" s="16">
        <f>(AD34-SMOW!$AN$14*AE34)</f>
        <v>-0.1163509629628976</v>
      </c>
      <c r="AG34" s="2">
        <f t="shared" ref="AG34" si="55">AF34*1000</f>
        <v>-116.3509629628976</v>
      </c>
      <c r="AI34" s="46"/>
      <c r="AJ34" s="46" t="s">
        <v>147</v>
      </c>
      <c r="AK34" s="69" t="str">
        <f t="shared" ref="AK34:AK66" si="56">"07"</f>
        <v>07</v>
      </c>
      <c r="AN34" s="46">
        <v>0</v>
      </c>
    </row>
    <row r="35" spans="1:40" x14ac:dyDescent="0.25">
      <c r="A35" s="46">
        <v>755</v>
      </c>
      <c r="B35" s="21" t="s">
        <v>80</v>
      </c>
      <c r="C35" s="48" t="s">
        <v>48</v>
      </c>
      <c r="D35" s="48" t="s">
        <v>46</v>
      </c>
      <c r="E35" s="51" t="s">
        <v>145</v>
      </c>
      <c r="F35" s="16">
        <v>17.687018032760001</v>
      </c>
      <c r="G35" s="16">
        <v>17.5324204852765</v>
      </c>
      <c r="H35" s="16">
        <v>1.1594674393795299E-2</v>
      </c>
      <c r="I35" s="16">
        <v>34.098533518336303</v>
      </c>
      <c r="J35" s="16">
        <v>33.530065048347197</v>
      </c>
      <c r="K35" s="16">
        <v>1.4193196171959899E-3</v>
      </c>
      <c r="L35" s="16">
        <v>-0.16653646549574699</v>
      </c>
      <c r="M35" s="16">
        <v>1.0862276452867E-2</v>
      </c>
      <c r="N35" s="16">
        <v>7.3175764625429096</v>
      </c>
      <c r="O35" s="16">
        <v>1.2632069498105599E-2</v>
      </c>
      <c r="P35" s="16">
        <v>13.5241311299659</v>
      </c>
      <c r="Q35" s="16">
        <v>1.3625360965824199E-3</v>
      </c>
      <c r="R35" s="16">
        <v>15.3381285650932</v>
      </c>
      <c r="S35" s="16">
        <v>0.13662858689078899</v>
      </c>
      <c r="T35" s="16">
        <v>759.68032473530104</v>
      </c>
      <c r="U35" s="16">
        <v>8.8007794104359105E-2</v>
      </c>
      <c r="V35" s="47">
        <v>43437.849548611113</v>
      </c>
      <c r="W35" s="46">
        <v>2.2000000000000002</v>
      </c>
      <c r="X35" s="16">
        <v>3.0199721510518699E-2</v>
      </c>
      <c r="Y35" s="16">
        <v>1.76724443559933E-2</v>
      </c>
      <c r="Z35" s="17">
        <f>((((N35/1000)+1)/((SMOW!$Z$4/1000)+1))-1)*1000</f>
        <v>17.897767834956557</v>
      </c>
      <c r="AA35" s="17">
        <f>((((P35/1000)+1)/((SMOW!$AA$4/1000)+1))-1)*1000</f>
        <v>34.452467357388493</v>
      </c>
      <c r="AB35" s="17">
        <f>Z35*SMOW!$AN$6</f>
        <v>18.692481381032135</v>
      </c>
      <c r="AC35" s="17">
        <f>AA35*SMOW!$AN$12</f>
        <v>35.94484185247002</v>
      </c>
      <c r="AD35" s="17">
        <f t="shared" ref="AD35" si="57">LN((AB35/1000)+1)*1000</f>
        <v>18.519923984931008</v>
      </c>
      <c r="AE35" s="17">
        <f t="shared" ref="AE35" si="58">LN((AC35/1000)+1)*1000</f>
        <v>35.313900964769886</v>
      </c>
      <c r="AF35" s="16">
        <f>(AD35-SMOW!$AN$14*AE35)</f>
        <v>-0.12581572446749334</v>
      </c>
      <c r="AG35" s="2">
        <f t="shared" ref="AG35" si="59">AF35*1000</f>
        <v>-125.81572446749334</v>
      </c>
      <c r="AI35" s="46"/>
      <c r="AJ35" s="46" t="s">
        <v>147</v>
      </c>
      <c r="AK35" s="69" t="str">
        <f t="shared" si="56"/>
        <v>07</v>
      </c>
      <c r="AN35" s="46">
        <v>0</v>
      </c>
    </row>
    <row r="36" spans="1:40" x14ac:dyDescent="0.25">
      <c r="A36" s="46">
        <v>755</v>
      </c>
      <c r="B36" s="21" t="s">
        <v>80</v>
      </c>
      <c r="C36" s="48" t="s">
        <v>48</v>
      </c>
      <c r="D36" s="48" t="s">
        <v>46</v>
      </c>
      <c r="E36" s="51" t="s">
        <v>262</v>
      </c>
      <c r="F36" s="16">
        <v>17.6750239478914</v>
      </c>
      <c r="G36" s="16">
        <v>17.520635267130899</v>
      </c>
      <c r="H36" s="16">
        <v>1.0262156943352699E-2</v>
      </c>
      <c r="I36" s="16">
        <v>34.0873616253565</v>
      </c>
      <c r="J36" s="16">
        <v>33.519261475262901</v>
      </c>
      <c r="K36" s="16">
        <v>1.5059759006803501E-3</v>
      </c>
      <c r="L36" s="16">
        <v>-0.182203219823621</v>
      </c>
      <c r="M36" s="16">
        <v>8.8811820365346898E-3</v>
      </c>
      <c r="N36" s="16">
        <v>7.2998356407912803</v>
      </c>
      <c r="O36" s="16">
        <v>1.0157534339656001E-2</v>
      </c>
      <c r="P36" s="16">
        <v>13.5130467758077</v>
      </c>
      <c r="Q36" s="16">
        <v>1.47601284002437E-3</v>
      </c>
      <c r="R36" s="16">
        <v>15.343704280209</v>
      </c>
      <c r="S36" s="16">
        <v>0.14669882113021901</v>
      </c>
      <c r="T36" s="16">
        <v>768.56021480227196</v>
      </c>
      <c r="U36" s="16">
        <v>0.11100668243290999</v>
      </c>
      <c r="V36" s="47">
        <v>43438.060185185182</v>
      </c>
      <c r="W36" s="46">
        <v>2.2000000000000002</v>
      </c>
      <c r="X36" s="16">
        <v>3.5746922396452503E-2</v>
      </c>
      <c r="Y36" s="16">
        <v>2.3783280242818599E-2</v>
      </c>
      <c r="Z36" s="17">
        <f>((((N36/1000)+1)/((SMOW!$Z$4/1000)+1))-1)*1000</f>
        <v>17.87984067545656</v>
      </c>
      <c r="AA36" s="17">
        <f>((((P36/1000)+1)/((SMOW!$AA$4/1000)+1))-1)*1000</f>
        <v>34.441154121565454</v>
      </c>
      <c r="AB36" s="17">
        <f>Z36*SMOW!$AN$6</f>
        <v>18.673758202909667</v>
      </c>
      <c r="AC36" s="17">
        <f>AA36*SMOW!$AN$12</f>
        <v>35.933038562206931</v>
      </c>
      <c r="AD36" s="17">
        <f t="shared" ref="AD36" si="60">LN((AB36/1000)+1)*1000</f>
        <v>18.50154419855868</v>
      </c>
      <c r="AE36" s="17">
        <f t="shared" ref="AE36" si="61">LN((AC36/1000)+1)*1000</f>
        <v>35.302507155921724</v>
      </c>
      <c r="AF36" s="16">
        <f>(AD36-SMOW!$AN$14*AE36)</f>
        <v>-0.13817957976799278</v>
      </c>
      <c r="AG36" s="2">
        <f t="shared" ref="AG36" si="62">AF36*1000</f>
        <v>-138.17957976799278</v>
      </c>
      <c r="AI36" s="46"/>
      <c r="AJ36" s="46" t="s">
        <v>146</v>
      </c>
      <c r="AK36" s="69" t="str">
        <f t="shared" si="56"/>
        <v>07</v>
      </c>
      <c r="AN36" s="46">
        <v>0</v>
      </c>
    </row>
    <row r="37" spans="1:40" x14ac:dyDescent="0.25">
      <c r="A37" s="46">
        <v>756</v>
      </c>
      <c r="B37" s="21" t="s">
        <v>81</v>
      </c>
      <c r="C37" s="48" t="s">
        <v>64</v>
      </c>
      <c r="D37" s="48" t="s">
        <v>50</v>
      </c>
      <c r="E37" s="51" t="s">
        <v>148</v>
      </c>
      <c r="F37" s="16">
        <v>10.8685389688555</v>
      </c>
      <c r="G37" s="16">
        <v>10.809897076345299</v>
      </c>
      <c r="H37" s="16">
        <v>1.56067851390841E-2</v>
      </c>
      <c r="I37" s="16">
        <v>20.940638463215301</v>
      </c>
      <c r="J37" s="16">
        <v>20.7243968748739</v>
      </c>
      <c r="K37" s="16">
        <v>1.46433247287307E-3</v>
      </c>
      <c r="L37" s="16">
        <v>-0.13898479582631801</v>
      </c>
      <c r="M37" s="16">
        <v>1.1503211421872E-2</v>
      </c>
      <c r="N37" s="16">
        <v>0.54388007549465001</v>
      </c>
      <c r="O37" s="16">
        <v>1.7663209306705601E-2</v>
      </c>
      <c r="P37" s="16">
        <v>0.62915811323673299</v>
      </c>
      <c r="Q37" s="16">
        <v>1.32905225873187E-3</v>
      </c>
      <c r="R37" s="16">
        <v>0.10246461984960401</v>
      </c>
      <c r="S37" s="16">
        <v>0.126762751177637</v>
      </c>
      <c r="T37" s="16">
        <v>702.98272356724999</v>
      </c>
      <c r="U37" s="16">
        <v>0.153272928722783</v>
      </c>
      <c r="V37" s="47">
        <v>43438.408888888887</v>
      </c>
      <c r="W37" s="46">
        <v>2.2000000000000002</v>
      </c>
      <c r="X37" s="16">
        <v>1.6955033560632601E-2</v>
      </c>
      <c r="Y37" s="16">
        <v>3.9381667696772298E-3</v>
      </c>
      <c r="Z37" s="17">
        <f>((((N37/1000)+1)/((SMOW!$Z$4/1000)+1))-1)*1000</f>
        <v>11.05292506294675</v>
      </c>
      <c r="AA37" s="17">
        <f>((((P37/1000)+1)/((SMOW!$AA$4/1000)+1))-1)*1000</f>
        <v>21.291225070250608</v>
      </c>
      <c r="AB37" s="17">
        <f>Z37*SMOW!$AN$6</f>
        <v>11.543707452811367</v>
      </c>
      <c r="AC37" s="17">
        <f>AA37*SMOW!$AN$12</f>
        <v>22.213495191988876</v>
      </c>
      <c r="AD37" s="17">
        <f t="shared" ref="AD37" si="63">LN((AB37/1000)+1)*1000</f>
        <v>11.477587223811762</v>
      </c>
      <c r="AE37" s="17">
        <f t="shared" ref="AE37" si="64">LN((AC37/1000)+1)*1000</f>
        <v>21.970369370147303</v>
      </c>
      <c r="AF37" s="16">
        <f>(AD37-SMOW!$AN$14*AE37)</f>
        <v>-0.12276780362601514</v>
      </c>
      <c r="AG37" s="2">
        <f t="shared" ref="AG37" si="65">AF37*1000</f>
        <v>-122.76780362601514</v>
      </c>
      <c r="AH37" s="2">
        <f>AVERAGE(AG37:AG39)</f>
        <v>-100.61676861058011</v>
      </c>
      <c r="AI37" s="2">
        <f>STDEV(AG37:AG39)</f>
        <v>19.183405205119215</v>
      </c>
      <c r="AJ37" s="46" t="s">
        <v>186</v>
      </c>
      <c r="AK37" s="69" t="str">
        <f t="shared" si="56"/>
        <v>07</v>
      </c>
      <c r="AN37" s="46">
        <v>0</v>
      </c>
    </row>
    <row r="38" spans="1:40" x14ac:dyDescent="0.25">
      <c r="A38" s="46">
        <v>757</v>
      </c>
      <c r="B38" s="21" t="s">
        <v>81</v>
      </c>
      <c r="C38" s="48" t="s">
        <v>64</v>
      </c>
      <c r="D38" s="48" t="s">
        <v>50</v>
      </c>
      <c r="E38" s="51" t="s">
        <v>149</v>
      </c>
      <c r="F38" s="16">
        <v>10.972780880178901</v>
      </c>
      <c r="G38" s="16">
        <v>10.913015784909501</v>
      </c>
      <c r="H38" s="16">
        <v>6.958422978953E-3</v>
      </c>
      <c r="I38" s="16">
        <v>21.116413441446301</v>
      </c>
      <c r="J38" s="16">
        <v>20.896551702324999</v>
      </c>
      <c r="K38" s="16">
        <v>1.08705867519614E-3</v>
      </c>
      <c r="L38" s="16">
        <v>-0.12036351391809801</v>
      </c>
      <c r="M38" s="16">
        <v>6.7870843933106103E-3</v>
      </c>
      <c r="N38" s="16">
        <v>0.66592188476582403</v>
      </c>
      <c r="O38" s="16">
        <v>6.8874819152260104E-3</v>
      </c>
      <c r="P38" s="16">
        <v>0.800169990636446</v>
      </c>
      <c r="Q38" s="16">
        <v>1.06543043731773E-3</v>
      </c>
      <c r="R38" s="16">
        <v>0.24916975035389199</v>
      </c>
      <c r="S38" s="16">
        <v>0.14014406715984601</v>
      </c>
      <c r="T38" s="16">
        <v>640.27452660543702</v>
      </c>
      <c r="U38" s="16">
        <v>7.3280778682621506E-2</v>
      </c>
      <c r="V38" s="47">
        <v>43438.505706018521</v>
      </c>
      <c r="W38" s="46">
        <v>2.2000000000000002</v>
      </c>
      <c r="X38" s="16">
        <v>8.8337092643836199E-2</v>
      </c>
      <c r="Y38" s="16">
        <v>7.6298278849122006E-2</v>
      </c>
      <c r="Z38" s="17">
        <f>((((N38/1000)+1)/((SMOW!$Z$4/1000)+1))-1)*1000</f>
        <v>11.176248717911674</v>
      </c>
      <c r="AA38" s="17">
        <f>((((P38/1000)+1)/((SMOW!$AA$4/1000)+1))-1)*1000</f>
        <v>21.465768184805167</v>
      </c>
      <c r="AB38" s="17">
        <f>Z38*SMOW!$AN$6</f>
        <v>11.672507040867833</v>
      </c>
      <c r="AC38" s="17">
        <f>AA38*SMOW!$AN$12</f>
        <v>22.395598975268587</v>
      </c>
      <c r="AD38" s="17">
        <f t="shared" ref="AD38" si="66">LN((AB38/1000)+1)*1000</f>
        <v>11.604908848962724</v>
      </c>
      <c r="AE38" s="17">
        <f t="shared" ref="AE38" si="67">LN((AC38/1000)+1)*1000</f>
        <v>22.148500030214198</v>
      </c>
      <c r="AF38" s="16">
        <f>(AD38-SMOW!$AN$14*AE38)</f>
        <v>-8.9499166990373524E-2</v>
      </c>
      <c r="AG38" s="2">
        <f t="shared" ref="AG38" si="68">AF38*1000</f>
        <v>-89.499166990373524</v>
      </c>
      <c r="AI38" s="46"/>
      <c r="AK38" s="69" t="str">
        <f t="shared" si="56"/>
        <v>07</v>
      </c>
      <c r="AN38" s="46">
        <v>0</v>
      </c>
    </row>
    <row r="39" spans="1:40" x14ac:dyDescent="0.25">
      <c r="A39" s="46">
        <v>758</v>
      </c>
      <c r="B39" s="21" t="s">
        <v>81</v>
      </c>
      <c r="C39" s="48" t="s">
        <v>64</v>
      </c>
      <c r="D39" s="48" t="s">
        <v>50</v>
      </c>
      <c r="E39" s="51" t="s">
        <v>150</v>
      </c>
      <c r="F39" s="16">
        <v>10.9276184855013</v>
      </c>
      <c r="G39" s="16">
        <v>10.868342771944301</v>
      </c>
      <c r="H39" s="16">
        <v>6.1543982969839697E-3</v>
      </c>
      <c r="I39" s="16">
        <v>21.030052141904601</v>
      </c>
      <c r="J39" s="16">
        <v>20.8119727465475</v>
      </c>
      <c r="K39" s="16">
        <v>1.26936495933428E-3</v>
      </c>
      <c r="L39" s="16">
        <v>-0.120378838232752</v>
      </c>
      <c r="M39" s="16">
        <v>6.2305401499839702E-3</v>
      </c>
      <c r="N39" s="16">
        <v>0.62121992032196405</v>
      </c>
      <c r="O39" s="16">
        <v>6.0916542581257102E-3</v>
      </c>
      <c r="P39" s="16">
        <v>0.71552694492265101</v>
      </c>
      <c r="Q39" s="16">
        <v>1.2441095357587401E-3</v>
      </c>
      <c r="R39" s="16">
        <v>0.30941162157016</v>
      </c>
      <c r="S39" s="16">
        <v>0.12729386586751601</v>
      </c>
      <c r="T39" s="16">
        <v>709.97836300512904</v>
      </c>
      <c r="U39" s="16">
        <v>0.153336366621485</v>
      </c>
      <c r="V39" s="47">
        <v>43438.625706018516</v>
      </c>
      <c r="W39" s="46">
        <v>2.2000000000000002</v>
      </c>
      <c r="X39" s="16">
        <v>3.0841702272392201E-2</v>
      </c>
      <c r="Y39" s="16">
        <v>2.8356972653032799E-2</v>
      </c>
      <c r="Z39" s="17">
        <f>((((N39/1000)+1)/((SMOW!$Z$4/1000)+1))-1)*1000</f>
        <v>11.131077233874853</v>
      </c>
      <c r="AA39" s="17">
        <f>((((P39/1000)+1)/((SMOW!$AA$4/1000)+1))-1)*1000</f>
        <v>21.379377338456294</v>
      </c>
      <c r="AB39" s="17">
        <f>Z39*SMOW!$AN$6</f>
        <v>11.625329810047869</v>
      </c>
      <c r="AC39" s="17">
        <f>AA39*SMOW!$AN$12</f>
        <v>22.305465944234882</v>
      </c>
      <c r="AD39" s="17">
        <f t="shared" ref="AD39" si="69">LN((AB39/1000)+1)*1000</f>
        <v>11.558274853740443</v>
      </c>
      <c r="AE39" s="17">
        <f t="shared" ref="AE39" si="70">LN((AC39/1000)+1)*1000</f>
        <v>22.060337479082943</v>
      </c>
      <c r="AF39" s="16">
        <f>(AD39-SMOW!$AN$14*AE39)</f>
        <v>-8.9583335215351667E-2</v>
      </c>
      <c r="AG39" s="2">
        <f t="shared" ref="AG39" si="71">AF39*1000</f>
        <v>-89.583335215351667</v>
      </c>
      <c r="AI39" s="46"/>
      <c r="AK39" s="69" t="str">
        <f t="shared" si="56"/>
        <v>07</v>
      </c>
      <c r="AN39" s="46">
        <v>0</v>
      </c>
    </row>
    <row r="40" spans="1:40" x14ac:dyDescent="0.25">
      <c r="A40" s="46">
        <v>759</v>
      </c>
      <c r="B40" s="21" t="s">
        <v>80</v>
      </c>
      <c r="C40" s="48" t="s">
        <v>62</v>
      </c>
      <c r="D40" s="48" t="s">
        <v>22</v>
      </c>
      <c r="E40" s="51" t="s">
        <v>151</v>
      </c>
      <c r="F40" s="16">
        <v>-0.16621712255061599</v>
      </c>
      <c r="G40" s="16">
        <v>-0.16623141649326501</v>
      </c>
      <c r="H40" s="16">
        <v>4.95204439838531E-3</v>
      </c>
      <c r="I40" s="16">
        <v>-0.26908070794056399</v>
      </c>
      <c r="J40" s="16">
        <v>-0.26911697797842898</v>
      </c>
      <c r="K40" s="16">
        <v>1.77295179780211E-3</v>
      </c>
      <c r="L40" s="16">
        <v>-2.4137652120654701E-2</v>
      </c>
      <c r="M40" s="16">
        <v>4.7516065745916601E-3</v>
      </c>
      <c r="N40" s="16">
        <v>-10.3595141270421</v>
      </c>
      <c r="O40" s="16">
        <v>4.9015583474069299E-3</v>
      </c>
      <c r="P40" s="16">
        <v>-20.1598360364016</v>
      </c>
      <c r="Q40" s="16">
        <v>1.73767695560376E-3</v>
      </c>
      <c r="R40" s="16">
        <v>-29.587027093629999</v>
      </c>
      <c r="S40" s="16">
        <v>0.13035411504234401</v>
      </c>
      <c r="T40" s="16">
        <v>275.95754947824798</v>
      </c>
      <c r="U40" s="16">
        <v>6.6785976352953705E-2</v>
      </c>
      <c r="V40" s="47">
        <v>43438.714861111112</v>
      </c>
      <c r="W40" s="46">
        <v>2.2000000000000002</v>
      </c>
      <c r="X40" s="16">
        <v>3.21754266766252E-2</v>
      </c>
      <c r="Y40" s="16">
        <v>2.7311242089300899E-2</v>
      </c>
      <c r="Z40" s="17">
        <f>((((N40/1000)+1)/((SMOW!$Z$4/1000)+1))-1)*1000</f>
        <v>3.5008886439591436E-2</v>
      </c>
      <c r="AA40" s="17">
        <f>((((P40/1000)+1)/((SMOW!$AA$4/1000)+1))-1)*1000</f>
        <v>7.29574124340715E-2</v>
      </c>
      <c r="AB40" s="17">
        <f>Z40*SMOW!$AN$6</f>
        <v>3.6563383991639525E-2</v>
      </c>
      <c r="AC40" s="17">
        <f>AA40*SMOW!$AN$12</f>
        <v>7.6117702244792487E-2</v>
      </c>
      <c r="AD40" s="17">
        <f t="shared" ref="AD40" si="72">LN((AB40/1000)+1)*1000</f>
        <v>3.6562715567374469E-2</v>
      </c>
      <c r="AE40" s="17">
        <f t="shared" ref="AE40" si="73">LN((AC40/1000)+1)*1000</f>
        <v>7.6114805439504843E-2</v>
      </c>
      <c r="AF40" s="16">
        <f>(AD40-SMOW!$AN$14*AE40)</f>
        <v>-3.6259017046840897E-3</v>
      </c>
      <c r="AG40" s="2">
        <f t="shared" ref="AG40" si="74">AF40*1000</f>
        <v>-3.6259017046840896</v>
      </c>
      <c r="AH40" s="2">
        <f>AVERAGE(AG40:AG42)</f>
        <v>-5.4641857983499778</v>
      </c>
      <c r="AI40" s="2">
        <f>STDEV(AG40:AG42)</f>
        <v>1.9222539818951911</v>
      </c>
      <c r="AK40" s="69" t="str">
        <f t="shared" si="56"/>
        <v>07</v>
      </c>
      <c r="AL40" s="46">
        <v>1</v>
      </c>
      <c r="AN40" s="46">
        <v>0</v>
      </c>
    </row>
    <row r="41" spans="1:40" x14ac:dyDescent="0.25">
      <c r="A41" s="46">
        <v>760</v>
      </c>
      <c r="B41" s="21" t="s">
        <v>80</v>
      </c>
      <c r="C41" s="48" t="s">
        <v>62</v>
      </c>
      <c r="D41" s="48" t="s">
        <v>22</v>
      </c>
      <c r="E41" s="51" t="s">
        <v>152</v>
      </c>
      <c r="F41" s="16">
        <v>-0.11687856529707701</v>
      </c>
      <c r="G41" s="16">
        <v>-0.116885750290544</v>
      </c>
      <c r="H41" s="16">
        <v>4.3748517172508498E-3</v>
      </c>
      <c r="I41" s="16">
        <v>-0.168586449319129</v>
      </c>
      <c r="J41" s="16">
        <v>-0.16860070230735999</v>
      </c>
      <c r="K41" s="16">
        <v>1.4829031861469E-3</v>
      </c>
      <c r="L41" s="16">
        <v>-2.7864579472258299E-2</v>
      </c>
      <c r="M41" s="16">
        <v>4.2495072146970696E-3</v>
      </c>
      <c r="N41" s="16">
        <v>-10.3106785759646</v>
      </c>
      <c r="O41" s="16">
        <v>4.3302501408014398E-3</v>
      </c>
      <c r="P41" s="16">
        <v>-20.0613412225023</v>
      </c>
      <c r="Q41" s="16">
        <v>1.4533991827370299E-3</v>
      </c>
      <c r="R41" s="16">
        <v>-29.3286833112194</v>
      </c>
      <c r="S41" s="16">
        <v>0.13460985321909599</v>
      </c>
      <c r="T41" s="16">
        <v>336.24310083817301</v>
      </c>
      <c r="U41" s="16">
        <v>7.3564449178693397E-2</v>
      </c>
      <c r="V41" s="47">
        <v>43438.792824074073</v>
      </c>
      <c r="W41" s="46">
        <v>2.2000000000000002</v>
      </c>
      <c r="X41" s="16">
        <v>1.97308826330524E-2</v>
      </c>
      <c r="Y41" s="16">
        <v>3.1597031425987403E-2</v>
      </c>
      <c r="Z41" s="17">
        <f>((((N41/1000)+1)/((SMOW!$Z$4/1000)+1))-1)*1000</f>
        <v>8.4357373544730052E-2</v>
      </c>
      <c r="AA41" s="17">
        <f>((((P41/1000)+1)/((SMOW!$AA$4/1000)+1))-1)*1000</f>
        <v>0.17348605317435428</v>
      </c>
      <c r="AB41" s="17">
        <f>Z41*SMOW!$AN$6</f>
        <v>8.8103089104656876E-2</v>
      </c>
      <c r="AC41" s="17">
        <f>AA41*SMOW!$AN$12</f>
        <v>0.18100093326477082</v>
      </c>
      <c r="AD41" s="17">
        <f t="shared" ref="AD41" si="75">LN((AB41/1000)+1)*1000</f>
        <v>8.8099208255460762E-2</v>
      </c>
      <c r="AE41" s="17">
        <f t="shared" ref="AE41" si="76">LN((AC41/1000)+1)*1000</f>
        <v>0.18098455457220677</v>
      </c>
      <c r="AF41" s="16">
        <f>(AD41-SMOW!$AN$14*AE41)</f>
        <v>-7.460636558664413E-3</v>
      </c>
      <c r="AG41" s="2">
        <f t="shared" ref="AG41" si="77">AF41*1000</f>
        <v>-7.4606365586644134</v>
      </c>
      <c r="AI41" s="46"/>
      <c r="AK41" s="69" t="str">
        <f t="shared" si="56"/>
        <v>07</v>
      </c>
      <c r="AN41" s="46">
        <v>0</v>
      </c>
    </row>
    <row r="42" spans="1:40" x14ac:dyDescent="0.25">
      <c r="A42" s="46">
        <v>761</v>
      </c>
      <c r="B42" s="21" t="s">
        <v>80</v>
      </c>
      <c r="C42" s="48" t="s">
        <v>62</v>
      </c>
      <c r="D42" s="48" t="s">
        <v>22</v>
      </c>
      <c r="E42" s="51" t="s">
        <v>164</v>
      </c>
      <c r="F42" s="16">
        <v>-0.185120253102869</v>
      </c>
      <c r="G42" s="16">
        <v>-0.18513759910878799</v>
      </c>
      <c r="H42" s="16">
        <v>3.2742913436406801E-3</v>
      </c>
      <c r="I42" s="16">
        <v>-0.30186640586702701</v>
      </c>
      <c r="J42" s="16">
        <v>-0.301912001864865</v>
      </c>
      <c r="K42" s="16">
        <v>1.13562317235009E-3</v>
      </c>
      <c r="L42" s="16">
        <v>-2.5728062124139299E-2</v>
      </c>
      <c r="M42" s="16">
        <v>3.3761161662179602E-3</v>
      </c>
      <c r="N42" s="16">
        <v>-10.378224540337399</v>
      </c>
      <c r="O42" s="16">
        <v>3.2409099709402602E-3</v>
      </c>
      <c r="P42" s="16">
        <v>-20.191969426508901</v>
      </c>
      <c r="Q42" s="16">
        <v>1.1130286899442201E-3</v>
      </c>
      <c r="R42" s="16">
        <v>-30.0493170858715</v>
      </c>
      <c r="S42" s="16">
        <v>0.11179557622769</v>
      </c>
      <c r="T42" s="16">
        <v>312.04344185726501</v>
      </c>
      <c r="U42" s="16">
        <v>6.2949501946991698E-2</v>
      </c>
      <c r="V42" s="47">
        <v>43438.872303240743</v>
      </c>
      <c r="W42" s="46">
        <v>2.2000000000000002</v>
      </c>
      <c r="X42" s="16">
        <v>1.40818010681465E-3</v>
      </c>
      <c r="Y42" s="16">
        <v>2.19860273731735E-3</v>
      </c>
      <c r="Z42" s="17">
        <f>((((N42/1000)+1)/((SMOW!$Z$4/1000)+1))-1)*1000</f>
        <v>1.6101951453295626E-2</v>
      </c>
      <c r="AA42" s="17">
        <f>((((P42/1000)+1)/((SMOW!$AA$4/1000)+1))-1)*1000</f>
        <v>4.0160497530639105E-2</v>
      </c>
      <c r="AB42" s="17">
        <f>Z42*SMOW!$AN$6</f>
        <v>1.6816925468836959E-2</v>
      </c>
      <c r="AC42" s="17">
        <f>AA42*SMOW!$AN$12</f>
        <v>4.1900126266160055E-2</v>
      </c>
      <c r="AD42" s="17">
        <f t="shared" ref="AD42" si="78">LN((AB42/1000)+1)*1000</f>
        <v>1.6816784065937476E-2</v>
      </c>
      <c r="AE42" s="17">
        <f t="shared" ref="AE42" si="79">LN((AC42/1000)+1)*1000</f>
        <v>4.1899248480376718E-2</v>
      </c>
      <c r="AF42" s="16">
        <f>(AD42-SMOW!$AN$14*AE42)</f>
        <v>-5.3060191317014331E-3</v>
      </c>
      <c r="AG42" s="2">
        <f t="shared" ref="AG42" si="80">AF42*1000</f>
        <v>-5.3060191317014329</v>
      </c>
      <c r="AI42" s="46"/>
      <c r="AK42" s="69" t="str">
        <f t="shared" si="56"/>
        <v>07</v>
      </c>
      <c r="AN42" s="46">
        <v>0</v>
      </c>
    </row>
    <row r="43" spans="1:40" x14ac:dyDescent="0.25">
      <c r="A43" s="46" t="s">
        <v>168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7"/>
      <c r="X43" s="16"/>
      <c r="Y43" s="16"/>
      <c r="Z43" s="17"/>
      <c r="AA43" s="17"/>
      <c r="AB43" s="17"/>
      <c r="AC43" s="17"/>
      <c r="AD43" s="17"/>
      <c r="AE43" s="17"/>
      <c r="AF43" s="16"/>
      <c r="AG43" s="2"/>
      <c r="AI43" s="46"/>
      <c r="AK43" s="69" t="str">
        <f t="shared" si="56"/>
        <v>07</v>
      </c>
      <c r="AN43" s="46">
        <v>0</v>
      </c>
    </row>
    <row r="44" spans="1:40" x14ac:dyDescent="0.25">
      <c r="A44" s="46">
        <v>762</v>
      </c>
      <c r="B44" s="21" t="s">
        <v>81</v>
      </c>
      <c r="C44" s="48" t="s">
        <v>48</v>
      </c>
      <c r="D44" s="48" t="s">
        <v>46</v>
      </c>
      <c r="E44" s="51" t="s">
        <v>153</v>
      </c>
      <c r="F44" s="16">
        <v>16.0701985117012</v>
      </c>
      <c r="G44" s="16">
        <v>15.942439486829301</v>
      </c>
      <c r="H44" s="16">
        <v>4.0248558439387704E-3</v>
      </c>
      <c r="I44" s="16">
        <v>30.9744408398582</v>
      </c>
      <c r="J44" s="16">
        <v>30.5044140355099</v>
      </c>
      <c r="K44" s="16">
        <v>1.5135538190949799E-3</v>
      </c>
      <c r="L44" s="16">
        <v>-0.163891123919956</v>
      </c>
      <c r="M44" s="16">
        <v>3.9938308441841196E-3</v>
      </c>
      <c r="N44" s="16">
        <v>5.7113713864210798</v>
      </c>
      <c r="O44" s="16">
        <v>3.9838224724727499E-3</v>
      </c>
      <c r="P44" s="16">
        <v>10.4620610015272</v>
      </c>
      <c r="Q44" s="16">
        <v>1.4834399873533599E-3</v>
      </c>
      <c r="R44" s="16">
        <v>12.2962931072655</v>
      </c>
      <c r="S44" s="16">
        <v>0.14690192533235599</v>
      </c>
      <c r="T44" s="16">
        <v>718.34102599091</v>
      </c>
      <c r="U44" s="16">
        <v>0.41398395481519601</v>
      </c>
      <c r="V44" s="47">
        <v>43439.429884259262</v>
      </c>
      <c r="W44" s="46">
        <v>2.2000000000000002</v>
      </c>
      <c r="X44" s="16">
        <v>1.6987045960722001E-2</v>
      </c>
      <c r="Y44" s="16">
        <v>1.3863567338774301E-2</v>
      </c>
      <c r="Z44" s="17">
        <f>((((N44/1000)+1)/((SMOW!$Z$4/1000)+1))-1)*1000</f>
        <v>16.274692252962851</v>
      </c>
      <c r="AA44" s="17">
        <f>((((P44/1000)+1)/((SMOW!$AA$4/1000)+1))-1)*1000</f>
        <v>31.327168311915177</v>
      </c>
      <c r="AB44" s="17">
        <f>Z44*SMOW!$AN$6</f>
        <v>16.997336468202903</v>
      </c>
      <c r="AC44" s="17">
        <f>AA44*SMOW!$AN$12</f>
        <v>32.684164503417328</v>
      </c>
      <c r="AD44" s="17">
        <f t="shared" ref="AD44" si="81">LN((AB44/1000)+1)*1000</f>
        <v>16.854498054343345</v>
      </c>
      <c r="AE44" s="17">
        <f t="shared" ref="AE44" si="82">LN((AC44/1000)+1)*1000</f>
        <v>32.161397505238384</v>
      </c>
      <c r="AF44" s="16">
        <f>(AD44-SMOW!$AN$14*AE44)</f>
        <v>-0.12671982842252305</v>
      </c>
      <c r="AG44" s="2">
        <f t="shared" ref="AG44" si="83">AF44*1000</f>
        <v>-126.71982842252305</v>
      </c>
      <c r="AH44" s="2">
        <f>AVERAGE(AG44:AG46)</f>
        <v>-118.72144416094579</v>
      </c>
      <c r="AI44" s="2">
        <f>STDEV(AG44:AG46)</f>
        <v>7.038315915335045</v>
      </c>
      <c r="AJ44" s="46" t="s">
        <v>158</v>
      </c>
      <c r="AK44" s="69" t="str">
        <f t="shared" si="56"/>
        <v>07</v>
      </c>
      <c r="AN44" s="46">
        <v>1</v>
      </c>
    </row>
    <row r="45" spans="1:40" x14ac:dyDescent="0.25">
      <c r="A45" s="46">
        <v>763</v>
      </c>
      <c r="B45" s="21" t="s">
        <v>81</v>
      </c>
      <c r="C45" s="48" t="s">
        <v>48</v>
      </c>
      <c r="D45" s="48" t="s">
        <v>46</v>
      </c>
      <c r="E45" s="51" t="s">
        <v>154</v>
      </c>
      <c r="F45" s="16">
        <v>16.244717744507501</v>
      </c>
      <c r="G45" s="16">
        <v>16.114183775460798</v>
      </c>
      <c r="H45" s="16">
        <v>3.9829183468471797E-3</v>
      </c>
      <c r="I45" s="16">
        <v>31.290245478147298</v>
      </c>
      <c r="J45" s="16">
        <v>30.810683800285499</v>
      </c>
      <c r="K45" s="16">
        <v>1.1244034273038301E-3</v>
      </c>
      <c r="L45" s="16">
        <v>-0.15385727109000599</v>
      </c>
      <c r="M45" s="16">
        <v>3.9105493540428299E-3</v>
      </c>
      <c r="N45" s="16">
        <v>5.8841113971172403</v>
      </c>
      <c r="O45" s="16">
        <v>3.94231252781294E-3</v>
      </c>
      <c r="P45" s="16">
        <v>10.7715823563141</v>
      </c>
      <c r="Q45" s="16">
        <v>1.10203217416788E-3</v>
      </c>
      <c r="R45" s="16">
        <v>13.6959370206774</v>
      </c>
      <c r="S45" s="16">
        <v>0.14637419329349199</v>
      </c>
      <c r="T45" s="16">
        <v>1574.5478228496399</v>
      </c>
      <c r="U45" s="16">
        <v>0.22414192277278799</v>
      </c>
      <c r="V45" s="47">
        <v>43439.55909722222</v>
      </c>
      <c r="W45" s="46">
        <v>2.2000000000000002</v>
      </c>
      <c r="X45" s="16">
        <v>3.1569328998760401E-2</v>
      </c>
      <c r="Y45" s="16">
        <v>3.4387266650442998E-2</v>
      </c>
      <c r="Z45" s="17">
        <f>((((N45/1000)+1)/((SMOW!$Z$4/1000)+1))-1)*1000</f>
        <v>16.449246609416157</v>
      </c>
      <c r="AA45" s="17">
        <f>((((P45/1000)+1)/((SMOW!$AA$4/1000)+1))-1)*1000</f>
        <v>31.64308099650226</v>
      </c>
      <c r="AB45" s="17">
        <f>Z45*SMOW!$AN$6</f>
        <v>17.179641551611613</v>
      </c>
      <c r="AC45" s="17">
        <f>AA45*SMOW!$AN$12</f>
        <v>33.013761549947489</v>
      </c>
      <c r="AD45" s="17">
        <f t="shared" ref="AD45" si="84">LN((AB45/1000)+1)*1000</f>
        <v>17.033740161462479</v>
      </c>
      <c r="AE45" s="17">
        <f t="shared" ref="AE45" si="85">LN((AC45/1000)+1)*1000</f>
        <v>32.480511975142484</v>
      </c>
      <c r="AF45" s="16">
        <f>(AD45-SMOW!$AN$14*AE45)</f>
        <v>-0.11597016141275418</v>
      </c>
      <c r="AG45" s="2">
        <f t="shared" ref="AG45" si="86">AF45*1000</f>
        <v>-115.97016141275418</v>
      </c>
      <c r="AH45" s="2"/>
      <c r="AI45" s="2"/>
      <c r="AK45" s="69" t="str">
        <f t="shared" si="56"/>
        <v>07</v>
      </c>
      <c r="AN45" s="46">
        <v>0</v>
      </c>
    </row>
    <row r="46" spans="1:40" x14ac:dyDescent="0.25">
      <c r="A46" s="46">
        <v>764</v>
      </c>
      <c r="B46" s="21" t="s">
        <v>80</v>
      </c>
      <c r="C46" s="48" t="s">
        <v>48</v>
      </c>
      <c r="D46" s="48" t="s">
        <v>46</v>
      </c>
      <c r="E46" s="51" t="s">
        <v>155</v>
      </c>
      <c r="F46" s="16">
        <v>16.483712481390501</v>
      </c>
      <c r="G46" s="16">
        <v>16.349330489419899</v>
      </c>
      <c r="H46" s="16">
        <v>4.1917923765127001E-3</v>
      </c>
      <c r="I46" s="16">
        <v>31.745716523368699</v>
      </c>
      <c r="J46" s="16">
        <v>31.2522379460877</v>
      </c>
      <c r="K46" s="16">
        <v>1.37166668612099E-3</v>
      </c>
      <c r="L46" s="16">
        <v>-0.15185114611435299</v>
      </c>
      <c r="M46" s="16">
        <v>4.1343621144865001E-3</v>
      </c>
      <c r="N46" s="16">
        <v>6.1206695846684704</v>
      </c>
      <c r="O46" s="16">
        <v>4.1490570885030801E-3</v>
      </c>
      <c r="P46" s="16">
        <v>11.217991299979101</v>
      </c>
      <c r="Q46" s="16">
        <v>1.3443758562413099E-3</v>
      </c>
      <c r="R46" s="16">
        <v>13.7241421529469</v>
      </c>
      <c r="S46" s="16">
        <v>0.13784386897091</v>
      </c>
      <c r="T46" s="16">
        <v>1352.55139296934</v>
      </c>
      <c r="U46" s="16">
        <v>0.118109297450538</v>
      </c>
      <c r="V46" s="47">
        <v>43439.687847222223</v>
      </c>
      <c r="W46" s="46">
        <v>2.2000000000000002</v>
      </c>
      <c r="X46" s="16">
        <v>5.7595147564099098E-3</v>
      </c>
      <c r="Y46" s="16">
        <v>7.0855450879676596E-3</v>
      </c>
      <c r="Z46" s="17">
        <f>((((N46/1000)+1)/((SMOW!$Z$4/1000)+1))-1)*1000</f>
        <v>16.688289446251225</v>
      </c>
      <c r="AA46" s="17">
        <f>((((P46/1000)+1)/((SMOW!$AA$4/1000)+1))-1)*1000</f>
        <v>32.098707872114886</v>
      </c>
      <c r="AB46" s="17">
        <f>Z46*SMOW!$AN$6</f>
        <v>17.429298593652437</v>
      </c>
      <c r="AC46" s="17">
        <f>AA46*SMOW!$AN$12</f>
        <v>33.489124774814421</v>
      </c>
      <c r="AD46" s="17">
        <f t="shared" ref="AD46" si="87">LN((AB46/1000)+1)*1000</f>
        <v>17.279150508746103</v>
      </c>
      <c r="AE46" s="17">
        <f t="shared" ref="AE46" si="88">LN((AC46/1000)+1)*1000</f>
        <v>32.940577370063757</v>
      </c>
      <c r="AF46" s="16">
        <f>(AD46-SMOW!$AN$14*AE46)</f>
        <v>-0.11347434264756018</v>
      </c>
      <c r="AG46" s="2">
        <f t="shared" ref="AG46" si="89">AF46*1000</f>
        <v>-113.47434264756018</v>
      </c>
      <c r="AI46" s="46"/>
      <c r="AK46" s="69" t="str">
        <f t="shared" si="56"/>
        <v>07</v>
      </c>
      <c r="AN46" s="46">
        <v>0</v>
      </c>
    </row>
    <row r="47" spans="1:40" x14ac:dyDescent="0.25">
      <c r="A47" s="46">
        <v>765</v>
      </c>
      <c r="B47" s="21" t="s">
        <v>80</v>
      </c>
      <c r="C47" s="48" t="s">
        <v>48</v>
      </c>
      <c r="D47" s="48" t="s">
        <v>46</v>
      </c>
      <c r="E47" s="51" t="s">
        <v>156</v>
      </c>
      <c r="F47" s="16">
        <v>17.4556769332637</v>
      </c>
      <c r="G47" s="16">
        <v>17.305076252782101</v>
      </c>
      <c r="H47" s="16">
        <v>4.4884194044985896E-3</v>
      </c>
      <c r="I47" s="16">
        <v>33.647191238142497</v>
      </c>
      <c r="J47" s="16">
        <v>33.093510115507698</v>
      </c>
      <c r="K47" s="16">
        <v>1.5889882608395901E-3</v>
      </c>
      <c r="L47" s="16">
        <v>-0.16829708820595299</v>
      </c>
      <c r="M47" s="16">
        <v>4.4287539411616804E-3</v>
      </c>
      <c r="N47" s="16">
        <v>7.0827248671322902</v>
      </c>
      <c r="O47" s="16">
        <v>4.4426600064338198E-3</v>
      </c>
      <c r="P47" s="16">
        <v>13.0816340665907</v>
      </c>
      <c r="Q47" s="16">
        <v>1.5573735772242199E-3</v>
      </c>
      <c r="R47" s="16">
        <v>16.0301744068787</v>
      </c>
      <c r="S47" s="16">
        <v>0.13925623746350299</v>
      </c>
      <c r="T47" s="16">
        <v>2146.7262561633302</v>
      </c>
      <c r="U47" s="16">
        <v>0.150772472697937</v>
      </c>
      <c r="V47" s="47">
        <v>43439.782743055555</v>
      </c>
      <c r="W47" s="46">
        <v>2.2000000000000002</v>
      </c>
      <c r="X47" s="16">
        <v>6.5900467476092501E-3</v>
      </c>
      <c r="Y47" s="16">
        <v>6.2164650551524703E-3</v>
      </c>
      <c r="Z47" s="17">
        <f>((((N47/1000)+1)/((SMOW!$Z$4/1000)+1))-1)*1000</f>
        <v>17.660449515166874</v>
      </c>
      <c r="AA47" s="17">
        <f>((((P47/1000)+1)/((SMOW!$AA$4/1000)+1))-1)*1000</f>
        <v>34.000833138776883</v>
      </c>
      <c r="AB47" s="17">
        <f>Z47*SMOW!$AN$6</f>
        <v>18.444625429666946</v>
      </c>
      <c r="AC47" s="17">
        <f>AA47*SMOW!$AN$12</f>
        <v>35.473644234175879</v>
      </c>
      <c r="AD47" s="17">
        <f t="shared" ref="AD47" si="90">LN((AB47/1000)+1)*1000</f>
        <v>18.276586458203322</v>
      </c>
      <c r="AE47" s="17">
        <f t="shared" ref="AE47" si="91">LN((AC47/1000)+1)*1000</f>
        <v>34.858949317300841</v>
      </c>
      <c r="AF47" s="16">
        <f>(AD47-SMOW!$AN$14*AE47)</f>
        <v>-0.1289387813315237</v>
      </c>
      <c r="AG47" s="2">
        <f t="shared" ref="AG47" si="92">AF47*1000</f>
        <v>-128.9387813315237</v>
      </c>
      <c r="AI47" s="46"/>
      <c r="AJ47" s="46" t="s">
        <v>157</v>
      </c>
      <c r="AK47" s="69" t="str">
        <f t="shared" si="56"/>
        <v>07</v>
      </c>
      <c r="AN47" s="46">
        <v>1</v>
      </c>
    </row>
    <row r="48" spans="1:40" x14ac:dyDescent="0.25">
      <c r="A48" s="46">
        <v>766</v>
      </c>
      <c r="B48" s="21" t="s">
        <v>81</v>
      </c>
      <c r="C48" s="48" t="s">
        <v>48</v>
      </c>
      <c r="D48" s="48" t="s">
        <v>46</v>
      </c>
      <c r="E48" s="51" t="s">
        <v>159</v>
      </c>
      <c r="F48" s="16">
        <v>14.972302433131899</v>
      </c>
      <c r="G48" s="16">
        <v>14.861323641000901</v>
      </c>
      <c r="H48" s="16">
        <v>3.5399410336649901E-3</v>
      </c>
      <c r="I48" s="16">
        <v>28.819548304419499</v>
      </c>
      <c r="J48" s="16">
        <v>28.412075346377598</v>
      </c>
      <c r="K48" s="16">
        <v>1.61119848383498E-3</v>
      </c>
      <c r="L48" s="16">
        <v>-0.14025214188646001</v>
      </c>
      <c r="M48" s="16">
        <v>3.82497693907189E-3</v>
      </c>
      <c r="N48" s="16">
        <v>4.6246683491357601</v>
      </c>
      <c r="O48" s="16">
        <v>3.5038513646054601E-3</v>
      </c>
      <c r="P48" s="16">
        <v>8.3500424428300306</v>
      </c>
      <c r="Q48" s="16">
        <v>1.5791419032000101E-3</v>
      </c>
      <c r="R48" s="16">
        <v>9.1499207523580992</v>
      </c>
      <c r="S48" s="16">
        <v>0.149143986791267</v>
      </c>
      <c r="T48" s="16">
        <v>1687.85910012451</v>
      </c>
      <c r="U48" s="16">
        <v>0.16233660230316399</v>
      </c>
      <c r="V48" s="47">
        <v>43440.416284722225</v>
      </c>
      <c r="W48" s="46">
        <v>2.2000000000000002</v>
      </c>
      <c r="X48" s="16">
        <v>1.7380822997874201E-3</v>
      </c>
      <c r="Y48" s="16">
        <v>2.6245822567798299E-3</v>
      </c>
      <c r="Z48" s="17">
        <f>((((N48/1000)+1)/((SMOW!$Z$4/1000)+1))-1)*1000</f>
        <v>15.176575212419774</v>
      </c>
      <c r="AA48" s="17">
        <f>((((P48/1000)+1)/((SMOW!$AA$4/1000)+1))-1)*1000</f>
        <v>29.171538522703155</v>
      </c>
      <c r="AB48" s="17">
        <f>Z48*SMOW!$AN$6</f>
        <v>15.850459800462545</v>
      </c>
      <c r="AC48" s="17">
        <f>AA48*SMOW!$AN$12</f>
        <v>30.43515948842288</v>
      </c>
      <c r="AD48" s="17">
        <f t="shared" ref="AD48" si="93">LN((AB48/1000)+1)*1000</f>
        <v>15.726153087715126</v>
      </c>
      <c r="AE48" s="17">
        <f t="shared" ref="AE48" si="94">LN((AC48/1000)+1)*1000</f>
        <v>29.981197960127439</v>
      </c>
      <c r="AF48" s="16">
        <f>(AD48-SMOW!$AN$14*AE48)</f>
        <v>-0.10391943523216263</v>
      </c>
      <c r="AG48" s="2">
        <f t="shared" ref="AG48" si="95">AF48*1000</f>
        <v>-103.91943523216263</v>
      </c>
      <c r="AH48" s="2">
        <f>AVERAGE(AG48:AG50)</f>
        <v>-105.54909387809452</v>
      </c>
      <c r="AI48" s="2">
        <f>STDEV(AG48:AG50)</f>
        <v>4.2215189744445922</v>
      </c>
      <c r="AK48" s="69" t="str">
        <f t="shared" si="56"/>
        <v>07</v>
      </c>
      <c r="AN48" s="46">
        <v>0</v>
      </c>
    </row>
    <row r="49" spans="1:40" x14ac:dyDescent="0.25">
      <c r="A49" s="46">
        <v>767</v>
      </c>
      <c r="B49" s="21" t="s">
        <v>81</v>
      </c>
      <c r="C49" s="48" t="s">
        <v>48</v>
      </c>
      <c r="D49" s="48" t="s">
        <v>46</v>
      </c>
      <c r="E49" s="51" t="s">
        <v>160</v>
      </c>
      <c r="F49" s="16">
        <v>15.724682223342199</v>
      </c>
      <c r="G49" s="16">
        <v>15.6023301228868</v>
      </c>
      <c r="H49" s="16">
        <v>3.61858237994257E-3</v>
      </c>
      <c r="I49" s="16">
        <v>30.263896619396</v>
      </c>
      <c r="J49" s="16">
        <v>29.8149796943094</v>
      </c>
      <c r="K49" s="16">
        <v>1.49521298392149E-3</v>
      </c>
      <c r="L49" s="16">
        <v>-0.139979155708574</v>
      </c>
      <c r="M49" s="16">
        <v>3.4571098319011299E-3</v>
      </c>
      <c r="N49" s="16">
        <v>5.3693776337149899</v>
      </c>
      <c r="O49" s="16">
        <v>3.5816909630211899E-3</v>
      </c>
      <c r="P49" s="16">
        <v>9.7656538463158</v>
      </c>
      <c r="Q49" s="16">
        <v>1.46546406343216E-3</v>
      </c>
      <c r="R49" s="16">
        <v>11.160963900899</v>
      </c>
      <c r="S49" s="16">
        <v>0.108418148299166</v>
      </c>
      <c r="T49" s="16">
        <v>1363.14133790387</v>
      </c>
      <c r="U49" s="16">
        <v>0.10066904926542999</v>
      </c>
      <c r="V49" s="47">
        <v>43440.533009259256</v>
      </c>
      <c r="W49" s="46">
        <v>2.2000000000000002</v>
      </c>
      <c r="X49" s="16">
        <v>9.9656458038263798E-2</v>
      </c>
      <c r="Y49" s="16">
        <v>9.5269881936662901E-2</v>
      </c>
      <c r="Z49" s="17">
        <f>((((N49/1000)+1)/((SMOW!$Z$4/1000)+1))-1)*1000</f>
        <v>15.929106426181505</v>
      </c>
      <c r="AA49" s="17">
        <f>((((P49/1000)+1)/((SMOW!$AA$4/1000)+1))-1)*1000</f>
        <v>30.616380992830152</v>
      </c>
      <c r="AB49" s="17">
        <f>Z49*SMOW!$AN$6</f>
        <v>16.636405614018845</v>
      </c>
      <c r="AC49" s="17">
        <f>AA49*SMOW!$AN$12</f>
        <v>31.942588072614232</v>
      </c>
      <c r="AD49" s="17">
        <f t="shared" ref="AD49" si="96">LN((AB49/1000)+1)*1000</f>
        <v>16.499536538407597</v>
      </c>
      <c r="AE49" s="17">
        <f t="shared" ref="AE49" si="97">LN((AC49/1000)+1)*1000</f>
        <v>31.443033799286827</v>
      </c>
      <c r="AF49" s="16">
        <f>(AD49-SMOW!$AN$14*AE49)</f>
        <v>-0.10238530761584741</v>
      </c>
      <c r="AG49" s="2">
        <f t="shared" ref="AG49" si="98">AF49*1000</f>
        <v>-102.38530761584741</v>
      </c>
      <c r="AI49" s="46"/>
      <c r="AK49" s="69" t="str">
        <f t="shared" si="56"/>
        <v>07</v>
      </c>
      <c r="AN49" s="46">
        <v>0</v>
      </c>
    </row>
    <row r="50" spans="1:40" x14ac:dyDescent="0.25">
      <c r="A50" s="46">
        <v>768</v>
      </c>
      <c r="B50" s="21" t="s">
        <v>80</v>
      </c>
      <c r="C50" s="48" t="s">
        <v>48</v>
      </c>
      <c r="D50" s="48" t="s">
        <v>46</v>
      </c>
      <c r="E50" s="51" t="s">
        <v>161</v>
      </c>
      <c r="F50" s="16">
        <v>16.090133341615498</v>
      </c>
      <c r="G50" s="16">
        <v>15.962058839208099</v>
      </c>
      <c r="H50" s="16">
        <v>3.9930662509382302E-3</v>
      </c>
      <c r="I50" s="16">
        <v>30.9821217182037</v>
      </c>
      <c r="J50" s="16">
        <v>30.511864141842501</v>
      </c>
      <c r="K50" s="16">
        <v>1.1230029118406101E-3</v>
      </c>
      <c r="L50" s="16">
        <v>-0.14820542768476799</v>
      </c>
      <c r="M50" s="16">
        <v>3.84208576485344E-3</v>
      </c>
      <c r="N50" s="16">
        <v>5.7311029809120901</v>
      </c>
      <c r="O50" s="16">
        <v>3.9523569741042501E-3</v>
      </c>
      <c r="P50" s="16">
        <v>10.469589060280001</v>
      </c>
      <c r="Q50" s="16">
        <v>1.1006595235146901E-3</v>
      </c>
      <c r="R50" s="16">
        <v>12.1578911659456</v>
      </c>
      <c r="S50" s="16">
        <v>0.123138146375248</v>
      </c>
      <c r="T50" s="16">
        <v>1471.7131209750301</v>
      </c>
      <c r="U50" s="16">
        <v>0.119802263480497</v>
      </c>
      <c r="V50" s="47">
        <v>43440.67324074074</v>
      </c>
      <c r="W50" s="46">
        <v>2.2000000000000002</v>
      </c>
      <c r="X50" s="16">
        <v>3.7956682599715102E-2</v>
      </c>
      <c r="Y50" s="16">
        <v>3.4757701668528797E-2</v>
      </c>
      <c r="Z50" s="17">
        <f>((((N50/1000)+1)/((SMOW!$Z$4/1000)+1))-1)*1000</f>
        <v>16.294631094950329</v>
      </c>
      <c r="AA50" s="17">
        <f>((((P50/1000)+1)/((SMOW!$AA$4/1000)+1))-1)*1000</f>
        <v>31.334851818120903</v>
      </c>
      <c r="AB50" s="17">
        <f>Z50*SMOW!$AN$6</f>
        <v>17.018160653433554</v>
      </c>
      <c r="AC50" s="17">
        <f>AA50*SMOW!$AN$12</f>
        <v>32.69218083538486</v>
      </c>
      <c r="AD50" s="17">
        <f t="shared" ref="AD50:AD62" si="99">LN((AB50/1000)+1)*1000</f>
        <v>16.874973990009359</v>
      </c>
      <c r="AE50" s="17">
        <f t="shared" ref="AE50" si="100">LN((AC50/1000)+1)*1000</f>
        <v>32.169160092415972</v>
      </c>
      <c r="AF50" s="16">
        <f>(AD50-SMOW!$AN$14*AE50)</f>
        <v>-0.11034253878627354</v>
      </c>
      <c r="AG50" s="2">
        <f t="shared" ref="AG50" si="101">AF50*1000</f>
        <v>-110.34253878627354</v>
      </c>
      <c r="AI50" s="46"/>
      <c r="AK50" s="69" t="str">
        <f t="shared" si="56"/>
        <v>07</v>
      </c>
      <c r="AN50" s="46">
        <v>0</v>
      </c>
    </row>
    <row r="51" spans="1:40" x14ac:dyDescent="0.25">
      <c r="A51" s="46">
        <v>769</v>
      </c>
      <c r="B51" s="21" t="s">
        <v>80</v>
      </c>
      <c r="C51" s="48" t="s">
        <v>48</v>
      </c>
      <c r="D51" s="48" t="s">
        <v>46</v>
      </c>
      <c r="E51" s="51" t="s">
        <v>162</v>
      </c>
      <c r="F51" s="16">
        <v>17.4554843559253</v>
      </c>
      <c r="G51" s="16">
        <v>17.304887090451601</v>
      </c>
      <c r="H51" s="16">
        <v>3.8237964250993298E-3</v>
      </c>
      <c r="I51" s="16">
        <v>33.598840926261801</v>
      </c>
      <c r="J51" s="16">
        <v>33.046732608676599</v>
      </c>
      <c r="K51" s="16">
        <v>1.53718580164888E-3</v>
      </c>
      <c r="L51" s="16">
        <v>-0.143787726929615</v>
      </c>
      <c r="M51" s="16">
        <v>3.81354243633017E-3</v>
      </c>
      <c r="N51" s="16">
        <v>7.0825342531182196</v>
      </c>
      <c r="O51" s="16">
        <v>3.7848128527153001E-3</v>
      </c>
      <c r="P51" s="16">
        <v>13.034245737784801</v>
      </c>
      <c r="Q51" s="16">
        <v>1.50660178540259E-3</v>
      </c>
      <c r="R51" s="16">
        <v>15.6580515280244</v>
      </c>
      <c r="S51" s="16">
        <v>0.15064450657464301</v>
      </c>
      <c r="T51" s="16">
        <v>1623.1728458387499</v>
      </c>
      <c r="U51" s="16">
        <v>0.10869307902648399</v>
      </c>
      <c r="V51" s="47">
        <v>43440.780497685184</v>
      </c>
      <c r="W51" s="46">
        <v>2.2000000000000002</v>
      </c>
      <c r="X51" s="16">
        <v>1.59346366221161E-2</v>
      </c>
      <c r="Y51" s="16">
        <v>4.41924716966565E-2</v>
      </c>
      <c r="Z51" s="17">
        <f>((((N51/1000)+1)/((SMOW!$Z$4/1000)+1))-1)*1000</f>
        <v>17.660256899070468</v>
      </c>
      <c r="AA51" s="17">
        <f>((((P51/1000)+1)/((SMOW!$AA$4/1000)+1))-1)*1000</f>
        <v>33.95246628479542</v>
      </c>
      <c r="AB51" s="17">
        <f>Z51*SMOW!$AN$6</f>
        <v>18.444424260849193</v>
      </c>
      <c r="AC51" s="17">
        <f>AA51*SMOW!$AN$12</f>
        <v>35.423182277439061</v>
      </c>
      <c r="AD51" s="17">
        <f t="shared" si="99"/>
        <v>18.276388932650679</v>
      </c>
      <c r="AE51" s="17">
        <f t="shared" ref="AE51" si="102">LN((AC51/1000)+1)*1000</f>
        <v>34.810214917691241</v>
      </c>
      <c r="AF51" s="16">
        <f>(AD51-SMOW!$AN$14*AE51)</f>
        <v>-0.10340454389029574</v>
      </c>
      <c r="AG51" s="2">
        <f t="shared" ref="AG51" si="103">AF51*1000</f>
        <v>-103.40454389029574</v>
      </c>
      <c r="AI51" s="46"/>
      <c r="AK51" s="69" t="str">
        <f t="shared" si="56"/>
        <v>07</v>
      </c>
      <c r="AN51" s="46">
        <v>0</v>
      </c>
    </row>
    <row r="52" spans="1:40" x14ac:dyDescent="0.25">
      <c r="A52" s="46">
        <v>770</v>
      </c>
      <c r="B52" s="21" t="s">
        <v>80</v>
      </c>
      <c r="C52" s="48" t="s">
        <v>48</v>
      </c>
      <c r="D52" s="48" t="s">
        <v>46</v>
      </c>
      <c r="E52" s="51" t="s">
        <v>163</v>
      </c>
      <c r="F52" s="16">
        <v>19.6939567983164</v>
      </c>
      <c r="G52" s="16">
        <v>19.502539576853</v>
      </c>
      <c r="H52" s="16">
        <v>4.2767472991817497E-3</v>
      </c>
      <c r="I52" s="16">
        <v>37.975304882099998</v>
      </c>
      <c r="J52" s="16">
        <v>37.2719933751006</v>
      </c>
      <c r="K52" s="16">
        <v>1.24106895347278E-3</v>
      </c>
      <c r="L52" s="16">
        <v>-0.17707292520016399</v>
      </c>
      <c r="M52" s="16">
        <v>4.1137612390001596E-3</v>
      </c>
      <c r="N52" s="16">
        <v>9.2981854877921499</v>
      </c>
      <c r="O52" s="16">
        <v>4.2331458964484699E-3</v>
      </c>
      <c r="P52" s="16">
        <v>17.3236350897775</v>
      </c>
      <c r="Q52" s="16">
        <v>1.2163765103126601E-3</v>
      </c>
      <c r="R52" s="16">
        <v>21.8529598413581</v>
      </c>
      <c r="S52" s="16">
        <v>0.13350758464053999</v>
      </c>
      <c r="T52" s="16">
        <v>1282.3881879850101</v>
      </c>
      <c r="U52" s="16">
        <v>8.34544322173843E-2</v>
      </c>
      <c r="V52" s="53">
        <v>43440.861145833333</v>
      </c>
      <c r="W52" s="46">
        <v>2.2000000000000002</v>
      </c>
      <c r="X52" s="16">
        <v>1.39851866000411E-2</v>
      </c>
      <c r="Y52" s="16">
        <v>1.7809119997229301E-2</v>
      </c>
      <c r="Z52" s="17">
        <f>((((N52/1000)+1)/((SMOW!$Z$4/1000)+1))-1)*1000</f>
        <v>19.899179855220162</v>
      </c>
      <c r="AA52" s="17">
        <f>((((P52/1000)+1)/((SMOW!$AA$4/1000)+1))-1)*1000</f>
        <v>38.330427561038775</v>
      </c>
      <c r="AB52" s="17">
        <f>Z52*SMOW!$AN$6</f>
        <v>20.78276198303449</v>
      </c>
      <c r="AC52" s="17">
        <f>AA52*SMOW!$AN$12</f>
        <v>39.990783316818828</v>
      </c>
      <c r="AD52" s="17">
        <f t="shared" si="99"/>
        <v>20.569746693699567</v>
      </c>
      <c r="AE52" s="17">
        <f t="shared" ref="AE52:AE62" si="104">LN((AC52/1000)+1)*1000</f>
        <v>39.211850918645403</v>
      </c>
      <c r="AF52" s="16">
        <f>(AD52-SMOW!$AN$14*AE52)</f>
        <v>-0.13411059134520542</v>
      </c>
      <c r="AG52" s="2">
        <f t="shared" ref="AG52" si="105">AF52*1000</f>
        <v>-134.11059134520542</v>
      </c>
      <c r="AI52" s="46"/>
      <c r="AJ52" s="46" t="s">
        <v>165</v>
      </c>
      <c r="AK52" s="69" t="str">
        <f t="shared" si="56"/>
        <v>07</v>
      </c>
      <c r="AN52" s="46">
        <v>0</v>
      </c>
    </row>
    <row r="53" spans="1:40" x14ac:dyDescent="0.25">
      <c r="A53" s="46">
        <v>771</v>
      </c>
      <c r="B53" s="21" t="s">
        <v>80</v>
      </c>
      <c r="C53" s="48" t="s">
        <v>48</v>
      </c>
      <c r="D53" s="48" t="s">
        <v>46</v>
      </c>
      <c r="E53" s="51" t="s">
        <v>166</v>
      </c>
      <c r="F53" s="16">
        <v>19.4792333441798</v>
      </c>
      <c r="G53" s="16">
        <v>19.291941084238001</v>
      </c>
      <c r="H53" s="16">
        <v>3.9258126855224599E-3</v>
      </c>
      <c r="I53" s="16">
        <v>37.591993351455599</v>
      </c>
      <c r="J53" s="16">
        <v>36.902637448196103</v>
      </c>
      <c r="K53" s="16">
        <v>1.37570377901188E-3</v>
      </c>
      <c r="L53" s="16">
        <v>-0.19265148840952001</v>
      </c>
      <c r="M53" s="16">
        <v>4.1291959949858997E-3</v>
      </c>
      <c r="N53" s="16">
        <v>9.0856511374639499</v>
      </c>
      <c r="O53" s="16">
        <v>3.8857890582225502E-3</v>
      </c>
      <c r="P53" s="16">
        <v>16.947949967123002</v>
      </c>
      <c r="Q53" s="16">
        <v>1.3483326266868401E-3</v>
      </c>
      <c r="R53" s="16">
        <v>20.4566405162122</v>
      </c>
      <c r="S53" s="16">
        <v>0.12146633210487</v>
      </c>
      <c r="T53" s="16">
        <v>1020.29523699504</v>
      </c>
      <c r="U53" s="16">
        <v>0.104869798645922</v>
      </c>
      <c r="V53" s="47">
        <v>43441.531504629631</v>
      </c>
      <c r="W53" s="46">
        <v>2.2000000000000002</v>
      </c>
      <c r="X53" s="16">
        <v>2.7114970421714402E-2</v>
      </c>
      <c r="Y53" s="16">
        <v>2.9767809951187298E-2</v>
      </c>
      <c r="Z53" s="17">
        <f>((((N53/1000)+1)/((SMOW!$Z$4/1000)+1))-1)*1000</f>
        <v>19.684413185957041</v>
      </c>
      <c r="AA53" s="17">
        <f>((((P53/1000)+1)/((SMOW!$AA$4/1000)+1))-1)*1000</f>
        <v>37.946984887951231</v>
      </c>
      <c r="AB53" s="17">
        <f>Z53*SMOW!$AN$6</f>
        <v>20.558459041824896</v>
      </c>
      <c r="AC53" s="17">
        <f>AA53*SMOW!$AN$12</f>
        <v>39.590731091222146</v>
      </c>
      <c r="AD53" s="17">
        <f t="shared" si="99"/>
        <v>20.349986332421228</v>
      </c>
      <c r="AE53" s="17">
        <f t="shared" si="104"/>
        <v>38.827107903995696</v>
      </c>
      <c r="AF53" s="16">
        <f>(AD53-SMOW!$AN$14*AE53)</f>
        <v>-0.15072664088850019</v>
      </c>
      <c r="AG53" s="2">
        <f t="shared" ref="AG53" si="106">AF53*1000</f>
        <v>-150.72664088850019</v>
      </c>
      <c r="AI53" s="46"/>
      <c r="AK53" s="69" t="str">
        <f t="shared" si="56"/>
        <v>07</v>
      </c>
      <c r="AN53" s="46">
        <v>0</v>
      </c>
    </row>
    <row r="54" spans="1:40" x14ac:dyDescent="0.25">
      <c r="A54" s="46">
        <v>772</v>
      </c>
      <c r="B54" s="21" t="s">
        <v>80</v>
      </c>
      <c r="C54" s="48" t="s">
        <v>48</v>
      </c>
      <c r="D54" s="48" t="s">
        <v>46</v>
      </c>
      <c r="E54" s="51" t="s">
        <v>167</v>
      </c>
      <c r="F54" s="16">
        <v>17.447740370473198</v>
      </c>
      <c r="G54" s="16">
        <v>17.297275966398701</v>
      </c>
      <c r="H54" s="16">
        <v>3.5240924485358798E-3</v>
      </c>
      <c r="I54" s="16">
        <v>33.607126524869003</v>
      </c>
      <c r="J54" s="16">
        <v>33.054748852419401</v>
      </c>
      <c r="K54" s="16">
        <v>1.2310940677617099E-3</v>
      </c>
      <c r="L54" s="16">
        <v>-0.155631427678742</v>
      </c>
      <c r="M54" s="16">
        <v>3.6934006224004401E-3</v>
      </c>
      <c r="N54" s="16">
        <v>7.07486921753262</v>
      </c>
      <c r="O54" s="16">
        <v>3.48816435567382E-3</v>
      </c>
      <c r="P54" s="16">
        <v>13.0423664852191</v>
      </c>
      <c r="Q54" s="16">
        <v>1.20660008601243E-3</v>
      </c>
      <c r="R54" s="16">
        <v>15.2166180441266</v>
      </c>
      <c r="S54" s="16">
        <v>0.13676812475608499</v>
      </c>
      <c r="T54" s="16">
        <v>958.67390970958104</v>
      </c>
      <c r="U54" s="16">
        <v>9.2955388326619898E-2</v>
      </c>
      <c r="V54" s="47">
        <v>43441.622337962966</v>
      </c>
      <c r="W54" s="46">
        <v>2.2000000000000002</v>
      </c>
      <c r="X54" s="16">
        <v>5.1414171036568103E-3</v>
      </c>
      <c r="Y54" s="16">
        <v>7.6651269825251398E-3</v>
      </c>
      <c r="Z54" s="17">
        <f>((((N54/1000)+1)/((SMOW!$Z$4/1000)+1))-1)*1000</f>
        <v>17.652511355067844</v>
      </c>
      <c r="AA54" s="17">
        <f>((((P54/1000)+1)/((SMOW!$AA$4/1000)+1))-1)*1000</f>
        <v>33.960754718155961</v>
      </c>
      <c r="AB54" s="17">
        <f>Z54*SMOW!$AN$6</f>
        <v>18.436334791905907</v>
      </c>
      <c r="AC54" s="17">
        <f>AA54*SMOW!$AN$12</f>
        <v>35.431829740137708</v>
      </c>
      <c r="AD54" s="17">
        <f t="shared" si="99"/>
        <v>18.268445935587685</v>
      </c>
      <c r="AE54" s="17">
        <f t="shared" si="104"/>
        <v>34.818566504498087</v>
      </c>
      <c r="AF54" s="16">
        <f>(AD54-SMOW!$AN$14*AE54)</f>
        <v>-0.11575717878730529</v>
      </c>
      <c r="AG54" s="2">
        <f t="shared" ref="AG54" si="107">AF54*1000</f>
        <v>-115.75717878730529</v>
      </c>
      <c r="AH54" s="2">
        <f>AVERAGE(AG54:AG56)</f>
        <v>-115.81040135585378</v>
      </c>
      <c r="AI54" s="2">
        <f>STDEV(AG54:AG56)</f>
        <v>3.0621169860278581</v>
      </c>
      <c r="AK54" s="69" t="str">
        <f t="shared" si="56"/>
        <v>07</v>
      </c>
      <c r="AN54" s="46">
        <v>0</v>
      </c>
    </row>
    <row r="55" spans="1:40" x14ac:dyDescent="0.25">
      <c r="A55" s="46">
        <v>773</v>
      </c>
      <c r="B55" s="21" t="s">
        <v>80</v>
      </c>
      <c r="C55" s="48" t="s">
        <v>48</v>
      </c>
      <c r="D55" s="48" t="s">
        <v>46</v>
      </c>
      <c r="E55" s="51" t="s">
        <v>169</v>
      </c>
      <c r="F55" s="16">
        <v>16.476964750588198</v>
      </c>
      <c r="G55" s="16">
        <v>16.342692196226</v>
      </c>
      <c r="H55" s="16">
        <v>3.9597346991693001E-3</v>
      </c>
      <c r="I55" s="16">
        <v>31.7428965866055</v>
      </c>
      <c r="J55" s="16">
        <v>31.249504774706502</v>
      </c>
      <c r="K55" s="16">
        <v>1.3175270886680601E-3</v>
      </c>
      <c r="L55" s="16">
        <v>-0.15704632481908101</v>
      </c>
      <c r="M55" s="16">
        <v>3.9068942717792902E-3</v>
      </c>
      <c r="N55" s="16">
        <v>6.1139906469248704</v>
      </c>
      <c r="O55" s="16">
        <v>3.9193652372252301E-3</v>
      </c>
      <c r="P55" s="16">
        <v>11.2152274689851</v>
      </c>
      <c r="Q55" s="16">
        <v>1.2913134261198101E-3</v>
      </c>
      <c r="R55" s="16">
        <v>11.6297293273441</v>
      </c>
      <c r="S55" s="16">
        <v>0.13843665625718801</v>
      </c>
      <c r="T55" s="16">
        <v>1230.8680474872399</v>
      </c>
      <c r="U55" s="16">
        <v>0.26834549609688302</v>
      </c>
      <c r="V55" s="47">
        <v>43443.653553240743</v>
      </c>
      <c r="W55" s="46">
        <v>2.2000000000000002</v>
      </c>
      <c r="X55" s="16">
        <v>0.16639443303244</v>
      </c>
      <c r="Y55" s="16">
        <v>0.172591512202042</v>
      </c>
      <c r="Z55" s="17">
        <f>((((N55/1000)+1)/((SMOW!$Z$4/1000)+1))-1)*1000</f>
        <v>16.681540357404323</v>
      </c>
      <c r="AA55" s="17">
        <f>((((P55/1000)+1)/((SMOW!$AA$4/1000)+1))-1)*1000</f>
        <v>32.095886970566312</v>
      </c>
      <c r="AB55" s="17">
        <f>Z55*SMOW!$AN$6</f>
        <v>17.422249825405299</v>
      </c>
      <c r="AC55" s="17">
        <f>AA55*SMOW!$AN$12</f>
        <v>33.486181680521838</v>
      </c>
      <c r="AD55" s="17">
        <f t="shared" si="99"/>
        <v>17.272222466990339</v>
      </c>
      <c r="AE55" s="17">
        <f t="shared" si="104"/>
        <v>32.937729639582116</v>
      </c>
      <c r="AF55" s="16">
        <f>(AD55-SMOW!$AN$14*AE55)</f>
        <v>-0.11889878270902088</v>
      </c>
      <c r="AG55" s="2">
        <f t="shared" ref="AG55" si="108">AF55*1000</f>
        <v>-118.89878270902088</v>
      </c>
      <c r="AI55" s="46"/>
      <c r="AK55" s="69" t="str">
        <f t="shared" si="56"/>
        <v>07</v>
      </c>
      <c r="AN55" s="46">
        <v>0</v>
      </c>
    </row>
    <row r="56" spans="1:40" x14ac:dyDescent="0.25">
      <c r="A56" s="46">
        <v>774</v>
      </c>
      <c r="B56" s="21" t="s">
        <v>80</v>
      </c>
      <c r="C56" s="48" t="s">
        <v>48</v>
      </c>
      <c r="D56" s="48" t="s">
        <v>46</v>
      </c>
      <c r="E56" s="51" t="s">
        <v>170</v>
      </c>
      <c r="F56" s="16">
        <v>17.1787936459605</v>
      </c>
      <c r="G56" s="16">
        <v>17.0329062083614</v>
      </c>
      <c r="H56" s="16">
        <v>4.4175744400583097E-3</v>
      </c>
      <c r="I56" s="16">
        <v>33.083255248392803</v>
      </c>
      <c r="J56" s="16">
        <v>32.547782444759498</v>
      </c>
      <c r="K56" s="16">
        <v>1.4589225296415601E-3</v>
      </c>
      <c r="L56" s="16">
        <v>-0.15232292247158499</v>
      </c>
      <c r="M56" s="16">
        <v>4.5143034206989504E-3</v>
      </c>
      <c r="N56" s="16">
        <v>6.8086644026135996</v>
      </c>
      <c r="O56" s="16">
        <v>4.3725373058070404E-3</v>
      </c>
      <c r="P56" s="16">
        <v>12.528918208755099</v>
      </c>
      <c r="Q56" s="16">
        <v>1.4298956479881701E-3</v>
      </c>
      <c r="R56" s="16">
        <v>13.522207752465601</v>
      </c>
      <c r="S56" s="16">
        <v>0.15013709190741001</v>
      </c>
      <c r="T56" s="16">
        <v>971.23845595158798</v>
      </c>
      <c r="U56" s="16">
        <v>7.7777115464897295E-2</v>
      </c>
      <c r="V56" s="47">
        <v>43443.737233796295</v>
      </c>
      <c r="W56" s="46">
        <v>2.2000000000000002</v>
      </c>
      <c r="X56" s="16">
        <v>5.6319456699853504E-3</v>
      </c>
      <c r="Y56" s="16">
        <v>8.1899393064349506E-3</v>
      </c>
      <c r="Z56" s="17">
        <f>((((N56/1000)+1)/((SMOW!$Z$4/1000)+1))-1)*1000</f>
        <v>17.38351050248199</v>
      </c>
      <c r="AA56" s="17">
        <f>((((P56/1000)+1)/((SMOW!$AA$4/1000)+1))-1)*1000</f>
        <v>33.436704209505173</v>
      </c>
      <c r="AB56" s="17">
        <f>Z56*SMOW!$AN$6</f>
        <v>18.155389510080205</v>
      </c>
      <c r="AC56" s="17">
        <f>AA56*SMOW!$AN$12</f>
        <v>34.885078981744797</v>
      </c>
      <c r="AD56" s="17">
        <f t="shared" si="99"/>
        <v>17.992548434625217</v>
      </c>
      <c r="AE56" s="17">
        <f t="shared" si="104"/>
        <v>34.290385752266005</v>
      </c>
      <c r="AF56" s="16">
        <f>(AD56-SMOW!$AN$14*AE56)</f>
        <v>-0.11277524257123517</v>
      </c>
      <c r="AG56" s="2">
        <f t="shared" ref="AG56" si="109">AF56*1000</f>
        <v>-112.77524257123517</v>
      </c>
      <c r="AI56" s="46"/>
      <c r="AK56" s="69" t="str">
        <f t="shared" si="56"/>
        <v>07</v>
      </c>
      <c r="AN56" s="46">
        <v>0</v>
      </c>
    </row>
    <row r="57" spans="1:40" x14ac:dyDescent="0.25">
      <c r="A57" s="46">
        <v>775</v>
      </c>
      <c r="B57" s="21" t="s">
        <v>80</v>
      </c>
      <c r="C57" s="48" t="s">
        <v>62</v>
      </c>
      <c r="D57" s="48" t="s">
        <v>22</v>
      </c>
      <c r="E57" s="51" t="s">
        <v>171</v>
      </c>
      <c r="F57" s="16">
        <v>-9.9121535010293596E-2</v>
      </c>
      <c r="G57" s="16">
        <v>-9.9126722752089502E-2</v>
      </c>
      <c r="H57" s="16">
        <v>3.7541170966115698E-3</v>
      </c>
      <c r="I57" s="16">
        <v>-0.15358310014791701</v>
      </c>
      <c r="J57" s="16">
        <v>-0.153594936885949</v>
      </c>
      <c r="K57" s="16">
        <v>1.4611795927782401E-3</v>
      </c>
      <c r="L57" s="16">
        <v>-1.8028596076308499E-2</v>
      </c>
      <c r="M57" s="16">
        <v>3.7568408709107901E-3</v>
      </c>
      <c r="N57" s="16">
        <v>-10.293102578452199</v>
      </c>
      <c r="O57" s="16">
        <v>3.7158439043958702E-3</v>
      </c>
      <c r="P57" s="16">
        <v>-20.046636381601399</v>
      </c>
      <c r="Q57" s="16">
        <v>1.4321078043491901E-3</v>
      </c>
      <c r="R57" s="16">
        <v>-31.997120988956802</v>
      </c>
      <c r="S57" s="16">
        <v>0.150693977266916</v>
      </c>
      <c r="T57" s="16">
        <v>530.652696564812</v>
      </c>
      <c r="U57" s="16">
        <v>7.5332024301474995E-2</v>
      </c>
      <c r="V57" s="47">
        <v>43443.822002314817</v>
      </c>
      <c r="W57" s="46">
        <v>2.2000000000000002</v>
      </c>
      <c r="X57" s="16">
        <v>4.2082060267607697E-3</v>
      </c>
      <c r="Y57" s="16">
        <v>7.5344686850037697E-3</v>
      </c>
      <c r="Z57" s="17">
        <f>((((N57/1000)+1)/((SMOW!$Z$4/1000)+1))-1)*1000</f>
        <v>0.10211797760173447</v>
      </c>
      <c r="AA57" s="17">
        <f>((((P57/1000)+1)/((SMOW!$AA$4/1000)+1))-1)*1000</f>
        <v>0.18849453544400596</v>
      </c>
      <c r="AB57" s="17">
        <f>Z57*SMOW!$AN$6</f>
        <v>0.10665231623246785</v>
      </c>
      <c r="AC57" s="17">
        <f>AA57*SMOW!$AN$12</f>
        <v>0.19665953663944424</v>
      </c>
      <c r="AD57" s="17">
        <f t="shared" si="99"/>
        <v>0.10664662927859377</v>
      </c>
      <c r="AE57" s="17">
        <f t="shared" si="104"/>
        <v>0.19664020168760546</v>
      </c>
      <c r="AF57" s="16">
        <f>(AD57-SMOW!$AN$14*AE57)</f>
        <v>2.8206027875380818E-3</v>
      </c>
      <c r="AG57" s="2">
        <f t="shared" ref="AG57" si="110">AF57*1000</f>
        <v>2.8206027875380819</v>
      </c>
      <c r="AH57" s="2">
        <f>AVERAGE(AG57:AG59)</f>
        <v>-0.42830234494910585</v>
      </c>
      <c r="AI57" s="2">
        <f>STDEV(AG57:AG59)</f>
        <v>3.8339644010400091</v>
      </c>
      <c r="AK57" s="69" t="str">
        <f t="shared" si="56"/>
        <v>07</v>
      </c>
      <c r="AL57" s="46">
        <v>1</v>
      </c>
      <c r="AN57" s="46">
        <v>0</v>
      </c>
    </row>
    <row r="58" spans="1:40" x14ac:dyDescent="0.25">
      <c r="A58" s="46">
        <v>776</v>
      </c>
      <c r="B58" s="21" t="s">
        <v>81</v>
      </c>
      <c r="C58" s="48" t="s">
        <v>62</v>
      </c>
      <c r="D58" s="48" t="s">
        <v>22</v>
      </c>
      <c r="E58" s="51" t="s">
        <v>172</v>
      </c>
      <c r="F58" s="16">
        <v>-0.253538853582849</v>
      </c>
      <c r="G58" s="16">
        <v>-0.25357141527858801</v>
      </c>
      <c r="H58" s="16">
        <v>4.6136770083769398E-3</v>
      </c>
      <c r="I58" s="16">
        <v>-0.44219152686552599</v>
      </c>
      <c r="J58" s="16">
        <v>-0.44228940884024198</v>
      </c>
      <c r="K58" s="16">
        <v>2.1048651570581998E-3</v>
      </c>
      <c r="L58" s="16">
        <v>-2.0042607410939599E-2</v>
      </c>
      <c r="M58" s="16">
        <v>4.5135271935238096E-3</v>
      </c>
      <c r="N58" s="16">
        <v>-10.445945613761101</v>
      </c>
      <c r="O58" s="16">
        <v>4.5666406100923901E-3</v>
      </c>
      <c r="P58" s="16">
        <v>-20.329502623606299</v>
      </c>
      <c r="Q58" s="16">
        <v>2.0629865304884702E-3</v>
      </c>
      <c r="R58" s="16">
        <v>-31.997719708313198</v>
      </c>
      <c r="S58" s="16">
        <v>0.120364584660581</v>
      </c>
      <c r="T58" s="16">
        <v>753.75392868532299</v>
      </c>
      <c r="U58" s="16">
        <v>9.0903881285667204E-2</v>
      </c>
      <c r="V58" s="47">
        <v>43444.356631944444</v>
      </c>
      <c r="W58" s="46">
        <v>2.2000000000000002</v>
      </c>
      <c r="X58" s="16">
        <v>2.0906432671751199E-2</v>
      </c>
      <c r="Y58" s="16">
        <v>2.4998245560278201E-2</v>
      </c>
      <c r="Z58" s="17">
        <f>((((N58/1000)+1)/((SMOW!$Z$4/1000)+1))-1)*1000</f>
        <v>-5.2330418917279076E-2</v>
      </c>
      <c r="AA58" s="17">
        <f>((((P58/1000)+1)/((SMOW!$AA$4/1000)+1))-1)*1000</f>
        <v>-0.10021263292681049</v>
      </c>
      <c r="AB58" s="17">
        <f>Z58*SMOW!$AN$6</f>
        <v>-5.4654043470288724E-2</v>
      </c>
      <c r="AC58" s="17">
        <f>AA58*SMOW!$AN$12</f>
        <v>-0.10455353472387341</v>
      </c>
      <c r="AD58" s="17">
        <f t="shared" si="99"/>
        <v>-5.4655537056924691E-2</v>
      </c>
      <c r="AE58" s="17">
        <f t="shared" si="104"/>
        <v>-0.10455900082564311</v>
      </c>
      <c r="AF58" s="16">
        <f>(AD58-SMOW!$AN$14*AE58)</f>
        <v>5.516153790148734E-4</v>
      </c>
      <c r="AG58" s="2">
        <f t="shared" ref="AG58" si="111">AF58*1000</f>
        <v>0.55161537901487345</v>
      </c>
      <c r="AI58" s="46"/>
      <c r="AK58" s="69" t="str">
        <f t="shared" si="56"/>
        <v>07</v>
      </c>
      <c r="AN58" s="46">
        <v>0</v>
      </c>
    </row>
    <row r="59" spans="1:40" x14ac:dyDescent="0.25">
      <c r="A59" s="46">
        <v>777</v>
      </c>
      <c r="B59" s="21" t="s">
        <v>81</v>
      </c>
      <c r="C59" s="48" t="s">
        <v>62</v>
      </c>
      <c r="D59" s="48" t="s">
        <v>22</v>
      </c>
      <c r="E59" s="51" t="s">
        <v>173</v>
      </c>
      <c r="F59" s="16">
        <v>-0.19293944030190599</v>
      </c>
      <c r="G59" s="16">
        <v>-0.19295863807192301</v>
      </c>
      <c r="H59" s="16">
        <v>5.4647802362395798E-3</v>
      </c>
      <c r="I59" s="16">
        <v>-0.31786668646543997</v>
      </c>
      <c r="J59" s="16">
        <v>-0.31791724406886701</v>
      </c>
      <c r="K59" s="16">
        <v>1.1824068916913299E-3</v>
      </c>
      <c r="L59" s="16">
        <v>-2.5098333203561501E-2</v>
      </c>
      <c r="M59" s="16">
        <v>5.4937538792122704E-3</v>
      </c>
      <c r="N59" s="16">
        <v>-10.385964010988699</v>
      </c>
      <c r="O59" s="16">
        <v>5.4090668477074404E-3</v>
      </c>
      <c r="P59" s="16">
        <v>-20.207651363780698</v>
      </c>
      <c r="Q59" s="16">
        <v>1.1588815953072599E-3</v>
      </c>
      <c r="R59" s="16">
        <v>-32.4451910683172</v>
      </c>
      <c r="S59" s="16">
        <v>0.14537791639994499</v>
      </c>
      <c r="T59" s="16">
        <v>613.82879473830701</v>
      </c>
      <c r="U59" s="16">
        <v>9.8165794945730994E-2</v>
      </c>
      <c r="V59" s="47">
        <v>43444.43341435185</v>
      </c>
      <c r="W59" s="46">
        <v>2.2000000000000002</v>
      </c>
      <c r="X59" s="16">
        <v>4.9297409733755702E-2</v>
      </c>
      <c r="Y59" s="16">
        <v>3.9693566493542803E-2</v>
      </c>
      <c r="Z59" s="17">
        <f>((((N59/1000)+1)/((SMOW!$Z$4/1000)+1))-1)*1000</f>
        <v>8.2811905690594045E-3</v>
      </c>
      <c r="AA59" s="17">
        <f>((((P59/1000)+1)/((SMOW!$AA$4/1000)+1))-1)*1000</f>
        <v>2.4154742753523806E-2</v>
      </c>
      <c r="AB59" s="17">
        <f>Z59*SMOW!$AN$6</f>
        <v>8.64889979311197E-3</v>
      </c>
      <c r="AC59" s="17">
        <f>AA59*SMOW!$AN$12</f>
        <v>2.5201051618624105E-2</v>
      </c>
      <c r="AD59" s="17">
        <f t="shared" si="99"/>
        <v>8.6488623914997009E-3</v>
      </c>
      <c r="AE59" s="17">
        <f t="shared" si="104"/>
        <v>2.520073407746207E-2</v>
      </c>
      <c r="AF59" s="16">
        <f>(AD59-SMOW!$AN$14*AE59)</f>
        <v>-4.657125201400273E-3</v>
      </c>
      <c r="AG59" s="2">
        <f t="shared" ref="AG59" si="112">AF59*1000</f>
        <v>-4.6571252014002731</v>
      </c>
      <c r="AI59" s="46"/>
      <c r="AK59" s="69" t="str">
        <f t="shared" si="56"/>
        <v>07</v>
      </c>
      <c r="AN59" s="46">
        <v>0</v>
      </c>
    </row>
    <row r="60" spans="1:40" x14ac:dyDescent="0.25">
      <c r="A60" s="46">
        <v>778</v>
      </c>
      <c r="B60" s="21" t="s">
        <v>81</v>
      </c>
      <c r="C60" s="48" t="s">
        <v>64</v>
      </c>
      <c r="D60" s="48" t="s">
        <v>60</v>
      </c>
      <c r="E60" s="51" t="s">
        <v>174</v>
      </c>
      <c r="F60" s="16">
        <v>6.07786188187759</v>
      </c>
      <c r="G60" s="16">
        <v>6.0594659219205598</v>
      </c>
      <c r="H60" s="16">
        <v>3.6559243244029698E-3</v>
      </c>
      <c r="I60" s="16">
        <v>11.7389361703927</v>
      </c>
      <c r="J60" s="16">
        <v>11.6705693480639</v>
      </c>
      <c r="K60" s="16">
        <v>1.1819486113883E-3</v>
      </c>
      <c r="L60" s="16">
        <v>-0.102594693857158</v>
      </c>
      <c r="M60" s="16">
        <v>3.5994453389120999E-3</v>
      </c>
      <c r="N60" s="16">
        <v>-4.1790934555304204</v>
      </c>
      <c r="O60" s="16">
        <v>3.61865220667328E-3</v>
      </c>
      <c r="P60" s="16">
        <v>-8.3907319706040404</v>
      </c>
      <c r="Q60" s="16">
        <v>1.15843243300029E-3</v>
      </c>
      <c r="R60" s="16">
        <v>-15.898381392589499</v>
      </c>
      <c r="S60" s="16">
        <v>0.118283130341256</v>
      </c>
      <c r="T60" s="16">
        <v>1185.0878201518699</v>
      </c>
      <c r="U60" s="16">
        <v>0.114930830402429</v>
      </c>
      <c r="V60" s="47">
        <v>43444.580787037034</v>
      </c>
      <c r="W60" s="46">
        <v>2.2000000000000002</v>
      </c>
      <c r="X60" s="16">
        <v>1.9373839963901499E-4</v>
      </c>
      <c r="Y60" s="16">
        <v>6.19166205098823E-4</v>
      </c>
      <c r="Z60" s="17">
        <f>((((N60/1000)+1)/((SMOW!$Z$4/1000)+1))-1)*1000</f>
        <v>6.2803445708474737</v>
      </c>
      <c r="AA60" s="17">
        <f>((((P60/1000)+1)/((SMOW!$AA$4/1000)+1))-1)*1000</f>
        <v>12.08508259575547</v>
      </c>
      <c r="AB60" s="17">
        <f>Z60*SMOW!$AN$6</f>
        <v>6.5592103462055897</v>
      </c>
      <c r="AC60" s="17">
        <f>AA60*SMOW!$AN$12</f>
        <v>12.608571054499814</v>
      </c>
      <c r="AD60" s="17">
        <f t="shared" si="99"/>
        <v>6.5377923318489897</v>
      </c>
      <c r="AE60" s="17">
        <f t="shared" si="104"/>
        <v>12.529744920870675</v>
      </c>
      <c r="AF60" s="16">
        <f>(AD60-SMOW!$AN$14*AE60)</f>
        <v>-7.7912986370726856E-2</v>
      </c>
      <c r="AG60" s="2">
        <f t="shared" ref="AG60" si="113">AF60*1000</f>
        <v>-77.912986370726856</v>
      </c>
      <c r="AH60" s="2">
        <f>AVERAGE(AG60:AG62)</f>
        <v>-79.917396494778359</v>
      </c>
      <c r="AI60" s="2">
        <f>STDEV(AG60:AG62)</f>
        <v>2.5657351196242808</v>
      </c>
      <c r="AK60" s="69" t="str">
        <f t="shared" si="56"/>
        <v>07</v>
      </c>
      <c r="AN60" s="46">
        <v>0</v>
      </c>
    </row>
    <row r="61" spans="1:40" x14ac:dyDescent="0.25">
      <c r="A61" s="46">
        <v>779</v>
      </c>
      <c r="B61" s="21" t="s">
        <v>81</v>
      </c>
      <c r="C61" s="48" t="s">
        <v>64</v>
      </c>
      <c r="D61" s="48" t="s">
        <v>60</v>
      </c>
      <c r="E61" s="51" t="s">
        <v>175</v>
      </c>
      <c r="F61" s="16">
        <v>6.2648151932050302</v>
      </c>
      <c r="G61" s="16">
        <v>6.2452726389108602</v>
      </c>
      <c r="H61" s="16">
        <v>3.0292065557790599E-3</v>
      </c>
      <c r="I61" s="16">
        <v>12.104493952336</v>
      </c>
      <c r="J61" s="16">
        <v>12.0318204087492</v>
      </c>
      <c r="K61" s="16">
        <v>1.0177381565006399E-3</v>
      </c>
      <c r="L61" s="16">
        <v>-0.107528536908717</v>
      </c>
      <c r="M61" s="16">
        <v>3.1259462339627698E-3</v>
      </c>
      <c r="N61" s="16">
        <v>-3.9940461316390699</v>
      </c>
      <c r="O61" s="16">
        <v>2.9983238204315801E-3</v>
      </c>
      <c r="P61" s="16">
        <v>-8.0324473661314801</v>
      </c>
      <c r="Q61" s="16">
        <v>9.9748912721744497E-4</v>
      </c>
      <c r="R61" s="16">
        <v>-15.6923394304435</v>
      </c>
      <c r="S61" s="16">
        <v>0.135908318343062</v>
      </c>
      <c r="T61" s="16">
        <v>1058.8093644558101</v>
      </c>
      <c r="U61" s="16">
        <v>8.0983151500379505E-2</v>
      </c>
      <c r="V61" s="47">
        <v>43444.699016203704</v>
      </c>
      <c r="W61" s="46">
        <v>2.2000000000000002</v>
      </c>
      <c r="X61" s="16">
        <v>4.79779926568419E-4</v>
      </c>
      <c r="Y61" s="16">
        <v>1.8919579307618501E-4</v>
      </c>
      <c r="Z61" s="17">
        <f>((((N61/1000)+1)/((SMOW!$Z$4/1000)+1))-1)*1000</f>
        <v>6.4673355082975892</v>
      </c>
      <c r="AA61" s="17">
        <f>((((P61/1000)+1)/((SMOW!$AA$4/1000)+1))-1)*1000</f>
        <v>12.450765446048839</v>
      </c>
      <c r="AB61" s="17">
        <f>Z61*SMOW!$AN$6</f>
        <v>6.7545042313950727</v>
      </c>
      <c r="AC61" s="17">
        <f>AA61*SMOW!$AN$12</f>
        <v>12.990094156622041</v>
      </c>
      <c r="AD61" s="17">
        <f t="shared" si="99"/>
        <v>6.7317947710992074</v>
      </c>
      <c r="AE61" s="17">
        <f t="shared" si="104"/>
        <v>12.906446498716676</v>
      </c>
      <c r="AF61" s="16">
        <f>(AD61-SMOW!$AN$14*AE61)</f>
        <v>-8.2808980223197715E-2</v>
      </c>
      <c r="AG61" s="2">
        <f t="shared" ref="AG61" si="114">AF61*1000</f>
        <v>-82.808980223197722</v>
      </c>
      <c r="AI61" s="46"/>
      <c r="AK61" s="69" t="str">
        <f t="shared" si="56"/>
        <v>07</v>
      </c>
      <c r="AN61" s="46">
        <v>0</v>
      </c>
    </row>
    <row r="62" spans="1:40" x14ac:dyDescent="0.25">
      <c r="A62" s="46">
        <v>780</v>
      </c>
      <c r="B62" s="21" t="s">
        <v>81</v>
      </c>
      <c r="C62" s="48" t="s">
        <v>64</v>
      </c>
      <c r="D62" s="48" t="s">
        <v>60</v>
      </c>
      <c r="E62" s="51" t="s">
        <v>176</v>
      </c>
      <c r="F62" s="16">
        <v>6.0375693122083396</v>
      </c>
      <c r="G62" s="16">
        <v>6.0194159253975696</v>
      </c>
      <c r="H62" s="16">
        <v>3.9169451329011604E-3</v>
      </c>
      <c r="I62" s="16">
        <v>11.6641510369488</v>
      </c>
      <c r="J62" s="16">
        <v>11.5966491737083</v>
      </c>
      <c r="K62" s="16">
        <v>1.57712823160211E-3</v>
      </c>
      <c r="L62" s="16">
        <v>-0.103614838320415</v>
      </c>
      <c r="M62" s="16">
        <v>3.9221494484028997E-3</v>
      </c>
      <c r="N62" s="16">
        <v>-4.2189752427908997</v>
      </c>
      <c r="O62" s="16">
        <v>3.87701191022896E-3</v>
      </c>
      <c r="P62" s="16">
        <v>-8.4640291708822595</v>
      </c>
      <c r="Q62" s="16">
        <v>1.5457495164191001E-3</v>
      </c>
      <c r="R62" s="16">
        <v>-16.629346650806301</v>
      </c>
      <c r="S62" s="16">
        <v>0.138419372247406</v>
      </c>
      <c r="T62" s="16">
        <v>901.37156062093197</v>
      </c>
      <c r="U62" s="16">
        <v>9.8565450663041898E-2</v>
      </c>
      <c r="V62" s="47">
        <v>43445.405046296299</v>
      </c>
      <c r="W62" s="46">
        <v>2.2000000000000002</v>
      </c>
      <c r="X62" s="16">
        <v>2.9179919420897101E-3</v>
      </c>
      <c r="Y62" s="16">
        <v>1.62988541702981E-3</v>
      </c>
      <c r="Z62" s="17">
        <f>((((N62/1000)+1)/((SMOW!$Z$4/1000)+1))-1)*1000</f>
        <v>6.2400438919172352</v>
      </c>
      <c r="AA62" s="17">
        <f>((((P62/1000)+1)/((SMOW!$AA$4/1000)+1))-1)*1000</f>
        <v>12.010271876060186</v>
      </c>
      <c r="AB62" s="17">
        <f>Z62*SMOW!$AN$6</f>
        <v>6.5171201985685689</v>
      </c>
      <c r="AC62" s="17">
        <f>AA62*SMOW!$AN$12</f>
        <v>12.530519765446353</v>
      </c>
      <c r="AD62" s="17">
        <f t="shared" si="99"/>
        <v>6.4959755889818664</v>
      </c>
      <c r="AE62" s="17">
        <f t="shared" si="104"/>
        <v>12.452662522485372</v>
      </c>
      <c r="AF62" s="16">
        <f>(AD62-SMOW!$AN$14*AE62)</f>
        <v>-7.9030222890410506E-2</v>
      </c>
      <c r="AG62" s="2">
        <f t="shared" ref="AG62" si="115">AF62*1000</f>
        <v>-79.030222890410499</v>
      </c>
      <c r="AI62" s="46"/>
      <c r="AK62" s="69" t="str">
        <f t="shared" si="56"/>
        <v>07</v>
      </c>
      <c r="AN62" s="46">
        <v>0</v>
      </c>
    </row>
    <row r="63" spans="1:40" x14ac:dyDescent="0.25">
      <c r="A63" s="46">
        <v>781</v>
      </c>
      <c r="B63" s="21" t="s">
        <v>81</v>
      </c>
      <c r="C63" s="48" t="s">
        <v>48</v>
      </c>
      <c r="D63" s="48" t="s">
        <v>46</v>
      </c>
      <c r="E63" s="51" t="s">
        <v>177</v>
      </c>
      <c r="F63" s="16">
        <v>15.571113274306001</v>
      </c>
      <c r="G63" s="16">
        <v>15.451127253042999</v>
      </c>
      <c r="H63" s="16">
        <v>3.0525144258338101E-3</v>
      </c>
      <c r="I63" s="16">
        <v>30.010379737109599</v>
      </c>
      <c r="J63" s="16">
        <v>29.568879569775</v>
      </c>
      <c r="K63" s="16">
        <v>1.3929262602252301E-3</v>
      </c>
      <c r="L63" s="16">
        <v>-0.16124115979813999</v>
      </c>
      <c r="M63" s="16">
        <v>3.1543787824844598E-3</v>
      </c>
      <c r="N63" s="16">
        <v>5.2173743188221096</v>
      </c>
      <c r="O63" s="16">
        <v>3.0213940669442298E-3</v>
      </c>
      <c r="P63" s="16">
        <v>9.5171809635495794</v>
      </c>
      <c r="Q63" s="16">
        <v>1.36521244753993E-3</v>
      </c>
      <c r="R63" s="16">
        <v>8.9686362493089504</v>
      </c>
      <c r="S63" s="16">
        <v>0.12944162229666401</v>
      </c>
      <c r="T63" s="16">
        <v>981.14795956622697</v>
      </c>
      <c r="U63" s="16">
        <v>0.100244486141531</v>
      </c>
      <c r="V63" s="47">
        <v>43445.687789351854</v>
      </c>
      <c r="W63" s="46">
        <v>2.2000000000000002</v>
      </c>
      <c r="X63" s="16">
        <v>3.6540093149030901E-2</v>
      </c>
      <c r="Y63" s="16">
        <v>3.0698832708814999E-2</v>
      </c>
      <c r="Z63" s="17">
        <f>((((N63/1000)+1)/((SMOW!$Z$4/1000)+1))-1)*1000</f>
        <v>15.775506569941422</v>
      </c>
      <c r="AA63" s="17">
        <f>((((P63/1000)+1)/((SMOW!$AA$4/1000)+1))-1)*1000</f>
        <v>30.362777374767003</v>
      </c>
      <c r="AB63" s="17">
        <f>Z63*SMOW!$AN$6</f>
        <v>16.475985472279756</v>
      </c>
      <c r="AC63" s="17">
        <f>AA63*SMOW!$AN$12</f>
        <v>31.677999128956497</v>
      </c>
      <c r="AD63" s="17">
        <f t="shared" ref="AD63" si="116">LN((AB63/1000)+1)*1000</f>
        <v>16.341729087353389</v>
      </c>
      <c r="AE63" s="17">
        <f t="shared" ref="AE63" si="117">LN((AC63/1000)+1)*1000</f>
        <v>31.186602024232119</v>
      </c>
      <c r="AF63" s="16">
        <f>(AD63-SMOW!$AN$14*AE63)</f>
        <v>-0.12479678144116946</v>
      </c>
      <c r="AG63" s="2">
        <f t="shared" ref="AG63" si="118">AF63*1000</f>
        <v>-124.79678144116946</v>
      </c>
      <c r="AH63" s="2">
        <f>AVERAGE(AG63:AG65)</f>
        <v>-117.42615692638718</v>
      </c>
      <c r="AI63" s="2">
        <f>STDEV(AG63:AG65)</f>
        <v>6.4322135458480751</v>
      </c>
      <c r="AK63" s="69" t="str">
        <f t="shared" si="56"/>
        <v>07</v>
      </c>
      <c r="AN63" s="46">
        <v>0</v>
      </c>
    </row>
    <row r="64" spans="1:40" x14ac:dyDescent="0.25">
      <c r="A64" s="46">
        <v>782</v>
      </c>
      <c r="B64" s="21" t="s">
        <v>81</v>
      </c>
      <c r="C64" s="48" t="s">
        <v>48</v>
      </c>
      <c r="D64" s="48" t="s">
        <v>46</v>
      </c>
      <c r="E64" s="51" t="s">
        <v>178</v>
      </c>
      <c r="F64" s="16">
        <v>15.214000883609801</v>
      </c>
      <c r="G64" s="16">
        <v>15.0994283601042</v>
      </c>
      <c r="H64" s="16">
        <v>3.4957390685819798E-3</v>
      </c>
      <c r="I64" s="16">
        <v>29.3012427112983</v>
      </c>
      <c r="J64" s="16">
        <v>28.880166841315798</v>
      </c>
      <c r="K64" s="16">
        <v>1.59952581446341E-3</v>
      </c>
      <c r="L64" s="16">
        <v>-0.14929973211051401</v>
      </c>
      <c r="M64" s="16">
        <v>3.5885540476589301E-3</v>
      </c>
      <c r="N64" s="16">
        <v>4.8639026859446304</v>
      </c>
      <c r="O64" s="16">
        <v>3.4601000381891899E-3</v>
      </c>
      <c r="P64" s="16">
        <v>8.8221530052909305</v>
      </c>
      <c r="Q64" s="16">
        <v>1.5677014745313399E-3</v>
      </c>
      <c r="R64" s="16">
        <v>10.9465754229204</v>
      </c>
      <c r="S64" s="16">
        <v>0.12821029036200299</v>
      </c>
      <c r="T64" s="16">
        <v>1000.22682639295</v>
      </c>
      <c r="U64" s="16">
        <v>0.19772425889063</v>
      </c>
      <c r="V64" s="47">
        <v>43446.407256944447</v>
      </c>
      <c r="W64" s="46">
        <v>2.2000000000000002</v>
      </c>
      <c r="X64" s="16">
        <v>0.80583310112152395</v>
      </c>
      <c r="Y64" s="16">
        <v>0.82520786512789102</v>
      </c>
      <c r="Z64" s="17">
        <f>((((N64/1000)+1)/((SMOW!$Z$4/1000)+1))-1)*1000</f>
        <v>15.418322306997689</v>
      </c>
      <c r="AA64" s="17">
        <f>((((P64/1000)+1)/((SMOW!$AA$4/1000)+1))-1)*1000</f>
        <v>29.653397731776778</v>
      </c>
      <c r="AB64" s="17">
        <f>Z64*SMOW!$AN$6</f>
        <v>16.102941177245768</v>
      </c>
      <c r="AC64" s="17">
        <f>AA64*SMOW!$AN$12</f>
        <v>30.937891350429656</v>
      </c>
      <c r="AD64" s="17">
        <f t="shared" ref="AD64" si="119">LN((AB64/1000)+1)*1000</f>
        <v>15.974664080104169</v>
      </c>
      <c r="AE64" s="17">
        <f t="shared" ref="AE64" si="120">LN((AC64/1000)+1)*1000</f>
        <v>30.468962047049441</v>
      </c>
      <c r="AF64" s="16">
        <f>(AD64-SMOW!$AN$14*AE64)</f>
        <v>-0.11294788073793782</v>
      </c>
      <c r="AG64" s="2">
        <f t="shared" ref="AG64" si="121">AF64*1000</f>
        <v>-112.94788073793782</v>
      </c>
      <c r="AI64" s="46"/>
      <c r="AK64" s="69" t="str">
        <f t="shared" si="56"/>
        <v>07</v>
      </c>
      <c r="AN64" s="46">
        <v>0</v>
      </c>
    </row>
    <row r="65" spans="1:40" x14ac:dyDescent="0.25">
      <c r="A65" s="46">
        <v>783</v>
      </c>
      <c r="B65" s="21" t="s">
        <v>81</v>
      </c>
      <c r="C65" s="48" t="s">
        <v>48</v>
      </c>
      <c r="D65" s="48" t="s">
        <v>46</v>
      </c>
      <c r="E65" s="51" t="s">
        <v>179</v>
      </c>
      <c r="F65" s="16">
        <v>16.0090861932369</v>
      </c>
      <c r="G65" s="16">
        <v>15.8822920063533</v>
      </c>
      <c r="H65" s="16">
        <v>3.3620669360039201E-3</v>
      </c>
      <c r="I65" s="16">
        <v>30.833976464430499</v>
      </c>
      <c r="J65" s="16">
        <v>30.368160477645102</v>
      </c>
      <c r="K65" s="16">
        <v>1.3391906152274301E-3</v>
      </c>
      <c r="L65" s="16">
        <v>-0.15209672584332001</v>
      </c>
      <c r="M65" s="16">
        <v>3.3699865789997298E-3</v>
      </c>
      <c r="N65" s="16">
        <v>5.6508821075293998</v>
      </c>
      <c r="O65" s="16">
        <v>3.3277906918788699E-3</v>
      </c>
      <c r="P65" s="16">
        <v>10.324391320621899</v>
      </c>
      <c r="Q65" s="16">
        <v>1.3125459327907199E-3</v>
      </c>
      <c r="R65" s="16">
        <v>12.8141018049579</v>
      </c>
      <c r="S65" s="16">
        <v>0.16937375469768401</v>
      </c>
      <c r="T65" s="16">
        <v>890.42368508084201</v>
      </c>
      <c r="U65" s="16">
        <v>9.6038945194420397E-2</v>
      </c>
      <c r="V65" s="47">
        <v>43446.603831018518</v>
      </c>
      <c r="W65" s="46">
        <v>2.2000000000000002</v>
      </c>
      <c r="X65" s="16">
        <v>3.8257996020257798E-2</v>
      </c>
      <c r="Y65" s="16">
        <v>3.4581646253986797E-2</v>
      </c>
      <c r="Z65" s="17">
        <f>((((N65/1000)+1)/((SMOW!$Z$4/1000)+1))-1)*1000</f>
        <v>16.213567635066319</v>
      </c>
      <c r="AA65" s="17">
        <f>((((P65/1000)+1)/((SMOW!$AA$4/1000)+1))-1)*1000</f>
        <v>31.186655879385405</v>
      </c>
      <c r="AB65" s="17">
        <f>Z65*SMOW!$AN$6</f>
        <v>16.933497737446658</v>
      </c>
      <c r="AC65" s="17">
        <f>AA65*SMOW!$AN$12</f>
        <v>32.537565506219373</v>
      </c>
      <c r="AD65" s="17">
        <f t="shared" ref="AD65" si="122">LN((AB65/1000)+1)*1000</f>
        <v>16.791724306383305</v>
      </c>
      <c r="AE65" s="17">
        <f t="shared" ref="AE65:AE82" si="123">LN((AC65/1000)+1)*1000</f>
        <v>32.01942824807454</v>
      </c>
      <c r="AF65" s="16">
        <f>(AD65-SMOW!$AN$14*AE65)</f>
        <v>-0.11453380860005424</v>
      </c>
      <c r="AG65" s="2">
        <f t="shared" ref="AG65" si="124">AF65*1000</f>
        <v>-114.53380860005424</v>
      </c>
      <c r="AI65" s="46"/>
      <c r="AK65" s="69" t="str">
        <f t="shared" si="56"/>
        <v>07</v>
      </c>
      <c r="AN65" s="46">
        <v>0</v>
      </c>
    </row>
    <row r="66" spans="1:40" x14ac:dyDescent="0.25">
      <c r="A66" s="46">
        <v>784</v>
      </c>
      <c r="B66" s="21" t="s">
        <v>81</v>
      </c>
      <c r="C66" s="48" t="s">
        <v>48</v>
      </c>
      <c r="D66" s="48" t="s">
        <v>46</v>
      </c>
      <c r="E66" s="51" t="s">
        <v>180</v>
      </c>
      <c r="F66" s="16">
        <v>14.8179020844919</v>
      </c>
      <c r="G66" s="16">
        <v>14.7091893675405</v>
      </c>
      <c r="H66" s="16">
        <v>3.3898140761367199E-3</v>
      </c>
      <c r="I66" s="16">
        <v>28.527637302598599</v>
      </c>
      <c r="J66" s="16">
        <v>28.128301183462099</v>
      </c>
      <c r="K66" s="16">
        <v>1.3217638781314301E-3</v>
      </c>
      <c r="L66" s="16">
        <v>-0.14255365732749201</v>
      </c>
      <c r="M66" s="16">
        <v>3.2317603820008899E-3</v>
      </c>
      <c r="N66" s="16">
        <v>4.4718421107512301</v>
      </c>
      <c r="O66" s="16">
        <v>3.3552549501505401E-3</v>
      </c>
      <c r="P66" s="16">
        <v>8.0639393341160801</v>
      </c>
      <c r="Q66" s="16">
        <v>1.2954659199581099E-3</v>
      </c>
      <c r="R66" s="16">
        <v>8.6684756507457905</v>
      </c>
      <c r="S66" s="16">
        <v>0.129578750144343</v>
      </c>
      <c r="T66" s="16">
        <v>1413.89951066509</v>
      </c>
      <c r="U66" s="16">
        <v>0.16053958594449499</v>
      </c>
      <c r="V66" s="47">
        <v>43447.518333333333</v>
      </c>
      <c r="W66" s="46">
        <v>2.2000000000000002</v>
      </c>
      <c r="X66" s="16">
        <v>3.2506908000704902E-2</v>
      </c>
      <c r="Y66" s="16">
        <v>3.5596619544756201E-2</v>
      </c>
      <c r="Z66" s="17">
        <f>((((N66/1000)+1)/((SMOW!$Z$4/1000)+1))-1)*1000</f>
        <v>15.022143789248821</v>
      </c>
      <c r="AA66" s="17">
        <f>((((P66/1000)+1)/((SMOW!$AA$4/1000)+1))-1)*1000</f>
        <v>28.879527649318337</v>
      </c>
      <c r="AB66" s="17">
        <f>Z66*SMOW!$AN$6</f>
        <v>15.689171167774438</v>
      </c>
      <c r="AC66" s="17">
        <f>AA66*SMOW!$AN$12</f>
        <v>30.130499605746348</v>
      </c>
      <c r="AD66" s="17">
        <f t="shared" ref="AD66" si="125">LN((AB66/1000)+1)*1000</f>
        <v>15.567368458984991</v>
      </c>
      <c r="AE66" s="17">
        <f t="shared" si="123"/>
        <v>29.685492862304439</v>
      </c>
      <c r="AF66" s="16">
        <f>(AD66-SMOW!$AN$14*AE66)</f>
        <v>-0.10657177231175474</v>
      </c>
      <c r="AG66" s="2">
        <f t="shared" ref="AG66" si="126">AF66*1000</f>
        <v>-106.57177231175474</v>
      </c>
      <c r="AH66" s="2">
        <f>AVERAGE(AG66:AG67)</f>
        <v>-114.27070431451281</v>
      </c>
      <c r="AI66" s="2">
        <f>STDEV(AG66:AG67)</f>
        <v>10.887934054088708</v>
      </c>
      <c r="AK66" s="69" t="str">
        <f t="shared" si="56"/>
        <v>07</v>
      </c>
      <c r="AN66" s="46">
        <v>0</v>
      </c>
    </row>
    <row r="67" spans="1:40" x14ac:dyDescent="0.25">
      <c r="A67" s="46">
        <v>785</v>
      </c>
      <c r="B67" s="21" t="s">
        <v>81</v>
      </c>
      <c r="C67" s="48" t="s">
        <v>48</v>
      </c>
      <c r="D67" s="48" t="s">
        <v>46</v>
      </c>
      <c r="E67" s="51" t="s">
        <v>181</v>
      </c>
      <c r="F67" s="16">
        <v>15.6959445458687</v>
      </c>
      <c r="G67" s="16">
        <v>15.574036772495701</v>
      </c>
      <c r="H67" s="16">
        <v>4.6866205899423396E-3</v>
      </c>
      <c r="I67" s="16">
        <v>30.245274004229199</v>
      </c>
      <c r="J67" s="16">
        <v>29.7969039604248</v>
      </c>
      <c r="K67" s="16">
        <v>1.3571985909195199E-3</v>
      </c>
      <c r="L67" s="16">
        <v>-0.15872851860855899</v>
      </c>
      <c r="M67" s="16">
        <v>4.6451198968069001E-3</v>
      </c>
      <c r="N67" s="16">
        <v>5.3409329366215603</v>
      </c>
      <c r="O67" s="16">
        <v>4.6388405324588097E-3</v>
      </c>
      <c r="P67" s="16">
        <v>9.7474017487300006</v>
      </c>
      <c r="Q67" s="16">
        <v>1.3301956198372899E-3</v>
      </c>
      <c r="R67" s="16">
        <v>10.733475497256199</v>
      </c>
      <c r="S67" s="16">
        <v>0.11800790268881001</v>
      </c>
      <c r="T67" s="16">
        <v>1781.30565127968</v>
      </c>
      <c r="U67" s="16">
        <v>0.124255953482897</v>
      </c>
      <c r="V67" s="47">
        <v>43447.645104166666</v>
      </c>
      <c r="W67" s="46">
        <v>2.2000000000000002</v>
      </c>
      <c r="X67" s="16">
        <v>1.1157176383561E-3</v>
      </c>
      <c r="Y67" s="16">
        <v>1.7748916353679601E-3</v>
      </c>
      <c r="Z67" s="17">
        <f>((((N67/1000)+1)/((SMOW!$Z$4/1000)+1))-1)*1000</f>
        <v>15.900362964978765</v>
      </c>
      <c r="AA67" s="17">
        <f>((((P67/1000)+1)/((SMOW!$AA$4/1000)+1))-1)*1000</f>
        <v>30.597752006304766</v>
      </c>
      <c r="AB67" s="17">
        <f>Z67*SMOW!$AN$6</f>
        <v>16.606385858577092</v>
      </c>
      <c r="AC67" s="17">
        <f>AA67*SMOW!$AN$12</f>
        <v>31.923152135919754</v>
      </c>
      <c r="AD67" s="17">
        <f t="shared" ref="AD67" si="127">LN((AB67/1000)+1)*1000</f>
        <v>16.470007595213989</v>
      </c>
      <c r="AE67" s="17">
        <f t="shared" si="123"/>
        <v>31.424199302142533</v>
      </c>
      <c r="AF67" s="16">
        <f>(AD67-SMOW!$AN$14*AE67)</f>
        <v>-0.12196963631727087</v>
      </c>
      <c r="AG67" s="2">
        <f t="shared" ref="AG67" si="128">AF67*1000</f>
        <v>-121.96963631727087</v>
      </c>
      <c r="AI67" s="46"/>
      <c r="AK67" s="69" t="str">
        <f t="shared" ref="AK67:AK130" si="129">"07"</f>
        <v>07</v>
      </c>
      <c r="AN67" s="46">
        <v>0</v>
      </c>
    </row>
    <row r="68" spans="1:40" x14ac:dyDescent="0.25">
      <c r="A68" s="46">
        <v>786</v>
      </c>
      <c r="B68" s="21" t="s">
        <v>81</v>
      </c>
      <c r="C68" s="48" t="s">
        <v>62</v>
      </c>
      <c r="D68" s="48" t="s">
        <v>71</v>
      </c>
      <c r="E68" s="51" t="s">
        <v>182</v>
      </c>
      <c r="F68" s="16">
        <v>2.2010638048251701</v>
      </c>
      <c r="G68" s="16">
        <v>2.1986447464501602</v>
      </c>
      <c r="H68" s="16">
        <v>3.70194576437443E-3</v>
      </c>
      <c r="I68" s="16">
        <v>4.2284899125709199</v>
      </c>
      <c r="J68" s="16">
        <v>4.2195749162254996</v>
      </c>
      <c r="K68" s="16">
        <v>1.68957878488023E-3</v>
      </c>
      <c r="L68" s="16">
        <v>-2.9290809316909701E-2</v>
      </c>
      <c r="M68" s="16">
        <v>3.7633647510111499E-3</v>
      </c>
      <c r="N68" s="16">
        <v>-8.0163676088041296</v>
      </c>
      <c r="O68" s="16">
        <v>3.6642044584559801E-3</v>
      </c>
      <c r="P68" s="16">
        <v>-15.751749571135001</v>
      </c>
      <c r="Q68" s="16">
        <v>1.6559627412310999E-3</v>
      </c>
      <c r="R68" s="16">
        <v>-24.665330906785599</v>
      </c>
      <c r="S68" s="16">
        <v>0.13645169463743601</v>
      </c>
      <c r="T68" s="16">
        <v>467.36253839731802</v>
      </c>
      <c r="U68" s="16">
        <v>0.17551809115362299</v>
      </c>
      <c r="V68" s="47">
        <v>43448.436562499999</v>
      </c>
      <c r="W68" s="46">
        <v>2.2000000000000002</v>
      </c>
      <c r="X68" s="16">
        <v>6.7411319152805104E-5</v>
      </c>
      <c r="Y68" s="16">
        <v>6.4560122965833701E-5</v>
      </c>
      <c r="Z68" s="17">
        <f>((((N68/1000)+1)/((SMOW!$Z$4/1000)+1))-1)*1000</f>
        <v>2.4027662515007098</v>
      </c>
      <c r="AA68" s="17">
        <f>((((P68/1000)+1)/((SMOW!$AA$4/1000)+1))-1)*1000</f>
        <v>4.5720667875959187</v>
      </c>
      <c r="AB68" s="17">
        <f>Z68*SMOW!$AN$6</f>
        <v>2.5094561418674486</v>
      </c>
      <c r="AC68" s="17">
        <f>AA68*SMOW!$AN$12</f>
        <v>4.7701146020771708</v>
      </c>
      <c r="AD68" s="17">
        <f t="shared" ref="AD68" si="130">LN((AB68/1000)+1)*1000</f>
        <v>2.5063127145671977</v>
      </c>
      <c r="AE68" s="17">
        <f t="shared" si="123"/>
        <v>4.7587736561931511</v>
      </c>
      <c r="AF68" s="16">
        <f>(AD68-SMOW!$AN$14*AE68)</f>
        <v>-6.3197759027859846E-3</v>
      </c>
      <c r="AG68" s="2">
        <f t="shared" ref="AG68" si="131">AF68*1000</f>
        <v>-6.3197759027859846</v>
      </c>
      <c r="AH68" s="2">
        <f>AVERAGE(AG68:AG69)</f>
        <v>-6.0030208793793172</v>
      </c>
      <c r="AI68" s="2">
        <f>STDEV(AG68:AG69)</f>
        <v>0.44795925005151616</v>
      </c>
      <c r="AK68" s="69" t="str">
        <f t="shared" si="129"/>
        <v>07</v>
      </c>
      <c r="AL68" s="46">
        <v>1</v>
      </c>
      <c r="AN68" s="46">
        <v>0</v>
      </c>
    </row>
    <row r="69" spans="1:40" x14ac:dyDescent="0.25">
      <c r="A69" s="46">
        <v>787</v>
      </c>
      <c r="B69" s="21" t="s">
        <v>122</v>
      </c>
      <c r="C69" s="48" t="s">
        <v>62</v>
      </c>
      <c r="D69" s="48" t="s">
        <v>71</v>
      </c>
      <c r="E69" s="51" t="s">
        <v>183</v>
      </c>
      <c r="F69" s="16">
        <v>2.4780582591206399</v>
      </c>
      <c r="G69" s="16">
        <v>2.47499260570947</v>
      </c>
      <c r="H69" s="16">
        <v>4.1241633229919398E-3</v>
      </c>
      <c r="I69" s="16">
        <v>4.7536689732767403</v>
      </c>
      <c r="J69" s="16">
        <v>4.7424059250201402</v>
      </c>
      <c r="K69" s="16">
        <v>1.50118546326939E-3</v>
      </c>
      <c r="L69" s="16">
        <v>-2.89977227011654E-2</v>
      </c>
      <c r="M69" s="16">
        <v>4.2369533335358299E-3</v>
      </c>
      <c r="N69" s="16">
        <v>-7.74219711063974</v>
      </c>
      <c r="O69" s="16">
        <v>4.0821175126116499E-3</v>
      </c>
      <c r="P69" s="16">
        <v>-15.237019530258999</v>
      </c>
      <c r="Q69" s="16">
        <v>1.471317713679E-3</v>
      </c>
      <c r="R69" s="16">
        <v>-25.6440450128344</v>
      </c>
      <c r="S69" s="16">
        <v>0.186718873746577</v>
      </c>
      <c r="T69" s="16">
        <v>982.79267229234699</v>
      </c>
      <c r="U69" s="16">
        <v>8.7703677600888194E-2</v>
      </c>
      <c r="V69" s="47">
        <v>43448.569201388891</v>
      </c>
      <c r="W69" s="46">
        <v>2.2000000000000002</v>
      </c>
      <c r="X69" s="16">
        <v>6.7376172694235698E-3</v>
      </c>
      <c r="Y69" s="16">
        <v>9.4435847939146802E-3</v>
      </c>
      <c r="Z69" s="17">
        <f>((((N69/1000)+1)/((SMOW!$Z$4/1000)+1))-1)*1000</f>
        <v>2.6798164535508651</v>
      </c>
      <c r="AA69" s="17">
        <f>((((P69/1000)+1)/((SMOW!$AA$4/1000)+1))-1)*1000</f>
        <v>5.0974255279088165</v>
      </c>
      <c r="AB69" s="17">
        <f>Z69*SMOW!$AN$6</f>
        <v>2.7988081879543891</v>
      </c>
      <c r="AC69" s="17">
        <f>AA69*SMOW!$AN$12</f>
        <v>5.3182302606879102</v>
      </c>
      <c r="AD69" s="17">
        <f t="shared" ref="AD69" si="132">LN((AB69/1000)+1)*1000</f>
        <v>2.7948988170054525</v>
      </c>
      <c r="AE69" s="17">
        <f t="shared" si="123"/>
        <v>5.304138414510275</v>
      </c>
      <c r="AF69" s="16">
        <f>(AD69-SMOW!$AN$14*AE69)</f>
        <v>-5.6862658559726498E-3</v>
      </c>
      <c r="AG69" s="2">
        <f t="shared" ref="AG69" si="133">AF69*1000</f>
        <v>-5.6862658559726498</v>
      </c>
      <c r="AI69" s="46"/>
      <c r="AK69" s="69" t="str">
        <f t="shared" si="129"/>
        <v>07</v>
      </c>
      <c r="AN69" s="46">
        <v>0</v>
      </c>
    </row>
    <row r="70" spans="1:40" x14ac:dyDescent="0.25">
      <c r="A70" s="46">
        <v>788</v>
      </c>
      <c r="B70" s="21" t="s">
        <v>81</v>
      </c>
      <c r="C70" s="48" t="s">
        <v>48</v>
      </c>
      <c r="D70" s="48" t="s">
        <v>46</v>
      </c>
      <c r="E70" s="51" t="s">
        <v>184</v>
      </c>
      <c r="F70" s="16">
        <v>15.2657246048148</v>
      </c>
      <c r="G70" s="16">
        <v>15.150375651990901</v>
      </c>
      <c r="H70" s="16">
        <v>3.4019991444640598E-3</v>
      </c>
      <c r="I70" s="16">
        <v>29.385813756103001</v>
      </c>
      <c r="J70" s="16">
        <v>28.962327021470401</v>
      </c>
      <c r="K70" s="16">
        <v>1.47331949630121E-3</v>
      </c>
      <c r="L70" s="16">
        <v>-0.141733015345443</v>
      </c>
      <c r="M70" s="16">
        <v>3.4478029104840599E-3</v>
      </c>
      <c r="N70" s="16">
        <v>4.9150990842470996</v>
      </c>
      <c r="O70" s="16">
        <v>3.3673157918095598E-3</v>
      </c>
      <c r="P70" s="16">
        <v>8.9050414153709898</v>
      </c>
      <c r="Q70" s="16">
        <v>1.44400617103219E-3</v>
      </c>
      <c r="R70" s="16">
        <v>8.3365928389868706</v>
      </c>
      <c r="S70" s="16">
        <v>0.110457993230625</v>
      </c>
      <c r="T70" s="16">
        <v>965.09999445256597</v>
      </c>
      <c r="U70" s="16">
        <v>0.228434497213303</v>
      </c>
      <c r="V70" s="47">
        <v>43450.448842592596</v>
      </c>
      <c r="W70" s="46">
        <v>2.2000000000000002</v>
      </c>
      <c r="X70" s="16">
        <v>1.6205329098415999E-2</v>
      </c>
      <c r="Y70" s="16">
        <v>1.24483792975145E-2</v>
      </c>
      <c r="Z70" s="17">
        <f>((((N70/1000)+1)/((SMOW!$Z$4/1000)+1))-1)*1000</f>
        <v>15.470056438090962</v>
      </c>
      <c r="AA70" s="17">
        <f>((((P70/1000)+1)/((SMOW!$AA$4/1000)+1))-1)*1000</f>
        <v>29.737997710888251</v>
      </c>
      <c r="AB70" s="17">
        <f>Z70*SMOW!$AN$6</f>
        <v>16.156972455958417</v>
      </c>
      <c r="AC70" s="17">
        <f>AA70*SMOW!$AN$12</f>
        <v>31.026155939387522</v>
      </c>
      <c r="AD70" s="17">
        <f t="shared" ref="AD70" si="134">LN((AB70/1000)+1)*1000</f>
        <v>16.027837671103033</v>
      </c>
      <c r="AE70" s="17">
        <f t="shared" si="123"/>
        <v>30.554574198364943</v>
      </c>
      <c r="AF70" s="16">
        <f>(AD70-SMOW!$AN$14*AE70)</f>
        <v>-0.10497750563365926</v>
      </c>
      <c r="AG70" s="2">
        <f t="shared" ref="AG70" si="135">AF70*1000</f>
        <v>-104.97750563365926</v>
      </c>
      <c r="AH70" s="2">
        <f>AVERAGE(AG70:AG71)</f>
        <v>-111.72479124295265</v>
      </c>
      <c r="AI70" s="2">
        <f>STDEV(AG70:AG71)</f>
        <v>9.5421028178675176</v>
      </c>
      <c r="AK70" s="69" t="str">
        <f t="shared" si="129"/>
        <v>07</v>
      </c>
      <c r="AN70" s="46">
        <v>0</v>
      </c>
    </row>
    <row r="71" spans="1:40" x14ac:dyDescent="0.25">
      <c r="A71" s="46">
        <v>789</v>
      </c>
      <c r="B71" s="21" t="s">
        <v>81</v>
      </c>
      <c r="C71" s="48" t="s">
        <v>48</v>
      </c>
      <c r="D71" s="48" t="s">
        <v>46</v>
      </c>
      <c r="E71" s="51" t="s">
        <v>185</v>
      </c>
      <c r="F71" s="16">
        <v>15.9761759431249</v>
      </c>
      <c r="G71" s="16">
        <v>15.849899712534899</v>
      </c>
      <c r="H71" s="16">
        <v>3.9446024329080204E-3</v>
      </c>
      <c r="I71" s="16">
        <v>30.7780128484474</v>
      </c>
      <c r="J71" s="16">
        <v>30.313869302207799</v>
      </c>
      <c r="K71" s="16">
        <v>2.1447933670999302E-3</v>
      </c>
      <c r="L71" s="16">
        <v>-0.155823279030853</v>
      </c>
      <c r="M71" s="16">
        <v>4.31186508860666E-3</v>
      </c>
      <c r="N71" s="16">
        <v>5.6183073771403604</v>
      </c>
      <c r="O71" s="16">
        <v>3.9043872442904299E-3</v>
      </c>
      <c r="P71" s="16">
        <v>10.269541162841699</v>
      </c>
      <c r="Q71" s="16">
        <v>2.1021203245133202E-3</v>
      </c>
      <c r="R71" s="16">
        <v>11.086557198993001</v>
      </c>
      <c r="S71" s="16">
        <v>0.13645239546134499</v>
      </c>
      <c r="T71" s="16">
        <v>915.77255587907405</v>
      </c>
      <c r="U71" s="16">
        <v>8.5474629360322907E-2</v>
      </c>
      <c r="V71" s="47">
        <v>43450.569201388891</v>
      </c>
      <c r="W71" s="46">
        <v>2.2000000000000002</v>
      </c>
      <c r="X71" s="16">
        <v>1.04146123776375E-2</v>
      </c>
      <c r="Y71" s="16">
        <v>1.2681875469885501E-2</v>
      </c>
      <c r="Z71" s="17">
        <f>((((N71/1000)+1)/((SMOW!$Z$4/1000)+1))-1)*1000</f>
        <v>16.180650761455027</v>
      </c>
      <c r="AA71" s="17">
        <f>((((P71/1000)+1)/((SMOW!$AA$4/1000)+1))-1)*1000</f>
        <v>31.130673116560146</v>
      </c>
      <c r="AB71" s="17">
        <f>Z71*SMOW!$AN$6</f>
        <v>16.899119257807474</v>
      </c>
      <c r="AC71" s="17">
        <f>AA71*SMOW!$AN$12</f>
        <v>32.479157742985933</v>
      </c>
      <c r="AD71" s="17">
        <f t="shared" ref="AD71" si="136">LN((AB71/1000)+1)*1000</f>
        <v>16.757917709561845</v>
      </c>
      <c r="AE71" s="17">
        <f t="shared" si="123"/>
        <v>31.962859443966082</v>
      </c>
      <c r="AF71" s="16">
        <f>(AD71-SMOW!$AN$14*AE71)</f>
        <v>-0.11847207685224603</v>
      </c>
      <c r="AG71" s="2">
        <f t="shared" ref="AG71" si="137">AF71*1000</f>
        <v>-118.47207685224603</v>
      </c>
      <c r="AI71" s="46"/>
      <c r="AK71" s="69" t="str">
        <f t="shared" si="129"/>
        <v>07</v>
      </c>
      <c r="AN71" s="46">
        <v>0</v>
      </c>
    </row>
    <row r="72" spans="1:40" x14ac:dyDescent="0.25">
      <c r="A72" s="46">
        <v>790</v>
      </c>
      <c r="B72" s="21" t="s">
        <v>81</v>
      </c>
      <c r="C72" s="48" t="s">
        <v>48</v>
      </c>
      <c r="D72" s="48" t="s">
        <v>46</v>
      </c>
      <c r="E72" s="51" t="s">
        <v>187</v>
      </c>
      <c r="F72" s="16">
        <v>15.492744580349401</v>
      </c>
      <c r="G72" s="16">
        <v>15.373956922637101</v>
      </c>
      <c r="H72" s="16">
        <v>4.6733466279022997E-3</v>
      </c>
      <c r="I72" s="16">
        <v>29.834247713276401</v>
      </c>
      <c r="J72" s="16">
        <v>29.397864719812201</v>
      </c>
      <c r="K72" s="16">
        <v>1.0881354783947601E-3</v>
      </c>
      <c r="L72" s="16">
        <v>-0.14811564942368999</v>
      </c>
      <c r="M72" s="16">
        <v>4.5529256213049096E-3</v>
      </c>
      <c r="N72" s="16">
        <v>5.1398045930410996</v>
      </c>
      <c r="O72" s="16">
        <v>4.6257018983447999E-3</v>
      </c>
      <c r="P72" s="16">
        <v>9.3445532816587296</v>
      </c>
      <c r="Q72" s="16">
        <v>1.0664858163224899E-3</v>
      </c>
      <c r="R72" s="16">
        <v>9.5525688790185992</v>
      </c>
      <c r="S72" s="16">
        <v>0.12641142996916899</v>
      </c>
      <c r="T72" s="16">
        <v>1170.6333737914899</v>
      </c>
      <c r="U72" s="16">
        <v>7.9158142916929894E-2</v>
      </c>
      <c r="V72" s="47">
        <v>43451.4062037037</v>
      </c>
      <c r="W72" s="46">
        <v>2.2000000000000002</v>
      </c>
      <c r="X72" s="16">
        <v>3.0650592454408601E-3</v>
      </c>
      <c r="Y72" s="16">
        <v>1.32274316358288E-3</v>
      </c>
      <c r="Z72" s="17">
        <f>((((N72/1000)+1)/((SMOW!$Z$4/1000)+1))-1)*1000</f>
        <v>15.69712210354357</v>
      </c>
      <c r="AA72" s="17">
        <f>((((P72/1000)+1)/((SMOW!$AA$4/1000)+1))-1)*1000</f>
        <v>30.186585090852702</v>
      </c>
      <c r="AB72" s="17">
        <f>Z72*SMOW!$AN$6</f>
        <v>16.394120504971252</v>
      </c>
      <c r="AC72" s="17">
        <f>AA72*SMOW!$AN$12</f>
        <v>31.494174739393092</v>
      </c>
      <c r="AD72" s="17">
        <f t="shared" ref="AD72" si="138">LN((AB72/1000)+1)*1000</f>
        <v>16.261187819997456</v>
      </c>
      <c r="AE72" s="17">
        <f t="shared" si="123"/>
        <v>31.008406144723828</v>
      </c>
      <c r="AF72" s="16">
        <f>(AD72-SMOW!$AN$14*AE72)</f>
        <v>-0.1112506244167264</v>
      </c>
      <c r="AG72" s="2">
        <f t="shared" ref="AG72" si="139">AF72*1000</f>
        <v>-111.2506244167264</v>
      </c>
      <c r="AH72" s="2">
        <f>AVERAGE(AG72:AG73)</f>
        <v>-113.89437219946608</v>
      </c>
      <c r="AI72" s="2">
        <f>STDEV(AG72:AG73)</f>
        <v>3.7388239698442547</v>
      </c>
      <c r="AK72" s="69" t="str">
        <f t="shared" si="129"/>
        <v>07</v>
      </c>
      <c r="AN72" s="46">
        <v>0</v>
      </c>
    </row>
    <row r="73" spans="1:40" x14ac:dyDescent="0.25">
      <c r="A73" s="46">
        <v>791</v>
      </c>
      <c r="B73" s="21" t="s">
        <v>81</v>
      </c>
      <c r="C73" s="48" t="s">
        <v>48</v>
      </c>
      <c r="D73" s="48" t="s">
        <v>46</v>
      </c>
      <c r="E73" s="51" t="s">
        <v>188</v>
      </c>
      <c r="F73" s="16">
        <v>15.8613789755998</v>
      </c>
      <c r="G73" s="16">
        <v>15.7369015028275</v>
      </c>
      <c r="H73" s="16">
        <v>4.1714477085673697E-3</v>
      </c>
      <c r="I73" s="16">
        <v>30.553453538107199</v>
      </c>
      <c r="J73" s="16">
        <v>30.095991435973001</v>
      </c>
      <c r="K73" s="16">
        <v>1.18414012017413E-3</v>
      </c>
      <c r="L73" s="16">
        <v>-0.15378197536620899</v>
      </c>
      <c r="M73" s="16">
        <v>4.3826320575505902E-3</v>
      </c>
      <c r="N73" s="16">
        <v>5.5046807637333997</v>
      </c>
      <c r="O73" s="16">
        <v>4.1289198342746103E-3</v>
      </c>
      <c r="P73" s="16">
        <v>10.049449709014199</v>
      </c>
      <c r="Q73" s="16">
        <v>1.1605803392856599E-3</v>
      </c>
      <c r="R73" s="16">
        <v>10.8156880889081</v>
      </c>
      <c r="S73" s="16">
        <v>0.11899359214885</v>
      </c>
      <c r="T73" s="16">
        <v>983.85425076066201</v>
      </c>
      <c r="U73" s="16">
        <v>0.11656728463193999</v>
      </c>
      <c r="V73" s="47">
        <v>43451.525300925925</v>
      </c>
      <c r="W73" s="46">
        <v>2.2000000000000002</v>
      </c>
      <c r="X73" s="16">
        <v>5.0344980004683598E-3</v>
      </c>
      <c r="Y73" s="16">
        <v>7.02915333923179E-3</v>
      </c>
      <c r="Z73" s="17">
        <f>((((N73/1000)+1)/((SMOW!$Z$4/1000)+1))-1)*1000</f>
        <v>16.06583068995393</v>
      </c>
      <c r="AA73" s="17">
        <f>((((P73/1000)+1)/((SMOW!$AA$4/1000)+1))-1)*1000</f>
        <v>30.906036977702335</v>
      </c>
      <c r="AB73" s="17">
        <f>Z73*SMOW!$AN$6</f>
        <v>16.779200837337683</v>
      </c>
      <c r="AC73" s="17">
        <f>AA73*SMOW!$AN$12</f>
        <v>32.244791060279766</v>
      </c>
      <c r="AD73" s="17">
        <f t="shared" ref="AD73" si="140">LN((AB73/1000)+1)*1000</f>
        <v>16.639985173797751</v>
      </c>
      <c r="AE73" s="17">
        <f t="shared" si="123"/>
        <v>31.735839571552944</v>
      </c>
      <c r="AF73" s="16">
        <f>(AD73-SMOW!$AN$14*AE73)</f>
        <v>-0.11653811998220576</v>
      </c>
      <c r="AG73" s="2">
        <f t="shared" ref="AG73" si="141">AF73*1000</f>
        <v>-116.53811998220576</v>
      </c>
      <c r="AI73" s="46"/>
      <c r="AK73" s="69" t="str">
        <f t="shared" si="129"/>
        <v>07</v>
      </c>
      <c r="AN73" s="46">
        <v>0</v>
      </c>
    </row>
    <row r="74" spans="1:40" x14ac:dyDescent="0.25">
      <c r="A74" s="46">
        <v>792</v>
      </c>
      <c r="B74" s="21" t="s">
        <v>81</v>
      </c>
      <c r="C74" s="48" t="s">
        <v>48</v>
      </c>
      <c r="D74" s="48" t="s">
        <v>46</v>
      </c>
      <c r="E74" s="51" t="s">
        <v>189</v>
      </c>
      <c r="F74" s="16">
        <v>15.835875725483801</v>
      </c>
      <c r="G74" s="16">
        <v>15.711796141496601</v>
      </c>
      <c r="H74" s="16">
        <v>4.1508977097489902E-3</v>
      </c>
      <c r="I74" s="16">
        <v>30.500593978472999</v>
      </c>
      <c r="J74" s="16">
        <v>30.0446977061398</v>
      </c>
      <c r="K74" s="16">
        <v>1.4831828879572999E-3</v>
      </c>
      <c r="L74" s="16">
        <v>-0.15180424734520601</v>
      </c>
      <c r="M74" s="16">
        <v>4.22828468468098E-3</v>
      </c>
      <c r="N74" s="16">
        <v>5.4794375190377203</v>
      </c>
      <c r="O74" s="16">
        <v>4.1085793425221099E-3</v>
      </c>
      <c r="P74" s="16">
        <v>9.9976418489395904</v>
      </c>
      <c r="Q74" s="16">
        <v>1.4536733195720799E-3</v>
      </c>
      <c r="R74" s="16">
        <v>10.3418983024208</v>
      </c>
      <c r="S74" s="16">
        <v>0.129934520239843</v>
      </c>
      <c r="T74" s="16">
        <v>1524.2957575534599</v>
      </c>
      <c r="U74" s="16">
        <v>9.8986745980969598E-2</v>
      </c>
      <c r="V74" s="47">
        <v>43451.711967592593</v>
      </c>
      <c r="W74" s="46">
        <v>2.2000000000000002</v>
      </c>
      <c r="X74" s="16">
        <v>6.7762271346461803E-2</v>
      </c>
      <c r="Y74" s="16">
        <v>7.1558694724259506E-2</v>
      </c>
      <c r="Z74" s="17">
        <f>((((N74/1000)+1)/((SMOW!$Z$4/1000)+1))-1)*1000</f>
        <v>16.040322307067534</v>
      </c>
      <c r="AA74" s="17">
        <f>((((P74/1000)+1)/((SMOW!$AA$4/1000)+1))-1)*1000</f>
        <v>30.853159333217526</v>
      </c>
      <c r="AB74" s="17">
        <f>Z74*SMOW!$AN$6</f>
        <v>16.752559807206936</v>
      </c>
      <c r="AC74" s="17">
        <f>AA74*SMOW!$AN$12</f>
        <v>32.189622919524531</v>
      </c>
      <c r="AD74" s="17">
        <f t="shared" ref="AD74" si="142">LN((AB74/1000)+1)*1000</f>
        <v>16.613783438818292</v>
      </c>
      <c r="AE74" s="17">
        <f t="shared" si="123"/>
        <v>31.682393319742008</v>
      </c>
      <c r="AF74" s="16">
        <f>(AD74-SMOW!$AN$14*AE74)</f>
        <v>-0.11452023400548939</v>
      </c>
      <c r="AG74" s="2">
        <f t="shared" ref="AG74" si="143">AF74*1000</f>
        <v>-114.52023400548939</v>
      </c>
      <c r="AH74" s="2">
        <f>AVERAGE(AG74:AG75)</f>
        <v>-111.78791664392307</v>
      </c>
      <c r="AI74" s="2">
        <f>STDEV(AG74:AG75)</f>
        <v>3.8640802694345564</v>
      </c>
      <c r="AK74" s="69" t="str">
        <f t="shared" si="129"/>
        <v>07</v>
      </c>
      <c r="AN74" s="46">
        <v>0</v>
      </c>
    </row>
    <row r="75" spans="1:40" x14ac:dyDescent="0.25">
      <c r="A75" s="46">
        <v>793</v>
      </c>
      <c r="B75" s="54" t="s">
        <v>192</v>
      </c>
      <c r="C75" s="48" t="s">
        <v>48</v>
      </c>
      <c r="D75" s="48" t="s">
        <v>46</v>
      </c>
      <c r="E75" s="51" t="s">
        <v>190</v>
      </c>
      <c r="F75" s="16">
        <v>15.4358032648344</v>
      </c>
      <c r="G75" s="16">
        <v>15.317882953836699</v>
      </c>
      <c r="H75" s="16">
        <v>3.4895343977946001E-3</v>
      </c>
      <c r="I75" s="16">
        <v>29.720479808543601</v>
      </c>
      <c r="J75" s="16">
        <v>29.287386567866701</v>
      </c>
      <c r="K75" s="16">
        <v>1.0043490483605301E-3</v>
      </c>
      <c r="L75" s="16">
        <v>-0.14585715399691401</v>
      </c>
      <c r="M75" s="16">
        <v>3.3860058476008902E-3</v>
      </c>
      <c r="N75" s="16">
        <v>5.0834437937587396</v>
      </c>
      <c r="O75" s="16">
        <v>3.4539586239651899E-3</v>
      </c>
      <c r="P75" s="16">
        <v>9.2331649905036492</v>
      </c>
      <c r="Q75" s="16">
        <v>9.6511751671904205E-4</v>
      </c>
      <c r="R75" s="16">
        <v>9.0194679303198093</v>
      </c>
      <c r="S75" s="16">
        <v>0.13005464527472199</v>
      </c>
      <c r="T75" s="16">
        <v>1160.99894275169</v>
      </c>
      <c r="U75" s="16">
        <v>0.18199944847205499</v>
      </c>
      <c r="V75" s="47">
        <v>43452.466898148145</v>
      </c>
      <c r="W75" s="46">
        <v>2.2000000000000002</v>
      </c>
      <c r="X75" s="16">
        <v>2.4622453808394899E-2</v>
      </c>
      <c r="Y75" s="16">
        <v>8.8965216015125597E-4</v>
      </c>
      <c r="Z75" s="17">
        <f>((((N75/1000)+1)/((SMOW!$Z$4/1000)+1))-1)*1000</f>
        <v>15.640169328050124</v>
      </c>
      <c r="AA75" s="17">
        <f>((((P75/1000)+1)/((SMOW!$AA$4/1000)+1))-1)*1000</f>
        <v>30.07289673447233</v>
      </c>
      <c r="AB75" s="17">
        <f>Z75*SMOW!$AN$6</f>
        <v>16.334638858694106</v>
      </c>
      <c r="AC75" s="17">
        <f>AA75*SMOW!$AN$12</f>
        <v>31.375561754489318</v>
      </c>
      <c r="AD75" s="17">
        <f t="shared" ref="AD75" si="144">LN((AB75/1000)+1)*1000</f>
        <v>16.202663881650725</v>
      </c>
      <c r="AE75" s="17">
        <f t="shared" si="123"/>
        <v>30.893408107827806</v>
      </c>
      <c r="AF75" s="16">
        <f>(AD75-SMOW!$AN$14*AE75)</f>
        <v>-0.10905559928235675</v>
      </c>
      <c r="AG75" s="2">
        <f t="shared" ref="AG75" si="145">AF75*1000</f>
        <v>-109.05559928235675</v>
      </c>
      <c r="AI75" s="46"/>
      <c r="AK75" s="69" t="str">
        <f t="shared" si="129"/>
        <v>07</v>
      </c>
      <c r="AN75" s="46">
        <v>0</v>
      </c>
    </row>
    <row r="76" spans="1:40" x14ac:dyDescent="0.25">
      <c r="A76" s="46">
        <v>794</v>
      </c>
      <c r="B76" s="21" t="s">
        <v>192</v>
      </c>
      <c r="C76" s="48" t="s">
        <v>63</v>
      </c>
      <c r="D76" s="48" t="s">
        <v>200</v>
      </c>
      <c r="E76" s="51" t="s">
        <v>191</v>
      </c>
      <c r="F76" s="16">
        <v>-5.7941820681839902</v>
      </c>
      <c r="G76" s="16">
        <v>-5.8110337372433003</v>
      </c>
      <c r="H76" s="16">
        <v>3.7079502630020201E-3</v>
      </c>
      <c r="I76" s="16">
        <v>-10.9721286608896</v>
      </c>
      <c r="J76" s="16">
        <v>-11.0327664741913</v>
      </c>
      <c r="K76" s="16">
        <v>1.6066977044241E-3</v>
      </c>
      <c r="L76" s="16">
        <v>1.42669611296925E-2</v>
      </c>
      <c r="M76" s="16">
        <v>3.8441153990126601E-3</v>
      </c>
      <c r="N76" s="16">
        <v>-15.9301020174047</v>
      </c>
      <c r="O76" s="16">
        <v>3.6701477412669301E-3</v>
      </c>
      <c r="P76" s="16">
        <v>-30.6499349807798</v>
      </c>
      <c r="Q76" s="16">
        <v>1.57473067178811E-3</v>
      </c>
      <c r="R76" s="16">
        <v>-46.456316747378501</v>
      </c>
      <c r="S76" s="16">
        <v>0.14251040322539801</v>
      </c>
      <c r="T76" s="16">
        <v>497.19975330158297</v>
      </c>
      <c r="U76" s="16">
        <v>7.34799441636029E-2</v>
      </c>
      <c r="V76" s="47">
        <v>43452.548518518517</v>
      </c>
      <c r="W76" s="46">
        <v>2.2000000000000002</v>
      </c>
      <c r="X76" s="16">
        <v>3.1575118966514E-2</v>
      </c>
      <c r="Y76" s="16">
        <v>3.68355690444215E-2</v>
      </c>
      <c r="Z76" s="17">
        <f>((((N76/1000)+1)/((SMOW!$Z$4/1000)+1))-1)*1000</f>
        <v>-5.59408874038958</v>
      </c>
      <c r="AA76" s="17">
        <f>((((P76/1000)+1)/((SMOW!$AA$4/1000)+1))-1)*1000</f>
        <v>-10.633752376248529</v>
      </c>
      <c r="AB76" s="17">
        <f>Z76*SMOW!$AN$6</f>
        <v>-5.8424827379501849</v>
      </c>
      <c r="AC76" s="17">
        <f>AA76*SMOW!$AN$12</f>
        <v>-11.09437369165985</v>
      </c>
      <c r="AD76" s="17">
        <f t="shared" ref="AD76" si="146">LN((AB76/1000)+1)*1000</f>
        <v>-5.8596168098287107</v>
      </c>
      <c r="AE76" s="17">
        <f t="shared" si="123"/>
        <v>-11.15637526101562</v>
      </c>
      <c r="AF76" s="16">
        <f>(AD76-SMOW!$AN$14*AE76)</f>
        <v>3.0949327987537245E-2</v>
      </c>
      <c r="AG76" s="2">
        <f t="shared" ref="AG76" si="147">AF76*1000</f>
        <v>30.949327987537245</v>
      </c>
      <c r="AH76" s="2">
        <f>AVERAGE(AG76:AG77)</f>
        <v>33.042743307290401</v>
      </c>
      <c r="AI76" s="2">
        <f>STDEV(AG76:AG77)</f>
        <v>2.9605363368745223</v>
      </c>
      <c r="AK76" s="69" t="str">
        <f t="shared" si="129"/>
        <v>07</v>
      </c>
      <c r="AL76" s="46">
        <v>1</v>
      </c>
      <c r="AN76" s="46">
        <v>0</v>
      </c>
    </row>
    <row r="77" spans="1:40" x14ac:dyDescent="0.25">
      <c r="A77" s="46">
        <v>795</v>
      </c>
      <c r="B77" s="21" t="s">
        <v>192</v>
      </c>
      <c r="C77" s="48" t="s">
        <v>63</v>
      </c>
      <c r="D77" s="48" t="s">
        <v>200</v>
      </c>
      <c r="E77" s="51" t="s">
        <v>194</v>
      </c>
      <c r="F77" s="16">
        <v>-5.72628716395129</v>
      </c>
      <c r="G77" s="16">
        <v>-5.74274544420929</v>
      </c>
      <c r="H77" s="16">
        <v>3.4798565354169598E-3</v>
      </c>
      <c r="I77" s="16">
        <v>-10.8516144052725</v>
      </c>
      <c r="J77" s="16">
        <v>-10.9109226478732</v>
      </c>
      <c r="K77" s="16">
        <v>1.1154843385673E-3</v>
      </c>
      <c r="L77" s="16">
        <v>1.82217138677798E-2</v>
      </c>
      <c r="M77" s="16">
        <v>3.60468625825913E-3</v>
      </c>
      <c r="N77" s="16">
        <v>-15.862899301149399</v>
      </c>
      <c r="O77" s="16">
        <v>3.4443794273155198E-3</v>
      </c>
      <c r="P77" s="16">
        <v>-30.531818489927002</v>
      </c>
      <c r="Q77" s="16">
        <v>1.09329054059208E-3</v>
      </c>
      <c r="R77" s="16">
        <v>-46.837614014837499</v>
      </c>
      <c r="S77" s="16">
        <v>0.12906741669086699</v>
      </c>
      <c r="T77" s="16">
        <v>639.67259491381503</v>
      </c>
      <c r="U77" s="16">
        <v>7.3384585085995005E-2</v>
      </c>
      <c r="V77" s="47">
        <v>43452.632777777777</v>
      </c>
      <c r="W77" s="46">
        <v>2.2000000000000002</v>
      </c>
      <c r="X77" s="16">
        <v>8.7400256038180808E-3</v>
      </c>
      <c r="Y77" s="16">
        <v>1.06745971336718E-2</v>
      </c>
      <c r="Z77" s="17">
        <f>((((N77/1000)+1)/((SMOW!$Z$4/1000)+1))-1)*1000</f>
        <v>-5.5261801716648407</v>
      </c>
      <c r="AA77" s="17">
        <f>((((P77/1000)+1)/((SMOW!$AA$4/1000)+1))-1)*1000</f>
        <v>-10.513196889067377</v>
      </c>
      <c r="AB77" s="17">
        <f>Z77*SMOW!$AN$6</f>
        <v>-5.7715588289909636</v>
      </c>
      <c r="AC77" s="17">
        <f>AA77*SMOW!$AN$12</f>
        <v>-10.968596113055028</v>
      </c>
      <c r="AD77" s="17">
        <f t="shared" ref="AD77:AD78" si="148">LN((AB77/1000)+1)*1000</f>
        <v>-5.7882786385963891</v>
      </c>
      <c r="AE77" s="17">
        <f t="shared" si="123"/>
        <v>-11.029194691711046</v>
      </c>
      <c r="AF77" s="16">
        <f>(AD77-SMOW!$AN$14*AE77)</f>
        <v>3.5136158627043557E-2</v>
      </c>
      <c r="AG77" s="2">
        <f t="shared" ref="AG77:AG78" si="149">AF77*1000</f>
        <v>35.136158627043557</v>
      </c>
      <c r="AI77" s="2"/>
      <c r="AK77" s="69" t="str">
        <f t="shared" si="129"/>
        <v>07</v>
      </c>
      <c r="AN77" s="46">
        <v>0</v>
      </c>
    </row>
    <row r="78" spans="1:40" x14ac:dyDescent="0.25">
      <c r="A78" s="46">
        <v>796</v>
      </c>
      <c r="B78" s="21" t="s">
        <v>122</v>
      </c>
      <c r="C78" s="48" t="s">
        <v>63</v>
      </c>
      <c r="D78" s="48" t="s">
        <v>200</v>
      </c>
      <c r="E78" s="51" t="s">
        <v>193</v>
      </c>
      <c r="F78" s="16">
        <v>-3.6216960474207101</v>
      </c>
      <c r="G78" s="16">
        <v>-3.6282706868867098</v>
      </c>
      <c r="H78" s="16">
        <v>4.6259001345022701E-3</v>
      </c>
      <c r="I78" s="16">
        <v>-6.8538132332848702</v>
      </c>
      <c r="J78" s="16">
        <v>-6.8774086184918897</v>
      </c>
      <c r="K78" s="16">
        <v>2.6020162991885702E-3</v>
      </c>
      <c r="L78" s="16">
        <v>3.0010636770077801E-3</v>
      </c>
      <c r="M78" s="16">
        <v>4.2185852563735703E-3</v>
      </c>
      <c r="N78" s="16">
        <v>-13.7797644733452</v>
      </c>
      <c r="O78" s="16">
        <v>4.5787391215501502E-3</v>
      </c>
      <c r="P78" s="16">
        <v>-26.6135580057678</v>
      </c>
      <c r="Q78" s="16">
        <v>2.5502462993125898E-3</v>
      </c>
      <c r="R78" s="16">
        <v>-40.613929701281201</v>
      </c>
      <c r="S78" s="16">
        <v>0.14344049547941401</v>
      </c>
      <c r="T78" s="16">
        <v>551.17751346597504</v>
      </c>
      <c r="U78" s="16">
        <v>8.7520428963794902E-2</v>
      </c>
      <c r="V78" s="47">
        <v>43453.385335648149</v>
      </c>
      <c r="W78" s="46">
        <v>2.2000000000000002</v>
      </c>
      <c r="X78" s="16">
        <v>7.4287485489654605E-4</v>
      </c>
      <c r="Y78" s="16">
        <v>1.88787794889294E-3</v>
      </c>
      <c r="Z78" s="17">
        <f>((((N78/1000)+1)/((SMOW!$Z$4/1000)+1))-1)*1000</f>
        <v>-3.4211654862589258</v>
      </c>
      <c r="AA78" s="17">
        <f>((((P78/1000)+1)/((SMOW!$AA$4/1000)+1))-1)*1000</f>
        <v>-6.5140279486410879</v>
      </c>
      <c r="AB78" s="17">
        <f>Z78*SMOW!$AN$6</f>
        <v>-3.5730752987209007</v>
      </c>
      <c r="AC78" s="17">
        <f>AA78*SMOW!$AN$12</f>
        <v>-6.7961955237513623</v>
      </c>
      <c r="AD78" s="17">
        <f t="shared" si="148"/>
        <v>-3.5794739787902237</v>
      </c>
      <c r="AE78" s="17">
        <f t="shared" si="123"/>
        <v>-6.8193948316513593</v>
      </c>
      <c r="AF78" s="16">
        <f>(AD78-SMOW!$AN$14*AE78)</f>
        <v>2.1166492321694097E-2</v>
      </c>
      <c r="AG78" s="2">
        <f t="shared" si="149"/>
        <v>21.166492321694097</v>
      </c>
      <c r="AH78" s="2">
        <f>AVERAGE(AG78:AG79)</f>
        <v>19.17741191380351</v>
      </c>
      <c r="AI78" s="2">
        <f>STDEV(AG78:AG79)</f>
        <v>2.8129844894894735</v>
      </c>
      <c r="AK78" s="69" t="str">
        <f t="shared" si="129"/>
        <v>07</v>
      </c>
      <c r="AL78" s="46">
        <v>1</v>
      </c>
      <c r="AN78" s="46">
        <v>0</v>
      </c>
    </row>
    <row r="79" spans="1:40" x14ac:dyDescent="0.25">
      <c r="A79" s="46">
        <v>797</v>
      </c>
      <c r="B79" s="21" t="s">
        <v>122</v>
      </c>
      <c r="C79" s="48" t="s">
        <v>63</v>
      </c>
      <c r="D79" s="48" t="s">
        <v>200</v>
      </c>
      <c r="E79" s="51" t="s">
        <v>195</v>
      </c>
      <c r="F79" s="16">
        <v>-3.5064045180914198</v>
      </c>
      <c r="G79" s="16">
        <v>-3.5125667130069602</v>
      </c>
      <c r="H79" s="16">
        <v>4.2243297382442303E-3</v>
      </c>
      <c r="I79" s="16">
        <v>-6.62878501136169</v>
      </c>
      <c r="J79" s="16">
        <v>-6.6508530162216903</v>
      </c>
      <c r="K79" s="16">
        <v>1.28976432380075E-3</v>
      </c>
      <c r="L79" s="16">
        <v>-9.1632044191159996E-4</v>
      </c>
      <c r="M79" s="16">
        <v>4.3563960892517104E-3</v>
      </c>
      <c r="N79" s="16">
        <v>-13.6656483401875</v>
      </c>
      <c r="O79" s="16">
        <v>4.1812627321039103E-3</v>
      </c>
      <c r="P79" s="16">
        <v>-26.393006969873301</v>
      </c>
      <c r="Q79" s="16">
        <v>1.26410303224655E-3</v>
      </c>
      <c r="R79" s="16">
        <v>-40.899567441996801</v>
      </c>
      <c r="S79" s="16">
        <v>0.135150130724634</v>
      </c>
      <c r="T79" s="16">
        <v>780.75122677696197</v>
      </c>
      <c r="U79" s="16">
        <v>8.0773863551799205E-2</v>
      </c>
      <c r="V79" s="47">
        <v>43453.483993055554</v>
      </c>
      <c r="W79" s="46">
        <v>2.2000000000000002</v>
      </c>
      <c r="X79" s="16">
        <v>2.8144203087207202E-3</v>
      </c>
      <c r="Y79" s="16">
        <v>1.4741586714006199E-3</v>
      </c>
      <c r="Z79" s="17">
        <f>((((N79/1000)+1)/((SMOW!$Z$4/1000)+1))-1)*1000</f>
        <v>-3.3058507534186043</v>
      </c>
      <c r="AA79" s="17">
        <f>((((P79/1000)+1)/((SMOW!$AA$4/1000)+1))-1)*1000</f>
        <v>-6.2889227377717072</v>
      </c>
      <c r="AB79" s="17">
        <f>Z79*SMOW!$AN$6</f>
        <v>-3.4526402524931576</v>
      </c>
      <c r="AC79" s="17">
        <f>AA79*SMOW!$AN$12</f>
        <v>-6.5613394502826052</v>
      </c>
      <c r="AD79" s="17">
        <f t="shared" ref="AD79" si="150">LN((AB79/1000)+1)*1000</f>
        <v>-3.4586143697987026</v>
      </c>
      <c r="AE79" s="17">
        <f t="shared" si="123"/>
        <v>-6.5829596615617714</v>
      </c>
      <c r="AF79" s="16">
        <f>(AD79-SMOW!$AN$14*AE79)</f>
        <v>1.7188331505912924E-2</v>
      </c>
      <c r="AG79" s="2">
        <f t="shared" ref="AG79" si="151">AF79*1000</f>
        <v>17.188331505912924</v>
      </c>
      <c r="AI79" s="46"/>
      <c r="AK79" s="69" t="str">
        <f t="shared" si="129"/>
        <v>07</v>
      </c>
      <c r="AN79" s="46">
        <v>0</v>
      </c>
    </row>
    <row r="80" spans="1:40" x14ac:dyDescent="0.25">
      <c r="A80" s="46">
        <v>798</v>
      </c>
      <c r="B80" s="21" t="s">
        <v>122</v>
      </c>
      <c r="C80" s="48" t="s">
        <v>62</v>
      </c>
      <c r="D80" s="48" t="s">
        <v>24</v>
      </c>
      <c r="E80" s="51" t="s">
        <v>196</v>
      </c>
      <c r="F80" s="16">
        <v>-28.220373608613901</v>
      </c>
      <c r="G80" s="16">
        <v>-28.626222448030301</v>
      </c>
      <c r="H80" s="16">
        <v>4.4094963341732999E-3</v>
      </c>
      <c r="I80" s="16">
        <v>-52.7495397776432</v>
      </c>
      <c r="J80" s="16">
        <v>-54.191743482642003</v>
      </c>
      <c r="K80" s="16">
        <v>3.3922919953613701E-3</v>
      </c>
      <c r="L80" s="16">
        <v>-1.29818891953635E-2</v>
      </c>
      <c r="M80" s="16">
        <v>4.32719184610673E-3</v>
      </c>
      <c r="N80" s="16">
        <v>-38.127658723759197</v>
      </c>
      <c r="O80" s="16">
        <v>4.3645415561443896E-3</v>
      </c>
      <c r="P80" s="16">
        <v>-71.596138172736701</v>
      </c>
      <c r="Q80" s="16">
        <v>3.3247985841041001E-3</v>
      </c>
      <c r="R80" s="16">
        <v>-103.72133230467399</v>
      </c>
      <c r="S80" s="16">
        <v>0.14664212010205399</v>
      </c>
      <c r="T80" s="16">
        <v>754.39538447626796</v>
      </c>
      <c r="U80" s="16">
        <v>9.7593680446487793E-2</v>
      </c>
      <c r="V80" s="47">
        <v>43453.663229166668</v>
      </c>
      <c r="W80" s="46">
        <v>2.2000000000000002</v>
      </c>
      <c r="X80" s="16">
        <v>1.4878070696167299E-2</v>
      </c>
      <c r="Y80" s="16">
        <v>1.23026678071945E-2</v>
      </c>
      <c r="Z80" s="17">
        <f>((((N80/1000)+1)/((SMOW!$Z$4/1000)+1))-1)*1000</f>
        <v>-28.024793764058199</v>
      </c>
      <c r="AA80" s="17">
        <f>((((P80/1000)+1)/((SMOW!$AA$4/1000)+1))-1)*1000</f>
        <v>-52.425456806229455</v>
      </c>
      <c r="AB80" s="17">
        <f>Z80*SMOW!$AN$6</f>
        <v>-29.269177054513676</v>
      </c>
      <c r="AC80" s="17">
        <f>AA80*SMOW!$AN$12</f>
        <v>-54.696365702797543</v>
      </c>
      <c r="AD80" s="17">
        <f t="shared" ref="AD80" si="152">LN((AB80/1000)+1)*1000</f>
        <v>-29.706065450387609</v>
      </c>
      <c r="AE80" s="17">
        <f t="shared" si="123"/>
        <v>-56.249096961550315</v>
      </c>
      <c r="AF80" s="16">
        <f>(AD80-SMOW!$AN$14*AE80)</f>
        <v>-6.542254689041016E-3</v>
      </c>
      <c r="AG80" s="2">
        <f t="shared" ref="AG80" si="153">AF80*1000</f>
        <v>-6.542254689041016</v>
      </c>
      <c r="AH80" s="2">
        <f>AVERAGE(AG80:AG82)</f>
        <v>-9.8205842969960599</v>
      </c>
      <c r="AI80" s="2">
        <f>STDEV(AG80:AG82)</f>
        <v>3.7618740353561337</v>
      </c>
      <c r="AK80" s="69" t="str">
        <f t="shared" si="129"/>
        <v>07</v>
      </c>
      <c r="AN80" s="46">
        <v>0</v>
      </c>
    </row>
    <row r="81" spans="1:40" x14ac:dyDescent="0.25">
      <c r="A81" s="46">
        <v>799</v>
      </c>
      <c r="B81" s="21" t="s">
        <v>192</v>
      </c>
      <c r="C81" s="48" t="s">
        <v>62</v>
      </c>
      <c r="D81" s="48" t="s">
        <v>24</v>
      </c>
      <c r="E81" s="51" t="s">
        <v>197</v>
      </c>
      <c r="F81" s="16">
        <v>-28.210064777310201</v>
      </c>
      <c r="G81" s="16">
        <v>-28.615614386146799</v>
      </c>
      <c r="H81" s="16">
        <v>4.8313237832307201E-3</v>
      </c>
      <c r="I81" s="16">
        <v>-52.7178400149133</v>
      </c>
      <c r="J81" s="16">
        <v>-54.158279349171501</v>
      </c>
      <c r="K81" s="16">
        <v>5.1848885294904301E-3</v>
      </c>
      <c r="L81" s="16">
        <v>-2.00428897842139E-2</v>
      </c>
      <c r="M81" s="16">
        <v>4.0251933452190199E-3</v>
      </c>
      <c r="N81" s="16">
        <v>-38.117454990903902</v>
      </c>
      <c r="O81" s="16">
        <v>4.7820684779082004E-3</v>
      </c>
      <c r="P81" s="16">
        <v>-71.5650691119409</v>
      </c>
      <c r="Q81" s="16">
        <v>5.0817294222194097E-3</v>
      </c>
      <c r="R81" s="16">
        <v>-99.625073627429202</v>
      </c>
      <c r="S81" s="16">
        <v>0.13353677381489701</v>
      </c>
      <c r="T81" s="16">
        <v>801.576475941436</v>
      </c>
      <c r="U81" s="16">
        <v>0.32785069253090998</v>
      </c>
      <c r="V81" s="47">
        <v>43454.364155092589</v>
      </c>
      <c r="W81" s="46">
        <v>2.2000000000000002</v>
      </c>
      <c r="X81" s="16">
        <v>7.2151051363181697E-3</v>
      </c>
      <c r="Y81" s="16">
        <v>4.4544093461586897E-3</v>
      </c>
      <c r="Z81" s="17">
        <f>((((N81/1000)+1)/((SMOW!$Z$4/1000)+1))-1)*1000</f>
        <v>-28.014482858004676</v>
      </c>
      <c r="AA81" s="17">
        <f>((((P81/1000)+1)/((SMOW!$AA$4/1000)+1))-1)*1000</f>
        <v>-52.393746198054039</v>
      </c>
      <c r="AB81" s="17">
        <f>Z81*SMOW!$AN$6</f>
        <v>-29.258408313897284</v>
      </c>
      <c r="AC81" s="17">
        <f>AA81*SMOW!$AN$12</f>
        <v>-54.663281488999814</v>
      </c>
      <c r="AD81" s="17">
        <f t="shared" ref="AD81" si="154">LN((AB81/1000)+1)*1000</f>
        <v>-29.694972075549622</v>
      </c>
      <c r="AE81" s="17">
        <f t="shared" si="123"/>
        <v>-56.214099069167446</v>
      </c>
      <c r="AF81" s="16">
        <f>(AD81-SMOW!$AN$14*AE81)</f>
        <v>-1.3927767029208837E-2</v>
      </c>
      <c r="AG81" s="2">
        <f t="shared" ref="AG81" si="155">AF81*1000</f>
        <v>-13.927767029208837</v>
      </c>
      <c r="AI81" s="46"/>
      <c r="AK81" s="69" t="str">
        <f t="shared" si="129"/>
        <v>07</v>
      </c>
      <c r="AN81" s="46">
        <v>0</v>
      </c>
    </row>
    <row r="82" spans="1:40" x14ac:dyDescent="0.25">
      <c r="A82" s="46">
        <v>800</v>
      </c>
      <c r="B82" s="21" t="s">
        <v>192</v>
      </c>
      <c r="C82" s="48" t="s">
        <v>62</v>
      </c>
      <c r="D82" s="48" t="s">
        <v>24</v>
      </c>
      <c r="E82" s="51" t="s">
        <v>198</v>
      </c>
      <c r="F82" s="16">
        <v>-28.478478954985299</v>
      </c>
      <c r="G82" s="16">
        <v>-28.891858374227802</v>
      </c>
      <c r="H82" s="16">
        <v>4.1294336234173404E-3</v>
      </c>
      <c r="I82" s="16">
        <v>-53.221740723562803</v>
      </c>
      <c r="J82" s="16">
        <v>-54.690364008563897</v>
      </c>
      <c r="K82" s="16">
        <v>1.9613769989678602E-3</v>
      </c>
      <c r="L82" s="16">
        <v>-1.53461777060287E-2</v>
      </c>
      <c r="M82" s="16">
        <v>4.2696763529289396E-3</v>
      </c>
      <c r="N82" s="16">
        <v>-38.383132688295902</v>
      </c>
      <c r="O82" s="16">
        <v>4.0873340823690098E-3</v>
      </c>
      <c r="P82" s="16">
        <v>-72.058944157172206</v>
      </c>
      <c r="Q82" s="16">
        <v>1.9223532284301E-3</v>
      </c>
      <c r="R82" s="16">
        <v>-104.91477750998401</v>
      </c>
      <c r="S82" s="16">
        <v>0.122311486828085</v>
      </c>
      <c r="T82" s="16">
        <v>739.22180695168299</v>
      </c>
      <c r="U82" s="16">
        <v>0.12329937306356099</v>
      </c>
      <c r="V82" s="47">
        <v>43454.451192129629</v>
      </c>
      <c r="W82" s="46">
        <v>2.2000000000000002</v>
      </c>
      <c r="X82" s="16">
        <v>2.6213135497116801E-2</v>
      </c>
      <c r="Y82" s="16">
        <v>3.1668834259260301E-2</v>
      </c>
      <c r="Z82" s="17">
        <f>((((N82/1000)+1)/((SMOW!$Z$4/1000)+1))-1)*1000</f>
        <v>-28.282951056572635</v>
      </c>
      <c r="AA82" s="17">
        <f>((((P82/1000)+1)/((SMOW!$AA$4/1000)+1))-1)*1000</f>
        <v>-52.897819306344076</v>
      </c>
      <c r="AB82" s="17">
        <f>Z82*SMOW!$AN$6</f>
        <v>-29.538797290299659</v>
      </c>
      <c r="AC82" s="17">
        <f>AA82*SMOW!$AN$12</f>
        <v>-55.189189487739498</v>
      </c>
      <c r="AD82" s="17">
        <f t="shared" ref="AD82" si="156">LN((AB82/1000)+1)*1000</f>
        <v>-29.983853772157289</v>
      </c>
      <c r="AE82" s="17">
        <f t="shared" si="123"/>
        <v>-56.77057204731922</v>
      </c>
      <c r="AF82" s="16">
        <f>(AD82-SMOW!$AN$14*AE82)</f>
        <v>-8.9917311727383264E-3</v>
      </c>
      <c r="AG82" s="2">
        <f t="shared" ref="AG82" si="157">AF82*1000</f>
        <v>-8.9917311727383264</v>
      </c>
      <c r="AH82" s="16"/>
      <c r="AI82" s="2"/>
      <c r="AK82" s="69" t="str">
        <f t="shared" si="129"/>
        <v>07</v>
      </c>
      <c r="AN82" s="46">
        <v>0</v>
      </c>
    </row>
    <row r="83" spans="1:40" x14ac:dyDescent="0.25">
      <c r="A83" s="46">
        <v>801</v>
      </c>
      <c r="B83" s="21" t="s">
        <v>192</v>
      </c>
      <c r="C83" s="48" t="s">
        <v>63</v>
      </c>
      <c r="D83" s="48" t="s">
        <v>200</v>
      </c>
      <c r="E83" s="51" t="s">
        <v>199</v>
      </c>
      <c r="F83" s="16">
        <v>-4.67797070061774</v>
      </c>
      <c r="G83" s="16">
        <v>-4.6889469410902898</v>
      </c>
      <c r="H83" s="16">
        <v>3.8518851218712598E-3</v>
      </c>
      <c r="I83" s="16">
        <v>-8.8759714290040996</v>
      </c>
      <c r="J83" s="16">
        <v>-8.9155975474567306</v>
      </c>
      <c r="K83" s="16">
        <v>1.22452277547671E-3</v>
      </c>
      <c r="L83" s="16">
        <v>1.8488563966864598E-2</v>
      </c>
      <c r="M83" s="16">
        <v>3.97854943611108E-3</v>
      </c>
      <c r="N83" s="16">
        <v>-14.8252704153397</v>
      </c>
      <c r="O83" s="16">
        <v>3.8126151854604301E-3</v>
      </c>
      <c r="P83" s="16">
        <v>-28.595483121634899</v>
      </c>
      <c r="Q83" s="16">
        <v>1.20015953687871E-3</v>
      </c>
      <c r="R83" s="16">
        <v>-44.728333782453497</v>
      </c>
      <c r="S83" s="16">
        <v>0.117725437188228</v>
      </c>
      <c r="T83" s="16">
        <v>460.86811987150901</v>
      </c>
      <c r="U83" s="16">
        <v>8.4145398519322998E-2</v>
      </c>
      <c r="V83" s="47">
        <v>43454.53224537037</v>
      </c>
      <c r="W83" s="46">
        <v>2.2000000000000002</v>
      </c>
      <c r="X83" s="16">
        <v>2.0387950345120701E-2</v>
      </c>
      <c r="Y83" s="16">
        <v>1.42593979257218E-2</v>
      </c>
      <c r="Z83" s="17">
        <f>((((N83/1000)+1)/((SMOW!$Z$4/1000)+1))-1)*1000</f>
        <v>-4.4776527247241127</v>
      </c>
      <c r="AA83" s="17">
        <f>((((P83/1000)+1)/((SMOW!$AA$4/1000)+1))-1)*1000</f>
        <v>-8.5368779857097898</v>
      </c>
      <c r="AB83" s="17">
        <f>Z83*SMOW!$AN$6</f>
        <v>-4.6764736786986294</v>
      </c>
      <c r="AC83" s="17">
        <f>AA83*SMOW!$AN$12</f>
        <v>-8.9066691777697695</v>
      </c>
      <c r="AD83" s="17">
        <f t="shared" ref="AD83" si="158">LN((AB83/1000)+1)*1000</f>
        <v>-4.6874425923164784</v>
      </c>
      <c r="AE83" s="17">
        <f t="shared" ref="AE83" si="159">LN((AC83/1000)+1)*1000</f>
        <v>-8.9465706585757729</v>
      </c>
      <c r="AF83" s="16">
        <f>(AD83-SMOW!$AN$14*AE83)</f>
        <v>3.6346715411530006E-2</v>
      </c>
      <c r="AG83" s="2">
        <f t="shared" ref="AG83" si="160">AF83*1000</f>
        <v>36.346715411530006</v>
      </c>
      <c r="AK83" s="69" t="str">
        <f t="shared" si="129"/>
        <v>07</v>
      </c>
      <c r="AL83" s="46">
        <v>1</v>
      </c>
      <c r="AN83" s="46">
        <v>0</v>
      </c>
    </row>
    <row r="84" spans="1:40" x14ac:dyDescent="0.25">
      <c r="A84" s="46">
        <v>802</v>
      </c>
      <c r="B84" s="21" t="s">
        <v>192</v>
      </c>
      <c r="C84" s="48" t="s">
        <v>63</v>
      </c>
      <c r="D84" s="48" t="s">
        <v>200</v>
      </c>
      <c r="E84" s="51" t="s">
        <v>207</v>
      </c>
      <c r="F84" s="16">
        <v>-2.9152964526626399</v>
      </c>
      <c r="G84" s="16">
        <v>-2.9195545249177499</v>
      </c>
      <c r="H84" s="16">
        <v>4.0294236401814199E-3</v>
      </c>
      <c r="I84" s="16">
        <v>-5.7614246401513203</v>
      </c>
      <c r="J84" s="16">
        <v>-5.7780856985185798</v>
      </c>
      <c r="K84" s="16">
        <v>1.15725986495503E-3</v>
      </c>
      <c r="L84" s="16">
        <v>0.13127472390005801</v>
      </c>
      <c r="M84" s="16">
        <v>4.2296411064287097E-3</v>
      </c>
      <c r="N84" s="16">
        <v>-13.080566616512501</v>
      </c>
      <c r="O84" s="16">
        <v>3.9883437000716804E-3</v>
      </c>
      <c r="P84" s="16">
        <v>-25.542903695140001</v>
      </c>
      <c r="Q84" s="16">
        <v>1.13423489655413E-3</v>
      </c>
      <c r="R84" s="16">
        <v>-40.1183325431588</v>
      </c>
      <c r="S84" s="16">
        <v>0.126031713161011</v>
      </c>
      <c r="T84" s="16">
        <v>899.07713447134699</v>
      </c>
      <c r="U84" s="16">
        <v>8.9352112680691903E-2</v>
      </c>
      <c r="V84" s="47">
        <v>43454.624976851854</v>
      </c>
      <c r="W84" s="46">
        <v>2.2000000000000002</v>
      </c>
      <c r="X84" s="16">
        <v>9.2668901504024603E-5</v>
      </c>
      <c r="Y84" s="16">
        <v>2.3312232044524401E-4</v>
      </c>
      <c r="Z84" s="17">
        <f>((((N84/1000)+1)/((SMOW!$Z$4/1000)+1))-1)*1000</f>
        <v>-2.7146237218986791</v>
      </c>
      <c r="AA84" s="17">
        <f>((((P84/1000)+1)/((SMOW!$AA$4/1000)+1))-1)*1000</f>
        <v>-5.4212656164004391</v>
      </c>
      <c r="AB84" s="17">
        <f>Z84*SMOW!$AN$6</f>
        <v>-2.8351610014178279</v>
      </c>
      <c r="AC84" s="17">
        <f>AA84*SMOW!$AN$12</f>
        <v>-5.6560981017795564</v>
      </c>
      <c r="AD84" s="17">
        <f t="shared" ref="AD84:AD85" si="161">LN((AB84/1000)+1)*1000</f>
        <v>-2.8391876830311071</v>
      </c>
      <c r="AE84" s="17">
        <f t="shared" ref="AE84:AE85" si="162">LN((AC84/1000)+1)*1000</f>
        <v>-5.6721543972596118</v>
      </c>
      <c r="AF84" s="16">
        <f>(AD84-SMOW!$AN$14*AE84)</f>
        <v>0.1557098387219682</v>
      </c>
      <c r="AG84" s="2">
        <f t="shared" ref="AG84:AG85" si="163">AF84*1000</f>
        <v>155.7098387219682</v>
      </c>
      <c r="AI84" s="46"/>
      <c r="AJ84" s="46" t="s">
        <v>202</v>
      </c>
      <c r="AK84" s="69" t="str">
        <f t="shared" si="129"/>
        <v>07</v>
      </c>
      <c r="AL84" s="46">
        <v>1</v>
      </c>
      <c r="AN84" s="46">
        <v>0</v>
      </c>
    </row>
    <row r="85" spans="1:40" x14ac:dyDescent="0.25">
      <c r="A85" s="46">
        <v>803</v>
      </c>
      <c r="B85" s="21" t="s">
        <v>192</v>
      </c>
      <c r="C85" s="48" t="s">
        <v>63</v>
      </c>
      <c r="D85" s="48" t="s">
        <v>200</v>
      </c>
      <c r="E85" s="51" t="s">
        <v>208</v>
      </c>
      <c r="F85" s="16">
        <v>-2.7483287387559798</v>
      </c>
      <c r="G85" s="16">
        <v>-2.7521126919710199</v>
      </c>
      <c r="H85" s="16">
        <v>4.3076216749359901E-3</v>
      </c>
      <c r="I85" s="16">
        <v>-5.2049089423219002</v>
      </c>
      <c r="J85" s="16">
        <v>-5.2185018265509902</v>
      </c>
      <c r="K85" s="16">
        <v>2.84270616133382E-3</v>
      </c>
      <c r="L85" s="16">
        <v>3.2562724479024501E-3</v>
      </c>
      <c r="M85" s="16">
        <v>4.3110844152743797E-3</v>
      </c>
      <c r="N85" s="16">
        <v>-12.9153011370444</v>
      </c>
      <c r="O85" s="16">
        <v>4.2637055082015403E-3</v>
      </c>
      <c r="P85" s="16">
        <v>-24.9974604942878</v>
      </c>
      <c r="Q85" s="16">
        <v>2.7861473697285101E-3</v>
      </c>
      <c r="R85" s="16">
        <v>-39.168076297268698</v>
      </c>
      <c r="S85" s="16">
        <v>0.15869860369255401</v>
      </c>
      <c r="T85" s="16">
        <v>654.47082510188295</v>
      </c>
      <c r="U85" s="16">
        <v>0.12556015523050601</v>
      </c>
      <c r="V85" s="47">
        <v>43455.366435185184</v>
      </c>
      <c r="W85" s="46">
        <v>2.2000000000000002</v>
      </c>
      <c r="X85" s="16">
        <v>5.7589288107781501E-2</v>
      </c>
      <c r="Y85" s="16">
        <v>5.0564385089793398E-2</v>
      </c>
      <c r="Z85" s="17">
        <f>((((N85/1000)+1)/((SMOW!$Z$4/1000)+1))-1)*1000</f>
        <v>-2.5476224041598439</v>
      </c>
      <c r="AA85" s="17">
        <f>((((P85/1000)+1)/((SMOW!$AA$4/1000)+1))-1)*1000</f>
        <v>-4.864559517754441</v>
      </c>
      <c r="AB85" s="17">
        <f>Z85*SMOW!$AN$6</f>
        <v>-2.6607443338631174</v>
      </c>
      <c r="AC85" s="17">
        <f>AA85*SMOW!$AN$12</f>
        <v>-5.0752772140748448</v>
      </c>
      <c r="AD85" s="17">
        <f t="shared" si="161"/>
        <v>-2.6642904055917125</v>
      </c>
      <c r="AE85" s="17">
        <f t="shared" si="162"/>
        <v>-5.0882001770978551</v>
      </c>
      <c r="AF85" s="16">
        <f>(AD85-SMOW!$AN$14*AE85)</f>
        <v>2.2279287915955237E-2</v>
      </c>
      <c r="AG85" s="2">
        <f t="shared" si="163"/>
        <v>22.279287915955237</v>
      </c>
      <c r="AH85" s="2">
        <f>AVERAGE(AG85:AG86)</f>
        <v>30.88249432863077</v>
      </c>
      <c r="AI85" s="2">
        <f>STDEV(AG85:AG86)</f>
        <v>12.166771188700926</v>
      </c>
      <c r="AJ85" s="2" t="s">
        <v>201</v>
      </c>
      <c r="AK85" s="69" t="str">
        <f t="shared" si="129"/>
        <v>07</v>
      </c>
      <c r="AN85" s="46">
        <v>1</v>
      </c>
    </row>
    <row r="86" spans="1:40" x14ac:dyDescent="0.25">
      <c r="A86" s="46">
        <v>804</v>
      </c>
      <c r="B86" s="21" t="s">
        <v>192</v>
      </c>
      <c r="C86" s="48" t="s">
        <v>63</v>
      </c>
      <c r="D86" s="48" t="s">
        <v>200</v>
      </c>
      <c r="E86" s="51" t="s">
        <v>209</v>
      </c>
      <c r="F86" s="16">
        <v>-2.86959677380317</v>
      </c>
      <c r="G86" s="16">
        <v>-2.8737222741161599</v>
      </c>
      <c r="H86" s="16">
        <v>4.0003520313725604E-3</v>
      </c>
      <c r="I86" s="16">
        <v>-5.4652781661883498</v>
      </c>
      <c r="J86" s="16">
        <v>-5.4802674754657099</v>
      </c>
      <c r="K86" s="16">
        <v>1.3869238762192399E-3</v>
      </c>
      <c r="L86" s="16">
        <v>1.9858952929735101E-2</v>
      </c>
      <c r="M86" s="16">
        <v>4.0963623926947501E-3</v>
      </c>
      <c r="N86" s="16">
        <v>-13.035332845494599</v>
      </c>
      <c r="O86" s="16">
        <v>3.9595684760684504E-3</v>
      </c>
      <c r="P86" s="16">
        <v>-25.2526493836992</v>
      </c>
      <c r="Q86" s="16">
        <v>1.3593294876210399E-3</v>
      </c>
      <c r="R86" s="16">
        <v>-40.389236866086698</v>
      </c>
      <c r="S86" s="16">
        <v>0.11277237390759599</v>
      </c>
      <c r="T86" s="16">
        <v>652.75653904334604</v>
      </c>
      <c r="U86" s="16">
        <v>6.7033528697734296E-2</v>
      </c>
      <c r="V86" s="47">
        <v>43455.49490740741</v>
      </c>
      <c r="W86" s="46">
        <v>2.2000000000000002</v>
      </c>
      <c r="X86" s="16">
        <v>2.3994976323520399E-2</v>
      </c>
      <c r="Y86" s="16">
        <v>1.8917999142984799E-2</v>
      </c>
      <c r="Z86" s="17">
        <f>((((N86/1000)+1)/((SMOW!$Z$4/1000)+1))-1)*1000</f>
        <v>-2.6689148455465439</v>
      </c>
      <c r="AA86" s="17">
        <f>((((P86/1000)+1)/((SMOW!$AA$4/1000)+1))-1)*1000</f>
        <v>-5.125017821790645</v>
      </c>
      <c r="AB86" s="17">
        <f>Z86*SMOW!$AN$6</f>
        <v>-2.7874225164827728</v>
      </c>
      <c r="AC86" s="17">
        <f>AA86*SMOW!$AN$12</f>
        <v>-5.3470177675343971</v>
      </c>
      <c r="AD86" s="17">
        <f t="shared" ref="AD86" si="164">LN((AB86/1000)+1)*1000</f>
        <v>-2.7913146129195092</v>
      </c>
      <c r="AE86" s="17">
        <f t="shared" ref="AE86" si="165">LN((AC86/1000)+1)*1000</f>
        <v>-5.3613642304182108</v>
      </c>
      <c r="AF86" s="16">
        <f>(AD86-SMOW!$AN$14*AE86)</f>
        <v>3.9485700741306307E-2</v>
      </c>
      <c r="AG86" s="2">
        <f t="shared" ref="AG86" si="166">AF86*1000</f>
        <v>39.485700741306303</v>
      </c>
      <c r="AH86" s="16"/>
      <c r="AI86" s="2"/>
      <c r="AK86" s="69" t="str">
        <f t="shared" si="129"/>
        <v>07</v>
      </c>
      <c r="AN86" s="46">
        <v>0</v>
      </c>
    </row>
    <row r="87" spans="1:40" s="58" customFormat="1" x14ac:dyDescent="0.25">
      <c r="A87" s="58">
        <v>805</v>
      </c>
      <c r="B87" s="59" t="s">
        <v>192</v>
      </c>
      <c r="C87" s="60" t="s">
        <v>63</v>
      </c>
      <c r="D87" s="60" t="s">
        <v>200</v>
      </c>
      <c r="E87" s="61" t="s">
        <v>217</v>
      </c>
      <c r="F87" s="62">
        <v>-2.2185976124592002</v>
      </c>
      <c r="G87" s="62">
        <v>-2.22106256979581</v>
      </c>
      <c r="H87" s="62">
        <v>3.3778111457646001E-3</v>
      </c>
      <c r="I87" s="62">
        <v>-4.1557402199201698</v>
      </c>
      <c r="J87" s="62">
        <v>-4.1643993504416397</v>
      </c>
      <c r="K87" s="62">
        <v>1.4935790949017599E-3</v>
      </c>
      <c r="L87" s="62">
        <v>-2.2259712762625901E-2</v>
      </c>
      <c r="M87" s="62">
        <v>3.6718874018483701E-3</v>
      </c>
      <c r="N87" s="62">
        <v>-12.3909706151234</v>
      </c>
      <c r="O87" s="62">
        <v>3.3433743895513002E-3</v>
      </c>
      <c r="P87" s="62">
        <v>-23.9691661471334</v>
      </c>
      <c r="Q87" s="62">
        <v>1.46386268244812E-3</v>
      </c>
      <c r="R87" s="62">
        <v>-38.887418631905497</v>
      </c>
      <c r="S87" s="62">
        <v>0.11397865738818599</v>
      </c>
      <c r="T87" s="62">
        <v>644.645817945913</v>
      </c>
      <c r="U87" s="62">
        <v>8.8575103198858807E-2</v>
      </c>
      <c r="V87" s="63">
        <v>43455.579074074078</v>
      </c>
      <c r="W87" s="58">
        <v>2.2000000000000002</v>
      </c>
      <c r="X87" s="62">
        <v>2.38592714353884E-2</v>
      </c>
      <c r="Y87" s="62">
        <v>2.9741516813942499E-2</v>
      </c>
      <c r="Z87" s="64">
        <f>((((N87/1000)+1)/((SMOW!$Z$4/1000)+1))-1)*1000</f>
        <v>-2.0177846644616748</v>
      </c>
      <c r="AA87" s="64">
        <f>((((P87/1000)+1)/((SMOW!$AA$4/1000)+1))-1)*1000</f>
        <v>-3.815031843067973</v>
      </c>
      <c r="AB87" s="64">
        <f>Z87*SMOW!$AN$6</f>
        <v>-2.1073802397701948</v>
      </c>
      <c r="AC87" s="64">
        <f>AA87*SMOW!$AN$12</f>
        <v>-3.9802872415118098</v>
      </c>
      <c r="AD87" s="64">
        <f t="shared" ref="AD87" si="167">LN((AB87/1000)+1)*1000</f>
        <v>-2.1096038901081187</v>
      </c>
      <c r="AE87" s="64">
        <f t="shared" ref="AE87" si="168">LN((AC87/1000)+1)*1000</f>
        <v>-3.9882296672034152</v>
      </c>
      <c r="AF87" s="62">
        <f>(AD87-SMOW!$AN$14*AE87)</f>
        <v>-3.8186258247154825E-3</v>
      </c>
      <c r="AG87" s="65">
        <f t="shared" ref="AG87" si="169">AF87*1000</f>
        <v>-3.8186258247154825</v>
      </c>
      <c r="AH87" s="65">
        <f>AVERAGE(AG87:AG88)</f>
        <v>-4.2379572149808808E-2</v>
      </c>
      <c r="AI87" s="65">
        <f>STDEV(AG87:AG88)</f>
        <v>5.3404186652389516</v>
      </c>
      <c r="AK87" s="69" t="str">
        <f t="shared" si="129"/>
        <v>07</v>
      </c>
      <c r="AL87" s="58">
        <v>1</v>
      </c>
      <c r="AN87" s="46">
        <v>0</v>
      </c>
    </row>
    <row r="88" spans="1:40" s="58" customFormat="1" x14ac:dyDescent="0.25">
      <c r="A88" s="58">
        <v>806</v>
      </c>
      <c r="B88" s="59" t="s">
        <v>192</v>
      </c>
      <c r="C88" s="60" t="s">
        <v>63</v>
      </c>
      <c r="D88" s="60" t="s">
        <v>200</v>
      </c>
      <c r="E88" s="61" t="s">
        <v>210</v>
      </c>
      <c r="F88" s="62">
        <v>-2.3869078628756801</v>
      </c>
      <c r="G88" s="62">
        <v>-2.3897612906705898</v>
      </c>
      <c r="H88" s="62">
        <v>3.3667439141755202E-3</v>
      </c>
      <c r="I88" s="62">
        <v>-4.4878188043784499</v>
      </c>
      <c r="J88" s="62">
        <v>-4.4979194471867903</v>
      </c>
      <c r="K88" s="62">
        <v>2.7905492920118E-3</v>
      </c>
      <c r="L88" s="62">
        <v>-1.48598225559648E-2</v>
      </c>
      <c r="M88" s="62">
        <v>3.2893294499000002E-3</v>
      </c>
      <c r="N88" s="62">
        <v>-12.557564943952899</v>
      </c>
      <c r="O88" s="62">
        <v>3.3324199882956498E-3</v>
      </c>
      <c r="P88" s="62">
        <v>-24.294637659882799</v>
      </c>
      <c r="Q88" s="62">
        <v>2.7350282191624599E-3</v>
      </c>
      <c r="R88" s="62">
        <v>-40.183259291179901</v>
      </c>
      <c r="S88" s="62">
        <v>0.152829274375124</v>
      </c>
      <c r="T88" s="62">
        <v>668.73059257489695</v>
      </c>
      <c r="U88" s="62">
        <v>0.352703232999728</v>
      </c>
      <c r="V88" s="63">
        <v>43461.44090277778</v>
      </c>
      <c r="W88" s="58">
        <v>2.2000000000000002</v>
      </c>
      <c r="X88" s="62">
        <v>6.8378167551570496E-4</v>
      </c>
      <c r="Y88" s="62">
        <v>1.53257330683356E-3</v>
      </c>
      <c r="Z88" s="64">
        <f>((((N88/1000)+1)/((SMOW!$Z$4/1000)+1))-1)*1000</f>
        <v>-2.186128788908559</v>
      </c>
      <c r="AA88" s="64">
        <f>((((P88/1000)+1)/((SMOW!$AA$4/1000)+1))-1)*1000</f>
        <v>-4.1472240416324802</v>
      </c>
      <c r="AB88" s="64">
        <f>Z88*SMOW!$AN$6</f>
        <v>-2.2831993386012521</v>
      </c>
      <c r="AC88" s="64">
        <f>AA88*SMOW!$AN$12</f>
        <v>-4.3268689802929892</v>
      </c>
      <c r="AD88" s="64">
        <f t="shared" ref="AD88:AD94" si="170">LN((AB88/1000)+1)*1000</f>
        <v>-2.2858098124561743</v>
      </c>
      <c r="AE88" s="64">
        <f t="shared" ref="AE88" si="171">LN((AC88/1000)+1)*1000</f>
        <v>-4.3362569680617238</v>
      </c>
      <c r="AF88" s="62">
        <f>(AD88-SMOW!$AN$14*AE88)</f>
        <v>3.7338666804158649E-3</v>
      </c>
      <c r="AG88" s="65">
        <f t="shared" ref="AG88" si="172">AF88*1000</f>
        <v>3.7338666804158649</v>
      </c>
      <c r="AK88" s="69" t="str">
        <f t="shared" si="129"/>
        <v>07</v>
      </c>
      <c r="AL88" s="58">
        <v>1</v>
      </c>
      <c r="AN88" s="46">
        <v>0</v>
      </c>
    </row>
    <row r="89" spans="1:40" s="58" customFormat="1" x14ac:dyDescent="0.25">
      <c r="A89" s="58">
        <v>807</v>
      </c>
      <c r="B89" s="59" t="s">
        <v>192</v>
      </c>
      <c r="C89" s="60" t="s">
        <v>63</v>
      </c>
      <c r="D89" s="60" t="s">
        <v>200</v>
      </c>
      <c r="E89" s="61" t="s">
        <v>211</v>
      </c>
      <c r="F89" s="62">
        <v>-0.34484155612051498</v>
      </c>
      <c r="G89" s="62">
        <v>-0.34490131615568198</v>
      </c>
      <c r="H89" s="62">
        <v>3.8451745096828799E-3</v>
      </c>
      <c r="I89" s="62">
        <v>-0.55032238452753202</v>
      </c>
      <c r="J89" s="62">
        <v>-0.55047389899022703</v>
      </c>
      <c r="K89" s="62">
        <v>1.27068923407756E-3</v>
      </c>
      <c r="L89" s="62">
        <v>-5.4251097488841597E-2</v>
      </c>
      <c r="M89" s="62">
        <v>3.9373742436317003E-3</v>
      </c>
      <c r="N89" s="62">
        <v>-10.5363174860145</v>
      </c>
      <c r="O89" s="62">
        <v>3.8059729879069198E-3</v>
      </c>
      <c r="P89" s="62">
        <v>-20.4354820979393</v>
      </c>
      <c r="Q89" s="62">
        <v>1.2454074625866799E-3</v>
      </c>
      <c r="R89" s="62">
        <v>-35.633351817191901</v>
      </c>
      <c r="S89" s="62">
        <v>0.14382759417924501</v>
      </c>
      <c r="T89" s="62">
        <v>647.20936690873305</v>
      </c>
      <c r="U89" s="62">
        <v>0.111157190590565</v>
      </c>
      <c r="V89" s="63">
        <v>43461.54210648148</v>
      </c>
      <c r="W89" s="58">
        <v>2.2000000000000002</v>
      </c>
      <c r="X89" s="62">
        <v>7.3667512848899899E-2</v>
      </c>
      <c r="Y89" s="62">
        <v>6.4837867700106397E-2</v>
      </c>
      <c r="Z89" s="64">
        <f>((((N89/1000)+1)/((SMOW!$Z$4/1000)+1))-1)*1000</f>
        <v>-0.14365149698758461</v>
      </c>
      <c r="AA89" s="64">
        <f>((((P89/1000)+1)/((SMOW!$AA$4/1000)+1))-1)*1000</f>
        <v>-0.20838048541860221</v>
      </c>
      <c r="AB89" s="64">
        <f>Z89*SMOW!$AN$6</f>
        <v>-0.1500300460682748</v>
      </c>
      <c r="AC89" s="64">
        <f>AA89*SMOW!$AN$12</f>
        <v>-0.21740688455819066</v>
      </c>
      <c r="AD89" s="64">
        <f t="shared" si="170"/>
        <v>-0.150041301701448</v>
      </c>
      <c r="AE89" s="64">
        <f t="shared" ref="AE89" si="173">LN((AC89/1000)+1)*1000</f>
        <v>-0.21743052086076536</v>
      </c>
      <c r="AF89" s="62">
        <f>(AD89-SMOW!$AN$14*AE89)</f>
        <v>-3.5237986686963887E-2</v>
      </c>
      <c r="AG89" s="65">
        <f t="shared" ref="AG89" si="174">AF89*1000</f>
        <v>-35.237986686963886</v>
      </c>
      <c r="AH89" s="65">
        <f>AVERAGE(AG89:AG90)</f>
        <v>-34.61954801455218</v>
      </c>
      <c r="AI89" s="65">
        <f>STDEV(AG89:AG90)</f>
        <v>0.87460435802064151</v>
      </c>
      <c r="AK89" s="69" t="str">
        <f t="shared" si="129"/>
        <v>07</v>
      </c>
      <c r="AL89" s="58">
        <v>1</v>
      </c>
      <c r="AN89" s="46">
        <v>0</v>
      </c>
    </row>
    <row r="90" spans="1:40" s="58" customFormat="1" x14ac:dyDescent="0.25">
      <c r="A90" s="58">
        <v>808</v>
      </c>
      <c r="B90" s="59" t="s">
        <v>192</v>
      </c>
      <c r="C90" s="60" t="s">
        <v>63</v>
      </c>
      <c r="D90" s="60" t="s">
        <v>200</v>
      </c>
      <c r="E90" s="61" t="s">
        <v>263</v>
      </c>
      <c r="F90" s="62">
        <v>-0.42723607752331899</v>
      </c>
      <c r="G90" s="62">
        <v>-0.42732771428959199</v>
      </c>
      <c r="H90" s="62">
        <v>4.2070383511423198E-3</v>
      </c>
      <c r="I90" s="62">
        <v>-0.70874020697100903</v>
      </c>
      <c r="J90" s="62">
        <v>-0.70899149970609199</v>
      </c>
      <c r="K90" s="62">
        <v>9.5102406546548695E-4</v>
      </c>
      <c r="L90" s="62">
        <v>-5.29802024447752E-2</v>
      </c>
      <c r="M90" s="62">
        <v>4.3335920880642198E-3</v>
      </c>
      <c r="N90" s="62">
        <v>-10.617871995964901</v>
      </c>
      <c r="O90" s="62">
        <v>4.1641476305476098E-3</v>
      </c>
      <c r="P90" s="62">
        <v>-20.5907480221219</v>
      </c>
      <c r="Q90" s="62">
        <v>9.32102387007913E-4</v>
      </c>
      <c r="R90" s="62">
        <v>-36.426706613864603</v>
      </c>
      <c r="S90" s="62">
        <v>0.10983839264860799</v>
      </c>
      <c r="T90" s="62">
        <v>725.35292779170197</v>
      </c>
      <c r="U90" s="62">
        <v>9.7147385900813496E-2</v>
      </c>
      <c r="V90" s="63">
        <v>43461.625601851854</v>
      </c>
      <c r="W90" s="58">
        <v>2.2000000000000002</v>
      </c>
      <c r="X90" s="62">
        <v>1.6382769318802601E-2</v>
      </c>
      <c r="Y90" s="62">
        <v>1.1530271514343601E-2</v>
      </c>
      <c r="Z90" s="64">
        <f>((((N90/1000)+1)/((SMOW!$Z$4/1000)+1))-1)*1000</f>
        <v>-0.22606260106750042</v>
      </c>
      <c r="AA90" s="64">
        <f>((((P90/1000)+1)/((SMOW!$AA$4/1000)+1))-1)*1000</f>
        <v>-0.36685250738044406</v>
      </c>
      <c r="AB90" s="64">
        <f>Z90*SMOW!$AN$6</f>
        <v>-0.23610044561806687</v>
      </c>
      <c r="AC90" s="64">
        <f>AA90*SMOW!$AN$12</f>
        <v>-0.38274342514235793</v>
      </c>
      <c r="AD90" s="64">
        <f t="shared" si="170"/>
        <v>-0.23612832171606229</v>
      </c>
      <c r="AE90" s="64">
        <f t="shared" ref="AE90" si="175">LN((AC90/1000)+1)*1000</f>
        <v>-0.3828166901021246</v>
      </c>
      <c r="AF90" s="62">
        <f>(AD90-SMOW!$AN$14*AE90)</f>
        <v>-3.4001109342140484E-2</v>
      </c>
      <c r="AG90" s="65">
        <f t="shared" ref="AG90" si="176">AF90*1000</f>
        <v>-34.001109342140481</v>
      </c>
      <c r="AH90" s="65"/>
      <c r="AK90" s="69" t="str">
        <f t="shared" si="129"/>
        <v>07</v>
      </c>
      <c r="AN90" s="46">
        <v>0</v>
      </c>
    </row>
    <row r="91" spans="1:40" s="58" customFormat="1" x14ac:dyDescent="0.25">
      <c r="A91" s="58">
        <v>809</v>
      </c>
      <c r="B91" s="59" t="s">
        <v>192</v>
      </c>
      <c r="C91" s="60" t="s">
        <v>63</v>
      </c>
      <c r="D91" s="60" t="s">
        <v>200</v>
      </c>
      <c r="E91" s="61" t="s">
        <v>212</v>
      </c>
      <c r="F91" s="62">
        <v>-4.1183664978466403</v>
      </c>
      <c r="G91" s="62">
        <v>-4.1268706131910804</v>
      </c>
      <c r="H91" s="62">
        <v>3.8278329104849602E-3</v>
      </c>
      <c r="I91" s="62">
        <v>-7.7998330435974204</v>
      </c>
      <c r="J91" s="62">
        <v>-7.8304110215958902</v>
      </c>
      <c r="K91" s="62">
        <v>2.9748227054698902E-3</v>
      </c>
      <c r="L91" s="62">
        <v>7.5864062115487598E-3</v>
      </c>
      <c r="M91" s="62">
        <v>3.4175730734452999E-3</v>
      </c>
      <c r="N91" s="62">
        <v>-14.2713713727077</v>
      </c>
      <c r="O91" s="62">
        <v>3.78880818616719E-3</v>
      </c>
      <c r="P91" s="62">
        <v>-27.540755702830001</v>
      </c>
      <c r="Q91" s="62">
        <v>2.91563530870488E-3</v>
      </c>
      <c r="R91" s="62">
        <v>-45.768246623299</v>
      </c>
      <c r="S91" s="62">
        <v>0.165032195784067</v>
      </c>
      <c r="T91" s="62">
        <v>822.34462708384206</v>
      </c>
      <c r="U91" s="62">
        <v>0.18475482163940801</v>
      </c>
      <c r="V91" s="63">
        <v>43462.435347222221</v>
      </c>
      <c r="W91" s="58">
        <v>2.2000000000000002</v>
      </c>
      <c r="X91" s="62">
        <v>1.09385793687964E-3</v>
      </c>
      <c r="Y91" s="62">
        <v>3.7356016771551801E-4</v>
      </c>
      <c r="Z91" s="64">
        <f>((((N91/1000)+1)/((SMOW!$Z$4/1000)+1))-1)*1000</f>
        <v>-3.9179358963125077</v>
      </c>
      <c r="AA91" s="64">
        <f>((((P91/1000)+1)/((SMOW!$AA$4/1000)+1))-1)*1000</f>
        <v>-7.4603714208826277</v>
      </c>
      <c r="AB91" s="64">
        <f>Z91*SMOW!$AN$6</f>
        <v>-4.0919037764508337</v>
      </c>
      <c r="AC91" s="64">
        <f>AA91*SMOW!$AN$12</f>
        <v>-7.7835316728572286</v>
      </c>
      <c r="AD91" s="64">
        <f t="shared" si="170"/>
        <v>-4.1002985228643389</v>
      </c>
      <c r="AE91" s="64">
        <f t="shared" ref="AE91" si="177">LN((AC91/1000)+1)*1000</f>
        <v>-7.8139814630263542</v>
      </c>
      <c r="AF91" s="62">
        <f>(AD91-SMOW!$AN$14*AE91)</f>
        <v>2.5483689613576388E-2</v>
      </c>
      <c r="AG91" s="65">
        <f t="shared" ref="AG91" si="178">AF91*1000</f>
        <v>25.483689613576388</v>
      </c>
      <c r="AH91" s="65">
        <f>AVERAGE(AG91:AG92)</f>
        <v>15.862807609054563</v>
      </c>
      <c r="AI91" s="65">
        <f>STDEV(AG91:AG92)</f>
        <v>13.605981812786016</v>
      </c>
      <c r="AJ91" s="58" t="s">
        <v>228</v>
      </c>
      <c r="AK91" s="69" t="str">
        <f t="shared" si="129"/>
        <v>07</v>
      </c>
      <c r="AL91" s="58">
        <v>1</v>
      </c>
      <c r="AN91" s="46">
        <v>0</v>
      </c>
    </row>
    <row r="92" spans="1:40" s="58" customFormat="1" x14ac:dyDescent="0.25">
      <c r="A92" s="58">
        <v>810</v>
      </c>
      <c r="B92" s="59" t="s">
        <v>192</v>
      </c>
      <c r="C92" s="60" t="s">
        <v>63</v>
      </c>
      <c r="D92" s="60" t="s">
        <v>200</v>
      </c>
      <c r="E92" s="61" t="s">
        <v>213</v>
      </c>
      <c r="F92" s="62">
        <v>-4.1517595376980898</v>
      </c>
      <c r="G92" s="62">
        <v>-4.1604022494274604</v>
      </c>
      <c r="H92" s="62">
        <v>3.4111803227053301E-3</v>
      </c>
      <c r="I92" s="62">
        <v>-7.8282544311360596</v>
      </c>
      <c r="J92" s="62">
        <v>-7.8590561187133101</v>
      </c>
      <c r="K92" s="62">
        <v>1.58633268115269E-3</v>
      </c>
      <c r="L92" s="62">
        <v>-1.0820618746831901E-2</v>
      </c>
      <c r="M92" s="62">
        <v>3.51803805847649E-3</v>
      </c>
      <c r="N92" s="62">
        <v>-14.304423970798799</v>
      </c>
      <c r="O92" s="62">
        <v>3.3764033680139102E-3</v>
      </c>
      <c r="P92" s="62">
        <v>-27.568611615344601</v>
      </c>
      <c r="Q92" s="62">
        <v>1.55477083323814E-3</v>
      </c>
      <c r="R92" s="62">
        <v>-46.228426217010998</v>
      </c>
      <c r="S92" s="62">
        <v>0.115926565481185</v>
      </c>
      <c r="T92" s="62">
        <v>572.42423336111199</v>
      </c>
      <c r="U92" s="62">
        <v>6.6779884323179106E-2</v>
      </c>
      <c r="V92" s="63">
        <v>43462.51939814815</v>
      </c>
      <c r="W92" s="58">
        <v>2.2000000000000002</v>
      </c>
      <c r="X92" s="62">
        <v>2.56976138699734E-2</v>
      </c>
      <c r="Y92" s="62">
        <v>2.09812890288095E-2</v>
      </c>
      <c r="Z92" s="64">
        <f>((((N92/1000)+1)/((SMOW!$Z$4/1000)+1))-1)*1000</f>
        <v>-3.9513356568291469</v>
      </c>
      <c r="AA92" s="64">
        <f>((((P92/1000)+1)/((SMOW!$AA$4/1000)+1))-1)*1000</f>
        <v>-7.4888025322357166</v>
      </c>
      <c r="AB92" s="64">
        <f>Z92*SMOW!$AN$6</f>
        <v>-4.1267865845945861</v>
      </c>
      <c r="AC92" s="64">
        <f>AA92*SMOW!$AN$12</f>
        <v>-7.813194332157523</v>
      </c>
      <c r="AD92" s="64">
        <f t="shared" si="170"/>
        <v>-4.1353252679978869</v>
      </c>
      <c r="AE92" s="64">
        <f t="shared" ref="AE92" si="179">LN((AC92/1000)+1)*1000</f>
        <v>-7.8438772606106433</v>
      </c>
      <c r="AF92" s="62">
        <f>(AD92-SMOW!$AN$14*AE92)</f>
        <v>6.2419256045327387E-3</v>
      </c>
      <c r="AG92" s="65">
        <f t="shared" ref="AG92" si="180">AF92*1000</f>
        <v>6.2419256045327387</v>
      </c>
      <c r="AJ92" s="58" t="s">
        <v>228</v>
      </c>
      <c r="AK92" s="69" t="str">
        <f t="shared" si="129"/>
        <v>07</v>
      </c>
      <c r="AN92" s="46">
        <v>0</v>
      </c>
    </row>
    <row r="93" spans="1:40" s="58" customFormat="1" x14ac:dyDescent="0.25">
      <c r="A93" s="66">
        <v>811</v>
      </c>
      <c r="B93" s="59" t="s">
        <v>192</v>
      </c>
      <c r="C93" s="60" t="s">
        <v>63</v>
      </c>
      <c r="D93" s="60" t="s">
        <v>200</v>
      </c>
      <c r="E93" s="61" t="s">
        <v>214</v>
      </c>
      <c r="F93" s="62">
        <v>-5.2520381354566297</v>
      </c>
      <c r="G93" s="62">
        <v>-5.2658788635827802</v>
      </c>
      <c r="H93" s="62">
        <v>3.9671699307173196E-3</v>
      </c>
      <c r="I93" s="62">
        <v>-9.9265483219522803</v>
      </c>
      <c r="J93" s="62">
        <v>-9.9761450209775209</v>
      </c>
      <c r="K93" s="62">
        <v>1.2492978036288301E-3</v>
      </c>
      <c r="L93" s="62">
        <v>1.5257074933549199E-3</v>
      </c>
      <c r="M93" s="62">
        <v>3.9384677267809299E-3</v>
      </c>
      <c r="N93" s="62">
        <v>-15.3934852375103</v>
      </c>
      <c r="O93" s="62">
        <v>3.9267246666511097E-3</v>
      </c>
      <c r="P93" s="62">
        <v>-29.625157622221199</v>
      </c>
      <c r="Q93" s="62">
        <v>1.22444163837148E-3</v>
      </c>
      <c r="R93" s="62">
        <v>-49.535048726908897</v>
      </c>
      <c r="S93" s="62">
        <v>0.13440786034336</v>
      </c>
      <c r="T93" s="62">
        <v>589.09941208937698</v>
      </c>
      <c r="U93" s="62">
        <v>7.3515357636244602E-2</v>
      </c>
      <c r="V93" s="63">
        <v>43462.621678240743</v>
      </c>
      <c r="W93" s="58">
        <v>2.2000000000000002</v>
      </c>
      <c r="X93" s="62">
        <v>8.2439593793159099E-2</v>
      </c>
      <c r="Y93" s="62">
        <v>0.26211252808465901</v>
      </c>
      <c r="Z93" s="64">
        <f>((((N93/1000)+1)/((SMOW!$Z$4/1000)+1))-1)*1000</f>
        <v>-5.0518356960660427</v>
      </c>
      <c r="AA93" s="64">
        <f>((((P93/1000)+1)/((SMOW!$AA$4/1000)+1))-1)*1000</f>
        <v>-9.5878143127205995</v>
      </c>
      <c r="AB93" s="64">
        <f>Z93*SMOW!$AN$6</f>
        <v>-5.2761520631814163</v>
      </c>
      <c r="AC93" s="64">
        <f>AA93*SMOW!$AN$12</f>
        <v>-10.003128821125854</v>
      </c>
      <c r="AD93" s="64">
        <f t="shared" si="170"/>
        <v>-5.2901201068230446</v>
      </c>
      <c r="AE93" s="64">
        <f t="shared" ref="AE93" si="181">LN((AC93/1000)+1)*1000</f>
        <v>-10.053496283875255</v>
      </c>
      <c r="AF93" s="62">
        <f>(AD93-SMOW!$AN$14*AE93)</f>
        <v>1.8125931063090128E-2</v>
      </c>
      <c r="AG93" s="65">
        <f t="shared" ref="AG93" si="182">AF93*1000</f>
        <v>18.125931063090128</v>
      </c>
      <c r="AH93" s="65">
        <f>AVERAGE(AG93:AG94)</f>
        <v>37.278113185950978</v>
      </c>
      <c r="AI93" s="65">
        <f>STDEV(AG93:AG94)</f>
        <v>27.085275707189354</v>
      </c>
      <c r="AJ93" s="58" t="s">
        <v>228</v>
      </c>
      <c r="AK93" s="69" t="str">
        <f t="shared" si="129"/>
        <v>07</v>
      </c>
      <c r="AL93" s="58">
        <v>1</v>
      </c>
      <c r="AN93" s="46">
        <v>0</v>
      </c>
    </row>
    <row r="94" spans="1:40" s="58" customFormat="1" x14ac:dyDescent="0.25">
      <c r="A94" s="66">
        <v>812</v>
      </c>
      <c r="B94" s="67" t="s">
        <v>203</v>
      </c>
      <c r="C94" s="60" t="s">
        <v>63</v>
      </c>
      <c r="D94" s="60" t="s">
        <v>200</v>
      </c>
      <c r="E94" s="61" t="s">
        <v>215</v>
      </c>
      <c r="F94" s="62">
        <v>-5.1410036150424601</v>
      </c>
      <c r="G94" s="62">
        <v>-5.1542644463340901</v>
      </c>
      <c r="H94" s="62">
        <v>4.5324598425472897E-3</v>
      </c>
      <c r="I94" s="62">
        <v>-9.7858834538806008</v>
      </c>
      <c r="J94" s="62">
        <v>-9.8340800209903705</v>
      </c>
      <c r="K94" s="62">
        <v>2.47677478745476E-3</v>
      </c>
      <c r="L94" s="62">
        <v>3.8129804748828502E-2</v>
      </c>
      <c r="M94" s="62">
        <v>4.1301375333231104E-3</v>
      </c>
      <c r="N94" s="62">
        <v>-15.2835827130975</v>
      </c>
      <c r="O94" s="62">
        <v>4.4862514525866098E-3</v>
      </c>
      <c r="P94" s="62">
        <v>-29.487291437695401</v>
      </c>
      <c r="Q94" s="62">
        <v>2.4274966063467301E-3</v>
      </c>
      <c r="R94" s="62">
        <v>-41.784480423081298</v>
      </c>
      <c r="S94" s="62">
        <v>0.105749809705815</v>
      </c>
      <c r="T94" s="62">
        <v>692.47961965689001</v>
      </c>
      <c r="U94" s="62">
        <v>0.37028034309303398</v>
      </c>
      <c r="V94" s="63">
        <v>43467.478171296294</v>
      </c>
      <c r="W94" s="58">
        <v>2.2000000000000002</v>
      </c>
      <c r="X94" s="62">
        <v>1.32818774437325E-2</v>
      </c>
      <c r="Y94" s="62">
        <v>9.6118599336849995E-3</v>
      </c>
      <c r="Z94" s="64">
        <f>((((N94/1000)+1)/((SMOW!$Z$4/1000)+1))-1)*1000</f>
        <v>-4.940778828904091</v>
      </c>
      <c r="AA94" s="64">
        <f>((((P94/1000)+1)/((SMOW!$AA$4/1000)+1))-1)*1000</f>
        <v>-9.4471013189521003</v>
      </c>
      <c r="AB94" s="64">
        <f>Z94*SMOW!$AN$6</f>
        <v>-5.1601639443945588</v>
      </c>
      <c r="AC94" s="64">
        <f>AA94*SMOW!$AN$12</f>
        <v>-9.8563205749956495</v>
      </c>
      <c r="AD94" s="64">
        <f t="shared" si="170"/>
        <v>-5.1735235687463828</v>
      </c>
      <c r="AE94" s="64">
        <f t="shared" ref="AE94" si="183">LN((AC94/1000)+1)*1000</f>
        <v>-9.9052156516196863</v>
      </c>
      <c r="AF94" s="62">
        <f>(AD94-SMOW!$AN$14*AE94)</f>
        <v>5.6430295308811829E-2</v>
      </c>
      <c r="AG94" s="65">
        <f t="shared" ref="AG94" si="184">AF94*1000</f>
        <v>56.430295308811829</v>
      </c>
      <c r="AJ94" s="58" t="s">
        <v>228</v>
      </c>
      <c r="AK94" s="69" t="str">
        <f t="shared" si="129"/>
        <v>07</v>
      </c>
      <c r="AL94" s="58">
        <v>1</v>
      </c>
      <c r="AN94" s="46">
        <v>0</v>
      </c>
    </row>
    <row r="95" spans="1:40" x14ac:dyDescent="0.25">
      <c r="A95" s="57">
        <v>813</v>
      </c>
      <c r="B95" s="21" t="s">
        <v>204</v>
      </c>
      <c r="C95" s="48" t="s">
        <v>62</v>
      </c>
      <c r="D95" s="48" t="s">
        <v>69</v>
      </c>
      <c r="E95" s="51" t="s">
        <v>216</v>
      </c>
      <c r="F95" s="16">
        <v>-10.2283608192292</v>
      </c>
      <c r="G95" s="16">
        <v>-10.281030238367199</v>
      </c>
      <c r="H95" s="16">
        <v>3.76965316210292E-3</v>
      </c>
      <c r="I95" s="16">
        <v>-19.3262046175725</v>
      </c>
      <c r="J95" s="16">
        <v>-19.515397356716999</v>
      </c>
      <c r="K95" s="16">
        <v>2.1772321477903402E-3</v>
      </c>
      <c r="L95" s="16">
        <v>2.30995659793829E-2</v>
      </c>
      <c r="M95" s="16">
        <v>3.83300616484344E-3</v>
      </c>
      <c r="N95" s="16">
        <v>-20.319074353389301</v>
      </c>
      <c r="O95" s="16">
        <v>3.7312215798296199E-3</v>
      </c>
      <c r="P95" s="16">
        <v>-38.837797331738201</v>
      </c>
      <c r="Q95" s="16">
        <v>2.1339136996868101E-3</v>
      </c>
      <c r="R95" s="16">
        <v>-55.271319611568799</v>
      </c>
      <c r="S95" s="16">
        <v>0.102477470373266</v>
      </c>
      <c r="T95" s="16">
        <v>731.39235448334603</v>
      </c>
      <c r="U95" s="16">
        <v>7.7300662415496602E-2</v>
      </c>
      <c r="V95" s="47">
        <v>43467.596909722219</v>
      </c>
      <c r="W95" s="46">
        <v>2.2000000000000002</v>
      </c>
      <c r="X95" s="16">
        <v>4.2181044367981299E-2</v>
      </c>
      <c r="Y95" s="16">
        <v>4.8183779287424199E-2</v>
      </c>
      <c r="Z95" s="17">
        <f>((((N95/1000)+1)/((SMOW!$Z$4/1000)+1))-1)*1000</f>
        <v>-10.029159911863594</v>
      </c>
      <c r="AA95" s="17">
        <f>((((P95/1000)+1)/((SMOW!$AA$4/1000)+1))-1)*1000</f>
        <v>-18.990686514450573</v>
      </c>
      <c r="AB95" s="17">
        <f>Z95*SMOW!$AN$6</f>
        <v>-10.47448411716193</v>
      </c>
      <c r="AC95" s="17">
        <f>AA95*SMOW!$AN$12</f>
        <v>-19.81330441012291</v>
      </c>
      <c r="AD95" s="17">
        <f t="shared" ref="AD95" si="185">LN((AB95/1000)+1)*1000</f>
        <v>-10.52972762940114</v>
      </c>
      <c r="AE95" s="17">
        <f t="shared" ref="AE95" si="186">LN((AC95/1000)+1)*1000</f>
        <v>-20.012219757470604</v>
      </c>
      <c r="AF95" s="16">
        <f>(AD95-SMOW!$AN$14*AE95)</f>
        <v>3.6724402543338641E-2</v>
      </c>
      <c r="AG95" s="2">
        <f t="shared" ref="AG95" si="187">AF95*1000</f>
        <v>36.724402543338641</v>
      </c>
      <c r="AH95" s="2">
        <f>AVERAGE(AG95:AG96)</f>
        <v>36.507700994498293</v>
      </c>
      <c r="AI95" s="2">
        <f>STDEV(AG95:AG96)</f>
        <v>0.30646226935727561</v>
      </c>
      <c r="AK95" s="69" t="str">
        <f t="shared" si="129"/>
        <v>07</v>
      </c>
      <c r="AL95" s="58">
        <v>1</v>
      </c>
      <c r="AN95" s="46">
        <v>0</v>
      </c>
    </row>
    <row r="96" spans="1:40" x14ac:dyDescent="0.25">
      <c r="A96" s="57">
        <v>814</v>
      </c>
      <c r="B96" s="21" t="s">
        <v>203</v>
      </c>
      <c r="C96" s="48" t="s">
        <v>62</v>
      </c>
      <c r="D96" s="48" t="s">
        <v>69</v>
      </c>
      <c r="E96" s="46" t="s">
        <v>206</v>
      </c>
      <c r="F96" s="16">
        <v>-10.3062211406671</v>
      </c>
      <c r="G96" s="16">
        <v>-10.3596982158685</v>
      </c>
      <c r="H96" s="16">
        <v>3.4088258150150401E-3</v>
      </c>
      <c r="I96" s="16">
        <v>-19.471630943087199</v>
      </c>
      <c r="J96" s="16">
        <v>-19.663700545263598</v>
      </c>
      <c r="K96" s="16">
        <v>1.33895656399249E-3</v>
      </c>
      <c r="L96" s="16">
        <v>2.27356720306672E-2</v>
      </c>
      <c r="M96" s="16">
        <v>3.5800059380895798E-3</v>
      </c>
      <c r="N96" s="16">
        <v>-20.396140889505201</v>
      </c>
      <c r="O96" s="16">
        <v>3.3740728645118901E-3</v>
      </c>
      <c r="P96" s="16">
        <v>-38.980330239230803</v>
      </c>
      <c r="Q96" s="16">
        <v>1.3123165382644499E-3</v>
      </c>
      <c r="R96" s="16">
        <v>-56.448988324822999</v>
      </c>
      <c r="S96" s="16">
        <v>0.130817537105448</v>
      </c>
      <c r="T96" s="16">
        <v>670.01799601728897</v>
      </c>
      <c r="U96" s="16">
        <v>7.4129969277663896E-2</v>
      </c>
      <c r="V96" s="47">
        <v>43467.684120370373</v>
      </c>
      <c r="W96" s="46">
        <v>2.2000000000000002</v>
      </c>
      <c r="X96" s="16">
        <v>2.4949014188251901E-3</v>
      </c>
      <c r="Y96" s="16">
        <v>4.2201057837198998E-3</v>
      </c>
      <c r="Z96" s="17">
        <f>((((N96/1000)+1)/((SMOW!$Z$4/1000)+1))-1)*1000</f>
        <v>-10.107035903427875</v>
      </c>
      <c r="AA96" s="17">
        <f>((((P96/1000)+1)/((SMOW!$AA$4/1000)+1))-1)*1000</f>
        <v>-19.136162594700302</v>
      </c>
      <c r="AB96" s="17">
        <f>Z96*SMOW!$AN$6</f>
        <v>-10.555818031858353</v>
      </c>
      <c r="AC96" s="17">
        <f>AA96*SMOW!$AN$12</f>
        <v>-19.965082064932073</v>
      </c>
      <c r="AD96" s="17">
        <f t="shared" ref="AD96" si="188">LN((AB96/1000)+1)*1000</f>
        <v>-10.611925871072614</v>
      </c>
      <c r="AE96" s="17">
        <f t="shared" ref="AE96" si="189">LN((AC96/1000)+1)*1000</f>
        <v>-20.167077406284605</v>
      </c>
      <c r="AF96" s="16">
        <f>(AD96-SMOW!$AN$14*AE96)</f>
        <v>3.6290999445657945E-2</v>
      </c>
      <c r="AG96" s="2">
        <f t="shared" ref="AG96" si="190">AF96*1000</f>
        <v>36.290999445657945</v>
      </c>
      <c r="AI96" s="46"/>
      <c r="AK96" s="69" t="str">
        <f t="shared" si="129"/>
        <v>07</v>
      </c>
      <c r="AN96" s="46">
        <v>0</v>
      </c>
    </row>
    <row r="97" spans="1:40" x14ac:dyDescent="0.25">
      <c r="A97" s="57">
        <v>815</v>
      </c>
      <c r="B97" s="21" t="s">
        <v>81</v>
      </c>
      <c r="C97" s="48" t="s">
        <v>63</v>
      </c>
      <c r="D97" s="48" t="s">
        <v>200</v>
      </c>
      <c r="E97" s="46" t="s">
        <v>218</v>
      </c>
      <c r="F97" s="16">
        <v>-0.38688956495340199</v>
      </c>
      <c r="G97" s="16">
        <v>-0.38696471903160601</v>
      </c>
      <c r="H97" s="16">
        <v>3.8748115356001698E-3</v>
      </c>
      <c r="I97" s="16">
        <v>-0.68553366976517005</v>
      </c>
      <c r="J97" s="16">
        <v>-0.68576885553744804</v>
      </c>
      <c r="K97" s="16">
        <v>2.26434914481892E-3</v>
      </c>
      <c r="L97" s="16">
        <v>-2.48787633078329E-2</v>
      </c>
      <c r="M97" s="16">
        <v>3.7414153622777101E-3</v>
      </c>
      <c r="N97" s="16">
        <v>-10.5779368157511</v>
      </c>
      <c r="O97" s="16">
        <v>3.8353078645956E-3</v>
      </c>
      <c r="P97" s="16">
        <v>-20.568003204709601</v>
      </c>
      <c r="Q97" s="16">
        <v>2.2192974074474099E-3</v>
      </c>
      <c r="R97" s="16">
        <v>-30.699417196576398</v>
      </c>
      <c r="S97" s="16">
        <v>0.12764074305220099</v>
      </c>
      <c r="T97" s="16">
        <v>608.12878243532498</v>
      </c>
      <c r="U97" s="16">
        <v>8.7211000910684802E-2</v>
      </c>
      <c r="V97" s="47">
        <v>43468.360162037039</v>
      </c>
      <c r="W97" s="46">
        <v>2.2000000000000002</v>
      </c>
      <c r="X97" s="16">
        <v>1.64027232567086E-2</v>
      </c>
      <c r="Y97" s="16">
        <v>1.2933835334756E-2</v>
      </c>
      <c r="Z97" s="17">
        <f>((((N97/1000)+1)/((SMOW!$Z$4/1000)+1))-1)*1000</f>
        <v>-0.18570796838013326</v>
      </c>
      <c r="AA97" s="17">
        <f>((((P97/1000)+1)/((SMOW!$AA$4/1000)+1))-1)*1000</f>
        <v>-0.34363803051784547</v>
      </c>
      <c r="AB97" s="17">
        <f>Z97*SMOW!$AN$6</f>
        <v>-0.19395394851837242</v>
      </c>
      <c r="AC97" s="17">
        <f>AA97*SMOW!$AN$12</f>
        <v>-0.35852336882946861</v>
      </c>
      <c r="AD97" s="17">
        <f t="shared" ref="AD97" si="191">LN((AB97/1000)+1)*1000</f>
        <v>-0.19397276001788807</v>
      </c>
      <c r="AE97" s="17">
        <f t="shared" ref="AE97" si="192">LN((AC97/1000)+1)*1000</f>
        <v>-0.3585876536980091</v>
      </c>
      <c r="AF97" s="16">
        <f>(AD97-SMOW!$AN$14*AE97)</f>
        <v>-4.6384788653392461E-3</v>
      </c>
      <c r="AG97" s="2">
        <f t="shared" ref="AG97" si="193">AF97*1000</f>
        <v>-4.6384788653392466</v>
      </c>
      <c r="AH97" s="2">
        <f>AVERAGE(AG97:AG98)</f>
        <v>-1.7458700596339682</v>
      </c>
      <c r="AI97" s="2">
        <f>STDEV(AG97:AG98)</f>
        <v>4.0907666036682455</v>
      </c>
      <c r="AK97" s="69" t="str">
        <f t="shared" si="129"/>
        <v>07</v>
      </c>
      <c r="AL97" s="58">
        <v>1</v>
      </c>
      <c r="AN97" s="46">
        <v>0</v>
      </c>
    </row>
    <row r="98" spans="1:40" x14ac:dyDescent="0.25">
      <c r="A98" s="57">
        <v>816</v>
      </c>
      <c r="B98" s="21" t="s">
        <v>203</v>
      </c>
      <c r="C98" s="48" t="s">
        <v>63</v>
      </c>
      <c r="D98" s="48" t="s">
        <v>200</v>
      </c>
      <c r="E98" s="46" t="s">
        <v>219</v>
      </c>
      <c r="F98" s="16">
        <v>-0.30491627424319401</v>
      </c>
      <c r="G98" s="16">
        <v>-0.30496319433351798</v>
      </c>
      <c r="H98" s="16">
        <v>4.6598590303028901E-3</v>
      </c>
      <c r="I98" s="16">
        <v>-0.54065736181801205</v>
      </c>
      <c r="J98" s="16">
        <v>-0.54080360262590599</v>
      </c>
      <c r="K98" s="16">
        <v>1.2985118319833199E-3</v>
      </c>
      <c r="L98" s="16">
        <v>-1.9418892147039901E-2</v>
      </c>
      <c r="M98" s="16">
        <v>4.6750228300277601E-3</v>
      </c>
      <c r="N98" s="16">
        <v>-10.4967992420501</v>
      </c>
      <c r="O98" s="16">
        <v>4.61235180669401E-3</v>
      </c>
      <c r="P98" s="16">
        <v>-20.426009371574999</v>
      </c>
      <c r="Q98" s="16">
        <v>1.2726764990532899E-3</v>
      </c>
      <c r="R98" s="16">
        <v>-30.7732926402626</v>
      </c>
      <c r="S98" s="16">
        <v>0.11587711971699501</v>
      </c>
      <c r="T98" s="16">
        <v>875.326805051973</v>
      </c>
      <c r="U98" s="16">
        <v>8.6650424897473197E-2</v>
      </c>
      <c r="V98" s="47">
        <v>43468.445335648146</v>
      </c>
      <c r="W98" s="46">
        <v>2.2000000000000002</v>
      </c>
      <c r="X98" s="16">
        <v>2.5893006030708699E-2</v>
      </c>
      <c r="Y98" s="16">
        <v>2.0257378284564899E-2</v>
      </c>
      <c r="Z98" s="17">
        <f>((((N98/1000)+1)/((SMOW!$Z$4/1000)+1))-1)*1000</f>
        <v>-0.1037181797696185</v>
      </c>
      <c r="AA98" s="17">
        <f>((((P98/1000)+1)/((SMOW!$AA$4/1000)+1))-1)*1000</f>
        <v>-0.19871215601319214</v>
      </c>
      <c r="AB98" s="17">
        <f>Z98*SMOW!$AN$6</f>
        <v>-0.10832357208430868</v>
      </c>
      <c r="AC98" s="17">
        <f>AA98*SMOW!$AN$12</f>
        <v>-0.20731975297919442</v>
      </c>
      <c r="AD98" s="17">
        <f t="shared" ref="AD98" si="194">LN((AB98/1000)+1)*1000</f>
        <v>-0.10832943950620406</v>
      </c>
      <c r="AE98" s="17">
        <f t="shared" ref="AE98" si="195">LN((AC98/1000)+1)*1000</f>
        <v>-0.20734124668991546</v>
      </c>
      <c r="AF98" s="16">
        <f>(AD98-SMOW!$AN$14*AE98)</f>
        <v>1.1467387460713102E-3</v>
      </c>
      <c r="AG98" s="2">
        <f t="shared" ref="AG98" si="196">AF98*1000</f>
        <v>1.1467387460713101</v>
      </c>
      <c r="AI98" s="46"/>
      <c r="AK98" s="69" t="str">
        <f t="shared" si="129"/>
        <v>07</v>
      </c>
      <c r="AN98" s="46">
        <v>0</v>
      </c>
    </row>
    <row r="99" spans="1:40" x14ac:dyDescent="0.25">
      <c r="A99" s="57">
        <v>817</v>
      </c>
      <c r="B99" s="21" t="s">
        <v>203</v>
      </c>
      <c r="C99" s="48" t="s">
        <v>63</v>
      </c>
      <c r="D99" s="48" t="s">
        <v>200</v>
      </c>
      <c r="E99" s="46" t="s">
        <v>221</v>
      </c>
      <c r="F99" s="16">
        <v>-5.1722639496838401</v>
      </c>
      <c r="G99" s="16">
        <v>-5.1856865877176199</v>
      </c>
      <c r="H99" s="16">
        <v>3.00433089215481E-3</v>
      </c>
      <c r="I99" s="16">
        <v>-9.8399054593380804</v>
      </c>
      <c r="J99" s="16">
        <v>-9.8886373025975995</v>
      </c>
      <c r="K99" s="16">
        <v>1.2765168788352399E-3</v>
      </c>
      <c r="L99" s="16">
        <v>3.55139080539143E-2</v>
      </c>
      <c r="M99" s="16">
        <v>3.00176296485653E-3</v>
      </c>
      <c r="N99" s="16">
        <v>-15.314524348890201</v>
      </c>
      <c r="O99" s="16">
        <v>2.9737017639869402E-3</v>
      </c>
      <c r="P99" s="16">
        <v>-29.540238615444501</v>
      </c>
      <c r="Q99" s="16">
        <v>1.2511191598886899E-3</v>
      </c>
      <c r="R99" s="16">
        <v>-43.650408972705101</v>
      </c>
      <c r="S99" s="16">
        <v>0.13669533843422099</v>
      </c>
      <c r="T99" s="16">
        <v>627.51985349482698</v>
      </c>
      <c r="U99" s="16">
        <v>7.0262258950006207E-2</v>
      </c>
      <c r="V99" s="47">
        <v>43468.540462962963</v>
      </c>
      <c r="W99" s="46">
        <v>2.2000000000000002</v>
      </c>
      <c r="X99" s="16">
        <v>8.9728536974966501E-3</v>
      </c>
      <c r="Y99" s="16">
        <v>1.18443685374158E-2</v>
      </c>
      <c r="Z99" s="17">
        <f>((((N99/1000)+1)/((SMOW!$Z$4/1000)+1))-1)*1000</f>
        <v>-4.9720454549836424</v>
      </c>
      <c r="AA99" s="17">
        <f>((((P99/1000)+1)/((SMOW!$AA$4/1000)+1))-1)*1000</f>
        <v>-9.5011418069680396</v>
      </c>
      <c r="AB99" s="17">
        <f>Z99*SMOW!$AN$6</f>
        <v>-5.1928189006566576</v>
      </c>
      <c r="AC99" s="17">
        <f>AA99*SMOW!$AN$12</f>
        <v>-9.9127019300728687</v>
      </c>
      <c r="AD99" s="17">
        <f t="shared" ref="AD99" si="197">LN((AB99/1000)+1)*1000</f>
        <v>-5.2063484426898752</v>
      </c>
      <c r="AE99" s="17">
        <f t="shared" ref="AE99" si="198">LN((AC99/1000)+1)*1000</f>
        <v>-9.9621598725042624</v>
      </c>
      <c r="AF99" s="16">
        <f>(AD99-SMOW!$AN$14*AE99)</f>
        <v>5.3671969992375779E-2</v>
      </c>
      <c r="AG99" s="2">
        <f t="shared" ref="AG99" si="199">AF99*1000</f>
        <v>53.671969992375779</v>
      </c>
      <c r="AK99" s="69" t="str">
        <f t="shared" si="129"/>
        <v>07</v>
      </c>
      <c r="AL99" s="58">
        <v>1</v>
      </c>
      <c r="AN99" s="46">
        <v>0</v>
      </c>
    </row>
    <row r="100" spans="1:40" x14ac:dyDescent="0.25">
      <c r="A100" s="57">
        <v>818</v>
      </c>
      <c r="B100" s="21" t="s">
        <v>122</v>
      </c>
      <c r="C100" s="48" t="s">
        <v>63</v>
      </c>
      <c r="D100" s="48" t="s">
        <v>200</v>
      </c>
      <c r="E100" s="46" t="s">
        <v>222</v>
      </c>
      <c r="F100" s="16">
        <v>-4.1842107164354001</v>
      </c>
      <c r="G100" s="16">
        <v>-4.1929893037866002</v>
      </c>
      <c r="H100" s="16">
        <v>3.7887833905863601E-3</v>
      </c>
      <c r="I100" s="16">
        <v>-7.9566697168014704</v>
      </c>
      <c r="J100" s="16">
        <v>-7.9884929785796102</v>
      </c>
      <c r="K100" s="16">
        <v>1.5621115435684801E-3</v>
      </c>
      <c r="L100" s="16">
        <v>2.4934988903427699E-2</v>
      </c>
      <c r="M100" s="16">
        <v>3.8008911852022201E-3</v>
      </c>
      <c r="N100" s="16">
        <v>-14.336544310041999</v>
      </c>
      <c r="O100" s="16">
        <v>3.7501567757960699E-3</v>
      </c>
      <c r="P100" s="16">
        <v>-27.6944719364907</v>
      </c>
      <c r="Q100" s="16">
        <v>1.53103160204755E-3</v>
      </c>
      <c r="R100" s="16">
        <v>-40.843648087390001</v>
      </c>
      <c r="S100" s="16">
        <v>0.131241334415203</v>
      </c>
      <c r="T100" s="16">
        <v>640.69648703036603</v>
      </c>
      <c r="U100" s="16">
        <v>8.2956119529008804E-2</v>
      </c>
      <c r="V100" s="47">
        <v>43468.641076388885</v>
      </c>
      <c r="W100" s="46">
        <v>2.2000000000000002</v>
      </c>
      <c r="X100" s="16">
        <v>1.75894483942018E-2</v>
      </c>
      <c r="Y100" s="16">
        <v>2.1967767156172598E-2</v>
      </c>
      <c r="Z100" s="17">
        <f>((((N100/1000)+1)/((SMOW!$Z$4/1000)+1))-1)*1000</f>
        <v>-3.9837933666733161</v>
      </c>
      <c r="AA100" s="17">
        <f>((((P100/1000)+1)/((SMOW!$AA$4/1000)+1))-1)*1000</f>
        <v>-7.6172617526459874</v>
      </c>
      <c r="AB100" s="17">
        <f>Z100*SMOW!$AN$6</f>
        <v>-4.1606855122445516</v>
      </c>
      <c r="AC100" s="17">
        <f>AA100*SMOW!$AN$12</f>
        <v>-7.9472180093078491</v>
      </c>
      <c r="AD100" s="17">
        <f t="shared" ref="AD100" si="200">LN((AB100/1000)+1)*1000</f>
        <v>-4.1693652483448558</v>
      </c>
      <c r="AE100" s="17">
        <f t="shared" ref="AE100" si="201">LN((AC100/1000)+1)*1000</f>
        <v>-7.9789654608337681</v>
      </c>
      <c r="AF100" s="16">
        <f>(AD100-SMOW!$AN$14*AE100)</f>
        <v>4.3528514975373689E-2</v>
      </c>
      <c r="AG100" s="2">
        <f t="shared" ref="AG100" si="202">AF100*1000</f>
        <v>43.528514975373689</v>
      </c>
      <c r="AH100" s="2">
        <f>AVERAGE(AG100:AG101)</f>
        <v>49.677981921611106</v>
      </c>
      <c r="AI100" s="2">
        <f>STDEV(AG100:AG101)</f>
        <v>8.6966595567339535</v>
      </c>
      <c r="AK100" s="69" t="str">
        <f t="shared" si="129"/>
        <v>07</v>
      </c>
      <c r="AL100" s="46">
        <v>1</v>
      </c>
      <c r="AN100" s="46">
        <v>0</v>
      </c>
    </row>
    <row r="101" spans="1:40" x14ac:dyDescent="0.25">
      <c r="A101" s="57">
        <v>819</v>
      </c>
      <c r="B101" s="21" t="s">
        <v>122</v>
      </c>
      <c r="C101" s="48" t="s">
        <v>63</v>
      </c>
      <c r="D101" s="48" t="s">
        <v>200</v>
      </c>
      <c r="E101" s="46" t="s">
        <v>220</v>
      </c>
      <c r="F101" s="16">
        <v>-4.0074392313832998</v>
      </c>
      <c r="G101" s="16">
        <v>-4.0154907824822796</v>
      </c>
      <c r="H101" s="16">
        <v>3.56076894219626E-3</v>
      </c>
      <c r="I101" s="16">
        <v>-7.6449692563482401</v>
      </c>
      <c r="J101" s="16">
        <v>-7.67434185792027</v>
      </c>
      <c r="K101" s="16">
        <v>1.1616885396574801E-3</v>
      </c>
      <c r="L101" s="16">
        <v>3.6561718499628498E-2</v>
      </c>
      <c r="M101" s="16">
        <v>3.8234786709080699E-3</v>
      </c>
      <c r="N101" s="16">
        <v>-14.161575008792701</v>
      </c>
      <c r="O101" s="16">
        <v>3.5244669327866699E-3</v>
      </c>
      <c r="P101" s="16">
        <v>-27.388973102370102</v>
      </c>
      <c r="Q101" s="16">
        <v>1.1385754578626399E-3</v>
      </c>
      <c r="R101" s="16">
        <v>-41.020244686425798</v>
      </c>
      <c r="S101" s="16">
        <v>0.107646357420388</v>
      </c>
      <c r="T101" s="16">
        <v>1202.7761401170501</v>
      </c>
      <c r="U101" s="16">
        <v>9.8054143422844006E-2</v>
      </c>
      <c r="V101" s="47">
        <v>43468.733229166668</v>
      </c>
      <c r="W101" s="46">
        <v>2.2000000000000002</v>
      </c>
      <c r="X101" s="16">
        <v>1.10920316281168E-2</v>
      </c>
      <c r="Y101" s="16">
        <v>1.4723220676435099E-2</v>
      </c>
      <c r="Z101" s="17">
        <f>((((N101/1000)+1)/((SMOW!$Z$4/1000)+1))-1)*1000</f>
        <v>-3.8069863046871211</v>
      </c>
      <c r="AA101" s="17">
        <f>((((P101/1000)+1)/((SMOW!$AA$4/1000)+1))-1)*1000</f>
        <v>-7.3054546500578299</v>
      </c>
      <c r="AB101" s="17">
        <f>Z101*SMOW!$AN$6</f>
        <v>-3.9760276965499632</v>
      </c>
      <c r="AC101" s="17">
        <f>AA101*SMOW!$AN$12</f>
        <v>-7.6219043859105788</v>
      </c>
      <c r="AD101" s="17">
        <f t="shared" ref="AD101" si="203">LN((AB101/1000)+1)*1000</f>
        <v>-3.9839531094212655</v>
      </c>
      <c r="AE101" s="17">
        <f t="shared" ref="AE101" si="204">LN((AC101/1000)+1)*1000</f>
        <v>-7.6510995422142303</v>
      </c>
      <c r="AF101" s="16">
        <f>(AD101-SMOW!$AN$14*AE101)</f>
        <v>5.5827448867848517E-2</v>
      </c>
      <c r="AG101" s="2">
        <f t="shared" ref="AG101" si="205">AF101*1000</f>
        <v>55.827448867848517</v>
      </c>
      <c r="AI101" s="46"/>
      <c r="AK101" s="69" t="str">
        <f t="shared" si="129"/>
        <v>07</v>
      </c>
      <c r="AN101" s="46">
        <v>0</v>
      </c>
    </row>
    <row r="102" spans="1:40" x14ac:dyDescent="0.25">
      <c r="A102" s="57">
        <v>820</v>
      </c>
      <c r="B102" s="21" t="s">
        <v>122</v>
      </c>
      <c r="C102" s="48" t="s">
        <v>63</v>
      </c>
      <c r="D102" s="48" t="s">
        <v>200</v>
      </c>
      <c r="E102" s="46" t="s">
        <v>223</v>
      </c>
      <c r="F102" s="16">
        <v>-6.2547968562577898</v>
      </c>
      <c r="G102" s="16">
        <v>-6.2744402638230303</v>
      </c>
      <c r="H102" s="16">
        <v>3.28751350552193E-3</v>
      </c>
      <c r="I102" s="16">
        <v>-11.840595293967001</v>
      </c>
      <c r="J102" s="16">
        <v>-11.9112534907783</v>
      </c>
      <c r="K102" s="16">
        <v>1.3805685852886201E-3</v>
      </c>
      <c r="L102" s="16">
        <v>1.4701579307905501E-2</v>
      </c>
      <c r="M102" s="16">
        <v>3.35958660273066E-3</v>
      </c>
      <c r="N102" s="16">
        <v>-16.386020841589399</v>
      </c>
      <c r="O102" s="16">
        <v>3.2539973329925899E-3</v>
      </c>
      <c r="P102" s="16">
        <v>-31.501122507073401</v>
      </c>
      <c r="Q102" s="16">
        <v>1.3531006422495E-3</v>
      </c>
      <c r="R102" s="16">
        <v>-46.461789508594997</v>
      </c>
      <c r="S102" s="16">
        <v>0.14540546620466599</v>
      </c>
      <c r="T102" s="16">
        <v>693.32297379824195</v>
      </c>
      <c r="U102" s="16">
        <v>7.1622376140531602E-2</v>
      </c>
      <c r="V102" s="47">
        <v>43468.83053240741</v>
      </c>
      <c r="W102" s="46">
        <v>2.2000000000000002</v>
      </c>
      <c r="X102" s="16">
        <v>1.6733808719927901E-2</v>
      </c>
      <c r="Y102" s="16">
        <v>2.00788145746915E-2</v>
      </c>
      <c r="Z102" s="17">
        <f>((((N102/1000)+1)/((SMOW!$Z$4/1000)+1))-1)*1000</f>
        <v>-6.0547962315475878</v>
      </c>
      <c r="AA102" s="17">
        <f>((((P102/1000)+1)/((SMOW!$AA$4/1000)+1))-1)*1000</f>
        <v>-11.502516137972263</v>
      </c>
      <c r="AB102" s="17">
        <f>Z102*SMOW!$AN$6</f>
        <v>-6.323646997090548</v>
      </c>
      <c r="AC102" s="17">
        <f>AA102*SMOW!$AN$12</f>
        <v>-12.000769616758076</v>
      </c>
      <c r="AD102" s="17">
        <f t="shared" ref="AD102" si="206">LN((AB102/1000)+1)*1000</f>
        <v>-6.3437259456423831</v>
      </c>
      <c r="AE102" s="17">
        <f t="shared" ref="AE102:AE109" si="207">LN((AC102/1000)+1)*1000</f>
        <v>-12.073360198902702</v>
      </c>
      <c r="AF102" s="16">
        <f>(AD102-SMOW!$AN$14*AE102)</f>
        <v>3.1008239378243374E-2</v>
      </c>
      <c r="AG102" s="2">
        <f t="shared" ref="AG102:AG109" si="208">AF102*1000</f>
        <v>31.008239378243374</v>
      </c>
      <c r="AH102" s="2">
        <f>AVERAGE(AG102:AG103)</f>
        <v>27.012922979612775</v>
      </c>
      <c r="AI102" s="2">
        <f>STDEV(AG102:AG103)</f>
        <v>5.6502306369150395</v>
      </c>
      <c r="AK102" s="69" t="str">
        <f t="shared" si="129"/>
        <v>07</v>
      </c>
      <c r="AL102" s="46">
        <v>1</v>
      </c>
      <c r="AN102" s="46">
        <v>0</v>
      </c>
    </row>
    <row r="103" spans="1:40" x14ac:dyDescent="0.25">
      <c r="A103" s="57">
        <v>821</v>
      </c>
      <c r="B103" s="21" t="s">
        <v>81</v>
      </c>
      <c r="C103" s="48" t="s">
        <v>63</v>
      </c>
      <c r="D103" s="48" t="s">
        <v>200</v>
      </c>
      <c r="E103" s="46" t="s">
        <v>265</v>
      </c>
      <c r="F103" s="16">
        <v>-6.1984104517813403</v>
      </c>
      <c r="G103" s="16">
        <v>-6.2177006550144398</v>
      </c>
      <c r="H103" s="16">
        <v>3.9285496817239602E-3</v>
      </c>
      <c r="I103" s="16">
        <v>-11.7199864343968</v>
      </c>
      <c r="J103" s="16">
        <v>-11.789206970564001</v>
      </c>
      <c r="K103" s="16">
        <v>2.4726131374965999E-3</v>
      </c>
      <c r="L103" s="16">
        <v>7.0006254433515203E-3</v>
      </c>
      <c r="M103" s="16">
        <v>3.76151969730392E-3</v>
      </c>
      <c r="N103" s="16">
        <v>-16.330209296032201</v>
      </c>
      <c r="O103" s="16">
        <v>3.8884981507720201E-3</v>
      </c>
      <c r="P103" s="16">
        <v>-31.382913294518101</v>
      </c>
      <c r="Q103" s="16">
        <v>2.4234177570288998E-3</v>
      </c>
      <c r="R103" s="16">
        <v>-45.887675405186101</v>
      </c>
      <c r="S103" s="16">
        <v>0.170695699062618</v>
      </c>
      <c r="T103" s="16">
        <v>624.752249138043</v>
      </c>
      <c r="U103" s="16">
        <v>0.10548054447718</v>
      </c>
      <c r="V103" s="47">
        <v>43469.360219907408</v>
      </c>
      <c r="W103" s="46">
        <v>2.2000000000000002</v>
      </c>
      <c r="X103" s="16">
        <v>1.7359619400179799E-2</v>
      </c>
      <c r="Y103" s="16">
        <v>2.1753619653642E-2</v>
      </c>
      <c r="Z103" s="17">
        <f>((((N103/1000)+1)/((SMOW!$Z$4/1000)+1))-1)*1000</f>
        <v>-5.9983984787738143</v>
      </c>
      <c r="AA103" s="17">
        <f>((((P103/1000)+1)/((SMOW!$AA$4/1000)+1))-1)*1000</f>
        <v>-11.381866014471221</v>
      </c>
      <c r="AB103" s="17">
        <f>Z103*SMOW!$AN$6</f>
        <v>-6.2647450181746738</v>
      </c>
      <c r="AC103" s="17">
        <f>AA103*SMOW!$AN$12</f>
        <v>-11.874893302480228</v>
      </c>
      <c r="AD103" s="17">
        <f t="shared" ref="AD103" si="209">LN((AB103/1000)+1)*1000</f>
        <v>-6.2844508778139661</v>
      </c>
      <c r="AE103" s="17">
        <f t="shared" si="207"/>
        <v>-11.945963038626795</v>
      </c>
      <c r="AF103" s="16">
        <f>(AD103-SMOW!$AN$14*AE103)</f>
        <v>2.3017606580982175E-2</v>
      </c>
      <c r="AG103" s="2">
        <f t="shared" si="208"/>
        <v>23.017606580982175</v>
      </c>
      <c r="AI103" s="46"/>
      <c r="AK103" s="69" t="str">
        <f t="shared" si="129"/>
        <v>07</v>
      </c>
      <c r="AN103" s="46">
        <v>0</v>
      </c>
    </row>
    <row r="104" spans="1:40" x14ac:dyDescent="0.25">
      <c r="A104" s="46">
        <v>822</v>
      </c>
      <c r="B104" s="21" t="s">
        <v>81</v>
      </c>
      <c r="C104" s="48" t="s">
        <v>63</v>
      </c>
      <c r="D104" s="48" t="s">
        <v>200</v>
      </c>
      <c r="E104" s="46" t="s">
        <v>264</v>
      </c>
      <c r="F104" s="16">
        <v>-6.7422575312486703</v>
      </c>
      <c r="G104" s="16">
        <v>-6.7650894807436002</v>
      </c>
      <c r="H104" s="16">
        <v>3.5458407182608399E-3</v>
      </c>
      <c r="I104" s="16">
        <v>-12.7468460733825</v>
      </c>
      <c r="J104" s="16">
        <v>-12.828784187455399</v>
      </c>
      <c r="K104" s="16">
        <v>1.12869877244394E-3</v>
      </c>
      <c r="L104" s="16">
        <v>8.5085702328733196E-3</v>
      </c>
      <c r="M104" s="16">
        <v>3.64319617701207E-3</v>
      </c>
      <c r="N104" s="16">
        <v>-16.8685118590999</v>
      </c>
      <c r="O104" s="16">
        <v>3.5096909019698302E-3</v>
      </c>
      <c r="P104" s="16">
        <v>-32.389342422211499</v>
      </c>
      <c r="Q104" s="16">
        <v>1.10624205865289E-3</v>
      </c>
      <c r="R104" s="16">
        <v>-47.879175594053997</v>
      </c>
      <c r="S104" s="16">
        <v>9.2929783036330801E-2</v>
      </c>
      <c r="T104" s="16">
        <v>536.81891462873</v>
      </c>
      <c r="U104" s="16">
        <v>8.7470609479040201E-2</v>
      </c>
      <c r="V104" s="47">
        <v>43469.437939814816</v>
      </c>
      <c r="W104" s="46">
        <v>2.2000000000000002</v>
      </c>
      <c r="X104" s="16">
        <v>3.7555455755940298E-2</v>
      </c>
      <c r="Y104" s="16">
        <v>4.3837039544458001E-2</v>
      </c>
      <c r="Z104" s="17">
        <f>((((N104/1000)+1)/((SMOW!$Z$4/1000)+1))-1)*1000</f>
        <v>-6.5423550126115781</v>
      </c>
      <c r="AA104" s="17">
        <f>((((P104/1000)+1)/((SMOW!$AA$4/1000)+1))-1)*1000</f>
        <v>-12.409076973130873</v>
      </c>
      <c r="AB104" s="17">
        <f>Z104*SMOW!$AN$6</f>
        <v>-6.8328548224036689</v>
      </c>
      <c r="AC104" s="17">
        <f>AA104*SMOW!$AN$12</f>
        <v>-12.946599867793234</v>
      </c>
      <c r="AD104" s="17">
        <f t="shared" ref="AD104" si="210">LN((AB104/1000)+1)*1000</f>
        <v>-6.8563056600773642</v>
      </c>
      <c r="AE104" s="17">
        <f t="shared" si="207"/>
        <v>-13.031137534782673</v>
      </c>
      <c r="AF104" s="16">
        <f>(AD104-SMOW!$AN$14*AE104)</f>
        <v>2.4134958287887365E-2</v>
      </c>
      <c r="AG104" s="2">
        <f t="shared" si="208"/>
        <v>24.134958287887365</v>
      </c>
      <c r="AH104" s="2">
        <f>AVERAGE(AG104:AG105)</f>
        <v>26.057452487752375</v>
      </c>
      <c r="AI104" s="2">
        <f>STDEV(AG104:AG105)</f>
        <v>2.718817371032709</v>
      </c>
      <c r="AK104" s="69" t="str">
        <f t="shared" si="129"/>
        <v>07</v>
      </c>
      <c r="AL104" s="46">
        <v>1</v>
      </c>
      <c r="AN104" s="46">
        <v>0</v>
      </c>
    </row>
    <row r="105" spans="1:40" x14ac:dyDescent="0.25">
      <c r="A105" s="46">
        <v>823</v>
      </c>
      <c r="B105" s="21" t="s">
        <v>81</v>
      </c>
      <c r="C105" s="48" t="s">
        <v>63</v>
      </c>
      <c r="D105" s="48" t="s">
        <v>200</v>
      </c>
      <c r="E105" s="46" t="s">
        <v>224</v>
      </c>
      <c r="F105" s="16">
        <v>-6.7509867330022804</v>
      </c>
      <c r="G105" s="16">
        <v>-6.7738779621640202</v>
      </c>
      <c r="H105" s="16">
        <v>3.4519413643960902E-3</v>
      </c>
      <c r="I105" s="16">
        <v>-12.770178564964199</v>
      </c>
      <c r="J105" s="16">
        <v>-12.8524182335572</v>
      </c>
      <c r="K105" s="16">
        <v>1.49949752721044E-3</v>
      </c>
      <c r="L105" s="16">
        <v>1.2198865154180999E-2</v>
      </c>
      <c r="M105" s="16">
        <v>3.39798167023273E-3</v>
      </c>
      <c r="N105" s="16">
        <v>-16.877152066715102</v>
      </c>
      <c r="O105" s="16">
        <v>3.4167488512297601E-3</v>
      </c>
      <c r="P105" s="16">
        <v>-32.412210687997899</v>
      </c>
      <c r="Q105" s="16">
        <v>1.4696633609818199E-3</v>
      </c>
      <c r="R105" s="16">
        <v>-48.0779030920338</v>
      </c>
      <c r="S105" s="16">
        <v>0.124139853389683</v>
      </c>
      <c r="T105" s="16">
        <v>533.880564869051</v>
      </c>
      <c r="U105" s="16">
        <v>8.8201117175501206E-2</v>
      </c>
      <c r="V105" s="47">
        <v>43469.515775462962</v>
      </c>
      <c r="W105" s="46">
        <v>2.2000000000000002</v>
      </c>
      <c r="X105" s="16">
        <v>2.0001367544372602E-2</v>
      </c>
      <c r="Y105" s="16">
        <v>1.56835001465097E-2</v>
      </c>
      <c r="Z105" s="17">
        <f>((((N105/1000)+1)/((SMOW!$Z$4/1000)+1))-1)*1000</f>
        <v>-6.5510859711996883</v>
      </c>
      <c r="AA105" s="17">
        <f>((((P105/1000)+1)/((SMOW!$AA$4/1000)+1))-1)*1000</f>
        <v>-12.432417447462374</v>
      </c>
      <c r="AB105" s="17">
        <f>Z105*SMOW!$AN$6</f>
        <v>-6.8419734612390695</v>
      </c>
      <c r="AC105" s="17">
        <f>AA105*SMOW!$AN$12</f>
        <v>-12.970951379396293</v>
      </c>
      <c r="AD105" s="17">
        <f t="shared" ref="AD105" si="211">LN((AB105/1000)+1)*1000</f>
        <v>-6.8654870760562323</v>
      </c>
      <c r="AE105" s="17">
        <f t="shared" si="207"/>
        <v>-13.055808755196685</v>
      </c>
      <c r="AF105" s="16">
        <f>(AD105-SMOW!$AN$14*AE105)</f>
        <v>2.7979946687617385E-2</v>
      </c>
      <c r="AG105" s="2">
        <f t="shared" si="208"/>
        <v>27.979946687617385</v>
      </c>
      <c r="AI105" s="46"/>
      <c r="AK105" s="69" t="str">
        <f t="shared" si="129"/>
        <v>07</v>
      </c>
      <c r="AN105" s="46">
        <v>0</v>
      </c>
    </row>
    <row r="106" spans="1:40" x14ac:dyDescent="0.25">
      <c r="A106" s="46">
        <v>824</v>
      </c>
      <c r="B106" s="21" t="s">
        <v>122</v>
      </c>
      <c r="C106" s="48" t="s">
        <v>63</v>
      </c>
      <c r="D106" s="48" t="s">
        <v>200</v>
      </c>
      <c r="E106" s="46" t="s">
        <v>225</v>
      </c>
      <c r="F106" s="16">
        <v>-10.1921746319143</v>
      </c>
      <c r="G106" s="16">
        <v>-10.244470796390299</v>
      </c>
      <c r="H106" s="16">
        <v>3.9475849878792598E-3</v>
      </c>
      <c r="I106" s="16">
        <v>-19.262322153125002</v>
      </c>
      <c r="J106" s="16">
        <v>-19.450258016688601</v>
      </c>
      <c r="K106" s="16">
        <v>1.31320761392222E-3</v>
      </c>
      <c r="L106" s="16">
        <v>2.5265436421304199E-2</v>
      </c>
      <c r="M106" s="16">
        <v>4.0755963549155899E-3</v>
      </c>
      <c r="N106" s="16">
        <v>-20.2832570839496</v>
      </c>
      <c r="O106" s="16">
        <v>3.90733939214131E-3</v>
      </c>
      <c r="P106" s="16">
        <v>-38.775185879765701</v>
      </c>
      <c r="Q106" s="16">
        <v>1.28707989211174E-3</v>
      </c>
      <c r="R106" s="16">
        <v>-57.287907070020999</v>
      </c>
      <c r="S106" s="16">
        <v>0.12863996429553701</v>
      </c>
      <c r="T106" s="16">
        <v>510.27293159740498</v>
      </c>
      <c r="U106" s="16">
        <v>5.5549976643464803E-2</v>
      </c>
      <c r="V106" s="47">
        <v>43469.596585648149</v>
      </c>
      <c r="W106" s="46">
        <v>2.2000000000000002</v>
      </c>
      <c r="X106" s="16">
        <v>9.4488262093120005E-3</v>
      </c>
      <c r="Y106" s="16">
        <v>1.3085015336074601E-2</v>
      </c>
      <c r="Z106" s="17">
        <f>((((N106/1000)+1)/((SMOW!$Z$4/1000)+1))-1)*1000</f>
        <v>-9.9929664417360833</v>
      </c>
      <c r="AA106" s="17">
        <f>((((P106/1000)+1)/((SMOW!$AA$4/1000)+1))-1)*1000</f>
        <v>-18.926782193883884</v>
      </c>
      <c r="AB106" s="17">
        <f>Z106*SMOW!$AN$6</f>
        <v>-10.436683550481652</v>
      </c>
      <c r="AC106" s="17">
        <f>AA106*SMOW!$AN$12</f>
        <v>-19.746631951728819</v>
      </c>
      <c r="AD106" s="17">
        <f t="shared" ref="AD106" si="212">LN((AB106/1000)+1)*1000</f>
        <v>-10.491527659730972</v>
      </c>
      <c r="AE106" s="17">
        <f t="shared" si="207"/>
        <v>-19.94420190815551</v>
      </c>
      <c r="AF106" s="16">
        <f>(AD106-SMOW!$AN$14*AE106)</f>
        <v>3.9010947775137694E-2</v>
      </c>
      <c r="AG106" s="2">
        <f t="shared" si="208"/>
        <v>39.010947775137694</v>
      </c>
      <c r="AH106" s="2">
        <f>AVERAGE(AG106:AG107)</f>
        <v>36.737003364058829</v>
      </c>
      <c r="AI106" s="2">
        <f>STDEV(AG106:AG107)</f>
        <v>3.2158430262302318</v>
      </c>
      <c r="AK106" s="69" t="str">
        <f t="shared" si="129"/>
        <v>07</v>
      </c>
      <c r="AL106" s="46">
        <v>1</v>
      </c>
      <c r="AN106" s="46">
        <v>0</v>
      </c>
    </row>
    <row r="107" spans="1:40" x14ac:dyDescent="0.25">
      <c r="A107" s="46">
        <v>825</v>
      </c>
      <c r="B107" s="21" t="s">
        <v>122</v>
      </c>
      <c r="C107" s="48" t="s">
        <v>63</v>
      </c>
      <c r="D107" s="48" t="s">
        <v>200</v>
      </c>
      <c r="E107" s="46" t="s">
        <v>226</v>
      </c>
      <c r="F107" s="16">
        <v>-10.011850822724501</v>
      </c>
      <c r="G107" s="16">
        <v>-10.062306760247001</v>
      </c>
      <c r="H107" s="16">
        <v>3.92869674099327E-3</v>
      </c>
      <c r="I107" s="16">
        <v>-18.915586629276198</v>
      </c>
      <c r="J107" s="16">
        <v>-19.096774859030099</v>
      </c>
      <c r="K107" s="16">
        <v>1.18636565600982E-3</v>
      </c>
      <c r="L107" s="16">
        <v>2.07903653208396E-2</v>
      </c>
      <c r="M107" s="16">
        <v>3.90052832393784E-3</v>
      </c>
      <c r="N107" s="16">
        <v>-20.104771674477401</v>
      </c>
      <c r="O107" s="16">
        <v>3.8886437107714402E-3</v>
      </c>
      <c r="P107" s="16">
        <v>-38.4353490436893</v>
      </c>
      <c r="Q107" s="16">
        <v>1.16276159561868E-3</v>
      </c>
      <c r="R107" s="16">
        <v>-56.912705505314101</v>
      </c>
      <c r="S107" s="16">
        <v>0.13345174799832399</v>
      </c>
      <c r="T107" s="16">
        <v>756.47473742593297</v>
      </c>
      <c r="U107" s="16">
        <v>9.7679867854682495E-2</v>
      </c>
      <c r="V107" s="47">
        <v>43469.687384259261</v>
      </c>
      <c r="W107" s="46">
        <v>2.2000000000000002</v>
      </c>
      <c r="X107" s="16">
        <v>4.5827747976615298E-2</v>
      </c>
      <c r="Y107" s="16">
        <v>3.8971319778978601E-2</v>
      </c>
      <c r="Z107" s="17">
        <f>((((N107/1000)+1)/((SMOW!$Z$4/1000)+1))-1)*1000</f>
        <v>-9.81260634067349</v>
      </c>
      <c r="AA107" s="17">
        <f>((((P107/1000)+1)/((SMOW!$AA$4/1000)+1))-1)*1000</f>
        <v>-18.579928041347561</v>
      </c>
      <c r="AB107" s="17">
        <f>Z107*SMOW!$AN$6</f>
        <v>-10.248314930322836</v>
      </c>
      <c r="AC107" s="17">
        <f>AA107*SMOW!$AN$12</f>
        <v>-19.38475314840657</v>
      </c>
      <c r="AD107" s="17">
        <f t="shared" ref="AD107" si="213">LN((AB107/1000)+1)*1000</f>
        <v>-10.301190476833941</v>
      </c>
      <c r="AE107" s="17">
        <f t="shared" si="207"/>
        <v>-19.575101393535835</v>
      </c>
      <c r="AF107" s="16">
        <f>(AD107-SMOW!$AN$14*AE107)</f>
        <v>3.4463058952979964E-2</v>
      </c>
      <c r="AG107" s="2">
        <f t="shared" si="208"/>
        <v>34.463058952979964</v>
      </c>
      <c r="AI107" s="46"/>
      <c r="AK107" s="69" t="str">
        <f t="shared" si="129"/>
        <v>07</v>
      </c>
      <c r="AN107" s="46">
        <v>0</v>
      </c>
    </row>
    <row r="108" spans="1:40" x14ac:dyDescent="0.25">
      <c r="A108" s="46">
        <v>826</v>
      </c>
      <c r="B108" s="21" t="s">
        <v>122</v>
      </c>
      <c r="C108" s="48" t="s">
        <v>63</v>
      </c>
      <c r="D108" s="48" t="s">
        <v>200</v>
      </c>
      <c r="E108" s="46" t="s">
        <v>227</v>
      </c>
      <c r="F108" s="16">
        <v>-10.0763253552833</v>
      </c>
      <c r="G108" s="16">
        <v>-10.127435533545199</v>
      </c>
      <c r="H108" s="16">
        <v>4.4242314153854203E-3</v>
      </c>
      <c r="I108" s="16">
        <v>-19.025200569793999</v>
      </c>
      <c r="J108" s="16">
        <v>-19.208508449478401</v>
      </c>
      <c r="K108" s="16">
        <v>1.54741023720935E-3</v>
      </c>
      <c r="L108" s="16">
        <v>1.46569277793743E-2</v>
      </c>
      <c r="M108" s="16">
        <v>4.3738221556182903E-3</v>
      </c>
      <c r="N108" s="16">
        <v>-20.168588889719199</v>
      </c>
      <c r="O108" s="16">
        <v>4.3791264133292403E-3</v>
      </c>
      <c r="P108" s="16">
        <v>-38.542782093299998</v>
      </c>
      <c r="Q108" s="16">
        <v>1.5166227944797899E-3</v>
      </c>
      <c r="R108" s="16">
        <v>-57.248738619244001</v>
      </c>
      <c r="S108" s="16">
        <v>0.14289669695929</v>
      </c>
      <c r="T108" s="16">
        <v>576.070231447021</v>
      </c>
      <c r="U108" s="16">
        <v>5.6163982765160797E-2</v>
      </c>
      <c r="V108" s="47">
        <v>43469.770150462966</v>
      </c>
      <c r="W108" s="46">
        <v>2.2000000000000002</v>
      </c>
      <c r="X108" s="16">
        <v>0.21215450596406399</v>
      </c>
      <c r="Y108" s="16">
        <v>0.19756513426657599</v>
      </c>
      <c r="Z108" s="17">
        <f>((((N108/1000)+1)/((SMOW!$Z$4/1000)+1))-1)*1000</f>
        <v>-9.8770938493419891</v>
      </c>
      <c r="AA108" s="17">
        <f>((((P108/1000)+1)/((SMOW!$AA$4/1000)+1))-1)*1000</f>
        <v>-18.689579484102659</v>
      </c>
      <c r="AB108" s="17">
        <f>Z108*SMOW!$AN$6</f>
        <v>-10.315665874094757</v>
      </c>
      <c r="AC108" s="17">
        <f>AA108*SMOW!$AN$12</f>
        <v>-19.499154353053001</v>
      </c>
      <c r="AD108" s="17">
        <f t="shared" ref="AD108" si="214">LN((AB108/1000)+1)*1000</f>
        <v>-10.369241116657323</v>
      </c>
      <c r="AE108" s="17">
        <f t="shared" si="207"/>
        <v>-19.691770881093269</v>
      </c>
      <c r="AF108" s="16">
        <f>(AD108-SMOW!$AN$14*AE108)</f>
        <v>2.8013908559923806E-2</v>
      </c>
      <c r="AG108" s="2">
        <f t="shared" si="208"/>
        <v>28.013908559923806</v>
      </c>
      <c r="AH108" s="2">
        <f>AVERAGE(AG108:AG109,AG111)</f>
        <v>19.182086771411495</v>
      </c>
      <c r="AI108" s="2">
        <f>STDEV(AG108:AG109,AG111)</f>
        <v>10.598022991158194</v>
      </c>
      <c r="AK108" s="69" t="str">
        <f t="shared" si="129"/>
        <v>07</v>
      </c>
      <c r="AL108" s="46">
        <v>1</v>
      </c>
      <c r="AN108" s="46">
        <v>0</v>
      </c>
    </row>
    <row r="109" spans="1:40" x14ac:dyDescent="0.25">
      <c r="A109" s="46">
        <v>827</v>
      </c>
      <c r="B109" s="21" t="s">
        <v>122</v>
      </c>
      <c r="C109" s="48" t="s">
        <v>63</v>
      </c>
      <c r="D109" s="48" t="s">
        <v>200</v>
      </c>
      <c r="E109" s="46" t="s">
        <v>229</v>
      </c>
      <c r="F109" s="16">
        <v>-9.9327844715379392</v>
      </c>
      <c r="G109" s="16">
        <v>-9.9824441235441697</v>
      </c>
      <c r="H109" s="16">
        <v>4.6949490722402298E-3</v>
      </c>
      <c r="I109" s="16">
        <v>-18.718968898985999</v>
      </c>
      <c r="J109" s="16">
        <v>-18.896386734318099</v>
      </c>
      <c r="K109" s="16">
        <v>4.4484714696045704E-3</v>
      </c>
      <c r="L109" s="16">
        <v>-5.1519278242001297E-3</v>
      </c>
      <c r="M109" s="16">
        <v>3.5675395857458999E-3</v>
      </c>
      <c r="N109" s="16">
        <v>-20.026511404075901</v>
      </c>
      <c r="O109" s="16">
        <v>4.6470841059477802E-3</v>
      </c>
      <c r="P109" s="16">
        <v>-38.242643241189903</v>
      </c>
      <c r="Q109" s="16">
        <v>4.3599641964172297E-3</v>
      </c>
      <c r="R109" s="16">
        <v>-55.704910613151498</v>
      </c>
      <c r="S109" s="16">
        <v>0.12994834321791299</v>
      </c>
      <c r="T109" s="16">
        <v>716.11998981680995</v>
      </c>
      <c r="U109" s="16">
        <v>0.33370579649782001</v>
      </c>
      <c r="V109" s="47">
        <v>43472.402060185188</v>
      </c>
      <c r="W109" s="46">
        <v>2.2000000000000002</v>
      </c>
      <c r="X109" s="16">
        <v>3.6180366800688899E-3</v>
      </c>
      <c r="Y109" s="16">
        <v>5.98235764203295E-3</v>
      </c>
      <c r="Z109" s="17">
        <f>((((N109/1000)+1)/((SMOW!$Z$4/1000)+1))-1)*1000</f>
        <v>-9.7335240766355255</v>
      </c>
      <c r="AA109" s="17">
        <f>((((P109/1000)+1)/((SMOW!$AA$4/1000)+1))-1)*1000</f>
        <v>-18.383243042197851</v>
      </c>
      <c r="AB109" s="17">
        <f>Z109*SMOW!$AN$6</f>
        <v>-10.165721181106113</v>
      </c>
      <c r="AC109" s="17">
        <f>AA109*SMOW!$AN$12</f>
        <v>-19.179548362466228</v>
      </c>
      <c r="AD109" s="17">
        <f t="shared" ref="AD109" si="215">LN((AB109/1000)+1)*1000</f>
        <v>-10.217744998060803</v>
      </c>
      <c r="AE109" s="17">
        <f t="shared" si="207"/>
        <v>-19.365862021735811</v>
      </c>
      <c r="AF109" s="16">
        <f>(AD109-SMOW!$AN$14*AE109)</f>
        <v>7.4301494157058556E-3</v>
      </c>
      <c r="AG109" s="2">
        <f t="shared" si="208"/>
        <v>7.4301494157058556</v>
      </c>
      <c r="AI109" s="46"/>
      <c r="AJ109" s="2" t="s">
        <v>201</v>
      </c>
      <c r="AK109" s="69" t="str">
        <f t="shared" si="129"/>
        <v>07</v>
      </c>
      <c r="AL109" s="46">
        <v>1</v>
      </c>
      <c r="AN109" s="46">
        <v>1</v>
      </c>
    </row>
    <row r="110" spans="1:40" x14ac:dyDescent="0.25">
      <c r="A110" s="46">
        <v>828</v>
      </c>
      <c r="B110" s="21" t="s">
        <v>203</v>
      </c>
      <c r="C110" s="48" t="s">
        <v>64</v>
      </c>
      <c r="D110" s="48" t="s">
        <v>52</v>
      </c>
      <c r="E110" s="46" t="s">
        <v>258</v>
      </c>
      <c r="F110" s="16">
        <v>13.3674017676205</v>
      </c>
      <c r="G110" s="16">
        <v>13.278846140798001</v>
      </c>
      <c r="H110" s="16">
        <v>3.32149719873103E-3</v>
      </c>
      <c r="I110" s="16">
        <v>25.688473599528699</v>
      </c>
      <c r="J110" s="16">
        <v>25.3640686558856</v>
      </c>
      <c r="K110" s="16">
        <v>9.8277850419687708E-4</v>
      </c>
      <c r="L110" s="16">
        <v>-0.113382109509609</v>
      </c>
      <c r="M110" s="16">
        <v>3.2919221188207398E-3</v>
      </c>
      <c r="N110" s="16">
        <v>3.0361296324066802</v>
      </c>
      <c r="O110" s="16">
        <v>3.2876345627346698E-3</v>
      </c>
      <c r="P110" s="16">
        <v>5.2812639415159897</v>
      </c>
      <c r="Q110" s="16">
        <v>9.6322503596602503E-4</v>
      </c>
      <c r="R110" s="16">
        <v>4.1535016667518203</v>
      </c>
      <c r="S110" s="16">
        <v>0.13398470819993399</v>
      </c>
      <c r="T110" s="16">
        <v>1399.1838063975099</v>
      </c>
      <c r="U110" s="16">
        <v>0.18511891512286299</v>
      </c>
      <c r="V110" s="47">
        <v>43472.582407407404</v>
      </c>
      <c r="W110" s="46">
        <v>2.2000000000000002</v>
      </c>
      <c r="X110" s="16">
        <v>4.4632930206088299E-3</v>
      </c>
      <c r="Y110" s="16">
        <v>5.80708893060293E-3</v>
      </c>
      <c r="Z110" s="17">
        <f>((((N110/1000)+1)/((SMOW!$Z$4/1000)+1))-1)*1000</f>
        <v>13.571351545464072</v>
      </c>
      <c r="AA110" s="17">
        <f>((((P110/1000)+1)/((SMOW!$AA$4/1000)+1))-1)*1000</f>
        <v>26.039392582657193</v>
      </c>
      <c r="AB110" s="17">
        <f>Z110*SMOW!$AN$6</f>
        <v>14.173959480218313</v>
      </c>
      <c r="AC110" s="17">
        <f>AA110*SMOW!$AN$12</f>
        <v>27.167338658468186</v>
      </c>
      <c r="AD110" s="17">
        <f t="shared" ref="AD110:AD112" si="216">LN((AB110/1000)+1)*1000</f>
        <v>14.074448127455943</v>
      </c>
      <c r="AE110" s="17">
        <f t="shared" ref="AE110:AE112" si="217">LN((AC110/1000)+1)*1000</f>
        <v>26.804856970692938</v>
      </c>
      <c r="AF110" s="16">
        <f>(AD110-SMOW!$AN$14*AE110)</f>
        <v>-7.8516353069929323E-2</v>
      </c>
      <c r="AG110" s="2">
        <f t="shared" ref="AG110:AG112" si="218">AF110*1000</f>
        <v>-78.516353069929323</v>
      </c>
      <c r="AI110" s="46"/>
      <c r="AK110" s="69" t="str">
        <f t="shared" si="129"/>
        <v>07</v>
      </c>
      <c r="AN110" s="46">
        <v>0</v>
      </c>
    </row>
    <row r="111" spans="1:40" x14ac:dyDescent="0.25">
      <c r="A111" s="46">
        <v>829</v>
      </c>
      <c r="B111" s="21" t="s">
        <v>203</v>
      </c>
      <c r="C111" s="48" t="s">
        <v>63</v>
      </c>
      <c r="D111" s="48" t="s">
        <v>200</v>
      </c>
      <c r="E111" s="46" t="s">
        <v>230</v>
      </c>
      <c r="F111" s="16">
        <v>-9.7019233611941207</v>
      </c>
      <c r="G111" s="16">
        <v>-9.7492939823735405</v>
      </c>
      <c r="H111" s="16">
        <v>4.0433048221257704E-3</v>
      </c>
      <c r="I111" s="16">
        <v>-18.311402647989102</v>
      </c>
      <c r="J111" s="16">
        <v>-18.4811315976952</v>
      </c>
      <c r="K111" s="16">
        <v>1.41149651270986E-3</v>
      </c>
      <c r="L111" s="16">
        <v>8.7435012095442993E-3</v>
      </c>
      <c r="M111" s="16">
        <v>4.0595659708948803E-3</v>
      </c>
      <c r="N111" s="16">
        <v>-19.798003920809801</v>
      </c>
      <c r="O111" s="16">
        <v>4.0020833634809797E-3</v>
      </c>
      <c r="P111" s="16">
        <v>-37.843185972742397</v>
      </c>
      <c r="Q111" s="16">
        <v>1.3834132242567299E-3</v>
      </c>
      <c r="R111" s="16">
        <v>-56.492964761496303</v>
      </c>
      <c r="S111" s="16">
        <v>0.15204636587866499</v>
      </c>
      <c r="T111" s="16">
        <v>586.00327991281699</v>
      </c>
      <c r="U111" s="16">
        <v>8.3104570797383995E-2</v>
      </c>
      <c r="V111" s="47">
        <v>43472.666921296295</v>
      </c>
      <c r="W111" s="46">
        <v>2.2000000000000002</v>
      </c>
      <c r="X111" s="16">
        <v>4.4603702559837302E-4</v>
      </c>
      <c r="Y111" s="16">
        <v>1.2814412116371799E-3</v>
      </c>
      <c r="Z111" s="17">
        <f>((((N111/1000)+1)/((SMOW!$Z$4/1000)+1))-1)*1000</f>
        <v>-9.5026165033089693</v>
      </c>
      <c r="AA111" s="17">
        <f>((((P111/1000)+1)/((SMOW!$AA$4/1000)+1))-1)*1000</f>
        <v>-17.975537350485627</v>
      </c>
      <c r="AB111" s="17">
        <f>Z111*SMOW!$AN$6</f>
        <v>-9.9245606322070596</v>
      </c>
      <c r="AC111" s="17">
        <f>AA111*SMOW!$AN$12</f>
        <v>-18.754182119203392</v>
      </c>
      <c r="AD111" s="17">
        <f t="shared" si="216"/>
        <v>-9.9741373750701818</v>
      </c>
      <c r="AE111" s="17">
        <f t="shared" si="217"/>
        <v>-18.93227192691058</v>
      </c>
      <c r="AF111" s="16">
        <f>(AD111-SMOW!$AN$14*AE111)</f>
        <v>2.2102202338604826E-2</v>
      </c>
      <c r="AG111" s="2">
        <f t="shared" si="218"/>
        <v>22.102202338604826</v>
      </c>
      <c r="AI111" s="46"/>
      <c r="AK111" s="69" t="str">
        <f t="shared" si="129"/>
        <v>07</v>
      </c>
      <c r="AL111" s="46">
        <v>1</v>
      </c>
      <c r="AN111" s="46">
        <v>0</v>
      </c>
    </row>
    <row r="112" spans="1:40" x14ac:dyDescent="0.25">
      <c r="A112" s="46">
        <v>830</v>
      </c>
      <c r="B112" s="21" t="s">
        <v>203</v>
      </c>
      <c r="C112" s="48" t="s">
        <v>64</v>
      </c>
      <c r="D112" s="48" t="s">
        <v>52</v>
      </c>
      <c r="E112" s="46" t="s">
        <v>259</v>
      </c>
      <c r="F112" s="16">
        <v>13.7782833420424</v>
      </c>
      <c r="G112" s="16">
        <v>13.684225477636099</v>
      </c>
      <c r="H112" s="16">
        <v>3.9865601240535098E-3</v>
      </c>
      <c r="I112" s="16">
        <v>26.5847496702706</v>
      </c>
      <c r="J112" s="16">
        <v>26.237515815644901</v>
      </c>
      <c r="K112" s="16">
        <v>1.3985375182724801E-3</v>
      </c>
      <c r="L112" s="16">
        <v>-0.169182873024462</v>
      </c>
      <c r="M112" s="16">
        <v>4.0973366168262897E-3</v>
      </c>
      <c r="N112" s="16">
        <v>3.44282227263434</v>
      </c>
      <c r="O112" s="16">
        <v>3.9459171771308301E-3</v>
      </c>
      <c r="P112" s="16">
        <v>6.1597076058713798</v>
      </c>
      <c r="Q112" s="16">
        <v>1.3707120633846099E-3</v>
      </c>
      <c r="R112" s="16">
        <v>4.8332852837320104</v>
      </c>
      <c r="S112" s="16">
        <v>0.15762262526641799</v>
      </c>
      <c r="T112" s="16">
        <v>1113.86843524694</v>
      </c>
      <c r="U112" s="16">
        <v>0.29830033450359</v>
      </c>
      <c r="V112" s="47">
        <v>43473.539699074077</v>
      </c>
      <c r="W112" s="46">
        <v>2.2000000000000002</v>
      </c>
      <c r="X112" s="16">
        <v>8.99246695860247E-2</v>
      </c>
      <c r="Y112" s="16">
        <v>9.8253255559105995E-2</v>
      </c>
      <c r="Z112" s="17">
        <f>((((N112/1000)+1)/((SMOW!$Z$4/1000)+1))-1)*1000</f>
        <v>13.982315813690693</v>
      </c>
      <c r="AA112" s="17">
        <f>((((P112/1000)+1)/((SMOW!$AA$4/1000)+1))-1)*1000</f>
        <v>26.935975296493275</v>
      </c>
      <c r="AB112" s="17">
        <f>Z112*SMOW!$AN$6</f>
        <v>14.603171770987435</v>
      </c>
      <c r="AC112" s="17">
        <f>AA112*SMOW!$AN$12</f>
        <v>28.102758566778036</v>
      </c>
      <c r="AD112" s="17">
        <f t="shared" si="216"/>
        <v>14.497572275062934</v>
      </c>
      <c r="AE112" s="17">
        <f t="shared" si="217"/>
        <v>27.71512173264539</v>
      </c>
      <c r="AF112" s="16">
        <f>(AD112-SMOW!$AN$14*AE112)</f>
        <v>-0.1360119997738316</v>
      </c>
      <c r="AG112" s="2">
        <f t="shared" si="218"/>
        <v>-136.0119997738316</v>
      </c>
      <c r="AH112" s="2">
        <f>AVERAGE(AG112:AG114,AG119)</f>
        <v>-134.54487583625507</v>
      </c>
      <c r="AI112" s="2">
        <f>STDEV(AG112:AG114,AG119)</f>
        <v>2.3820593177771014</v>
      </c>
      <c r="AK112" s="69" t="str">
        <f t="shared" si="129"/>
        <v>07</v>
      </c>
      <c r="AN112" s="46">
        <v>0</v>
      </c>
    </row>
    <row r="113" spans="1:40" x14ac:dyDescent="0.25">
      <c r="A113" s="46">
        <v>831</v>
      </c>
      <c r="B113" s="21" t="s">
        <v>81</v>
      </c>
      <c r="C113" s="48" t="s">
        <v>64</v>
      </c>
      <c r="D113" s="48" t="s">
        <v>52</v>
      </c>
      <c r="E113" s="46" t="s">
        <v>233</v>
      </c>
      <c r="F113" s="16">
        <v>14.9557389738975</v>
      </c>
      <c r="G113" s="16">
        <v>14.8450043432023</v>
      </c>
      <c r="H113" s="16">
        <v>3.8285647345459701E-3</v>
      </c>
      <c r="I113" s="16">
        <v>28.844388527214701</v>
      </c>
      <c r="J113" s="16">
        <v>28.436219471285199</v>
      </c>
      <c r="K113" s="16">
        <v>1.13569595177417E-3</v>
      </c>
      <c r="L113" s="16">
        <v>-0.16931953763624699</v>
      </c>
      <c r="M113" s="16">
        <v>3.8943595859904099E-3</v>
      </c>
      <c r="N113" s="16">
        <v>4.6082737542289598</v>
      </c>
      <c r="O113" s="16">
        <v>3.7895325492912899E-3</v>
      </c>
      <c r="P113" s="16">
        <v>8.3743884418453103</v>
      </c>
      <c r="Q113" s="16">
        <v>1.11310002134111E-3</v>
      </c>
      <c r="R113" s="16">
        <v>8.1789013177325192</v>
      </c>
      <c r="S113" s="16">
        <v>0.12825587234951</v>
      </c>
      <c r="T113" s="16">
        <v>1065.08219588661</v>
      </c>
      <c r="U113" s="16">
        <v>8.4324850850619901E-2</v>
      </c>
      <c r="V113" s="47">
        <v>43473.689375000002</v>
      </c>
      <c r="W113" s="46">
        <v>2.2000000000000002</v>
      </c>
      <c r="X113" s="16">
        <v>1.1784285016001801E-2</v>
      </c>
      <c r="Y113" s="16">
        <v>1.0413617328230301E-2</v>
      </c>
      <c r="Z113" s="17">
        <f>((((N113/1000)+1)/((SMOW!$Z$4/1000)+1))-1)*1000</f>
        <v>15.160008419632387</v>
      </c>
      <c r="AA113" s="17">
        <f>((((P113/1000)+1)/((SMOW!$AA$4/1000)+1))-1)*1000</f>
        <v>29.196387244088349</v>
      </c>
      <c r="AB113" s="17">
        <f>Z113*SMOW!$AN$6</f>
        <v>15.833157393336846</v>
      </c>
      <c r="AC113" s="17">
        <f>AA113*SMOW!$AN$12</f>
        <v>30.461084579684456</v>
      </c>
      <c r="AD113" s="17">
        <f t="shared" ref="AD113:AD115" si="219">LN((AB113/1000)+1)*1000</f>
        <v>15.709120507465219</v>
      </c>
      <c r="AE113" s="17">
        <f t="shared" ref="AE113:AE115" si="220">LN((AC113/1000)+1)*1000</f>
        <v>30.006357005700472</v>
      </c>
      <c r="AF113" s="16">
        <f>(AD113-SMOW!$AN$14*AE113)</f>
        <v>-0.13423599154463162</v>
      </c>
      <c r="AG113" s="2">
        <f t="shared" ref="AG113:AG115" si="221">AF113*1000</f>
        <v>-134.23599154463162</v>
      </c>
      <c r="AI113" s="46"/>
      <c r="AK113" s="69" t="str">
        <f t="shared" si="129"/>
        <v>07</v>
      </c>
      <c r="AN113" s="46">
        <v>0</v>
      </c>
    </row>
    <row r="114" spans="1:40" x14ac:dyDescent="0.25">
      <c r="A114" s="46">
        <v>832</v>
      </c>
      <c r="B114" s="21" t="s">
        <v>81</v>
      </c>
      <c r="C114" s="48" t="s">
        <v>64</v>
      </c>
      <c r="D114" s="48" t="s">
        <v>52</v>
      </c>
      <c r="E114" s="46" t="s">
        <v>231</v>
      </c>
      <c r="F114" s="16">
        <v>15.0378594624736</v>
      </c>
      <c r="G114" s="16">
        <v>14.925911458824499</v>
      </c>
      <c r="H114" s="16">
        <v>3.9967189772263899E-3</v>
      </c>
      <c r="I114" s="16">
        <v>28.9968353566079</v>
      </c>
      <c r="J114" s="16">
        <v>28.584381355068</v>
      </c>
      <c r="K114" s="16">
        <v>1.4159579257626599E-3</v>
      </c>
      <c r="L114" s="16">
        <v>-0.166641896651364</v>
      </c>
      <c r="M114" s="16">
        <v>3.967699847937E-3</v>
      </c>
      <c r="N114" s="16">
        <v>4.6895570251148904</v>
      </c>
      <c r="O114" s="16">
        <v>3.9559724608770599E-3</v>
      </c>
      <c r="P114" s="16">
        <v>8.5238021725060804</v>
      </c>
      <c r="Q114" s="16">
        <v>1.3877858725490301E-3</v>
      </c>
      <c r="R114" s="16">
        <v>7.5096599417180396</v>
      </c>
      <c r="S114" s="16">
        <v>0.15524275075836699</v>
      </c>
      <c r="T114" s="16">
        <v>849.771053145461</v>
      </c>
      <c r="U114" s="16">
        <v>0.16270664433337301</v>
      </c>
      <c r="V114" s="47">
        <v>43474.457754629628</v>
      </c>
      <c r="W114" s="46">
        <v>2.2000000000000002</v>
      </c>
      <c r="X114" s="16">
        <v>5.8157279899351201E-4</v>
      </c>
      <c r="Y114" s="16">
        <v>1.45977442053307E-3</v>
      </c>
      <c r="Z114" s="17">
        <f>((((N114/1000)+1)/((SMOW!$Z$4/1000)+1))-1)*1000</f>
        <v>15.242145435733878</v>
      </c>
      <c r="AA114" s="17">
        <f>((((P114/1000)+1)/((SMOW!$AA$4/1000)+1))-1)*1000</f>
        <v>29.34888623014298</v>
      </c>
      <c r="AB114" s="17">
        <f>Z114*SMOW!$AN$6</f>
        <v>15.918941534595621</v>
      </c>
      <c r="AC114" s="17">
        <f>AA114*SMOW!$AN$12</f>
        <v>30.620189350890929</v>
      </c>
      <c r="AD114" s="17">
        <f t="shared" si="219"/>
        <v>15.793564019402691</v>
      </c>
      <c r="AE114" s="17">
        <f t="shared" si="220"/>
        <v>30.160746620059559</v>
      </c>
      <c r="AF114" s="16">
        <f>(AD114-SMOW!$AN$14*AE114)</f>
        <v>-0.13131019598875682</v>
      </c>
      <c r="AG114" s="2">
        <f t="shared" si="221"/>
        <v>-131.31019598875682</v>
      </c>
      <c r="AK114" s="69" t="str">
        <f t="shared" si="129"/>
        <v>07</v>
      </c>
      <c r="AN114" s="46">
        <v>0</v>
      </c>
    </row>
    <row r="115" spans="1:40" x14ac:dyDescent="0.25">
      <c r="A115" s="46">
        <v>833</v>
      </c>
      <c r="B115" s="21" t="s">
        <v>122</v>
      </c>
      <c r="C115" s="48" t="s">
        <v>48</v>
      </c>
      <c r="D115" s="48" t="s">
        <v>46</v>
      </c>
      <c r="E115" s="46" t="s">
        <v>232</v>
      </c>
      <c r="F115" s="16">
        <v>18.641448784475202</v>
      </c>
      <c r="G115" s="16">
        <v>18.469826296388501</v>
      </c>
      <c r="H115" s="16">
        <v>3.7119945647055099E-3</v>
      </c>
      <c r="I115" s="16">
        <v>35.975905080040597</v>
      </c>
      <c r="J115" s="16">
        <v>35.343885878980302</v>
      </c>
      <c r="K115" s="16">
        <v>1.5401663616186399E-3</v>
      </c>
      <c r="L115" s="16">
        <v>-0.19174544771312599</v>
      </c>
      <c r="M115" s="16">
        <v>3.8125932601361899E-3</v>
      </c>
      <c r="N115" s="16">
        <v>8.2564077842969699</v>
      </c>
      <c r="O115" s="16">
        <v>3.6741508113496699E-3</v>
      </c>
      <c r="P115" s="16">
        <v>15.3640155640896</v>
      </c>
      <c r="Q115" s="16">
        <v>1.50952304382907E-3</v>
      </c>
      <c r="R115" s="16">
        <v>17.687676402521198</v>
      </c>
      <c r="S115" s="16">
        <v>0.14427021879101601</v>
      </c>
      <c r="T115" s="16">
        <v>1514.06061837229</v>
      </c>
      <c r="U115" s="16">
        <v>0.131069841318563</v>
      </c>
      <c r="V115" s="47">
        <v>43474.603252314817</v>
      </c>
      <c r="W115" s="46">
        <v>2.2000000000000002</v>
      </c>
      <c r="X115" s="16">
        <v>1.92448095592186E-2</v>
      </c>
      <c r="Y115" s="16">
        <v>2.09781455499801E-2</v>
      </c>
      <c r="Z115" s="17">
        <f>((((N115/1000)+1)/((SMOW!$Z$4/1000)+1))-1)*1000</f>
        <v>18.846460014182888</v>
      </c>
      <c r="AA115" s="17">
        <f>((((P115/1000)+1)/((SMOW!$AA$4/1000)+1))-1)*1000</f>
        <v>36.330343703963266</v>
      </c>
      <c r="AB115" s="17">
        <f>Z115*SMOW!$AN$6</f>
        <v>19.68329828401394</v>
      </c>
      <c r="AC115" s="17">
        <f>AA115*SMOW!$AN$12</f>
        <v>37.90406200340788</v>
      </c>
      <c r="AD115" s="17">
        <f t="shared" si="219"/>
        <v>19.49208720517883</v>
      </c>
      <c r="AE115" s="17">
        <f t="shared" si="220"/>
        <v>37.203354656568678</v>
      </c>
      <c r="AF115" s="16">
        <f>(AD115-SMOW!$AN$14*AE115)</f>
        <v>-0.15128405348943375</v>
      </c>
      <c r="AG115" s="2">
        <f t="shared" si="221"/>
        <v>-151.28405348943375</v>
      </c>
      <c r="AH115" s="2">
        <f>AVERAGE(AG115:AG116)</f>
        <v>-156.50062038466393</v>
      </c>
      <c r="AI115" s="2">
        <f>STDEV(AG115:AG116)</f>
        <v>7.3773396522610595</v>
      </c>
      <c r="AK115" s="69" t="str">
        <f t="shared" si="129"/>
        <v>07</v>
      </c>
      <c r="AN115" s="46">
        <v>0</v>
      </c>
    </row>
    <row r="116" spans="1:40" x14ac:dyDescent="0.25">
      <c r="A116" s="46">
        <v>834</v>
      </c>
      <c r="B116" s="21" t="s">
        <v>81</v>
      </c>
      <c r="C116" s="48" t="s">
        <v>48</v>
      </c>
      <c r="D116" s="48" t="s">
        <v>46</v>
      </c>
      <c r="E116" s="46" t="s">
        <v>234</v>
      </c>
      <c r="F116" s="16">
        <v>18.144204899612099</v>
      </c>
      <c r="G116" s="16">
        <v>17.981562830091899</v>
      </c>
      <c r="H116" s="16">
        <v>4.4575578175658302E-3</v>
      </c>
      <c r="I116" s="16">
        <v>35.036314619859297</v>
      </c>
      <c r="J116" s="16">
        <v>34.4365126139514</v>
      </c>
      <c r="K116" s="16">
        <v>2.0580591825501799E-3</v>
      </c>
      <c r="L116" s="16">
        <v>-0.20091583007441299</v>
      </c>
      <c r="M116" s="16">
        <v>4.2722068417067501E-3</v>
      </c>
      <c r="N116" s="16">
        <v>7.7642332966565499</v>
      </c>
      <c r="O116" s="16">
        <v>4.4121130531187902E-3</v>
      </c>
      <c r="P116" s="16">
        <v>14.443119298107799</v>
      </c>
      <c r="Q116" s="16">
        <v>2.0171118127493099E-3</v>
      </c>
      <c r="R116" s="16">
        <v>15.7072306043918</v>
      </c>
      <c r="S116" s="16">
        <v>0.13974031115028501</v>
      </c>
      <c r="T116" s="16">
        <v>800.61955741745601</v>
      </c>
      <c r="U116" s="16">
        <v>0.177465348552343</v>
      </c>
      <c r="V116" s="47">
        <v>43475.400937500002</v>
      </c>
      <c r="W116" s="46">
        <v>2.2000000000000002</v>
      </c>
      <c r="X116" s="16">
        <v>9.6134150934568403E-5</v>
      </c>
      <c r="Y116" s="16">
        <v>8.3792528803192004E-4</v>
      </c>
      <c r="Z116" s="17">
        <f>((((N116/1000)+1)/((SMOW!$Z$4/1000)+1))-1)*1000</f>
        <v>18.349116054283023</v>
      </c>
      <c r="AA116" s="17">
        <f>((((P116/1000)+1)/((SMOW!$AA$4/1000)+1))-1)*1000</f>
        <v>35.390431781527894</v>
      </c>
      <c r="AB116" s="17">
        <f>Z116*SMOW!$AN$6</f>
        <v>19.163870789137196</v>
      </c>
      <c r="AC116" s="17">
        <f>AA116*SMOW!$AN$12</f>
        <v>36.923435998984857</v>
      </c>
      <c r="AD116" s="17">
        <f t="shared" ref="AD116:AD139" si="222">LN((AB116/1000)+1)*1000</f>
        <v>18.982556609660215</v>
      </c>
      <c r="AE116" s="17">
        <f t="shared" ref="AE116:AE139" si="223">LN((AC116/1000)+1)*1000</f>
        <v>36.258094312386568</v>
      </c>
      <c r="AF116" s="16">
        <f>(AD116-SMOW!$AN$14*AE116)</f>
        <v>-0.16171718727989415</v>
      </c>
      <c r="AG116" s="2">
        <f t="shared" ref="AG116:AG139" si="224">AF116*1000</f>
        <v>-161.71718727989415</v>
      </c>
      <c r="AI116" s="46"/>
      <c r="AK116" s="69" t="str">
        <f t="shared" si="129"/>
        <v>07</v>
      </c>
      <c r="AN116" s="46">
        <v>0</v>
      </c>
    </row>
    <row r="117" spans="1:40" x14ac:dyDescent="0.25">
      <c r="A117" s="46">
        <v>835</v>
      </c>
      <c r="B117" s="21" t="s">
        <v>81</v>
      </c>
      <c r="C117" s="48" t="s">
        <v>48</v>
      </c>
      <c r="D117" s="48" t="s">
        <v>46</v>
      </c>
      <c r="E117" s="46" t="s">
        <v>257</v>
      </c>
      <c r="F117" s="16">
        <v>17.131924989011399</v>
      </c>
      <c r="G117" s="16">
        <v>16.986828065038601</v>
      </c>
      <c r="H117" s="16">
        <v>4.2578389566219604E-3</v>
      </c>
      <c r="I117" s="16">
        <v>33.062815702471902</v>
      </c>
      <c r="J117" s="16">
        <v>32.527997255164401</v>
      </c>
      <c r="K117" s="16">
        <v>1.45800151653018E-3</v>
      </c>
      <c r="L117" s="16">
        <v>-0.18795448568816001</v>
      </c>
      <c r="M117" s="16">
        <v>4.1972549662443797E-3</v>
      </c>
      <c r="N117" s="16">
        <v>6.7622735712277304</v>
      </c>
      <c r="O117" s="16">
        <v>4.2144303242810004E-3</v>
      </c>
      <c r="P117" s="16">
        <v>12.5088853302675</v>
      </c>
      <c r="Q117" s="16">
        <v>1.4289929594549101E-3</v>
      </c>
      <c r="R117" s="16">
        <v>13.4635823828187</v>
      </c>
      <c r="S117" s="16">
        <v>0.13758591928969299</v>
      </c>
      <c r="T117" s="16">
        <v>1157.4670509995999</v>
      </c>
      <c r="U117" s="16">
        <v>8.88355925132749E-2</v>
      </c>
      <c r="V117" s="47">
        <v>43475.497199074074</v>
      </c>
      <c r="W117" s="46">
        <v>2.2000000000000002</v>
      </c>
      <c r="X117" s="16">
        <v>7.1687398450229198E-5</v>
      </c>
      <c r="Y117" s="16">
        <v>4.2815408121808503E-4</v>
      </c>
      <c r="Z117" s="17">
        <f>((((N117/1000)+1)/((SMOW!$Z$4/1000)+1))-1)*1000</f>
        <v>17.336632412772389</v>
      </c>
      <c r="AA117" s="17">
        <f>((((P117/1000)+1)/((SMOW!$AA$4/1000)+1))-1)*1000</f>
        <v>33.416257670598746</v>
      </c>
      <c r="AB117" s="17">
        <f>Z117*SMOW!$AN$6</f>
        <v>18.106429895274854</v>
      </c>
      <c r="AC117" s="17">
        <f>AA117*SMOW!$AN$12</f>
        <v>34.863746761912822</v>
      </c>
      <c r="AD117" s="17">
        <f t="shared" si="222"/>
        <v>17.944460694288413</v>
      </c>
      <c r="AE117" s="17">
        <f t="shared" si="223"/>
        <v>34.269772410620547</v>
      </c>
      <c r="AF117" s="16">
        <f>(AD117-SMOW!$AN$14*AE117)</f>
        <v>-0.14997913851923528</v>
      </c>
      <c r="AG117" s="2">
        <f t="shared" si="224"/>
        <v>-149.97913851923528</v>
      </c>
      <c r="AH117" s="2">
        <f>AVERAGE(AG117:AG118)</f>
        <v>-152.47643621687422</v>
      </c>
      <c r="AI117" s="2">
        <f>STDEV(AG117:AG118)</f>
        <v>3.5317122732841164</v>
      </c>
      <c r="AK117" s="69" t="str">
        <f t="shared" si="129"/>
        <v>07</v>
      </c>
      <c r="AN117" s="46">
        <v>0</v>
      </c>
    </row>
    <row r="118" spans="1:40" x14ac:dyDescent="0.25">
      <c r="A118" s="46">
        <v>836</v>
      </c>
      <c r="B118" s="21" t="s">
        <v>81</v>
      </c>
      <c r="C118" s="48" t="s">
        <v>48</v>
      </c>
      <c r="D118" s="48" t="s">
        <v>46</v>
      </c>
      <c r="E118" s="46" t="s">
        <v>235</v>
      </c>
      <c r="F118" s="16">
        <v>15.790926455590901</v>
      </c>
      <c r="G118" s="16">
        <v>15.6675466467837</v>
      </c>
      <c r="H118" s="16">
        <v>3.8904278076963899E-3</v>
      </c>
      <c r="I118" s="16">
        <v>30.489863959870501</v>
      </c>
      <c r="J118" s="16">
        <v>30.034285218447899</v>
      </c>
      <c r="K118" s="16">
        <v>1.48824122071621E-3</v>
      </c>
      <c r="L118" s="16">
        <v>-0.19055594855680899</v>
      </c>
      <c r="M118" s="16">
        <v>3.7380225755815999E-3</v>
      </c>
      <c r="N118" s="16">
        <v>5.4349465065731897</v>
      </c>
      <c r="O118" s="16">
        <v>3.8507649289255198E-3</v>
      </c>
      <c r="P118" s="16">
        <v>9.9871253159566304</v>
      </c>
      <c r="Q118" s="16">
        <v>1.4586310111922001E-3</v>
      </c>
      <c r="R118" s="16">
        <v>8.0025805072603902</v>
      </c>
      <c r="S118" s="16">
        <v>0.13274423126828999</v>
      </c>
      <c r="T118" s="16">
        <v>1638.06390428748</v>
      </c>
      <c r="U118" s="16">
        <v>0.20833784263964</v>
      </c>
      <c r="V118" s="47">
        <v>43476.408530092594</v>
      </c>
      <c r="W118" s="46">
        <v>2.2000000000000002</v>
      </c>
      <c r="X118" s="16">
        <v>5.5466585848142597E-2</v>
      </c>
      <c r="Y118" s="16">
        <v>5.8560747949669603E-2</v>
      </c>
      <c r="Z118" s="17">
        <f>((((N118/1000)+1)/((SMOW!$Z$4/1000)+1))-1)*1000</f>
        <v>15.995363990708888</v>
      </c>
      <c r="AA118" s="17">
        <f>((((P118/1000)+1)/((SMOW!$AA$4/1000)+1))-1)*1000</f>
        <v>30.842425643551998</v>
      </c>
      <c r="AB118" s="17">
        <f>Z118*SMOW!$AN$6</f>
        <v>16.705605209337186</v>
      </c>
      <c r="AC118" s="17">
        <f>AA118*SMOW!$AN$12</f>
        <v>32.17842427956883</v>
      </c>
      <c r="AD118" s="17">
        <f t="shared" si="222"/>
        <v>16.567601423681928</v>
      </c>
      <c r="AE118" s="17">
        <f t="shared" si="223"/>
        <v>31.671543859084167</v>
      </c>
      <c r="AF118" s="16">
        <f>(AD118-SMOW!$AN$14*AE118)</f>
        <v>-0.15497373391451319</v>
      </c>
      <c r="AG118" s="2">
        <f t="shared" si="224"/>
        <v>-154.97373391451319</v>
      </c>
      <c r="AI118" s="46"/>
      <c r="AK118" s="69" t="str">
        <f t="shared" si="129"/>
        <v>07</v>
      </c>
      <c r="AN118" s="46">
        <v>0</v>
      </c>
    </row>
    <row r="119" spans="1:40" x14ac:dyDescent="0.25">
      <c r="A119" s="46">
        <v>837</v>
      </c>
      <c r="B119" s="21" t="s">
        <v>203</v>
      </c>
      <c r="C119" s="48" t="s">
        <v>64</v>
      </c>
      <c r="D119" s="48" t="s">
        <v>52</v>
      </c>
      <c r="E119" s="46" t="s">
        <v>236</v>
      </c>
      <c r="F119" s="16">
        <v>16.214635720903399</v>
      </c>
      <c r="G119" s="16">
        <v>16.084582077130101</v>
      </c>
      <c r="H119" s="16">
        <v>4.5947300724359496E-3</v>
      </c>
      <c r="I119" s="16">
        <v>31.2710448226746</v>
      </c>
      <c r="J119" s="16">
        <v>30.792065520121501</v>
      </c>
      <c r="K119" s="16">
        <v>1.4619022271819199E-3</v>
      </c>
      <c r="L119" s="16">
        <v>-0.17362851749411201</v>
      </c>
      <c r="M119" s="16">
        <v>4.5954675857829003E-3</v>
      </c>
      <c r="N119" s="16">
        <v>5.8543360594906702</v>
      </c>
      <c r="O119" s="16">
        <v>4.5478868380040499E-3</v>
      </c>
      <c r="P119" s="16">
        <v>10.7527637191754</v>
      </c>
      <c r="Q119" s="16">
        <v>1.4328160611419801E-3</v>
      </c>
      <c r="R119" s="16">
        <v>9.5358972595991496</v>
      </c>
      <c r="S119" s="16">
        <v>0.13392076005411499</v>
      </c>
      <c r="T119" s="16">
        <v>1242.09884579967</v>
      </c>
      <c r="U119" s="16">
        <v>0.14367956913351601</v>
      </c>
      <c r="V119" s="47">
        <v>43476.556863425925</v>
      </c>
      <c r="W119" s="46">
        <v>2.2000000000000002</v>
      </c>
      <c r="X119" s="16">
        <v>2.2948233368910698E-3</v>
      </c>
      <c r="Y119" s="16">
        <v>1.5777900311618001E-3</v>
      </c>
      <c r="Z119" s="17">
        <f>((((N119/1000)+1)/((SMOW!$Z$4/1000)+1))-1)*1000</f>
        <v>16.419158531520097</v>
      </c>
      <c r="AA119" s="17">
        <f>((((P119/1000)+1)/((SMOW!$AA$4/1000)+1))-1)*1000</f>
        <v>31.623873771905899</v>
      </c>
      <c r="AB119" s="17">
        <f>Z119*SMOW!$AN$6</f>
        <v>17.148217474539575</v>
      </c>
      <c r="AC119" s="17">
        <f>AA119*SMOW!$AN$12</f>
        <v>32.993722327694428</v>
      </c>
      <c r="AD119" s="17">
        <f t="shared" si="222"/>
        <v>17.002846343698451</v>
      </c>
      <c r="AE119" s="17">
        <f t="shared" si="223"/>
        <v>32.461112991924715</v>
      </c>
      <c r="AF119" s="16">
        <f>(AD119-SMOW!$AN$14*AE119)</f>
        <v>-0.13662131603780026</v>
      </c>
      <c r="AG119" s="2">
        <f t="shared" si="224"/>
        <v>-136.62131603780026</v>
      </c>
      <c r="AI119" s="46"/>
      <c r="AK119" s="69" t="str">
        <f t="shared" si="129"/>
        <v>07</v>
      </c>
      <c r="AN119" s="46">
        <v>0</v>
      </c>
    </row>
    <row r="120" spans="1:40" x14ac:dyDescent="0.25">
      <c r="A120" s="46">
        <v>838</v>
      </c>
      <c r="B120" s="21" t="s">
        <v>203</v>
      </c>
      <c r="C120" s="48" t="s">
        <v>48</v>
      </c>
      <c r="D120" s="48" t="s">
        <v>46</v>
      </c>
      <c r="E120" s="46" t="s">
        <v>256</v>
      </c>
      <c r="F120" s="16">
        <v>16.7980698777464</v>
      </c>
      <c r="G120" s="16">
        <v>16.658542364857301</v>
      </c>
      <c r="H120" s="16">
        <v>3.9514362251965003E-3</v>
      </c>
      <c r="I120" s="16">
        <v>32.404468930786898</v>
      </c>
      <c r="J120" s="16">
        <v>31.8905174946598</v>
      </c>
      <c r="K120" s="16">
        <v>1.4749282264452301E-3</v>
      </c>
      <c r="L120" s="16">
        <v>-0.17965087232305099</v>
      </c>
      <c r="M120" s="16">
        <v>3.8039892044198602E-3</v>
      </c>
      <c r="N120" s="16">
        <v>6.4318221100132602</v>
      </c>
      <c r="O120" s="16">
        <v>3.9111513661240502E-3</v>
      </c>
      <c r="P120" s="16">
        <v>11.863637097703499</v>
      </c>
      <c r="Q120" s="16">
        <v>1.4455828937043401E-3</v>
      </c>
      <c r="R120" s="16">
        <v>10.7834052060554</v>
      </c>
      <c r="S120" s="16">
        <v>0.13809556762589001</v>
      </c>
      <c r="T120" s="16">
        <v>1585.0849500444699</v>
      </c>
      <c r="U120" s="16">
        <v>0.133018690793021</v>
      </c>
      <c r="V120" s="47">
        <v>43476.689930555556</v>
      </c>
      <c r="W120" s="46">
        <v>2.2000000000000002</v>
      </c>
      <c r="X120" s="16">
        <v>6.0124898766896204E-3</v>
      </c>
      <c r="Y120" s="16">
        <v>7.0773972976125796E-3</v>
      </c>
      <c r="Z120" s="17">
        <f>((((N120/1000)+1)/((SMOW!$Z$4/1000)+1))-1)*1000</f>
        <v>17.002710110007424</v>
      </c>
      <c r="AA120" s="17">
        <f>((((P120/1000)+1)/((SMOW!$AA$4/1000)+1))-1)*1000</f>
        <v>32.757685658613369</v>
      </c>
      <c r="AB120" s="17">
        <f>Z120*SMOW!$AN$6</f>
        <v>17.757680459886917</v>
      </c>
      <c r="AC120" s="17">
        <f>AA120*SMOW!$AN$12</f>
        <v>34.176647444069602</v>
      </c>
      <c r="AD120" s="17">
        <f t="shared" si="222"/>
        <v>17.601854881822419</v>
      </c>
      <c r="AE120" s="17">
        <f t="shared" si="223"/>
        <v>33.605600415694489</v>
      </c>
      <c r="AF120" s="16">
        <f>(AD120-SMOW!$AN$14*AE120)</f>
        <v>-0.14190213766427107</v>
      </c>
      <c r="AG120" s="2">
        <f t="shared" si="224"/>
        <v>-141.90213766427107</v>
      </c>
      <c r="AI120" s="46"/>
      <c r="AK120" s="69" t="str">
        <f t="shared" si="129"/>
        <v>07</v>
      </c>
      <c r="AN120" s="46">
        <v>0</v>
      </c>
    </row>
    <row r="121" spans="1:40" x14ac:dyDescent="0.25">
      <c r="A121" s="46">
        <v>839</v>
      </c>
      <c r="B121" s="21" t="s">
        <v>81</v>
      </c>
      <c r="C121" s="48" t="s">
        <v>62</v>
      </c>
      <c r="D121" s="48" t="s">
        <v>22</v>
      </c>
      <c r="E121" s="46" t="s">
        <v>237</v>
      </c>
      <c r="F121" s="16">
        <v>-0.12993909123287201</v>
      </c>
      <c r="G121" s="16">
        <v>-0.129947770113745</v>
      </c>
      <c r="H121" s="16">
        <v>3.4789199993993801E-3</v>
      </c>
      <c r="I121" s="16">
        <v>-0.226240002665026</v>
      </c>
      <c r="J121" s="16">
        <v>-0.22626568548124701</v>
      </c>
      <c r="K121" s="16">
        <v>2.10793909246096E-3</v>
      </c>
      <c r="L121" s="16">
        <v>-1.0479488179646499E-2</v>
      </c>
      <c r="M121" s="16">
        <v>3.4870591600938798E-3</v>
      </c>
      <c r="N121" s="16">
        <v>-10.3236059499484</v>
      </c>
      <c r="O121" s="16">
        <v>3.4434524392750201E-3</v>
      </c>
      <c r="P121" s="16">
        <v>-20.117847694467301</v>
      </c>
      <c r="Q121" s="16">
        <v>2.0659993065389E-3</v>
      </c>
      <c r="R121" s="16">
        <v>-29.168446440404502</v>
      </c>
      <c r="S121" s="16">
        <v>0.123609435137432</v>
      </c>
      <c r="T121" s="16">
        <v>530.37268782678598</v>
      </c>
      <c r="U121" s="16">
        <v>0.13421126468764499</v>
      </c>
      <c r="V121" s="47">
        <v>43479.364317129628</v>
      </c>
      <c r="W121" s="46">
        <v>2.2000000000000002</v>
      </c>
      <c r="X121" s="16">
        <v>1.4789198943818801E-2</v>
      </c>
      <c r="Y121" s="16">
        <v>1.13243218903288E-2</v>
      </c>
      <c r="Z121" s="17">
        <f>((((N121/1000)+1)/((SMOW!$Z$4/1000)+1))-1)*1000</f>
        <v>7.1294219054385266E-2</v>
      </c>
      <c r="AA121" s="17">
        <f>((((P121/1000)+1)/((SMOW!$AA$4/1000)+1))-1)*1000</f>
        <v>0.11581277480776642</v>
      </c>
      <c r="AB121" s="17">
        <f>Z121*SMOW!$AN$6</f>
        <v>7.4459892123891661E-2</v>
      </c>
      <c r="AC121" s="17">
        <f>AA121*SMOW!$AN$12</f>
        <v>0.12082942657714008</v>
      </c>
      <c r="AD121" s="17">
        <f t="shared" si="222"/>
        <v>7.4457120123679443E-2</v>
      </c>
      <c r="AE121" s="17">
        <f t="shared" si="223"/>
        <v>0.12082212728990567</v>
      </c>
      <c r="AF121" s="16">
        <f>(AD121-SMOW!$AN$14*AE121)</f>
        <v>1.066303691460925E-2</v>
      </c>
      <c r="AG121" s="2">
        <f t="shared" si="224"/>
        <v>10.663036914609251</v>
      </c>
      <c r="AH121" s="2">
        <f>AVERAGE(AG121:AG123)</f>
        <v>4.7558295207041148</v>
      </c>
      <c r="AI121" s="2">
        <f>STDEV(AG121:AG123)</f>
        <v>5.2938084268152075</v>
      </c>
      <c r="AK121" s="69" t="str">
        <f t="shared" si="129"/>
        <v>07</v>
      </c>
      <c r="AL121" s="46">
        <v>1</v>
      </c>
      <c r="AN121" s="46">
        <v>0</v>
      </c>
    </row>
    <row r="122" spans="1:40" x14ac:dyDescent="0.25">
      <c r="A122" s="46">
        <v>840</v>
      </c>
      <c r="B122" s="21" t="s">
        <v>81</v>
      </c>
      <c r="C122" s="48" t="s">
        <v>62</v>
      </c>
      <c r="D122" s="48" t="s">
        <v>22</v>
      </c>
      <c r="E122" s="46" t="s">
        <v>238</v>
      </c>
      <c r="F122" s="16">
        <v>-0.17758085375499699</v>
      </c>
      <c r="G122" s="16">
        <v>-0.17759696427117599</v>
      </c>
      <c r="H122" s="16">
        <v>4.1820724242524702E-3</v>
      </c>
      <c r="I122" s="16">
        <v>-0.29800344817672902</v>
      </c>
      <c r="J122" s="16">
        <v>-0.298047894461962</v>
      </c>
      <c r="K122" s="16">
        <v>1.3284592821250401E-3</v>
      </c>
      <c r="L122" s="16">
        <v>-2.0227675995260298E-2</v>
      </c>
      <c r="M122" s="16">
        <v>4.2615500079563598E-3</v>
      </c>
      <c r="N122" s="16">
        <v>-10.370762005102399</v>
      </c>
      <c r="O122" s="16">
        <v>4.1394362310718403E-3</v>
      </c>
      <c r="P122" s="16">
        <v>-20.188183326645799</v>
      </c>
      <c r="Q122" s="16">
        <v>1.3020281114626E-3</v>
      </c>
      <c r="R122" s="16">
        <v>-29.6964592553175</v>
      </c>
      <c r="S122" s="16">
        <v>0.118404814788967</v>
      </c>
      <c r="T122" s="16">
        <v>550.30689225445997</v>
      </c>
      <c r="U122" s="16">
        <v>7.0092590290532594E-2</v>
      </c>
      <c r="V122" s="47">
        <v>43479.44326388889</v>
      </c>
      <c r="W122" s="46">
        <v>2.2000000000000002</v>
      </c>
      <c r="X122" s="16">
        <v>2.5719974717334899E-3</v>
      </c>
      <c r="Y122" s="16">
        <v>4.9356944385530602E-3</v>
      </c>
      <c r="Z122" s="17">
        <f>((((N122/1000)+1)/((SMOW!$Z$4/1000)+1))-1)*1000</f>
        <v>2.3642868176798615E-2</v>
      </c>
      <c r="AA122" s="17">
        <f>((((P122/1000)+1)/((SMOW!$AA$4/1000)+1))-1)*1000</f>
        <v>4.4024776855389192E-2</v>
      </c>
      <c r="AB122" s="17">
        <f>Z122*SMOW!$AN$6</f>
        <v>2.4692681079806735E-2</v>
      </c>
      <c r="AC122" s="17">
        <f>AA122*SMOW!$AN$12</f>
        <v>4.5931794238181903E-2</v>
      </c>
      <c r="AD122" s="17">
        <f t="shared" si="222"/>
        <v>2.4692376220621069E-2</v>
      </c>
      <c r="AE122" s="17">
        <f t="shared" si="223"/>
        <v>4.5930739405724445E-2</v>
      </c>
      <c r="AF122" s="16">
        <f>(AD122-SMOW!$AN$14*AE122)</f>
        <v>4.4094581439856062E-4</v>
      </c>
      <c r="AG122" s="2">
        <f t="shared" si="224"/>
        <v>0.44094581439856062</v>
      </c>
      <c r="AI122" s="46"/>
      <c r="AK122" s="69" t="str">
        <f t="shared" si="129"/>
        <v>07</v>
      </c>
      <c r="AN122" s="46">
        <v>0</v>
      </c>
    </row>
    <row r="123" spans="1:40" x14ac:dyDescent="0.25">
      <c r="A123" s="46">
        <v>841</v>
      </c>
      <c r="B123" s="21" t="s">
        <v>81</v>
      </c>
      <c r="C123" s="48" t="s">
        <v>62</v>
      </c>
      <c r="D123" s="48" t="s">
        <v>22</v>
      </c>
      <c r="E123" s="46" t="s">
        <v>239</v>
      </c>
      <c r="F123" s="16">
        <v>-0.24828746313068401</v>
      </c>
      <c r="G123" s="16">
        <v>-0.24831868460113701</v>
      </c>
      <c r="H123" s="16">
        <v>4.4884013773051797E-3</v>
      </c>
      <c r="I123" s="16">
        <v>-0.436976533649031</v>
      </c>
      <c r="J123" s="16">
        <v>-0.43707206290586698</v>
      </c>
      <c r="K123" s="16">
        <v>1.1802904802837399E-3</v>
      </c>
      <c r="L123" s="16">
        <v>-1.75446353868394E-2</v>
      </c>
      <c r="M123" s="16">
        <v>4.4728175333020297E-3</v>
      </c>
      <c r="N123" s="16">
        <v>-10.4407477611904</v>
      </c>
      <c r="O123" s="16">
        <v>4.4426421630266201E-3</v>
      </c>
      <c r="P123" s="16">
        <v>-20.324391388463201</v>
      </c>
      <c r="Q123" s="16">
        <v>1.15680729225058E-3</v>
      </c>
      <c r="R123" s="16">
        <v>-30.2612729338347</v>
      </c>
      <c r="S123" s="16">
        <v>0.13012613775361401</v>
      </c>
      <c r="T123" s="16">
        <v>647.28340918157801</v>
      </c>
      <c r="U123" s="16">
        <v>8.9902367553310006E-2</v>
      </c>
      <c r="V123" s="47">
        <v>43479.529791666668</v>
      </c>
      <c r="W123" s="46">
        <v>2.2000000000000002</v>
      </c>
      <c r="X123" s="16">
        <v>2.74434394920096E-2</v>
      </c>
      <c r="Y123" s="16">
        <v>2.2080756691519599E-2</v>
      </c>
      <c r="Z123" s="17">
        <f>((((N123/1000)+1)/((SMOW!$Z$4/1000)+1))-1)*1000</f>
        <v>-4.7077971573106225E-2</v>
      </c>
      <c r="AA123" s="17">
        <f>((((P123/1000)+1)/((SMOW!$AA$4/1000)+1))-1)*1000</f>
        <v>-9.4995855503654525E-2</v>
      </c>
      <c r="AB123" s="17">
        <f>Z123*SMOW!$AN$6</f>
        <v>-4.9168372011636631E-2</v>
      </c>
      <c r="AC123" s="17">
        <f>AA123*SMOW!$AN$12</f>
        <v>-9.9110782612400514E-2</v>
      </c>
      <c r="AD123" s="17">
        <f t="shared" si="222"/>
        <v>-4.9169580815658628E-2</v>
      </c>
      <c r="AE123" s="17">
        <f t="shared" si="223"/>
        <v>-9.911569441053629E-2</v>
      </c>
      <c r="AF123" s="16">
        <f>(AD123-SMOW!$AN$14*AE123)</f>
        <v>3.1635058331045338E-3</v>
      </c>
      <c r="AG123" s="2">
        <f t="shared" si="224"/>
        <v>3.1635058331045336</v>
      </c>
      <c r="AI123" s="46"/>
      <c r="AK123" s="69" t="str">
        <f t="shared" si="129"/>
        <v>07</v>
      </c>
      <c r="AN123" s="46">
        <v>0</v>
      </c>
    </row>
    <row r="124" spans="1:40" x14ac:dyDescent="0.25">
      <c r="A124" s="46">
        <v>842</v>
      </c>
      <c r="B124" s="21" t="s">
        <v>81</v>
      </c>
      <c r="C124" s="48" t="s">
        <v>48</v>
      </c>
      <c r="D124" s="48" t="s">
        <v>46</v>
      </c>
      <c r="E124" s="46" t="s">
        <v>255</v>
      </c>
      <c r="F124" s="16">
        <v>13.828433825949601</v>
      </c>
      <c r="G124" s="16">
        <v>13.7336932294658</v>
      </c>
      <c r="H124" s="16">
        <v>3.3563847790023002E-3</v>
      </c>
      <c r="I124" s="16">
        <v>26.637010730227999</v>
      </c>
      <c r="J124" s="16">
        <v>26.288422203553001</v>
      </c>
      <c r="K124" s="16">
        <v>1.54646239889292E-3</v>
      </c>
      <c r="L124" s="16">
        <v>-0.14659369401018699</v>
      </c>
      <c r="M124" s="16">
        <v>3.5395874414233799E-3</v>
      </c>
      <c r="N124" s="16">
        <v>3.4924614727800001</v>
      </c>
      <c r="O124" s="16">
        <v>3.3221664644201301E-3</v>
      </c>
      <c r="P124" s="16">
        <v>6.2109288740840602</v>
      </c>
      <c r="Q124" s="16">
        <v>1.51569381446218E-3</v>
      </c>
      <c r="R124" s="16">
        <v>7.3448058519851998</v>
      </c>
      <c r="S124" s="16">
        <v>0.146033553667826</v>
      </c>
      <c r="T124" s="16">
        <v>894.757563787972</v>
      </c>
      <c r="U124" s="16">
        <v>8.2628886436750495E-2</v>
      </c>
      <c r="V124" s="47">
        <v>43479.662824074076</v>
      </c>
      <c r="W124" s="46">
        <v>2.2000000000000002</v>
      </c>
      <c r="X124" s="16">
        <v>5.6378209409296198E-3</v>
      </c>
      <c r="Y124" s="16">
        <v>6.6180069493465997E-3</v>
      </c>
      <c r="Z124" s="17">
        <f>((((N124/1000)+1)/((SMOW!$Z$4/1000)+1))-1)*1000</f>
        <v>14.032476390857251</v>
      </c>
      <c r="AA124" s="17">
        <f>((((P124/1000)+1)/((SMOW!$AA$4/1000)+1))-1)*1000</f>
        <v>26.988254236536502</v>
      </c>
      <c r="AB124" s="17">
        <f>Z124*SMOW!$AN$6</f>
        <v>14.655559625349721</v>
      </c>
      <c r="AC124" s="17">
        <f>AA124*SMOW!$AN$12</f>
        <v>28.157302069064105</v>
      </c>
      <c r="AD124" s="17">
        <f t="shared" si="222"/>
        <v>14.549204778659886</v>
      </c>
      <c r="AE124" s="17">
        <f t="shared" si="223"/>
        <v>27.768172903888772</v>
      </c>
      <c r="AF124" s="16">
        <f>(AD124-SMOW!$AN$14*AE124)</f>
        <v>-0.11239051459338611</v>
      </c>
      <c r="AG124" s="2">
        <f t="shared" si="224"/>
        <v>-112.39051459338611</v>
      </c>
      <c r="AI124" s="46"/>
      <c r="AK124" s="69" t="str">
        <f t="shared" si="129"/>
        <v>07</v>
      </c>
      <c r="AN124" s="46">
        <v>0</v>
      </c>
    </row>
    <row r="125" spans="1:40" x14ac:dyDescent="0.25">
      <c r="A125" s="46">
        <v>843</v>
      </c>
      <c r="B125" s="21" t="s">
        <v>81</v>
      </c>
      <c r="C125" s="48" t="s">
        <v>48</v>
      </c>
      <c r="D125" s="48" t="s">
        <v>46</v>
      </c>
      <c r="E125" s="46" t="s">
        <v>240</v>
      </c>
      <c r="F125" s="16">
        <v>14.089131085658099</v>
      </c>
      <c r="G125" s="16">
        <v>13.990801522137801</v>
      </c>
      <c r="H125" s="16">
        <v>3.7227269819020601E-3</v>
      </c>
      <c r="I125" s="16">
        <v>27.142973139916801</v>
      </c>
      <c r="J125" s="16">
        <v>26.781135575523301</v>
      </c>
      <c r="K125" s="16">
        <v>1.3539165775059E-3</v>
      </c>
      <c r="L125" s="16">
        <v>-0.149638061738573</v>
      </c>
      <c r="M125" s="16">
        <v>3.7075194983730302E-3</v>
      </c>
      <c r="N125" s="16">
        <v>3.75050092611913</v>
      </c>
      <c r="O125" s="16">
        <v>3.6847738116413098E-3</v>
      </c>
      <c r="P125" s="16">
        <v>6.7068246005261498</v>
      </c>
      <c r="Q125" s="16">
        <v>1.32697890572113E-3</v>
      </c>
      <c r="R125" s="16">
        <v>6.8856702134427703</v>
      </c>
      <c r="S125" s="16">
        <v>0.117695879110054</v>
      </c>
      <c r="T125" s="16">
        <v>1211.85224864767</v>
      </c>
      <c r="U125" s="16">
        <v>0.119665566671671</v>
      </c>
      <c r="V125" s="47">
        <v>43480.407569444447</v>
      </c>
      <c r="W125" s="46">
        <v>2.2000000000000002</v>
      </c>
      <c r="X125" s="16">
        <v>8.6433920737200506E-2</v>
      </c>
      <c r="Y125" s="16">
        <v>8.2091686189546001E-2</v>
      </c>
      <c r="Z125" s="17">
        <f>((((N125/1000)+1)/((SMOW!$Z$4/1000)+1))-1)*1000</f>
        <v>14.293226118355928</v>
      </c>
      <c r="AA125" s="17">
        <f>((((P125/1000)+1)/((SMOW!$AA$4/1000)+1))-1)*1000</f>
        <v>27.494389751236081</v>
      </c>
      <c r="AB125" s="17">
        <f>Z125*SMOW!$AN$6</f>
        <v>14.927887407860039</v>
      </c>
      <c r="AC125" s="17">
        <f>AA125*SMOW!$AN$12</f>
        <v>28.685361811290182</v>
      </c>
      <c r="AD125" s="17">
        <f t="shared" si="222"/>
        <v>14.817563080993018</v>
      </c>
      <c r="AE125" s="17">
        <f t="shared" si="223"/>
        <v>28.281639259970195</v>
      </c>
      <c r="AF125" s="16">
        <f>(AD125-SMOW!$AN$14*AE125)</f>
        <v>-0.11514244827124465</v>
      </c>
      <c r="AG125" s="2">
        <f t="shared" si="224"/>
        <v>-115.14244827124465</v>
      </c>
      <c r="AI125" s="46"/>
      <c r="AK125" s="69" t="str">
        <f t="shared" si="129"/>
        <v>07</v>
      </c>
      <c r="AN125" s="46">
        <v>0</v>
      </c>
    </row>
    <row r="126" spans="1:40" x14ac:dyDescent="0.25">
      <c r="A126" s="46">
        <v>844</v>
      </c>
      <c r="B126" s="21" t="s">
        <v>203</v>
      </c>
      <c r="C126" s="48" t="s">
        <v>48</v>
      </c>
      <c r="D126" s="48" t="s">
        <v>46</v>
      </c>
      <c r="E126" s="46" t="s">
        <v>241</v>
      </c>
      <c r="F126" s="16">
        <v>16.564343000861701</v>
      </c>
      <c r="G126" s="16">
        <v>16.428650384608201</v>
      </c>
      <c r="H126" s="16">
        <v>3.80201738056846E-3</v>
      </c>
      <c r="I126" s="16">
        <v>31.9503188861332</v>
      </c>
      <c r="J126" s="16">
        <v>31.4505252461983</v>
      </c>
      <c r="K126" s="16">
        <v>1.4810187312390901E-3</v>
      </c>
      <c r="L126" s="16">
        <v>-0.17722694538454201</v>
      </c>
      <c r="M126" s="16">
        <v>3.9465209814119303E-3</v>
      </c>
      <c r="N126" s="16">
        <v>6.2004780766720504</v>
      </c>
      <c r="O126" s="16">
        <v>3.76325584535861E-3</v>
      </c>
      <c r="P126" s="16">
        <v>11.418522871835</v>
      </c>
      <c r="Q126" s="16">
        <v>1.45155222114823E-3</v>
      </c>
      <c r="R126" s="16">
        <v>12.9831524192053</v>
      </c>
      <c r="S126" s="16">
        <v>0.134249970316767</v>
      </c>
      <c r="T126" s="16">
        <v>1219.40746563929</v>
      </c>
      <c r="U126" s="16">
        <v>9.5835908140948903E-2</v>
      </c>
      <c r="V126" s="47">
        <v>43480.525891203702</v>
      </c>
      <c r="W126" s="46">
        <v>2.2000000000000002</v>
      </c>
      <c r="X126" s="16">
        <v>1.7145830056304601E-2</v>
      </c>
      <c r="Y126" s="16">
        <v>1.9180295016466401E-2</v>
      </c>
      <c r="Z126" s="17">
        <f>((((N126/1000)+1)/((SMOW!$Z$4/1000)+1))-1)*1000</f>
        <v>16.768936193377382</v>
      </c>
      <c r="AA126" s="17">
        <f>((((P126/1000)+1)/((SMOW!$AA$4/1000)+1))-1)*1000</f>
        <v>32.303380235522816</v>
      </c>
      <c r="AB126" s="17">
        <f>Z126*SMOW!$AN$6</f>
        <v>17.513526293609086</v>
      </c>
      <c r="AC126" s="17">
        <f>AA126*SMOW!$AN$12</f>
        <v>33.702662912967291</v>
      </c>
      <c r="AD126" s="17">
        <f t="shared" si="222"/>
        <v>17.361931900905763</v>
      </c>
      <c r="AE126" s="17">
        <f t="shared" si="223"/>
        <v>33.147174687433449</v>
      </c>
      <c r="AF126" s="16">
        <f>(AD126-SMOW!$AN$14*AE126)</f>
        <v>-0.13977633405909984</v>
      </c>
      <c r="AG126" s="2">
        <f t="shared" si="224"/>
        <v>-139.77633405909984</v>
      </c>
      <c r="AI126" s="46"/>
      <c r="AK126" s="69" t="str">
        <f t="shared" si="129"/>
        <v>07</v>
      </c>
      <c r="AN126" s="46">
        <v>0</v>
      </c>
    </row>
    <row r="127" spans="1:40" x14ac:dyDescent="0.25">
      <c r="A127" s="46">
        <v>845</v>
      </c>
      <c r="B127" s="21" t="s">
        <v>203</v>
      </c>
      <c r="C127" s="48" t="s">
        <v>62</v>
      </c>
      <c r="D127" s="48" t="s">
        <v>67</v>
      </c>
      <c r="E127" s="46" t="s">
        <v>254</v>
      </c>
      <c r="F127" s="16">
        <v>-0.79064322389875397</v>
      </c>
      <c r="G127" s="16">
        <v>-0.79095624156227395</v>
      </c>
      <c r="H127" s="16">
        <v>3.9864545507513997E-3</v>
      </c>
      <c r="I127" s="16">
        <v>-1.4895781961910901</v>
      </c>
      <c r="J127" s="16">
        <v>-1.4906887533083699</v>
      </c>
      <c r="K127" s="16">
        <v>1.32488232230348E-3</v>
      </c>
      <c r="L127" s="16">
        <v>-3.8725798154564299E-3</v>
      </c>
      <c r="M127" s="16">
        <v>3.9355265770453403E-3</v>
      </c>
      <c r="N127" s="16">
        <v>-10.977574209540499</v>
      </c>
      <c r="O127" s="16">
        <v>3.9458126801462301E-3</v>
      </c>
      <c r="P127" s="16">
        <v>-21.356050373606902</v>
      </c>
      <c r="Q127" s="16">
        <v>1.29852231922228E-3</v>
      </c>
      <c r="R127" s="16">
        <v>-32.979580729812596</v>
      </c>
      <c r="S127" s="16">
        <v>0.13729302737572199</v>
      </c>
      <c r="T127" s="16">
        <v>520.12706382302997</v>
      </c>
      <c r="U127" s="16">
        <v>8.4098542164878096E-2</v>
      </c>
      <c r="V127" s="47">
        <v>43480.606944444444</v>
      </c>
      <c r="W127" s="46">
        <v>2.2000000000000002</v>
      </c>
      <c r="X127" s="16">
        <v>7.7564589971538797E-2</v>
      </c>
      <c r="Y127" s="16">
        <v>0.21036100589173201</v>
      </c>
      <c r="Z127" s="17">
        <f>((((N127/1000)+1)/((SMOW!$Z$4/1000)+1))-1)*1000</f>
        <v>-0.58954288656964948</v>
      </c>
      <c r="AA127" s="17">
        <f>((((P127/1000)+1)/((SMOW!$AA$4/1000)+1))-1)*1000</f>
        <v>-1.1479576448431006</v>
      </c>
      <c r="AB127" s="17">
        <f>Z127*SMOW!$AN$6</f>
        <v>-0.61572032513460428</v>
      </c>
      <c r="AC127" s="17">
        <f>AA127*SMOW!$AN$12</f>
        <v>-1.1976836250704732</v>
      </c>
      <c r="AD127" s="17">
        <f t="shared" si="222"/>
        <v>-0.61590995873880239</v>
      </c>
      <c r="AE127" s="17">
        <f t="shared" si="223"/>
        <v>-1.1984014212890826</v>
      </c>
      <c r="AF127" s="16">
        <f>(AD127-SMOW!$AN$14*AE127)</f>
        <v>1.6845991701833207E-2</v>
      </c>
      <c r="AG127" s="2">
        <f t="shared" si="224"/>
        <v>16.845991701833206</v>
      </c>
      <c r="AH127" s="2">
        <f>AVERAGE(AG127:AG128)</f>
        <v>15.556042830058292</v>
      </c>
      <c r="AI127" s="2">
        <f>STDEV(AG127:AG128)</f>
        <v>1.8242631892319563</v>
      </c>
      <c r="AK127" s="69" t="str">
        <f t="shared" si="129"/>
        <v>07</v>
      </c>
      <c r="AL127" s="46">
        <v>1</v>
      </c>
      <c r="AN127" s="46">
        <v>0</v>
      </c>
    </row>
    <row r="128" spans="1:40" x14ac:dyDescent="0.25">
      <c r="A128" s="46">
        <v>846</v>
      </c>
      <c r="B128" s="21" t="s">
        <v>81</v>
      </c>
      <c r="C128" s="48" t="s">
        <v>62</v>
      </c>
      <c r="D128" s="48" t="s">
        <v>67</v>
      </c>
      <c r="E128" s="46" t="s">
        <v>242</v>
      </c>
      <c r="F128" s="16">
        <v>-0.92203846290297198</v>
      </c>
      <c r="G128" s="16">
        <v>-0.92246409683893205</v>
      </c>
      <c r="H128" s="16">
        <v>3.8859093134959799E-3</v>
      </c>
      <c r="I128" s="16">
        <v>-1.73382156201438</v>
      </c>
      <c r="J128" s="16">
        <v>-1.73532644422613</v>
      </c>
      <c r="K128" s="16">
        <v>1.9443489203202699E-3</v>
      </c>
      <c r="L128" s="16">
        <v>-6.2117342875365996E-3</v>
      </c>
      <c r="M128" s="16">
        <v>3.7071069553330999E-3</v>
      </c>
      <c r="N128" s="16">
        <v>-11.107629875188501</v>
      </c>
      <c r="O128" s="16">
        <v>3.8462925007380399E-3</v>
      </c>
      <c r="P128" s="16">
        <v>-21.595434246804199</v>
      </c>
      <c r="Q128" s="16">
        <v>1.9056639422917101E-3</v>
      </c>
      <c r="R128" s="16">
        <v>-32.812434051247898</v>
      </c>
      <c r="S128" s="16">
        <v>0.15042140267603299</v>
      </c>
      <c r="T128" s="16">
        <v>790.25908246580798</v>
      </c>
      <c r="U128" s="16">
        <v>0.133367656627456</v>
      </c>
      <c r="V128" s="47">
        <v>43481.366331018522</v>
      </c>
      <c r="W128" s="46">
        <v>2.2000000000000002</v>
      </c>
      <c r="X128" s="16">
        <v>6.4239671248504107E-5</v>
      </c>
      <c r="Y128" s="16">
        <v>4.1365398359952002E-4</v>
      </c>
      <c r="Z128" s="17">
        <f>((((N128/1000)+1)/((SMOW!$Z$4/1000)+1))-1)*1000</f>
        <v>-0.72096457010895065</v>
      </c>
      <c r="AA128" s="17">
        <f>((((P128/1000)+1)/((SMOW!$AA$4/1000)+1))-1)*1000</f>
        <v>-1.3922845736933365</v>
      </c>
      <c r="AB128" s="17">
        <f>Z128*SMOW!$AN$6</f>
        <v>-0.75297751805808411</v>
      </c>
      <c r="AC128" s="17">
        <f>AA128*SMOW!$AN$12</f>
        <v>-1.4525940419854471</v>
      </c>
      <c r="AD128" s="17">
        <f t="shared" si="222"/>
        <v>-0.75326114801630495</v>
      </c>
      <c r="AE128" s="17">
        <f t="shared" si="223"/>
        <v>-1.4536500794973264</v>
      </c>
      <c r="AF128" s="16">
        <f>(AD128-SMOW!$AN$14*AE128)</f>
        <v>1.4266093958283377E-2</v>
      </c>
      <c r="AG128" s="2">
        <f t="shared" si="224"/>
        <v>14.266093958283378</v>
      </c>
      <c r="AI128" s="46"/>
      <c r="AK128" s="69" t="str">
        <f t="shared" si="129"/>
        <v>07</v>
      </c>
      <c r="AN128" s="46">
        <v>0</v>
      </c>
    </row>
    <row r="129" spans="1:40" x14ac:dyDescent="0.25">
      <c r="A129" s="46">
        <v>847</v>
      </c>
      <c r="B129" s="21" t="s">
        <v>81</v>
      </c>
      <c r="C129" s="48" t="s">
        <v>48</v>
      </c>
      <c r="D129" s="48" t="s">
        <v>46</v>
      </c>
      <c r="E129" s="46" t="s">
        <v>243</v>
      </c>
      <c r="F129" s="16">
        <v>13.4756368877854</v>
      </c>
      <c r="G129" s="16">
        <v>13.385647651591899</v>
      </c>
      <c r="H129" s="16">
        <v>4.4630618866955902E-3</v>
      </c>
      <c r="I129" s="16">
        <v>26.002534468275901</v>
      </c>
      <c r="J129" s="16">
        <v>25.6702169520964</v>
      </c>
      <c r="K129" s="16">
        <v>1.3826815729647999E-3</v>
      </c>
      <c r="L129" s="16">
        <v>-0.16822689911500099</v>
      </c>
      <c r="M129" s="16">
        <v>4.4265722410868997E-3</v>
      </c>
      <c r="N129" s="16">
        <v>3.14326129643214</v>
      </c>
      <c r="O129" s="16">
        <v>4.4175610083102296E-3</v>
      </c>
      <c r="P129" s="16">
        <v>5.5890762209898197</v>
      </c>
      <c r="Q129" s="16">
        <v>1.35517158969402E-3</v>
      </c>
      <c r="R129" s="16">
        <v>5.62637296831622</v>
      </c>
      <c r="S129" s="16">
        <v>0.12711455332270499</v>
      </c>
      <c r="T129" s="16">
        <v>1383.2552110979</v>
      </c>
      <c r="U129" s="16">
        <v>9.9425059401816604E-2</v>
      </c>
      <c r="V129" s="47">
        <v>43481.507361111115</v>
      </c>
      <c r="W129" s="46">
        <v>2.2000000000000002</v>
      </c>
      <c r="X129" s="16">
        <v>6.5544222461865406E-2</v>
      </c>
      <c r="Y129" s="16">
        <v>7.1064557242315099E-2</v>
      </c>
      <c r="Z129" s="17">
        <f>((((N129/1000)+1)/((SMOW!$Z$4/1000)+1))-1)*1000</f>
        <v>13.679608448971203</v>
      </c>
      <c r="AA129" s="17">
        <f>((((P129/1000)+1)/((SMOW!$AA$4/1000)+1))-1)*1000</f>
        <v>26.353560901106079</v>
      </c>
      <c r="AB129" s="17">
        <f>Z129*SMOW!$AN$6</f>
        <v>14.287023308726743</v>
      </c>
      <c r="AC129" s="17">
        <f>AA129*SMOW!$AN$12</f>
        <v>27.495115778305724</v>
      </c>
      <c r="AD129" s="17">
        <f t="shared" si="222"/>
        <v>14.185925577192169</v>
      </c>
      <c r="AE129" s="17">
        <f t="shared" si="223"/>
        <v>27.123913876522249</v>
      </c>
      <c r="AF129" s="16">
        <f>(AD129-SMOW!$AN$14*AE129)</f>
        <v>-0.1355009496115791</v>
      </c>
      <c r="AG129" s="2">
        <f t="shared" si="224"/>
        <v>-135.5009496115791</v>
      </c>
      <c r="AI129" s="46"/>
      <c r="AK129" s="69" t="str">
        <f t="shared" si="129"/>
        <v>07</v>
      </c>
      <c r="AN129" s="46">
        <v>0</v>
      </c>
    </row>
    <row r="130" spans="1:40" x14ac:dyDescent="0.25">
      <c r="A130" s="46">
        <v>848</v>
      </c>
      <c r="B130" s="21" t="s">
        <v>81</v>
      </c>
      <c r="C130" s="48" t="s">
        <v>63</v>
      </c>
      <c r="D130" s="48" t="s">
        <v>200</v>
      </c>
      <c r="E130" s="46" t="s">
        <v>244</v>
      </c>
      <c r="F130" s="16">
        <v>-1.35452269801667</v>
      </c>
      <c r="G130" s="16">
        <v>-1.3554411594072799</v>
      </c>
      <c r="H130" s="16">
        <v>3.7887418555265901E-3</v>
      </c>
      <c r="I130" s="16">
        <v>-2.5838010926759298</v>
      </c>
      <c r="J130" s="16">
        <v>-2.5871448978077898</v>
      </c>
      <c r="K130" s="16">
        <v>1.2718361960768201E-3</v>
      </c>
      <c r="L130" s="16">
        <v>1.0571346635233601E-2</v>
      </c>
      <c r="M130" s="16">
        <v>3.8812054376058999E-3</v>
      </c>
      <c r="N130" s="16">
        <v>-11.535704937163899</v>
      </c>
      <c r="O130" s="16">
        <v>3.7501156641839201E-3</v>
      </c>
      <c r="P130" s="16">
        <v>-22.428502492086601</v>
      </c>
      <c r="Q130" s="16">
        <v>1.2465316045050701E-3</v>
      </c>
      <c r="R130" s="16">
        <v>-34.212335549974</v>
      </c>
      <c r="S130" s="16">
        <v>0.117616709739798</v>
      </c>
      <c r="T130" s="16">
        <v>525.32417068789698</v>
      </c>
      <c r="U130" s="16">
        <v>8.3477617695987799E-2</v>
      </c>
      <c r="V130" s="47">
        <v>43481.594618055555</v>
      </c>
      <c r="W130" s="46">
        <v>2.2000000000000002</v>
      </c>
      <c r="X130" s="16">
        <v>5.3047606861340503E-2</v>
      </c>
      <c r="Y130" s="16">
        <v>0.13845322892643599</v>
      </c>
      <c r="Z130" s="17">
        <f>((((N130/1000)+1)/((SMOW!$Z$4/1000)+1))-1)*1000</f>
        <v>-1.1535358467670287</v>
      </c>
      <c r="AA130" s="17">
        <f>((((P130/1000)+1)/((SMOW!$AA$4/1000)+1))-1)*1000</f>
        <v>-2.2425549080056228</v>
      </c>
      <c r="AB130" s="17">
        <f>Z130*SMOW!$AN$6</f>
        <v>-1.2047562319995957</v>
      </c>
      <c r="AC130" s="17">
        <f>AA130*SMOW!$AN$12</f>
        <v>-2.3396954615053351</v>
      </c>
      <c r="AD130" s="17">
        <f t="shared" si="222"/>
        <v>-1.2054825341921624</v>
      </c>
      <c r="AE130" s="17">
        <f t="shared" si="223"/>
        <v>-2.3424368257380426</v>
      </c>
      <c r="AF130" s="16">
        <f>(AD130-SMOW!$AN$14*AE130)</f>
        <v>3.1324109797524091E-2</v>
      </c>
      <c r="AG130" s="2">
        <f t="shared" si="224"/>
        <v>31.324109797524091</v>
      </c>
      <c r="AH130" s="2">
        <f>AVERAGE(AG130:AG131)</f>
        <v>30.131917112229957</v>
      </c>
      <c r="AI130" s="2">
        <f>STDEV(AG130:AG131)</f>
        <v>1.686015064504967</v>
      </c>
      <c r="AK130" s="69" t="str">
        <f t="shared" si="129"/>
        <v>07</v>
      </c>
      <c r="AL130" s="46">
        <v>1</v>
      </c>
      <c r="AN130" s="46">
        <v>0</v>
      </c>
    </row>
    <row r="131" spans="1:40" x14ac:dyDescent="0.25">
      <c r="A131" s="46">
        <v>849</v>
      </c>
      <c r="B131" s="21" t="s">
        <v>81</v>
      </c>
      <c r="C131" s="48" t="s">
        <v>63</v>
      </c>
      <c r="D131" s="48" t="s">
        <v>200</v>
      </c>
      <c r="E131" s="46" t="s">
        <v>245</v>
      </c>
      <c r="F131" s="16">
        <v>-1.3022297738159601</v>
      </c>
      <c r="G131" s="16">
        <v>-1.3030788512468401</v>
      </c>
      <c r="H131" s="16">
        <v>4.7408222404342996E-3</v>
      </c>
      <c r="I131" s="16">
        <v>-2.4804653092509801</v>
      </c>
      <c r="J131" s="16">
        <v>-2.4835468124117499</v>
      </c>
      <c r="K131" s="16">
        <v>1.6353426477218301E-3</v>
      </c>
      <c r="L131" s="16">
        <v>8.2338657065650096E-3</v>
      </c>
      <c r="M131" s="16">
        <v>4.7438534138538498E-3</v>
      </c>
      <c r="N131" s="16">
        <v>-11.483945138885399</v>
      </c>
      <c r="O131" s="16">
        <v>4.6924895975791496E-3</v>
      </c>
      <c r="P131" s="16">
        <v>-22.327222688671</v>
      </c>
      <c r="Q131" s="16">
        <v>1.6028056921710901E-3</v>
      </c>
      <c r="R131" s="16">
        <v>-33.188076323068302</v>
      </c>
      <c r="S131" s="16">
        <v>0.12434992608263</v>
      </c>
      <c r="T131" s="16">
        <v>628.69396421797796</v>
      </c>
      <c r="U131" s="16">
        <v>0.26659391393342802</v>
      </c>
      <c r="V131" s="47">
        <v>43482.363182870373</v>
      </c>
      <c r="W131" s="46">
        <v>2.2000000000000002</v>
      </c>
      <c r="X131" s="16">
        <v>3.9098505780239497E-2</v>
      </c>
      <c r="Y131" s="16">
        <v>3.1523617892472197E-2</v>
      </c>
      <c r="Z131" s="17">
        <f>((((N131/1000)+1)/((SMOW!$Z$4/1000)+1))-1)*1000</f>
        <v>-1.1012323981204331</v>
      </c>
      <c r="AA131" s="17">
        <f>((((P131/1000)+1)/((SMOW!$AA$4/1000)+1))-1)*1000</f>
        <v>-2.1391837702904315</v>
      </c>
      <c r="AB131" s="17">
        <f>Z131*SMOW!$AN$6</f>
        <v>-1.1501303563593537</v>
      </c>
      <c r="AC131" s="17">
        <f>AA131*SMOW!$AN$12</f>
        <v>-2.2318466053192596</v>
      </c>
      <c r="AD131" s="17">
        <f t="shared" si="222"/>
        <v>-1.1507922638462693</v>
      </c>
      <c r="AE131" s="17">
        <f t="shared" si="223"/>
        <v>-2.2343408868810704</v>
      </c>
      <c r="AF131" s="16">
        <f>(AD131-SMOW!$AN$14*AE131)</f>
        <v>2.893972442693582E-2</v>
      </c>
      <c r="AG131" s="2">
        <f t="shared" si="224"/>
        <v>28.939724426935818</v>
      </c>
      <c r="AI131" s="46"/>
      <c r="AK131" s="69" t="str">
        <f t="shared" ref="AK131:AK139" si="225">"07"</f>
        <v>07</v>
      </c>
      <c r="AN131" s="46">
        <v>0</v>
      </c>
    </row>
    <row r="132" spans="1:40" x14ac:dyDescent="0.25">
      <c r="A132" s="46">
        <v>850</v>
      </c>
      <c r="B132" s="21" t="s">
        <v>81</v>
      </c>
      <c r="C132" s="48" t="s">
        <v>63</v>
      </c>
      <c r="D132" s="48" t="s">
        <v>200</v>
      </c>
      <c r="E132" s="46" t="s">
        <v>246</v>
      </c>
      <c r="F132" s="16">
        <v>-2.7632237300069402</v>
      </c>
      <c r="G132" s="16">
        <v>-2.7670489071144102</v>
      </c>
      <c r="H132" s="16">
        <v>4.6666160986789801E-3</v>
      </c>
      <c r="I132" s="16">
        <v>-5.2332575649147399</v>
      </c>
      <c r="J132" s="16">
        <v>-5.24699905235593</v>
      </c>
      <c r="K132" s="16">
        <v>1.2820407599922301E-3</v>
      </c>
      <c r="L132" s="16">
        <v>3.3665925295160801E-3</v>
      </c>
      <c r="M132" s="16">
        <v>4.6827292696463296E-3</v>
      </c>
      <c r="N132" s="16">
        <v>-12.930044273984899</v>
      </c>
      <c r="O132" s="16">
        <v>4.6190399868139198E-3</v>
      </c>
      <c r="P132" s="16">
        <v>-25.025245089595899</v>
      </c>
      <c r="Q132" s="16">
        <v>1.2565331373059899E-3</v>
      </c>
      <c r="R132" s="16">
        <v>-38.284570002803697</v>
      </c>
      <c r="S132" s="16">
        <v>0.12542210641331999</v>
      </c>
      <c r="T132" s="16">
        <v>522.56633343578801</v>
      </c>
      <c r="U132" s="16">
        <v>8.5467014289013904E-2</v>
      </c>
      <c r="V132" s="47">
        <v>43482.44127314815</v>
      </c>
      <c r="W132" s="46">
        <v>2.2000000000000002</v>
      </c>
      <c r="X132" s="16">
        <v>5.9808968857979301E-3</v>
      </c>
      <c r="Y132" s="16">
        <v>9.3811015227082302E-3</v>
      </c>
      <c r="Z132" s="17">
        <f>((((N132/1000)+1)/((SMOW!$Z$4/1000)+1))-1)*1000</f>
        <v>-2.5625203931687324</v>
      </c>
      <c r="AA132" s="17">
        <f>((((P132/1000)+1)/((SMOW!$AA$4/1000)+1))-1)*1000</f>
        <v>-4.8929178392668193</v>
      </c>
      <c r="AB132" s="17">
        <f>Z132*SMOW!$AN$6</f>
        <v>-2.6763038374130272</v>
      </c>
      <c r="AC132" s="17">
        <f>AA132*SMOW!$AN$12</f>
        <v>-5.1048639305033081</v>
      </c>
      <c r="AD132" s="17">
        <f t="shared" si="222"/>
        <v>-2.6798915411479456</v>
      </c>
      <c r="AE132" s="17">
        <f t="shared" si="223"/>
        <v>-5.1179382624818226</v>
      </c>
      <c r="AF132" s="16">
        <f>(AD132-SMOW!$AN$14*AE132)</f>
        <v>2.237986144245685E-2</v>
      </c>
      <c r="AG132" s="2">
        <f t="shared" si="224"/>
        <v>22.37986144245685</v>
      </c>
      <c r="AH132" s="2">
        <f>AVERAGE(AG132:AG133)</f>
        <v>21.376593564729653</v>
      </c>
      <c r="AI132" s="2">
        <f>STDEV(AG132:AG133)</f>
        <v>1.4188350393750764</v>
      </c>
      <c r="AK132" s="69" t="str">
        <f t="shared" si="225"/>
        <v>07</v>
      </c>
      <c r="AL132" s="46">
        <v>1</v>
      </c>
      <c r="AN132" s="46">
        <v>0</v>
      </c>
    </row>
    <row r="133" spans="1:40" x14ac:dyDescent="0.25">
      <c r="A133" s="46">
        <v>851</v>
      </c>
      <c r="B133" s="21" t="s">
        <v>81</v>
      </c>
      <c r="C133" s="48" t="s">
        <v>63</v>
      </c>
      <c r="D133" s="48" t="s">
        <v>200</v>
      </c>
      <c r="E133" s="46" t="s">
        <v>247</v>
      </c>
      <c r="F133" s="16">
        <v>-2.7753955689363399</v>
      </c>
      <c r="G133" s="16">
        <v>-2.7792544093998699</v>
      </c>
      <c r="H133" s="16">
        <v>3.84033300149631E-3</v>
      </c>
      <c r="I133" s="16">
        <v>-5.2526521581501102</v>
      </c>
      <c r="J133" s="16">
        <v>-5.2664958859202802</v>
      </c>
      <c r="K133" s="16">
        <v>1.62129653974943E-3</v>
      </c>
      <c r="L133" s="16">
        <v>1.4554183660389099E-3</v>
      </c>
      <c r="M133" s="16">
        <v>3.9945266068508898E-3</v>
      </c>
      <c r="N133" s="16">
        <v>-12.9420920211188</v>
      </c>
      <c r="O133" s="16">
        <v>3.8011808388543401E-3</v>
      </c>
      <c r="P133" s="16">
        <v>-25.044253805890499</v>
      </c>
      <c r="Q133" s="16">
        <v>1.5890390470941101E-3</v>
      </c>
      <c r="R133" s="16">
        <v>-38.902778178960503</v>
      </c>
      <c r="S133" s="16">
        <v>0.119473432054247</v>
      </c>
      <c r="T133" s="16">
        <v>578.39446768676999</v>
      </c>
      <c r="U133" s="16">
        <v>6.8519788364211701E-2</v>
      </c>
      <c r="V133" s="47">
        <v>43482.525266203702</v>
      </c>
      <c r="W133" s="46">
        <v>2.2000000000000002</v>
      </c>
      <c r="X133" s="16">
        <v>2.72132288019418E-2</v>
      </c>
      <c r="Y133" s="16">
        <v>3.4662622495687898E-2</v>
      </c>
      <c r="Z133" s="17">
        <f>((((N133/1000)+1)/((SMOW!$Z$4/1000)+1))-1)*1000</f>
        <v>-2.5746946817959415</v>
      </c>
      <c r="AA133" s="17">
        <f>((((P133/1000)+1)/((SMOW!$AA$4/1000)+1))-1)*1000</f>
        <v>-4.9123190679778439</v>
      </c>
      <c r="AB133" s="17">
        <f>Z133*SMOW!$AN$6</f>
        <v>-2.6890187002713413</v>
      </c>
      <c r="AC133" s="17">
        <f>AA133*SMOW!$AN$12</f>
        <v>-5.1251055605301872</v>
      </c>
      <c r="AD133" s="17">
        <f t="shared" si="222"/>
        <v>-2.6926406054274397</v>
      </c>
      <c r="AE133" s="17">
        <f t="shared" si="223"/>
        <v>-5.1382839604440189</v>
      </c>
      <c r="AF133" s="16">
        <f>(AD133-SMOW!$AN$14*AE133)</f>
        <v>2.0373325687002453E-2</v>
      </c>
      <c r="AG133" s="2">
        <f t="shared" si="224"/>
        <v>20.373325687002453</v>
      </c>
      <c r="AI133" s="46"/>
      <c r="AK133" s="69" t="str">
        <f t="shared" si="225"/>
        <v>07</v>
      </c>
      <c r="AN133" s="46">
        <v>0</v>
      </c>
    </row>
    <row r="134" spans="1:40" x14ac:dyDescent="0.25">
      <c r="A134" s="46">
        <v>852</v>
      </c>
      <c r="B134" s="21" t="s">
        <v>81</v>
      </c>
      <c r="C134" s="48" t="s">
        <v>63</v>
      </c>
      <c r="D134" s="48" t="s">
        <v>200</v>
      </c>
      <c r="E134" s="46" t="s">
        <v>253</v>
      </c>
      <c r="F134" s="16">
        <v>-2.32225016477059</v>
      </c>
      <c r="G134" s="16">
        <v>-2.3249510530848898</v>
      </c>
      <c r="H134" s="16">
        <v>3.8047797341835099E-3</v>
      </c>
      <c r="I134" s="16">
        <v>-4.3816332234701898</v>
      </c>
      <c r="J134" s="16">
        <v>-4.3912607417112302</v>
      </c>
      <c r="K134" s="16">
        <v>1.2420673916017501E-3</v>
      </c>
      <c r="L134" s="16">
        <v>-6.3653814613560001E-3</v>
      </c>
      <c r="M134" s="16">
        <v>3.91309230411864E-3</v>
      </c>
      <c r="N134" s="16">
        <v>-12.493566430535999</v>
      </c>
      <c r="O134" s="16">
        <v>3.7659900368038398E-3</v>
      </c>
      <c r="P134" s="16">
        <v>-24.1905647588652</v>
      </c>
      <c r="Q134" s="16">
        <v>1.21735508340892E-3</v>
      </c>
      <c r="R134" s="16">
        <v>-38.441853323784699</v>
      </c>
      <c r="S134" s="16">
        <v>0.21590413013567999</v>
      </c>
      <c r="T134" s="16">
        <v>528.48546224439394</v>
      </c>
      <c r="U134" s="16">
        <v>0.18574823812090999</v>
      </c>
      <c r="V134" s="47">
        <v>43482.608819444446</v>
      </c>
      <c r="W134" s="46">
        <v>2.2000000000000002</v>
      </c>
      <c r="X134" s="16">
        <v>2.1592898529812599E-2</v>
      </c>
      <c r="Y134" s="16">
        <v>1.8690534695283399E-2</v>
      </c>
      <c r="Z134" s="17">
        <f>((((N134/1000)+1)/((SMOW!$Z$4/1000)+1))-1)*1000</f>
        <v>-2.1214580778299297</v>
      </c>
      <c r="AA134" s="17">
        <f>((((P134/1000)+1)/((SMOW!$AA$4/1000)+1))-1)*1000</f>
        <v>-4.0410021314321032</v>
      </c>
      <c r="AB134" s="17">
        <f>Z134*SMOW!$AN$6</f>
        <v>-2.2156570576932193</v>
      </c>
      <c r="AC134" s="17">
        <f>AA134*SMOW!$AN$12</f>
        <v>-4.2160458649609893</v>
      </c>
      <c r="AD134" s="17">
        <f t="shared" si="222"/>
        <v>-2.2181152574815655</v>
      </c>
      <c r="AE134" s="17">
        <f t="shared" si="223"/>
        <v>-4.2249584457158624</v>
      </c>
      <c r="AF134" s="16">
        <f>(AD134-SMOW!$AN$14*AE134)</f>
        <v>1.2662801856409889E-2</v>
      </c>
      <c r="AG134" s="2">
        <f t="shared" si="224"/>
        <v>12.662801856409889</v>
      </c>
      <c r="AH134" s="2">
        <f>AVERAGE(AG134:AG135)</f>
        <v>12.172489249297701</v>
      </c>
      <c r="AI134" s="2">
        <f>STDEV(AG134:AG135)</f>
        <v>0.69340673878056514</v>
      </c>
      <c r="AK134" s="69" t="str">
        <f t="shared" si="225"/>
        <v>07</v>
      </c>
      <c r="AL134" s="46">
        <v>1</v>
      </c>
      <c r="AN134" s="46">
        <v>0</v>
      </c>
    </row>
    <row r="135" spans="1:40" x14ac:dyDescent="0.25">
      <c r="A135" s="46">
        <v>853</v>
      </c>
      <c r="B135" s="21" t="s">
        <v>81</v>
      </c>
      <c r="C135" s="48" t="s">
        <v>63</v>
      </c>
      <c r="D135" s="48" t="s">
        <v>200</v>
      </c>
      <c r="E135" s="46" t="s">
        <v>248</v>
      </c>
      <c r="F135" s="16">
        <v>-2.1078767742839299</v>
      </c>
      <c r="G135" s="16">
        <v>-2.1101017782685298</v>
      </c>
      <c r="H135" s="16">
        <v>3.9460699942326701E-3</v>
      </c>
      <c r="I135" s="16">
        <v>-3.9742588692872598</v>
      </c>
      <c r="J135" s="16">
        <v>-3.9821773001042802</v>
      </c>
      <c r="K135" s="16">
        <v>1.9837219360471598E-3</v>
      </c>
      <c r="L135" s="16">
        <v>-7.5121638134767899E-3</v>
      </c>
      <c r="M135" s="16">
        <v>3.8175179862407599E-3</v>
      </c>
      <c r="N135" s="16">
        <v>-12.281378574961799</v>
      </c>
      <c r="O135" s="16">
        <v>3.9058398438400399E-3</v>
      </c>
      <c r="P135" s="16">
        <v>-23.791295569231799</v>
      </c>
      <c r="Q135" s="16">
        <v>1.9442535882081E-3</v>
      </c>
      <c r="R135" s="16">
        <v>-37.099771891121797</v>
      </c>
      <c r="S135" s="16">
        <v>0.164021734117203</v>
      </c>
      <c r="T135" s="16">
        <v>681.13944110923001</v>
      </c>
      <c r="U135" s="16">
        <v>0.12717562305198901</v>
      </c>
      <c r="V135" s="47">
        <v>43483.346446759257</v>
      </c>
      <c r="W135" s="46">
        <v>2.2000000000000002</v>
      </c>
      <c r="X135" s="16">
        <v>4.5604535618344799E-3</v>
      </c>
      <c r="Y135" s="16">
        <v>2.8827903378602802E-3</v>
      </c>
      <c r="Z135" s="17">
        <f>((((N135/1000)+1)/((SMOW!$Z$4/1000)+1))-1)*1000</f>
        <v>-1.9070415426701848</v>
      </c>
      <c r="AA135" s="17">
        <f>((((P135/1000)+1)/((SMOW!$AA$4/1000)+1))-1)*1000</f>
        <v>-3.6334884021875791</v>
      </c>
      <c r="AB135" s="17">
        <f>Z135*SMOW!$AN$6</f>
        <v>-1.9917197975712684</v>
      </c>
      <c r="AC135" s="17">
        <f>AA135*SMOW!$AN$12</f>
        <v>-3.790879899387166</v>
      </c>
      <c r="AD135" s="17">
        <f t="shared" si="222"/>
        <v>-1.9937059090705473</v>
      </c>
      <c r="AE135" s="17">
        <f t="shared" si="223"/>
        <v>-3.7980834956680547</v>
      </c>
      <c r="AF135" s="16">
        <f>(AD135-SMOW!$AN$14*AE135)</f>
        <v>1.1682176642185516E-2</v>
      </c>
      <c r="AG135" s="2">
        <f t="shared" si="224"/>
        <v>11.682176642185516</v>
      </c>
      <c r="AI135" s="46"/>
      <c r="AK135" s="69" t="str">
        <f t="shared" si="225"/>
        <v>07</v>
      </c>
      <c r="AN135" s="46">
        <v>0</v>
      </c>
    </row>
    <row r="136" spans="1:40" x14ac:dyDescent="0.25">
      <c r="A136" s="46">
        <v>854</v>
      </c>
      <c r="B136" s="21" t="s">
        <v>81</v>
      </c>
      <c r="C136" s="48" t="s">
        <v>63</v>
      </c>
      <c r="D136" s="48" t="s">
        <v>72</v>
      </c>
      <c r="E136" s="46" t="s">
        <v>249</v>
      </c>
      <c r="F136" s="16">
        <v>-9.11599256402382</v>
      </c>
      <c r="G136" s="16">
        <v>-9.1577977146589493</v>
      </c>
      <c r="H136" s="16">
        <v>3.4794185550333502E-3</v>
      </c>
      <c r="I136" s="16">
        <v>-17.238339066192601</v>
      </c>
      <c r="J136" s="16">
        <v>-17.388649170081599</v>
      </c>
      <c r="K136" s="16">
        <v>1.33757812026658E-3</v>
      </c>
      <c r="L136" s="16">
        <v>2.3409047144116998E-2</v>
      </c>
      <c r="M136" s="16">
        <v>3.34747272891884E-3</v>
      </c>
      <c r="N136" s="16">
        <v>-19.218046683187001</v>
      </c>
      <c r="O136" s="16">
        <v>3.44394591213937E-3</v>
      </c>
      <c r="P136" s="16">
        <v>-36.791472180919897</v>
      </c>
      <c r="Q136" s="16">
        <v>1.31096552020709E-3</v>
      </c>
      <c r="R136" s="16">
        <v>-55.0596661790456</v>
      </c>
      <c r="S136" s="16">
        <v>0.139490303499756</v>
      </c>
      <c r="T136" s="16">
        <v>498.84891593789899</v>
      </c>
      <c r="U136" s="16">
        <v>7.5317261212647299E-2</v>
      </c>
      <c r="V136" s="47">
        <v>43483.428159722222</v>
      </c>
      <c r="W136" s="46">
        <v>2.2000000000000002</v>
      </c>
      <c r="X136" s="16">
        <v>0.19102215002105499</v>
      </c>
      <c r="Y136" s="16">
        <v>0.465570942316549</v>
      </c>
      <c r="Z136" s="17">
        <f>((((N136/1000)+1)/((SMOW!$Z$4/1000)+1))-1)*1000</f>
        <v>-8.9165677820218789</v>
      </c>
      <c r="AA136" s="17">
        <f>((((P136/1000)+1)/((SMOW!$AA$4/1000)+1))-1)*1000</f>
        <v>-16.902106641251692</v>
      </c>
      <c r="AB136" s="17">
        <f>Z136*SMOW!$AN$6</f>
        <v>-9.3124896235731924</v>
      </c>
      <c r="AC136" s="17">
        <f>AA136*SMOW!$AN$12</f>
        <v>-17.634253706449989</v>
      </c>
      <c r="AD136" s="17">
        <f t="shared" si="222"/>
        <v>-9.3561219500601371</v>
      </c>
      <c r="AE136" s="17">
        <f t="shared" si="223"/>
        <v>-17.791589569340719</v>
      </c>
      <c r="AF136" s="16">
        <f>(AD136-SMOW!$AN$14*AE136)</f>
        <v>3.7837342551762632E-2</v>
      </c>
      <c r="AG136" s="2">
        <f t="shared" si="224"/>
        <v>37.837342551762632</v>
      </c>
      <c r="AH136" s="2">
        <f>AVERAGE(AG136:AG137)</f>
        <v>40.031619879519198</v>
      </c>
      <c r="AI136" s="2">
        <f>STDEV(AG136:AG137)</f>
        <v>3.1031767565211292</v>
      </c>
      <c r="AK136" s="69" t="str">
        <f t="shared" si="225"/>
        <v>07</v>
      </c>
      <c r="AL136" s="46">
        <v>1</v>
      </c>
      <c r="AN136" s="46">
        <v>0</v>
      </c>
    </row>
    <row r="137" spans="1:40" x14ac:dyDescent="0.25">
      <c r="A137" s="46">
        <v>855</v>
      </c>
      <c r="B137" s="21" t="s">
        <v>81</v>
      </c>
      <c r="C137" s="48" t="s">
        <v>63</v>
      </c>
      <c r="D137" s="48" t="s">
        <v>72</v>
      </c>
      <c r="E137" s="46" t="s">
        <v>250</v>
      </c>
      <c r="F137" s="16">
        <v>-9.18126479091171</v>
      </c>
      <c r="G137" s="16">
        <v>-9.2236726314026996</v>
      </c>
      <c r="H137" s="16">
        <v>3.6122343913631101E-3</v>
      </c>
      <c r="I137" s="16">
        <v>-17.368851190465602</v>
      </c>
      <c r="J137" s="16">
        <v>-17.521459389743601</v>
      </c>
      <c r="K137" s="16">
        <v>1.3377237701616999E-3</v>
      </c>
      <c r="L137" s="16">
        <v>2.7657926381917001E-2</v>
      </c>
      <c r="M137" s="16">
        <v>3.75163835259411E-3</v>
      </c>
      <c r="N137" s="16">
        <v>-19.2826534602709</v>
      </c>
      <c r="O137" s="16">
        <v>3.5754076921351999E-3</v>
      </c>
      <c r="P137" s="16">
        <v>-36.9193876217441</v>
      </c>
      <c r="Q137" s="16">
        <v>1.3111082722354801E-3</v>
      </c>
      <c r="R137" s="16">
        <v>-55.740576874452501</v>
      </c>
      <c r="S137" s="16">
        <v>0.14415891245651499</v>
      </c>
      <c r="T137" s="16">
        <v>503.63277628799398</v>
      </c>
      <c r="U137" s="16">
        <v>8.8684135728825497E-2</v>
      </c>
      <c r="V137" s="47">
        <v>43483.504583333335</v>
      </c>
      <c r="W137" s="46">
        <v>2.2000000000000002</v>
      </c>
      <c r="X137" s="16">
        <v>0.10154249302774999</v>
      </c>
      <c r="Y137" s="16">
        <v>0.111796478483509</v>
      </c>
      <c r="Z137" s="17">
        <f>((((N137/1000)+1)/((SMOW!$Z$4/1000)+1))-1)*1000</f>
        <v>-8.9818531455629902</v>
      </c>
      <c r="AA137" s="17">
        <f>((((P137/1000)+1)/((SMOW!$AA$4/1000)+1))-1)*1000</f>
        <v>-17.032663417661297</v>
      </c>
      <c r="AB137" s="17">
        <f>Z137*SMOW!$AN$6</f>
        <v>-9.3806738493213135</v>
      </c>
      <c r="AC137" s="17">
        <f>AA137*SMOW!$AN$12</f>
        <v>-17.770465799248189</v>
      </c>
      <c r="AD137" s="17">
        <f t="shared" si="222"/>
        <v>-9.4249494779502534</v>
      </c>
      <c r="AE137" s="17">
        <f t="shared" si="223"/>
        <v>-17.930256392343804</v>
      </c>
      <c r="AF137" s="16">
        <f>(AD137-SMOW!$AN$14*AE137)</f>
        <v>4.2225897207275764E-2</v>
      </c>
      <c r="AG137" s="2">
        <f t="shared" si="224"/>
        <v>42.225897207275764</v>
      </c>
      <c r="AI137" s="46"/>
      <c r="AK137" s="69" t="str">
        <f t="shared" si="225"/>
        <v>07</v>
      </c>
      <c r="AN137" s="46">
        <v>0</v>
      </c>
    </row>
    <row r="138" spans="1:40" x14ac:dyDescent="0.25">
      <c r="A138" s="46">
        <v>856</v>
      </c>
      <c r="B138" s="21" t="s">
        <v>81</v>
      </c>
      <c r="C138" s="48" t="s">
        <v>63</v>
      </c>
      <c r="D138" s="48" t="s">
        <v>72</v>
      </c>
      <c r="E138" s="46" t="s">
        <v>252</v>
      </c>
      <c r="F138" s="16">
        <v>-10.261226960459499</v>
      </c>
      <c r="G138" s="16">
        <v>-10.314236524944601</v>
      </c>
      <c r="H138" s="16">
        <v>3.4443479635338299E-3</v>
      </c>
      <c r="I138" s="16">
        <v>-19.380461835183102</v>
      </c>
      <c r="J138" s="16">
        <v>-19.570725289369399</v>
      </c>
      <c r="K138" s="16">
        <v>1.2152307537126399E-3</v>
      </c>
      <c r="L138" s="16">
        <v>1.9106427842411199E-2</v>
      </c>
      <c r="M138" s="16">
        <v>3.4362575421292701E-3</v>
      </c>
      <c r="N138" s="16">
        <v>-20.3516054245862</v>
      </c>
      <c r="O138" s="16">
        <v>3.4092328650226099E-3</v>
      </c>
      <c r="P138" s="16">
        <v>-38.890975041833798</v>
      </c>
      <c r="Q138" s="16">
        <v>1.19105239019225E-3</v>
      </c>
      <c r="R138" s="16">
        <v>-58.703975615068899</v>
      </c>
      <c r="S138" s="16">
        <v>0.12727384679283499</v>
      </c>
      <c r="T138" s="16">
        <v>508.972114779641</v>
      </c>
      <c r="U138" s="16">
        <v>6.9808147935977394E-2</v>
      </c>
      <c r="V138" s="47">
        <v>43483.582280092596</v>
      </c>
      <c r="W138" s="46">
        <v>2.2000000000000002</v>
      </c>
      <c r="X138" s="16">
        <v>1.55947073034627E-2</v>
      </c>
      <c r="Y138" s="16">
        <v>1.19556138640706E-2</v>
      </c>
      <c r="Z138" s="17">
        <f>((((N138/1000)+1)/((SMOW!$Z$4/1000)+1))-1)*1000</f>
        <v>-10.062032667715769</v>
      </c>
      <c r="AA138" s="17">
        <f>((((P138/1000)+1)/((SMOW!$AA$4/1000)+1))-1)*1000</f>
        <v>-19.04496229509278</v>
      </c>
      <c r="AB138" s="17">
        <f>Z138*SMOW!$AN$6</f>
        <v>-10.5088165200837</v>
      </c>
      <c r="AC138" s="17">
        <f>AA138*SMOW!$AN$12</f>
        <v>-19.869931249976371</v>
      </c>
      <c r="AD138" s="17">
        <f t="shared" si="222"/>
        <v>-10.56442405509207</v>
      </c>
      <c r="AE138" s="17">
        <f t="shared" si="223"/>
        <v>-20.069992910156191</v>
      </c>
      <c r="AF138" s="16">
        <f>(AD138-SMOW!$AN$14*AE138)</f>
        <v>3.2532201470399258E-2</v>
      </c>
      <c r="AG138" s="2">
        <f t="shared" si="224"/>
        <v>32.532201470399258</v>
      </c>
      <c r="AH138" s="2">
        <f>AVERAGE(AG138:AG139)</f>
        <v>33.031747141707868</v>
      </c>
      <c r="AI138" s="2">
        <f>STDEV(AG138:AG139)</f>
        <v>0.70646426338940849</v>
      </c>
      <c r="AK138" s="69" t="str">
        <f t="shared" si="225"/>
        <v>07</v>
      </c>
      <c r="AL138" s="46">
        <v>1</v>
      </c>
      <c r="AN138" s="46">
        <v>0</v>
      </c>
    </row>
    <row r="139" spans="1:40" x14ac:dyDescent="0.25">
      <c r="A139" s="46">
        <v>857</v>
      </c>
      <c r="B139" s="21" t="s">
        <v>81</v>
      </c>
      <c r="C139" s="48" t="s">
        <v>63</v>
      </c>
      <c r="D139" s="48" t="s">
        <v>72</v>
      </c>
      <c r="E139" s="46" t="s">
        <v>251</v>
      </c>
      <c r="F139" s="16">
        <v>-9.8729057035506003</v>
      </c>
      <c r="G139" s="16">
        <v>-9.9219662652553104</v>
      </c>
      <c r="H139" s="16">
        <v>3.5859062864240102E-3</v>
      </c>
      <c r="I139" s="16">
        <v>-18.652951879995499</v>
      </c>
      <c r="J139" s="16">
        <v>-18.829112538411401</v>
      </c>
      <c r="K139" s="16">
        <v>3.9320623643158597E-3</v>
      </c>
      <c r="L139" s="16">
        <v>1.9805155025902198E-2</v>
      </c>
      <c r="M139" s="16">
        <v>3.3512455314608398E-3</v>
      </c>
      <c r="N139" s="16">
        <v>-19.967243099624401</v>
      </c>
      <c r="O139" s="16">
        <v>3.5493480020039199E-3</v>
      </c>
      <c r="P139" s="16">
        <v>-38.177939704004203</v>
      </c>
      <c r="Q139" s="16">
        <v>3.8538296229698602E-3</v>
      </c>
      <c r="R139" s="16">
        <v>-56.123799603857201</v>
      </c>
      <c r="S139" s="16">
        <v>0.152650341096804</v>
      </c>
      <c r="T139" s="16">
        <v>714.83076492348096</v>
      </c>
      <c r="U139" s="16">
        <v>0.16250654820956101</v>
      </c>
      <c r="V139" s="47">
        <v>43486.356793981482</v>
      </c>
      <c r="W139" s="46">
        <v>2.2000000000000002</v>
      </c>
      <c r="X139" s="16">
        <v>0.293446942833548</v>
      </c>
      <c r="Y139" s="16">
        <v>0.24552898439298401</v>
      </c>
      <c r="Z139" s="17">
        <f>((((N139/1000)+1)/((SMOW!$Z$4/1000)+1))-1)*1000</f>
        <v>-9.673633257479608</v>
      </c>
      <c r="AA139" s="17">
        <f>((((P139/1000)+1)/((SMOW!$AA$4/1000)+1))-1)*1000</f>
        <v>-18.31720343679255</v>
      </c>
      <c r="AB139" s="17">
        <f>Z139*SMOW!$AN$6</f>
        <v>-10.103171033384328</v>
      </c>
      <c r="AC139" s="17">
        <f>AA139*SMOW!$AN$12</f>
        <v>-19.110648125288179</v>
      </c>
      <c r="AD139" s="17">
        <f t="shared" si="222"/>
        <v>-10.154554449105282</v>
      </c>
      <c r="AE139" s="17">
        <f t="shared" si="223"/>
        <v>-19.295616935451321</v>
      </c>
      <c r="AF139" s="16">
        <f>(AD139-SMOW!$AN$14*AE139)</f>
        <v>3.3531292813016478E-2</v>
      </c>
      <c r="AG139" s="2">
        <f t="shared" si="224"/>
        <v>33.531292813016478</v>
      </c>
      <c r="AI139" s="46"/>
      <c r="AK139" s="69" t="str">
        <f t="shared" si="225"/>
        <v>07</v>
      </c>
      <c r="AN139" s="46">
        <v>0</v>
      </c>
    </row>
    <row r="140" spans="1:40" x14ac:dyDescent="0.25">
      <c r="E140" s="4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47"/>
      <c r="X140" s="16"/>
      <c r="Y140" s="16"/>
      <c r="Z140" s="17"/>
      <c r="AA140" s="17"/>
      <c r="AB140" s="17"/>
      <c r="AC140" s="17"/>
      <c r="AD140" s="17"/>
      <c r="AE140" s="17"/>
      <c r="AF140" s="16"/>
      <c r="AG140" s="2"/>
      <c r="AH140" s="2"/>
      <c r="AI140" s="2"/>
    </row>
    <row r="141" spans="1:40" x14ac:dyDescent="0.25">
      <c r="E141" s="4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47"/>
      <c r="X141" s="16"/>
      <c r="Y141" s="16"/>
      <c r="Z141" s="17"/>
      <c r="AA141" s="17"/>
      <c r="AB141" s="17"/>
      <c r="AC141" s="17"/>
      <c r="AD141" s="17"/>
      <c r="AE141" s="17"/>
      <c r="AF141" s="16"/>
      <c r="AG141" s="2"/>
      <c r="AI141" s="46"/>
    </row>
    <row r="142" spans="1:40" x14ac:dyDescent="0.25">
      <c r="E142" s="4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47"/>
      <c r="X142" s="16"/>
      <c r="Y142" s="16"/>
      <c r="Z142" s="17"/>
      <c r="AA142" s="17"/>
      <c r="AB142" s="17"/>
      <c r="AC142" s="17"/>
      <c r="AD142" s="17"/>
      <c r="AE142" s="17"/>
      <c r="AF142" s="16"/>
      <c r="AG142" s="2"/>
      <c r="AI142" s="46"/>
    </row>
    <row r="143" spans="1:40" x14ac:dyDescent="0.25">
      <c r="Z143" s="17"/>
      <c r="AA143" s="17"/>
      <c r="AB143" s="17"/>
      <c r="AC143" s="17"/>
      <c r="AD143" s="17"/>
      <c r="AE143" s="17"/>
      <c r="AF143" s="16"/>
      <c r="AG143" s="2"/>
    </row>
    <row r="144" spans="1:40" x14ac:dyDescent="0.25">
      <c r="Z144" s="17"/>
      <c r="AA144" s="17"/>
      <c r="AB144" s="17"/>
      <c r="AC144" s="17"/>
      <c r="AD144" s="17"/>
      <c r="AE144" s="17"/>
      <c r="AF144" s="16"/>
      <c r="AG144" s="2"/>
    </row>
  </sheetData>
  <dataValidations count="5">
    <dataValidation type="list" allowBlank="1" showInputMessage="1" showErrorMessage="1" sqref="G64 G86 C534:C1048576 C1:C142">
      <formula1>Type</formula1>
    </dataValidation>
    <dataValidation type="list" allowBlank="1" showInputMessage="1" showErrorMessage="1" sqref="F3:F4 H64 H86 F64:F85 F87:F95 D534:D1048576 F110:F111 D1:D142">
      <formula1>INDIRECT(C1)</formula1>
    </dataValidation>
    <dataValidation type="textLength" allowBlank="1" showInputMessage="1" showErrorMessage="1" sqref="G68:G74">
      <formula1>1</formula1>
      <formula2>45</formula2>
    </dataValidation>
    <dataValidation type="custom" allowBlank="1" showInputMessage="1" showErrorMessage="1" sqref="G81:G84">
      <formula1>AK155</formula1>
    </dataValidation>
    <dataValidation errorStyle="warning" allowBlank="1" showInputMessage="1" sqref="I110:I111 G112 G96:G109"/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'Data sorting'!K101</xm:f>
          </x14:formula1>
          <xm:sqref>G79:G80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XFD1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topLeftCell="Q6" zoomScaleNormal="100" workbookViewId="0">
      <selection activeCell="AG14" sqref="AG14"/>
    </sheetView>
  </sheetViews>
  <sheetFormatPr defaultRowHeight="15" x14ac:dyDescent="0.25"/>
  <cols>
    <col min="5" max="5" width="38.140625" customWidth="1"/>
    <col min="15" max="15" width="7.7109375" customWidth="1"/>
    <col min="17" max="17" width="7.28515625" customWidth="1"/>
    <col min="19" max="19" width="7.5703125" customWidth="1"/>
    <col min="21" max="21" width="6.7109375" customWidth="1"/>
    <col min="22" max="22" width="16.42578125" customWidth="1"/>
    <col min="23" max="23" width="7.7109375" customWidth="1"/>
    <col min="24" max="24" width="14.85546875" customWidth="1"/>
    <col min="25" max="25" width="15" customWidth="1"/>
    <col min="26" max="26" width="19.85546875" customWidth="1"/>
    <col min="27" max="27" width="16.140625" customWidth="1"/>
    <col min="28" max="28" width="19.28515625" customWidth="1"/>
    <col min="29" max="29" width="18.140625" customWidth="1"/>
    <col min="30" max="31" width="10.85546875" customWidth="1"/>
    <col min="32" max="32" width="10.7109375" customWidth="1"/>
    <col min="33" max="33" width="13.7109375" customWidth="1"/>
    <col min="39" max="39" width="12.140625" customWidth="1"/>
  </cols>
  <sheetData>
    <row r="1" spans="1:42" x14ac:dyDescent="0.25">
      <c r="A1" s="14"/>
      <c r="B1" s="2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71" t="s">
        <v>25</v>
      </c>
      <c r="AA1" s="71"/>
      <c r="AB1" s="72" t="s">
        <v>26</v>
      </c>
      <c r="AC1" s="72"/>
      <c r="AD1" s="14"/>
      <c r="AE1" s="14"/>
      <c r="AF1" s="14"/>
      <c r="AG1" s="14"/>
      <c r="AH1" s="14"/>
      <c r="AI1" s="14"/>
      <c r="AJ1" s="14"/>
      <c r="AK1" s="14"/>
      <c r="AL1" s="8"/>
      <c r="AM1" s="9" t="s">
        <v>23</v>
      </c>
      <c r="AN1" s="8"/>
      <c r="AO1" s="14"/>
    </row>
    <row r="2" spans="1:42" x14ac:dyDescent="0.25">
      <c r="A2" s="14"/>
      <c r="B2" s="21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3" t="s">
        <v>27</v>
      </c>
      <c r="AA2" s="33" t="s">
        <v>28</v>
      </c>
      <c r="AB2" s="34" t="s">
        <v>29</v>
      </c>
      <c r="AC2" s="34" t="s">
        <v>30</v>
      </c>
      <c r="AD2" s="14"/>
      <c r="AE2" s="14"/>
      <c r="AF2" s="14"/>
      <c r="AG2" s="14"/>
      <c r="AH2" s="14"/>
      <c r="AI2" s="14"/>
      <c r="AJ2" s="14"/>
      <c r="AK2" s="14"/>
      <c r="AL2" s="9" t="s">
        <v>2</v>
      </c>
      <c r="AM2" s="9" t="s">
        <v>38</v>
      </c>
      <c r="AN2" s="9" t="s">
        <v>39</v>
      </c>
      <c r="AO2" s="14"/>
    </row>
    <row r="3" spans="1:42" x14ac:dyDescent="0.25">
      <c r="A3" s="14"/>
      <c r="B3" s="21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5" t="s">
        <v>42</v>
      </c>
      <c r="AA3" s="5" t="s">
        <v>43</v>
      </c>
      <c r="AB3" s="5" t="s">
        <v>36</v>
      </c>
      <c r="AC3" s="5" t="s">
        <v>37</v>
      </c>
      <c r="AD3" s="19" t="s">
        <v>31</v>
      </c>
      <c r="AE3" s="19" t="s">
        <v>32</v>
      </c>
      <c r="AF3" s="19" t="s">
        <v>33</v>
      </c>
      <c r="AG3" s="19" t="s">
        <v>34</v>
      </c>
      <c r="AH3" s="22" t="s">
        <v>73</v>
      </c>
      <c r="AI3" s="23" t="s">
        <v>74</v>
      </c>
      <c r="AJ3" s="19" t="s">
        <v>83</v>
      </c>
      <c r="AK3" s="19"/>
      <c r="AL3" s="8" t="s">
        <v>22</v>
      </c>
      <c r="AM3" s="10">
        <f>$Z$32</f>
        <v>-4.6259292692714858E-14</v>
      </c>
      <c r="AN3" s="8">
        <v>0</v>
      </c>
      <c r="AO3" s="14"/>
    </row>
    <row r="4" spans="1:42" x14ac:dyDescent="0.25">
      <c r="A4" s="14"/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6">
        <f>AVERAGE(N18:N31)</f>
        <v>-10.39415912554524</v>
      </c>
      <c r="AA4" s="6">
        <f>AVERAGE(P18:P31)</f>
        <v>-20.231317424266233</v>
      </c>
      <c r="AB4" s="7">
        <f>(EXP(0.528*LN(AC4/1000+1))-1)*1000</f>
        <v>-29.698648998496392</v>
      </c>
      <c r="AC4" s="5">
        <v>-55.5</v>
      </c>
      <c r="AD4" s="14"/>
      <c r="AE4" s="14"/>
      <c r="AF4" s="14"/>
      <c r="AG4" s="14"/>
      <c r="AH4" s="14"/>
      <c r="AI4" s="14"/>
      <c r="AJ4" s="14"/>
      <c r="AK4" s="14"/>
      <c r="AL4" s="8" t="s">
        <v>24</v>
      </c>
      <c r="AM4" s="10">
        <f>SLAP!Z18</f>
        <v>-28.43600664630458</v>
      </c>
      <c r="AN4" s="11">
        <f>AB4</f>
        <v>-29.698648998496392</v>
      </c>
      <c r="AO4" s="14"/>
    </row>
    <row r="5" spans="1:42" x14ac:dyDescent="0.25">
      <c r="A5" s="1" t="s">
        <v>22</v>
      </c>
      <c r="B5" s="2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4"/>
      <c r="AJ5" s="14"/>
      <c r="AK5" s="14"/>
      <c r="AL5" s="8"/>
      <c r="AM5" s="10"/>
      <c r="AN5" s="11"/>
      <c r="AO5" s="14"/>
    </row>
    <row r="6" spans="1:42" x14ac:dyDescent="0.25">
      <c r="A6" s="19" t="s">
        <v>0</v>
      </c>
      <c r="B6" s="23" t="s">
        <v>79</v>
      </c>
      <c r="C6" s="13" t="s">
        <v>65</v>
      </c>
      <c r="D6" s="13" t="s">
        <v>57</v>
      </c>
      <c r="E6" s="19" t="s">
        <v>1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  <c r="U6" s="19" t="s">
        <v>17</v>
      </c>
      <c r="V6" s="19" t="s">
        <v>18</v>
      </c>
      <c r="W6" s="19" t="s">
        <v>19</v>
      </c>
      <c r="X6" s="19" t="s">
        <v>20</v>
      </c>
      <c r="Y6" s="19" t="s">
        <v>21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8"/>
      <c r="AM6" s="8" t="s">
        <v>40</v>
      </c>
      <c r="AN6" s="11">
        <f>SLOPE(AN3:AN4,AM3:AM4)</f>
        <v>1.044402941942481</v>
      </c>
      <c r="AO6" s="14"/>
    </row>
    <row r="7" spans="1:42" x14ac:dyDescent="0.25">
      <c r="A7" s="14"/>
      <c r="B7" s="21"/>
      <c r="C7" s="14"/>
      <c r="D7" s="14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4"/>
      <c r="X7" s="16"/>
      <c r="Y7" s="16"/>
      <c r="Z7" s="41"/>
      <c r="AA7" s="41"/>
      <c r="AB7" s="41"/>
      <c r="AC7" s="41"/>
      <c r="AD7" s="41"/>
      <c r="AE7" s="41"/>
      <c r="AF7" s="42"/>
      <c r="AG7" s="43"/>
      <c r="AH7" s="14"/>
      <c r="AI7" s="14"/>
      <c r="AJ7" s="14"/>
      <c r="AK7" s="14"/>
      <c r="AL7" s="8"/>
      <c r="AM7" s="8" t="s">
        <v>41</v>
      </c>
      <c r="AN7" s="8">
        <v>0</v>
      </c>
      <c r="AO7" s="14"/>
    </row>
    <row r="8" spans="1:42" x14ac:dyDescent="0.25">
      <c r="A8" s="14"/>
      <c r="B8" s="21"/>
      <c r="C8" s="14"/>
      <c r="D8" s="14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4"/>
      <c r="X8" s="16"/>
      <c r="Y8" s="16"/>
      <c r="Z8" s="41"/>
      <c r="AA8" s="41"/>
      <c r="AB8" s="41"/>
      <c r="AC8" s="41"/>
      <c r="AD8" s="41"/>
      <c r="AE8" s="41"/>
      <c r="AF8" s="42"/>
      <c r="AG8" s="43"/>
      <c r="AH8" s="14"/>
      <c r="AI8" s="14"/>
      <c r="AJ8" s="14"/>
      <c r="AK8" s="14"/>
      <c r="AL8" s="8"/>
      <c r="AM8" s="8"/>
      <c r="AN8" s="8"/>
      <c r="AO8" s="14"/>
    </row>
    <row r="9" spans="1:42" x14ac:dyDescent="0.25">
      <c r="A9" s="14"/>
      <c r="B9" s="21"/>
      <c r="C9" s="14"/>
      <c r="D9" s="14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4"/>
      <c r="X9" s="16"/>
      <c r="Y9" s="16"/>
      <c r="Z9" s="41"/>
      <c r="AA9" s="41"/>
      <c r="AB9" s="41"/>
      <c r="AC9" s="41"/>
      <c r="AD9" s="41"/>
      <c r="AE9" s="41"/>
      <c r="AF9" s="42"/>
      <c r="AG9" s="43"/>
      <c r="AH9" s="14"/>
      <c r="AI9" s="14"/>
      <c r="AJ9" s="14"/>
      <c r="AK9" s="14"/>
      <c r="AL9" s="9" t="s">
        <v>5</v>
      </c>
      <c r="AM9" s="8"/>
      <c r="AN9" s="8"/>
      <c r="AO9" s="14"/>
    </row>
    <row r="10" spans="1:42" x14ac:dyDescent="0.25">
      <c r="A10" s="14"/>
      <c r="B10" s="21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4"/>
      <c r="X10" s="16"/>
      <c r="Y10" s="16"/>
      <c r="Z10" s="41"/>
      <c r="AA10" s="41"/>
      <c r="AB10" s="41"/>
      <c r="AC10" s="41"/>
      <c r="AD10" s="41"/>
      <c r="AE10" s="41"/>
      <c r="AF10" s="42"/>
      <c r="AG10" s="43"/>
      <c r="AH10" s="14"/>
      <c r="AI10" s="14"/>
      <c r="AJ10" s="14"/>
      <c r="AK10" s="14"/>
      <c r="AL10" s="8" t="s">
        <v>22</v>
      </c>
      <c r="AM10" s="10">
        <f>AA32</f>
        <v>-4.6259292692714858E-14</v>
      </c>
      <c r="AN10" s="8">
        <v>0</v>
      </c>
      <c r="AO10" s="14"/>
    </row>
    <row r="11" spans="1:42" s="14" customFormat="1" x14ac:dyDescent="0.25">
      <c r="A11" s="46"/>
      <c r="B11" s="21"/>
      <c r="C11" s="46"/>
      <c r="D11" s="46"/>
      <c r="E11" s="4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7"/>
      <c r="W11" s="46"/>
      <c r="X11" s="16"/>
      <c r="Y11" s="16"/>
      <c r="Z11" s="41"/>
      <c r="AA11" s="41"/>
      <c r="AB11" s="41"/>
      <c r="AC11" s="41"/>
      <c r="AD11" s="41"/>
      <c r="AE11" s="41"/>
      <c r="AF11" s="42"/>
      <c r="AG11" s="43"/>
      <c r="AH11" s="46"/>
      <c r="AI11" s="46"/>
      <c r="AJ11" s="46"/>
      <c r="AK11" s="46"/>
      <c r="AL11" s="8" t="s">
        <v>24</v>
      </c>
      <c r="AM11" s="10">
        <f>SLAP!AA18</f>
        <v>-53.195725444641745</v>
      </c>
      <c r="AN11" s="8">
        <f>AC4</f>
        <v>-55.5</v>
      </c>
    </row>
    <row r="12" spans="1:42" x14ac:dyDescent="0.25">
      <c r="A12" s="46"/>
      <c r="B12" s="21"/>
      <c r="C12" s="46"/>
      <c r="D12" s="46"/>
      <c r="E12" s="4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7"/>
      <c r="W12" s="46"/>
      <c r="X12" s="16"/>
      <c r="Y12" s="16"/>
      <c r="Z12" s="41"/>
      <c r="AA12" s="41"/>
      <c r="AB12" s="41"/>
      <c r="AC12" s="41"/>
      <c r="AD12" s="41"/>
      <c r="AE12" s="41"/>
      <c r="AF12" s="42"/>
      <c r="AG12" s="43"/>
      <c r="AH12" s="46"/>
      <c r="AI12" s="46"/>
      <c r="AJ12" s="46"/>
      <c r="AK12" s="46"/>
      <c r="AL12" s="8"/>
      <c r="AM12" s="8" t="s">
        <v>40</v>
      </c>
      <c r="AN12" s="11">
        <f>SLOPE(AN10:AN11,AM10:AM11)</f>
        <v>1.0433169119529397</v>
      </c>
      <c r="AO12" s="14"/>
    </row>
    <row r="13" spans="1:42" x14ac:dyDescent="0.25">
      <c r="A13" s="46"/>
      <c r="B13" s="21"/>
      <c r="C13" s="46"/>
      <c r="D13" s="46"/>
      <c r="E13" s="4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7"/>
      <c r="W13" s="46"/>
      <c r="X13" s="16"/>
      <c r="Y13" s="16"/>
      <c r="Z13" s="41"/>
      <c r="AA13" s="41"/>
      <c r="AB13" s="41"/>
      <c r="AC13" s="41"/>
      <c r="AD13" s="41"/>
      <c r="AE13" s="41"/>
      <c r="AF13" s="42"/>
      <c r="AG13" s="43"/>
      <c r="AH13" s="46"/>
      <c r="AI13" s="46"/>
      <c r="AJ13" s="46"/>
      <c r="AK13" s="46"/>
      <c r="AL13" s="8"/>
      <c r="AM13" s="8" t="s">
        <v>41</v>
      </c>
      <c r="AN13" s="8">
        <v>0</v>
      </c>
      <c r="AO13" s="14"/>
    </row>
    <row r="14" spans="1:42" x14ac:dyDescent="0.25">
      <c r="A14" s="46"/>
      <c r="B14" s="21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7"/>
      <c r="W14" s="46"/>
      <c r="X14" s="16"/>
      <c r="Y14" s="16"/>
      <c r="Z14" s="41"/>
      <c r="AA14" s="41"/>
      <c r="AB14" s="41"/>
      <c r="AC14" s="41"/>
      <c r="AD14" s="41"/>
      <c r="AE14" s="41"/>
      <c r="AF14" s="42"/>
      <c r="AG14" s="43"/>
      <c r="AH14" s="46"/>
      <c r="AI14" s="46"/>
      <c r="AJ14" s="46"/>
      <c r="AK14" s="46"/>
      <c r="AL14" s="25"/>
      <c r="AM14" s="24" t="s">
        <v>77</v>
      </c>
      <c r="AN14" s="24">
        <v>0.52800000000000002</v>
      </c>
      <c r="AO14" s="14"/>
    </row>
    <row r="15" spans="1:42" x14ac:dyDescent="0.25">
      <c r="A15" s="52" t="s">
        <v>116</v>
      </c>
      <c r="B15" s="21"/>
      <c r="C15" s="14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4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4"/>
      <c r="AI15" s="14"/>
      <c r="AJ15" s="26"/>
      <c r="AK15" s="26"/>
      <c r="AL15" s="26"/>
      <c r="AM15" s="27" t="s">
        <v>75</v>
      </c>
      <c r="AN15" s="26"/>
      <c r="AO15" s="26"/>
      <c r="AP15" s="26"/>
    </row>
    <row r="16" spans="1:42" s="46" customFormat="1" x14ac:dyDescent="0.25">
      <c r="A16" s="46" t="s">
        <v>100</v>
      </c>
      <c r="B16" s="21"/>
      <c r="C16" s="48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47"/>
      <c r="X16" s="16"/>
      <c r="Y16" s="16"/>
      <c r="Z16" s="17"/>
      <c r="AA16" s="17"/>
      <c r="AB16" s="17"/>
      <c r="AC16" s="17"/>
      <c r="AD16" s="17"/>
      <c r="AE16" s="17"/>
      <c r="AF16" s="16"/>
      <c r="AG16" s="2"/>
    </row>
    <row r="17" spans="1:37" x14ac:dyDescent="0.25">
      <c r="A17" s="46" t="s">
        <v>115</v>
      </c>
      <c r="B17" s="21"/>
      <c r="C17" s="48"/>
      <c r="D17" s="48"/>
      <c r="E17" s="4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47"/>
      <c r="W17" s="46"/>
      <c r="X17" s="16"/>
      <c r="Y17" s="16"/>
      <c r="Z17" s="17"/>
      <c r="AA17" s="17"/>
      <c r="AB17" s="17"/>
      <c r="AC17" s="17"/>
      <c r="AD17" s="17"/>
      <c r="AE17" s="17"/>
      <c r="AF17" s="16"/>
      <c r="AG17" s="2"/>
      <c r="AH17" s="46"/>
      <c r="AI17" s="46"/>
      <c r="AJ17" s="46"/>
      <c r="AK17" s="46"/>
    </row>
    <row r="18" spans="1:37" s="46" customFormat="1" x14ac:dyDescent="0.25">
      <c r="A18" s="46">
        <v>738</v>
      </c>
      <c r="B18" s="21" t="s">
        <v>122</v>
      </c>
      <c r="C18" s="48" t="s">
        <v>62</v>
      </c>
      <c r="D18" s="48" t="s">
        <v>22</v>
      </c>
      <c r="E18" s="46" t="s">
        <v>121</v>
      </c>
      <c r="F18" s="16">
        <v>-0.351965988831832</v>
      </c>
      <c r="G18" s="16">
        <v>-0.35202844657163201</v>
      </c>
      <c r="H18" s="16">
        <v>5.0779454263908397E-3</v>
      </c>
      <c r="I18" s="16">
        <v>-0.61318842322524703</v>
      </c>
      <c r="J18" s="16">
        <v>-0.613376529785712</v>
      </c>
      <c r="K18" s="16">
        <v>1.2323522338199E-3</v>
      </c>
      <c r="L18" s="16">
        <v>-2.8165638844775999E-2</v>
      </c>
      <c r="M18" s="16">
        <v>5.2190803014591598E-3</v>
      </c>
      <c r="N18" s="16">
        <v>-10.5433692851943</v>
      </c>
      <c r="O18" s="16">
        <v>5.0261758154904702E-3</v>
      </c>
      <c r="P18" s="16">
        <v>-20.497097347079499</v>
      </c>
      <c r="Q18" s="16">
        <v>1.2078332194661199E-3</v>
      </c>
      <c r="R18" s="16">
        <v>-30.923464561507402</v>
      </c>
      <c r="S18" s="16">
        <v>0.122975683258952</v>
      </c>
      <c r="T18" s="16">
        <v>373.27636823108099</v>
      </c>
      <c r="U18" s="16">
        <v>7.3667185115928402E-2</v>
      </c>
      <c r="V18" s="47">
        <v>43432.540694444448</v>
      </c>
      <c r="W18" s="46">
        <v>2.2000000000000002</v>
      </c>
      <c r="X18" s="16">
        <v>1.9016295739488799E-2</v>
      </c>
      <c r="Y18" s="16">
        <v>1.50408160380552E-2</v>
      </c>
      <c r="Z18" s="17">
        <f>((((N18/1000)+1)/((SMOW!$Z$4/1000)+1))-1)*1000</f>
        <v>-0.15077736355839644</v>
      </c>
      <c r="AA18" s="17">
        <f>((((P18/1000)+1)/((SMOW!$AA$4/1000)+1))-1)*1000</f>
        <v>-0.27126803248556097</v>
      </c>
      <c r="AB18" s="17">
        <f>Z18*SMOW!$AN$6</f>
        <v>-0.15747232207872025</v>
      </c>
      <c r="AC18" s="17">
        <f>AA18*SMOW!$AN$12</f>
        <v>-0.2830185259643852</v>
      </c>
      <c r="AD18" s="17">
        <f t="shared" ref="AD18:AE23" si="0">LN((AB18/1000)+1)*1000</f>
        <v>-0.15748472214665024</v>
      </c>
      <c r="AE18" s="17">
        <f t="shared" si="0"/>
        <v>-0.28305858326552141</v>
      </c>
      <c r="AF18" s="16">
        <f>(AD18-SMOW!$AN$14*AE18)</f>
        <v>-8.0297901824549212E-3</v>
      </c>
      <c r="AG18" s="2">
        <f t="shared" ref="AG18:AG29" si="1">AF18*1000</f>
        <v>-8.0297901824549207</v>
      </c>
      <c r="AH18" s="20">
        <f>AVERAGE(AG18:AG20)</f>
        <v>1.1462518092245351</v>
      </c>
      <c r="AI18" s="20">
        <f>STDEV(AG18:AG20)</f>
        <v>8.4013143663548426</v>
      </c>
    </row>
    <row r="19" spans="1:37" s="46" customFormat="1" x14ac:dyDescent="0.25">
      <c r="A19" s="46">
        <v>739</v>
      </c>
      <c r="B19" s="21" t="s">
        <v>81</v>
      </c>
      <c r="C19" s="48" t="s">
        <v>62</v>
      </c>
      <c r="D19" s="48" t="s">
        <v>22</v>
      </c>
      <c r="E19" s="46" t="s">
        <v>123</v>
      </c>
      <c r="F19" s="16">
        <v>-0.28890524313069399</v>
      </c>
      <c r="G19" s="16">
        <v>-0.28894738221448402</v>
      </c>
      <c r="H19" s="16">
        <v>4.5160227154191204E-3</v>
      </c>
      <c r="I19" s="16">
        <v>-0.52357866322624802</v>
      </c>
      <c r="J19" s="16">
        <v>-0.52371582983226606</v>
      </c>
      <c r="K19" s="16">
        <v>1.62324619285339E-3</v>
      </c>
      <c r="L19" s="16">
        <v>-1.2425424063048101E-2</v>
      </c>
      <c r="M19" s="16">
        <v>4.5923575826685098E-3</v>
      </c>
      <c r="N19" s="16">
        <v>-10.480951443265001</v>
      </c>
      <c r="O19" s="16">
        <v>4.4699819018311302E-3</v>
      </c>
      <c r="P19" s="16">
        <v>-20.4092704726318</v>
      </c>
      <c r="Q19" s="16">
        <v>1.5909499096860901E-3</v>
      </c>
      <c r="R19" s="16">
        <v>-30.915272462125198</v>
      </c>
      <c r="S19" s="16">
        <v>0.123929444091003</v>
      </c>
      <c r="T19" s="16">
        <v>800.84115073940995</v>
      </c>
      <c r="U19" s="16">
        <v>8.0814371845992994E-2</v>
      </c>
      <c r="V19" s="47">
        <v>43432.650370370371</v>
      </c>
      <c r="W19" s="46">
        <v>2.2000000000000002</v>
      </c>
      <c r="X19" s="16">
        <v>5.6459929197172902E-2</v>
      </c>
      <c r="Y19" s="16">
        <v>5.1980274237867302E-2</v>
      </c>
      <c r="Z19" s="17">
        <f>((((N19/1000)+1)/((SMOW!$Z$4/1000)+1))-1)*1000</f>
        <v>-8.7703926285542799E-2</v>
      </c>
      <c r="AA19" s="17">
        <f>((((P19/1000)+1)/((SMOW!$AA$4/1000)+1))-1)*1000</f>
        <v>-0.18162761428308638</v>
      </c>
      <c r="AB19" s="17">
        <f>Z19*SMOW!$AN$6</f>
        <v>-9.159823863252739E-2</v>
      </c>
      <c r="AC19" s="17">
        <f>AA19*SMOW!$AN$12</f>
        <v>-0.18949516165920932</v>
      </c>
      <c r="AD19" s="17">
        <f t="shared" si="0"/>
        <v>-9.1602434007328051E-2</v>
      </c>
      <c r="AE19" s="17">
        <f t="shared" si="0"/>
        <v>-0.18951311813585112</v>
      </c>
      <c r="AF19" s="16">
        <f>(AD19-SMOW!$AN$14*AE19)</f>
        <v>8.4604923684013372E-3</v>
      </c>
      <c r="AG19" s="2">
        <f t="shared" si="1"/>
        <v>8.4604923684013364</v>
      </c>
    </row>
    <row r="20" spans="1:37" s="46" customFormat="1" x14ac:dyDescent="0.25">
      <c r="A20" s="46">
        <v>740</v>
      </c>
      <c r="B20" s="21" t="s">
        <v>80</v>
      </c>
      <c r="C20" s="48" t="s">
        <v>62</v>
      </c>
      <c r="D20" s="48" t="s">
        <v>22</v>
      </c>
      <c r="E20" s="46" t="s">
        <v>124</v>
      </c>
      <c r="F20" s="16">
        <v>-0.20413316453386801</v>
      </c>
      <c r="G20" s="16">
        <v>-0.204154377935297</v>
      </c>
      <c r="H20" s="16">
        <v>4.3866791548603798E-3</v>
      </c>
      <c r="I20" s="16">
        <v>-0.352996068198413</v>
      </c>
      <c r="J20" s="16">
        <v>-0.35305843056658298</v>
      </c>
      <c r="K20" s="16">
        <v>1.5116436276378399E-3</v>
      </c>
      <c r="L20" s="16">
        <v>-1.7739526596141302E-2</v>
      </c>
      <c r="M20" s="16">
        <v>4.43979030311054E-3</v>
      </c>
      <c r="N20" s="16">
        <v>-10.397043615296299</v>
      </c>
      <c r="O20" s="16">
        <v>4.3419569977827801E-3</v>
      </c>
      <c r="P20" s="16">
        <v>-20.242081807506001</v>
      </c>
      <c r="Q20" s="16">
        <v>1.48156780127129E-3</v>
      </c>
      <c r="R20" s="16">
        <v>-30.584958311879902</v>
      </c>
      <c r="S20" s="16">
        <v>0.14572433412759001</v>
      </c>
      <c r="T20" s="16">
        <v>1072.0884838214599</v>
      </c>
      <c r="U20" s="16">
        <v>8.7764360535114494E-2</v>
      </c>
      <c r="V20" s="47">
        <v>43432.740069444444</v>
      </c>
      <c r="W20" s="46">
        <v>2.2000000000000002</v>
      </c>
      <c r="X20" s="16">
        <v>1.9426566960628801E-2</v>
      </c>
      <c r="Y20" s="16">
        <v>2.0870826143068101E-2</v>
      </c>
      <c r="Z20" s="17">
        <f>((((N20/1000)+1)/((SMOW!$Z$4/1000)+1))-1)*1000</f>
        <v>-2.9147865058254396E-3</v>
      </c>
      <c r="AA20" s="17">
        <f>((((P20/1000)+1)/((SMOW!$AA$4/1000)+1))-1)*1000</f>
        <v>-1.0986657801193012E-2</v>
      </c>
      <c r="AB20" s="17">
        <f>Z20*SMOW!$AN$6</f>
        <v>-3.0442116018183337E-3</v>
      </c>
      <c r="AC20" s="17">
        <f>AA20*SMOW!$AN$12</f>
        <v>-1.1462565889824368E-2</v>
      </c>
      <c r="AD20" s="17">
        <f t="shared" si="0"/>
        <v>-3.0442162354207825E-3</v>
      </c>
      <c r="AE20" s="17">
        <f t="shared" si="0"/>
        <v>-1.1462631585507522E-2</v>
      </c>
      <c r="AF20" s="16">
        <f>(AD20-SMOW!$AN$14*AE20)</f>
        <v>3.0080532417271896E-3</v>
      </c>
      <c r="AG20" s="2">
        <f t="shared" si="1"/>
        <v>3.0080532417271897</v>
      </c>
    </row>
    <row r="21" spans="1:37" s="46" customFormat="1" x14ac:dyDescent="0.25">
      <c r="A21" s="46">
        <v>759</v>
      </c>
      <c r="B21" s="21" t="s">
        <v>80</v>
      </c>
      <c r="C21" s="48" t="s">
        <v>62</v>
      </c>
      <c r="D21" s="48" t="s">
        <v>22</v>
      </c>
      <c r="E21" s="46" t="s">
        <v>151</v>
      </c>
      <c r="F21" s="16">
        <v>-0.16621712255061599</v>
      </c>
      <c r="G21" s="16">
        <v>-0.16623141649326501</v>
      </c>
      <c r="H21" s="16">
        <v>4.95204439838531E-3</v>
      </c>
      <c r="I21" s="16">
        <v>-0.26908070794056399</v>
      </c>
      <c r="J21" s="16">
        <v>-0.26911697797842898</v>
      </c>
      <c r="K21" s="16">
        <v>1.77295179780211E-3</v>
      </c>
      <c r="L21" s="16">
        <v>-2.4137652120654701E-2</v>
      </c>
      <c r="M21" s="16">
        <v>4.7516065745916601E-3</v>
      </c>
      <c r="N21" s="16">
        <v>-10.3595141270421</v>
      </c>
      <c r="O21" s="16">
        <v>4.9015583474069299E-3</v>
      </c>
      <c r="P21" s="16">
        <v>-20.1598360364016</v>
      </c>
      <c r="Q21" s="16">
        <v>1.73767695560376E-3</v>
      </c>
      <c r="R21" s="16">
        <v>-29.587027093629999</v>
      </c>
      <c r="S21" s="16">
        <v>0.13035411504234401</v>
      </c>
      <c r="T21" s="16">
        <v>275.95754947824798</v>
      </c>
      <c r="U21" s="16">
        <v>6.6785976352953705E-2</v>
      </c>
      <c r="V21" s="47">
        <v>43438.714861111112</v>
      </c>
      <c r="W21" s="46">
        <v>2.2000000000000002</v>
      </c>
      <c r="X21" s="16">
        <v>3.21754266766252E-2</v>
      </c>
      <c r="Y21" s="16">
        <v>2.7311242089300899E-2</v>
      </c>
      <c r="Z21" s="17">
        <f>((((N21/1000)+1)/((SMOW!$Z$4/1000)+1))-1)*1000</f>
        <v>3.5008886439591436E-2</v>
      </c>
      <c r="AA21" s="17">
        <f>((((P21/1000)+1)/((SMOW!$AA$4/1000)+1))-1)*1000</f>
        <v>7.29574124340715E-2</v>
      </c>
      <c r="AB21" s="17">
        <f>Z21*SMOW!$AN$6</f>
        <v>3.6563383991639525E-2</v>
      </c>
      <c r="AC21" s="17">
        <f>AA21*SMOW!$AN$12</f>
        <v>7.6117702244792487E-2</v>
      </c>
      <c r="AD21" s="17">
        <f t="shared" si="0"/>
        <v>3.6562715567374469E-2</v>
      </c>
      <c r="AE21" s="17">
        <f t="shared" si="0"/>
        <v>7.6114805439504843E-2</v>
      </c>
      <c r="AF21" s="16">
        <f>(AD21-SMOW!$AN$14*AE21)</f>
        <v>-3.6259017046840897E-3</v>
      </c>
      <c r="AG21" s="2">
        <f t="shared" si="1"/>
        <v>-3.6259017046840896</v>
      </c>
      <c r="AH21" s="20">
        <f>AVERAGE(AG21:AG23)</f>
        <v>-5.4641857983499778</v>
      </c>
      <c r="AI21" s="20">
        <f>STDEV(AG21:AG23)</f>
        <v>1.9222539818951911</v>
      </c>
    </row>
    <row r="22" spans="1:37" s="46" customFormat="1" x14ac:dyDescent="0.25">
      <c r="A22" s="46">
        <v>760</v>
      </c>
      <c r="B22" s="21" t="s">
        <v>80</v>
      </c>
      <c r="C22" s="48" t="s">
        <v>62</v>
      </c>
      <c r="D22" s="48" t="s">
        <v>22</v>
      </c>
      <c r="E22" s="46" t="s">
        <v>152</v>
      </c>
      <c r="F22" s="16">
        <v>-0.11687856529707701</v>
      </c>
      <c r="G22" s="16">
        <v>-0.116885750290544</v>
      </c>
      <c r="H22" s="16">
        <v>4.3748517172508498E-3</v>
      </c>
      <c r="I22" s="16">
        <v>-0.168586449319129</v>
      </c>
      <c r="J22" s="16">
        <v>-0.16860070230735999</v>
      </c>
      <c r="K22" s="16">
        <v>1.4829031861469E-3</v>
      </c>
      <c r="L22" s="16">
        <v>-2.7864579472258299E-2</v>
      </c>
      <c r="M22" s="16">
        <v>4.2495072146970696E-3</v>
      </c>
      <c r="N22" s="16">
        <v>-10.3106785759646</v>
      </c>
      <c r="O22" s="16">
        <v>4.3302501408014398E-3</v>
      </c>
      <c r="P22" s="16">
        <v>-20.0613412225023</v>
      </c>
      <c r="Q22" s="16">
        <v>1.4533991827370299E-3</v>
      </c>
      <c r="R22" s="16">
        <v>-29.3286833112194</v>
      </c>
      <c r="S22" s="16">
        <v>0.13460985321909599</v>
      </c>
      <c r="T22" s="16">
        <v>336.24310083817301</v>
      </c>
      <c r="U22" s="16">
        <v>7.3564449178693397E-2</v>
      </c>
      <c r="V22" s="47">
        <v>43438.792824074073</v>
      </c>
      <c r="W22" s="46">
        <v>2.2000000000000002</v>
      </c>
      <c r="X22" s="16">
        <v>1.97308826330524E-2</v>
      </c>
      <c r="Y22" s="16">
        <v>3.1597031425987403E-2</v>
      </c>
      <c r="Z22" s="17">
        <f>((((N22/1000)+1)/((SMOW!$Z$4/1000)+1))-1)*1000</f>
        <v>8.4357373544730052E-2</v>
      </c>
      <c r="AA22" s="17">
        <f>((((P22/1000)+1)/((SMOW!$AA$4/1000)+1))-1)*1000</f>
        <v>0.17348605317435428</v>
      </c>
      <c r="AB22" s="17">
        <f>Z22*SMOW!$AN$6</f>
        <v>8.8103089104656876E-2</v>
      </c>
      <c r="AC22" s="17">
        <f>AA22*SMOW!$AN$12</f>
        <v>0.18100093326477082</v>
      </c>
      <c r="AD22" s="17">
        <f t="shared" si="0"/>
        <v>8.8099208255460762E-2</v>
      </c>
      <c r="AE22" s="17">
        <f t="shared" si="0"/>
        <v>0.18098455457220677</v>
      </c>
      <c r="AF22" s="16">
        <f>(AD22-SMOW!$AN$14*AE22)</f>
        <v>-7.460636558664413E-3</v>
      </c>
      <c r="AG22" s="2">
        <f t="shared" si="1"/>
        <v>-7.4606365586644134</v>
      </c>
    </row>
    <row r="23" spans="1:37" s="46" customFormat="1" x14ac:dyDescent="0.25">
      <c r="A23" s="46">
        <v>761</v>
      </c>
      <c r="B23" s="21" t="s">
        <v>80</v>
      </c>
      <c r="C23" s="48" t="s">
        <v>62</v>
      </c>
      <c r="D23" s="48" t="s">
        <v>22</v>
      </c>
      <c r="E23" s="46" t="s">
        <v>164</v>
      </c>
      <c r="F23" s="16">
        <v>-0.185120253102869</v>
      </c>
      <c r="G23" s="16">
        <v>-0.18513759910878799</v>
      </c>
      <c r="H23" s="16">
        <v>3.2742913436406801E-3</v>
      </c>
      <c r="I23" s="16">
        <v>-0.30186640586702701</v>
      </c>
      <c r="J23" s="16">
        <v>-0.301912001864865</v>
      </c>
      <c r="K23" s="16">
        <v>1.13562317235009E-3</v>
      </c>
      <c r="L23" s="16">
        <v>-2.5728062124139299E-2</v>
      </c>
      <c r="M23" s="16">
        <v>3.3761161662179602E-3</v>
      </c>
      <c r="N23" s="16">
        <v>-10.378224540337399</v>
      </c>
      <c r="O23" s="16">
        <v>3.2409099709402602E-3</v>
      </c>
      <c r="P23" s="16">
        <v>-20.191969426508901</v>
      </c>
      <c r="Q23" s="16">
        <v>1.1130286899442201E-3</v>
      </c>
      <c r="R23" s="16">
        <v>-30.0493170858715</v>
      </c>
      <c r="S23" s="16">
        <v>0.11179557622769</v>
      </c>
      <c r="T23" s="16">
        <v>312.04344185726501</v>
      </c>
      <c r="U23" s="16">
        <v>6.2949501946991698E-2</v>
      </c>
      <c r="V23" s="47">
        <v>43438.872303240743</v>
      </c>
      <c r="W23" s="46">
        <v>2.2000000000000002</v>
      </c>
      <c r="X23" s="16">
        <v>1.40818010681465E-3</v>
      </c>
      <c r="Y23" s="16">
        <v>2.19860273731735E-3</v>
      </c>
      <c r="Z23" s="17">
        <f>((((N23/1000)+1)/((SMOW!$Z$4/1000)+1))-1)*1000</f>
        <v>1.6101951453295626E-2</v>
      </c>
      <c r="AA23" s="17">
        <f>((((P23/1000)+1)/((SMOW!$AA$4/1000)+1))-1)*1000</f>
        <v>4.0160497530639105E-2</v>
      </c>
      <c r="AB23" s="17">
        <f>Z23*SMOW!$AN$6</f>
        <v>1.6816925468836959E-2</v>
      </c>
      <c r="AC23" s="17">
        <f>AA23*SMOW!$AN$12</f>
        <v>4.1900126266160055E-2</v>
      </c>
      <c r="AD23" s="17">
        <f t="shared" si="0"/>
        <v>1.6816784065937476E-2</v>
      </c>
      <c r="AE23" s="17">
        <f t="shared" si="0"/>
        <v>4.1899248480376718E-2</v>
      </c>
      <c r="AF23" s="16">
        <f>(AD23-SMOW!$AN$14*AE23)</f>
        <v>-5.3060191317014331E-3</v>
      </c>
      <c r="AG23" s="2">
        <f t="shared" si="1"/>
        <v>-5.3060191317014329</v>
      </c>
    </row>
    <row r="24" spans="1:37" s="46" customFormat="1" x14ac:dyDescent="0.25">
      <c r="A24" s="46">
        <v>775</v>
      </c>
      <c r="B24" s="21" t="s">
        <v>80</v>
      </c>
      <c r="C24" s="48" t="s">
        <v>62</v>
      </c>
      <c r="D24" s="48" t="s">
        <v>22</v>
      </c>
      <c r="E24" s="46" t="s">
        <v>171</v>
      </c>
      <c r="F24" s="16">
        <v>-9.9121535010293596E-2</v>
      </c>
      <c r="G24" s="16">
        <v>-9.9126722752089502E-2</v>
      </c>
      <c r="H24" s="16">
        <v>3.7541170966115698E-3</v>
      </c>
      <c r="I24" s="16">
        <v>-0.15358310014791701</v>
      </c>
      <c r="J24" s="16">
        <v>-0.153594936885949</v>
      </c>
      <c r="K24" s="16">
        <v>1.4611795927782401E-3</v>
      </c>
      <c r="L24" s="16">
        <v>-1.8028596076308499E-2</v>
      </c>
      <c r="M24" s="16">
        <v>3.7568408709107901E-3</v>
      </c>
      <c r="N24" s="16">
        <v>-10.293102578452199</v>
      </c>
      <c r="O24" s="16">
        <v>3.7158439043958702E-3</v>
      </c>
      <c r="P24" s="16">
        <v>-20.046636381601399</v>
      </c>
      <c r="Q24" s="16">
        <v>1.4321078043491901E-3</v>
      </c>
      <c r="R24" s="16">
        <v>-31.997120988956802</v>
      </c>
      <c r="S24" s="16">
        <v>0.150693977266916</v>
      </c>
      <c r="T24" s="16">
        <v>530.652696564812</v>
      </c>
      <c r="U24" s="16">
        <v>7.5332024301474995E-2</v>
      </c>
      <c r="V24" s="47">
        <v>43443.822002314817</v>
      </c>
      <c r="W24" s="46">
        <v>2.2000000000000002</v>
      </c>
      <c r="X24" s="16">
        <v>4.2082060267607697E-3</v>
      </c>
      <c r="Y24" s="16">
        <v>7.5344686850037697E-3</v>
      </c>
      <c r="Z24" s="17">
        <f>((((N24/1000)+1)/((SMOW!$Z$4/1000)+1))-1)*1000</f>
        <v>0.10211797760173447</v>
      </c>
      <c r="AA24" s="17">
        <f>((((P24/1000)+1)/((SMOW!$AA$4/1000)+1))-1)*1000</f>
        <v>0.18849453544400596</v>
      </c>
      <c r="AB24" s="17">
        <f>Z24*SMOW!$AN$6</f>
        <v>0.10665231623246785</v>
      </c>
      <c r="AC24" s="17">
        <f>AA24*SMOW!$AN$12</f>
        <v>0.19665953663944424</v>
      </c>
      <c r="AD24" s="17">
        <f t="shared" ref="AD24:AE29" si="2">LN((AB24/1000)+1)*1000</f>
        <v>0.10664662927859377</v>
      </c>
      <c r="AE24" s="17">
        <f t="shared" si="2"/>
        <v>0.19664020168760546</v>
      </c>
      <c r="AF24" s="16">
        <f>(AD24-SMOW!$AN$14*AE24)</f>
        <v>2.8206027875380818E-3</v>
      </c>
      <c r="AG24" s="2">
        <f t="shared" si="1"/>
        <v>2.8206027875380819</v>
      </c>
      <c r="AH24" s="20">
        <f>AVERAGE(AG24:AG26)</f>
        <v>-0.42830234494910585</v>
      </c>
      <c r="AI24" s="20">
        <f>STDEV(AG24:AG26)</f>
        <v>3.8339644010400091</v>
      </c>
    </row>
    <row r="25" spans="1:37" s="46" customFormat="1" x14ac:dyDescent="0.25">
      <c r="A25" s="46">
        <v>776</v>
      </c>
      <c r="B25" s="21" t="s">
        <v>81</v>
      </c>
      <c r="C25" s="48" t="s">
        <v>62</v>
      </c>
      <c r="D25" s="48" t="s">
        <v>22</v>
      </c>
      <c r="E25" s="46" t="s">
        <v>172</v>
      </c>
      <c r="F25" s="16">
        <v>-0.253538853582849</v>
      </c>
      <c r="G25" s="16">
        <v>-0.25357141527858801</v>
      </c>
      <c r="H25" s="16">
        <v>4.6136770083769398E-3</v>
      </c>
      <c r="I25" s="16">
        <v>-0.44219152686552599</v>
      </c>
      <c r="J25" s="16">
        <v>-0.44228940884024198</v>
      </c>
      <c r="K25" s="16">
        <v>2.1048651570581998E-3</v>
      </c>
      <c r="L25" s="16">
        <v>-2.0042607410939599E-2</v>
      </c>
      <c r="M25" s="16">
        <v>4.5135271935238096E-3</v>
      </c>
      <c r="N25" s="16">
        <v>-10.445945613761101</v>
      </c>
      <c r="O25" s="16">
        <v>4.5666406100923901E-3</v>
      </c>
      <c r="P25" s="16">
        <v>-20.329502623606299</v>
      </c>
      <c r="Q25" s="16">
        <v>2.0629865304884702E-3</v>
      </c>
      <c r="R25" s="16">
        <v>-31.997719708313198</v>
      </c>
      <c r="S25" s="16">
        <v>0.120364584660581</v>
      </c>
      <c r="T25" s="16">
        <v>753.75392868532299</v>
      </c>
      <c r="U25" s="16">
        <v>9.0903881285667204E-2</v>
      </c>
      <c r="V25" s="47">
        <v>43444.356631944444</v>
      </c>
      <c r="W25" s="46">
        <v>2.2000000000000002</v>
      </c>
      <c r="X25" s="16">
        <v>2.0906432671751199E-2</v>
      </c>
      <c r="Y25" s="16">
        <v>2.4998245560278201E-2</v>
      </c>
      <c r="Z25" s="17">
        <f>((((N25/1000)+1)/((SMOW!$Z$4/1000)+1))-1)*1000</f>
        <v>-5.2330418917279076E-2</v>
      </c>
      <c r="AA25" s="17">
        <f>((((P25/1000)+1)/((SMOW!$AA$4/1000)+1))-1)*1000</f>
        <v>-0.10021263292681049</v>
      </c>
      <c r="AB25" s="17">
        <f>Z25*SMOW!$AN$6</f>
        <v>-5.4654043470288724E-2</v>
      </c>
      <c r="AC25" s="17">
        <f>AA25*SMOW!$AN$12</f>
        <v>-0.10455353472387341</v>
      </c>
      <c r="AD25" s="17">
        <f t="shared" si="2"/>
        <v>-5.4655537056924691E-2</v>
      </c>
      <c r="AE25" s="17">
        <f t="shared" si="2"/>
        <v>-0.10455900082564311</v>
      </c>
      <c r="AF25" s="16">
        <f>(AD25-SMOW!$AN$14*AE25)</f>
        <v>5.516153790148734E-4</v>
      </c>
      <c r="AG25" s="2">
        <f t="shared" si="1"/>
        <v>0.55161537901487345</v>
      </c>
    </row>
    <row r="26" spans="1:37" s="46" customFormat="1" x14ac:dyDescent="0.25">
      <c r="A26" s="46">
        <v>777</v>
      </c>
      <c r="B26" s="21" t="s">
        <v>81</v>
      </c>
      <c r="C26" s="48" t="s">
        <v>62</v>
      </c>
      <c r="D26" s="48" t="s">
        <v>22</v>
      </c>
      <c r="E26" s="46" t="s">
        <v>173</v>
      </c>
      <c r="F26" s="16">
        <v>-0.19293944030190599</v>
      </c>
      <c r="G26" s="16">
        <v>-0.19295863807192301</v>
      </c>
      <c r="H26" s="16">
        <v>5.4647802362395798E-3</v>
      </c>
      <c r="I26" s="16">
        <v>-0.31786668646543997</v>
      </c>
      <c r="J26" s="16">
        <v>-0.31791724406886701</v>
      </c>
      <c r="K26" s="16">
        <v>1.1824068916913299E-3</v>
      </c>
      <c r="L26" s="16">
        <v>-2.5098333203561501E-2</v>
      </c>
      <c r="M26" s="16">
        <v>5.4937538792122704E-3</v>
      </c>
      <c r="N26" s="16">
        <v>-10.385964010988699</v>
      </c>
      <c r="O26" s="16">
        <v>5.4090668477074404E-3</v>
      </c>
      <c r="P26" s="16">
        <v>-20.207651363780698</v>
      </c>
      <c r="Q26" s="16">
        <v>1.1588815953072599E-3</v>
      </c>
      <c r="R26" s="16">
        <v>-32.4451910683172</v>
      </c>
      <c r="S26" s="16">
        <v>0.14537791639994499</v>
      </c>
      <c r="T26" s="16">
        <v>613.82879473830701</v>
      </c>
      <c r="U26" s="16">
        <v>9.8165794945730994E-2</v>
      </c>
      <c r="V26" s="47">
        <v>43444.43341435185</v>
      </c>
      <c r="W26" s="46">
        <v>2.2000000000000002</v>
      </c>
      <c r="X26" s="16">
        <v>4.9297409733755702E-2</v>
      </c>
      <c r="Y26" s="16">
        <v>3.9693566493542803E-2</v>
      </c>
      <c r="Z26" s="17">
        <f>((((N26/1000)+1)/((SMOW!$Z$4/1000)+1))-1)*1000</f>
        <v>8.2811905690594045E-3</v>
      </c>
      <c r="AA26" s="17">
        <f>((((P26/1000)+1)/((SMOW!$AA$4/1000)+1))-1)*1000</f>
        <v>2.4154742753523806E-2</v>
      </c>
      <c r="AB26" s="17">
        <f>Z26*SMOW!$AN$6</f>
        <v>8.64889979311197E-3</v>
      </c>
      <c r="AC26" s="17">
        <f>AA26*SMOW!$AN$12</f>
        <v>2.5201051618624105E-2</v>
      </c>
      <c r="AD26" s="17">
        <f t="shared" si="2"/>
        <v>8.6488623914997009E-3</v>
      </c>
      <c r="AE26" s="17">
        <f t="shared" si="2"/>
        <v>2.520073407746207E-2</v>
      </c>
      <c r="AF26" s="16">
        <f>(AD26-SMOW!$AN$14*AE26)</f>
        <v>-4.657125201400273E-3</v>
      </c>
      <c r="AG26" s="2">
        <f t="shared" si="1"/>
        <v>-4.6571252014002731</v>
      </c>
    </row>
    <row r="27" spans="1:37" s="46" customFormat="1" x14ac:dyDescent="0.25">
      <c r="A27" s="46">
        <v>839</v>
      </c>
      <c r="B27" s="21" t="s">
        <v>81</v>
      </c>
      <c r="C27" s="48" t="s">
        <v>62</v>
      </c>
      <c r="D27" s="48" t="s">
        <v>22</v>
      </c>
      <c r="E27" s="46" t="s">
        <v>237</v>
      </c>
      <c r="F27" s="16">
        <v>-0.12993909123287201</v>
      </c>
      <c r="G27" s="16">
        <v>-0.129947770113745</v>
      </c>
      <c r="H27" s="16">
        <v>3.4789199993993801E-3</v>
      </c>
      <c r="I27" s="16">
        <v>-0.226240002665026</v>
      </c>
      <c r="J27" s="16">
        <v>-0.22626568548124701</v>
      </c>
      <c r="K27" s="16">
        <v>2.10793909246096E-3</v>
      </c>
      <c r="L27" s="16">
        <v>-1.0479488179646499E-2</v>
      </c>
      <c r="M27" s="16">
        <v>3.4870591600938798E-3</v>
      </c>
      <c r="N27" s="16">
        <v>-10.3236059499484</v>
      </c>
      <c r="O27" s="16">
        <v>3.4434524392750201E-3</v>
      </c>
      <c r="P27" s="16">
        <v>-20.117847694467301</v>
      </c>
      <c r="Q27" s="16">
        <v>2.0659993065389E-3</v>
      </c>
      <c r="R27" s="16">
        <v>-29.168446440404502</v>
      </c>
      <c r="S27" s="16">
        <v>0.123609435137432</v>
      </c>
      <c r="T27" s="16">
        <v>530.37268782678598</v>
      </c>
      <c r="U27" s="16">
        <v>0.13421126468764499</v>
      </c>
      <c r="V27" s="47">
        <v>43479.364317129628</v>
      </c>
      <c r="W27" s="46">
        <v>2.2000000000000002</v>
      </c>
      <c r="X27" s="16">
        <v>1.4789198943818801E-2</v>
      </c>
      <c r="Y27" s="16">
        <v>1.13243218903288E-2</v>
      </c>
      <c r="Z27" s="17">
        <f>((((N27/1000)+1)/((SMOW!$Z$4/1000)+1))-1)*1000</f>
        <v>7.1294219054385266E-2</v>
      </c>
      <c r="AA27" s="17">
        <f>((((P27/1000)+1)/((SMOW!$AA$4/1000)+1))-1)*1000</f>
        <v>0.11581277480776642</v>
      </c>
      <c r="AB27" s="17">
        <f>Z27*SMOW!$AN$6</f>
        <v>7.4459892123891661E-2</v>
      </c>
      <c r="AC27" s="17">
        <f>AA27*SMOW!$AN$12</f>
        <v>0.12082942657714008</v>
      </c>
      <c r="AD27" s="17">
        <f t="shared" si="2"/>
        <v>7.4457120123679443E-2</v>
      </c>
      <c r="AE27" s="17">
        <f t="shared" si="2"/>
        <v>0.12082212728990567</v>
      </c>
      <c r="AF27" s="16">
        <f>(AD27-SMOW!$AN$14*AE27)</f>
        <v>1.066303691460925E-2</v>
      </c>
      <c r="AG27" s="2">
        <f t="shared" si="1"/>
        <v>10.663036914609251</v>
      </c>
      <c r="AH27" s="20">
        <f>AVERAGE(AG27:AG29)</f>
        <v>4.7558295207041148</v>
      </c>
      <c r="AI27" s="20">
        <f>STDEV(AG27:AG29)</f>
        <v>5.2938084268152075</v>
      </c>
    </row>
    <row r="28" spans="1:37" s="46" customFormat="1" x14ac:dyDescent="0.25">
      <c r="A28" s="46">
        <v>840</v>
      </c>
      <c r="B28" s="21" t="s">
        <v>81</v>
      </c>
      <c r="C28" s="48" t="s">
        <v>62</v>
      </c>
      <c r="D28" s="48" t="s">
        <v>22</v>
      </c>
      <c r="E28" s="46" t="s">
        <v>238</v>
      </c>
      <c r="F28" s="16">
        <v>-0.17758085375499699</v>
      </c>
      <c r="G28" s="16">
        <v>-0.17759696427117599</v>
      </c>
      <c r="H28" s="16">
        <v>4.1820724242524702E-3</v>
      </c>
      <c r="I28" s="16">
        <v>-0.29800344817672902</v>
      </c>
      <c r="J28" s="16">
        <v>-0.298047894461962</v>
      </c>
      <c r="K28" s="16">
        <v>1.3284592821250401E-3</v>
      </c>
      <c r="L28" s="16">
        <v>-2.0227675995260298E-2</v>
      </c>
      <c r="M28" s="16">
        <v>4.2615500079563598E-3</v>
      </c>
      <c r="N28" s="16">
        <v>-10.370762005102399</v>
      </c>
      <c r="O28" s="16">
        <v>4.1394362310718403E-3</v>
      </c>
      <c r="P28" s="16">
        <v>-20.188183326645799</v>
      </c>
      <c r="Q28" s="16">
        <v>1.3020281114626E-3</v>
      </c>
      <c r="R28" s="16">
        <v>-29.6964592553175</v>
      </c>
      <c r="S28" s="16">
        <v>0.118404814788967</v>
      </c>
      <c r="T28" s="16">
        <v>550.30689225445997</v>
      </c>
      <c r="U28" s="16">
        <v>7.0092590290532594E-2</v>
      </c>
      <c r="V28" s="47">
        <v>43479.44326388889</v>
      </c>
      <c r="W28" s="46">
        <v>2.2000000000000002</v>
      </c>
      <c r="X28" s="16">
        <v>2.5719974717334899E-3</v>
      </c>
      <c r="Y28" s="16">
        <v>4.9356944385530602E-3</v>
      </c>
      <c r="Z28" s="17">
        <f>((((N28/1000)+1)/((SMOW!$Z$4/1000)+1))-1)*1000</f>
        <v>2.3642868176798615E-2</v>
      </c>
      <c r="AA28" s="17">
        <f>((((P28/1000)+1)/((SMOW!$AA$4/1000)+1))-1)*1000</f>
        <v>4.4024776855389192E-2</v>
      </c>
      <c r="AB28" s="17">
        <f>Z28*SMOW!$AN$6</f>
        <v>2.4692681079806735E-2</v>
      </c>
      <c r="AC28" s="17">
        <f>AA28*SMOW!$AN$12</f>
        <v>4.5931794238181903E-2</v>
      </c>
      <c r="AD28" s="17">
        <f t="shared" si="2"/>
        <v>2.4692376220621069E-2</v>
      </c>
      <c r="AE28" s="17">
        <f t="shared" si="2"/>
        <v>4.5930739405724445E-2</v>
      </c>
      <c r="AF28" s="16">
        <f>(AD28-SMOW!$AN$14*AE28)</f>
        <v>4.4094581439856062E-4</v>
      </c>
      <c r="AG28" s="2">
        <f t="shared" si="1"/>
        <v>0.44094581439856062</v>
      </c>
    </row>
    <row r="29" spans="1:37" s="46" customFormat="1" x14ac:dyDescent="0.25">
      <c r="A29" s="46">
        <v>841</v>
      </c>
      <c r="B29" s="21" t="s">
        <v>81</v>
      </c>
      <c r="C29" s="48" t="s">
        <v>62</v>
      </c>
      <c r="D29" s="48" t="s">
        <v>22</v>
      </c>
      <c r="E29" s="46" t="s">
        <v>239</v>
      </c>
      <c r="F29" s="16">
        <v>-0.24828746313068401</v>
      </c>
      <c r="G29" s="16">
        <v>-0.24831868460113701</v>
      </c>
      <c r="H29" s="16">
        <v>4.4884013773051797E-3</v>
      </c>
      <c r="I29" s="16">
        <v>-0.436976533649031</v>
      </c>
      <c r="J29" s="16">
        <v>-0.43707206290586698</v>
      </c>
      <c r="K29" s="16">
        <v>1.1802904802837399E-3</v>
      </c>
      <c r="L29" s="16">
        <v>-1.75446353868394E-2</v>
      </c>
      <c r="M29" s="16">
        <v>4.4728175333020297E-3</v>
      </c>
      <c r="N29" s="16">
        <v>-10.4407477611904</v>
      </c>
      <c r="O29" s="16">
        <v>4.4426421630266201E-3</v>
      </c>
      <c r="P29" s="16">
        <v>-20.324391388463201</v>
      </c>
      <c r="Q29" s="16">
        <v>1.15680729225058E-3</v>
      </c>
      <c r="R29" s="16">
        <v>-30.2612729338347</v>
      </c>
      <c r="S29" s="16">
        <v>0.13012613775361401</v>
      </c>
      <c r="T29" s="16">
        <v>647.28340918157801</v>
      </c>
      <c r="U29" s="16">
        <v>8.9902367553310006E-2</v>
      </c>
      <c r="V29" s="47">
        <v>43479.529791666668</v>
      </c>
      <c r="W29" s="46">
        <v>2.2000000000000002</v>
      </c>
      <c r="X29" s="16">
        <v>2.74434394920096E-2</v>
      </c>
      <c r="Y29" s="16">
        <v>2.2080756691519599E-2</v>
      </c>
      <c r="Z29" s="17">
        <f>((((N29/1000)+1)/((SMOW!$Z$4/1000)+1))-1)*1000</f>
        <v>-4.7077971573106225E-2</v>
      </c>
      <c r="AA29" s="17">
        <f>((((P29/1000)+1)/((SMOW!$AA$4/1000)+1))-1)*1000</f>
        <v>-9.4995855503654525E-2</v>
      </c>
      <c r="AB29" s="17">
        <f>Z29*SMOW!$AN$6</f>
        <v>-4.9168372011636631E-2</v>
      </c>
      <c r="AC29" s="17">
        <f>AA29*SMOW!$AN$12</f>
        <v>-9.9110782612400514E-2</v>
      </c>
      <c r="AD29" s="17">
        <f t="shared" si="2"/>
        <v>-4.9169580815658628E-2</v>
      </c>
      <c r="AE29" s="17">
        <f t="shared" si="2"/>
        <v>-9.911569441053629E-2</v>
      </c>
      <c r="AF29" s="16">
        <f>(AD29-SMOW!$AN$14*AE29)</f>
        <v>3.1635058331045338E-3</v>
      </c>
      <c r="AG29" s="2">
        <f t="shared" si="1"/>
        <v>3.1635058331045336</v>
      </c>
    </row>
    <row r="30" spans="1:37" s="46" customFormat="1" x14ac:dyDescent="0.25">
      <c r="B30" s="21"/>
      <c r="C30" s="48"/>
      <c r="D30" s="48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47"/>
      <c r="X30" s="16"/>
      <c r="Y30" s="16"/>
      <c r="Z30" s="17"/>
      <c r="AA30" s="17"/>
      <c r="AB30" s="17"/>
      <c r="AC30" s="17"/>
      <c r="AD30" s="17"/>
      <c r="AE30" s="17"/>
      <c r="AF30" s="16"/>
      <c r="AG30" s="2"/>
    </row>
    <row r="31" spans="1:37" s="46" customFormat="1" x14ac:dyDescent="0.25">
      <c r="B31" s="21"/>
      <c r="C31" s="48"/>
      <c r="D31" s="48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47"/>
      <c r="X31" s="16"/>
      <c r="Y31" s="16"/>
      <c r="Z31" s="17"/>
      <c r="AA31" s="17"/>
      <c r="AB31" s="17"/>
      <c r="AC31" s="17"/>
      <c r="AD31" s="17"/>
      <c r="AE31" s="17"/>
      <c r="AF31" s="16"/>
      <c r="AG31" s="2"/>
    </row>
    <row r="32" spans="1:37" s="18" customFormat="1" x14ac:dyDescent="0.25">
      <c r="A32" s="14"/>
      <c r="B32" s="21"/>
      <c r="C32" s="14"/>
      <c r="D32" s="14"/>
      <c r="E32" s="14"/>
      <c r="F32" s="17"/>
      <c r="G32" s="17"/>
      <c r="H32" s="17"/>
      <c r="I32" s="17"/>
      <c r="J32" s="17"/>
      <c r="K32" s="17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5"/>
      <c r="W32" s="14"/>
      <c r="X32" s="16"/>
      <c r="Y32" s="19" t="s">
        <v>35</v>
      </c>
      <c r="Z32" s="16">
        <f t="shared" ref="Z32:AG32" si="3">AVERAGE(Z18:Z31)</f>
        <v>-4.6259292692714858E-14</v>
      </c>
      <c r="AA32" s="16">
        <f>AVERAGE(AA18:AA31)</f>
        <v>-4.6259292692714858E-14</v>
      </c>
      <c r="AB32" s="16">
        <f t="shared" si="3"/>
        <v>-4.8310314082478101E-14</v>
      </c>
      <c r="AC32" s="16">
        <f t="shared" si="3"/>
        <v>-4.8262320066309407E-14</v>
      </c>
      <c r="AD32" s="16">
        <f t="shared" si="3"/>
        <v>-2.7328632346418358E-6</v>
      </c>
      <c r="AE32" s="16">
        <f t="shared" si="3"/>
        <v>-9.7181058561224744E-6</v>
      </c>
      <c r="AF32" s="16">
        <f>AVERAGE(AF18:AF31)</f>
        <v>2.3982966573914597E-6</v>
      </c>
      <c r="AG32" s="2">
        <f t="shared" si="3"/>
        <v>2.39829665739133E-3</v>
      </c>
      <c r="AH32" s="19" t="s">
        <v>35</v>
      </c>
      <c r="AI32" s="14" t="s">
        <v>76</v>
      </c>
      <c r="AJ32" s="14"/>
      <c r="AK32"/>
    </row>
    <row r="33" spans="1:37" s="18" customFormat="1" x14ac:dyDescent="0.25">
      <c r="A33" s="14"/>
      <c r="B33" s="21"/>
      <c r="C33" s="14"/>
      <c r="D33" s="14"/>
      <c r="E33" s="14"/>
      <c r="F33" s="17"/>
      <c r="G33" s="17"/>
      <c r="H33" s="17"/>
      <c r="I33" s="17"/>
      <c r="J33" s="17"/>
      <c r="K33" s="17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5"/>
      <c r="W33" s="14"/>
      <c r="X33" s="16"/>
      <c r="Y33" s="16"/>
      <c r="Z33" s="16"/>
      <c r="AA33" s="16"/>
      <c r="AB33" s="16"/>
      <c r="AC33" s="16"/>
      <c r="AD33" s="14"/>
      <c r="AE33" s="14"/>
      <c r="AF33" s="16"/>
      <c r="AG33" s="2">
        <f>STDEV(AG18:AG31)</f>
        <v>5.9993888339809995</v>
      </c>
      <c r="AH33" s="19" t="s">
        <v>74</v>
      </c>
      <c r="AI33" s="18" t="s">
        <v>260</v>
      </c>
      <c r="AJ33" s="14"/>
      <c r="AK33"/>
    </row>
    <row r="34" spans="1:37" s="18" customFormat="1" x14ac:dyDescent="0.25">
      <c r="B34" s="21"/>
      <c r="C34" s="14"/>
      <c r="D34" s="14"/>
      <c r="E34" s="14"/>
      <c r="F34" s="17"/>
      <c r="G34" s="17"/>
      <c r="H34" s="17"/>
      <c r="I34" s="17"/>
      <c r="J34" s="17"/>
      <c r="K34" s="17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5"/>
      <c r="W34" s="14"/>
      <c r="X34" s="16"/>
      <c r="Y34" s="16"/>
      <c r="Z34" s="16"/>
      <c r="AA34" s="16"/>
      <c r="AB34" s="16"/>
      <c r="AC34" s="16"/>
      <c r="AD34" s="14"/>
      <c r="AE34" s="14"/>
      <c r="AF34" s="14"/>
      <c r="AG34" s="3"/>
      <c r="AH34" s="19"/>
      <c r="AI34" s="14"/>
      <c r="AJ34" s="14"/>
      <c r="AK34"/>
    </row>
    <row r="35" spans="1:37" s="46" customFormat="1" x14ac:dyDescent="0.25">
      <c r="A35" s="18" t="s">
        <v>85</v>
      </c>
      <c r="B35" s="28"/>
      <c r="C35" s="18"/>
      <c r="D35" s="18"/>
      <c r="E35" s="18"/>
      <c r="F35" s="35"/>
      <c r="G35" s="35"/>
      <c r="H35" s="35"/>
      <c r="I35" s="37"/>
      <c r="J35" s="37"/>
      <c r="K35" s="37"/>
      <c r="L35" s="35"/>
      <c r="M35" s="35"/>
      <c r="N35" s="35"/>
      <c r="O35" s="35"/>
      <c r="P35" s="18"/>
      <c r="Q35" s="18"/>
      <c r="R35" s="18"/>
      <c r="S35" s="18"/>
      <c r="T35" s="18"/>
      <c r="U35" s="18"/>
      <c r="V35" s="12"/>
      <c r="W35" s="18"/>
      <c r="X35" s="35"/>
      <c r="Y35" s="35"/>
      <c r="Z35" s="37"/>
      <c r="AA35" s="37"/>
      <c r="AB35" s="37"/>
      <c r="AC35" s="37"/>
      <c r="AD35" s="37"/>
      <c r="AE35" s="37"/>
      <c r="AF35" s="35"/>
      <c r="AG35" s="36"/>
      <c r="AH35" s="18"/>
      <c r="AI35" s="18"/>
      <c r="AJ35" s="18"/>
      <c r="AK35"/>
    </row>
    <row r="36" spans="1:37" s="46" customFormat="1" x14ac:dyDescent="0.25">
      <c r="A36" s="18">
        <v>672</v>
      </c>
      <c r="B36" s="28" t="s">
        <v>81</v>
      </c>
      <c r="C36" s="18" t="s">
        <v>62</v>
      </c>
      <c r="D36" s="18" t="s">
        <v>22</v>
      </c>
      <c r="E36" s="18" t="s">
        <v>84</v>
      </c>
      <c r="F36" s="35">
        <v>-0.80120942534112105</v>
      </c>
      <c r="G36" s="35">
        <v>-0.80153077365675196</v>
      </c>
      <c r="H36" s="35">
        <v>3.3099926221217498E-3</v>
      </c>
      <c r="I36" s="37">
        <v>-1.44741457844924</v>
      </c>
      <c r="J36" s="37">
        <v>-1.4484631311396601</v>
      </c>
      <c r="K36" s="37">
        <v>1.3807631977545501E-3</v>
      </c>
      <c r="L36" s="35">
        <v>-3.6742240415010001E-2</v>
      </c>
      <c r="M36" s="35">
        <v>3.4216436679702202E-3</v>
      </c>
      <c r="N36" s="35">
        <v>-10.988032688648</v>
      </c>
      <c r="O36" s="35">
        <v>3.2762472751878499E-3</v>
      </c>
      <c r="P36" s="18">
        <v>-21.314725647798902</v>
      </c>
      <c r="Q36" s="18">
        <v>1.35329138268525E-3</v>
      </c>
      <c r="R36" s="18">
        <v>-32.190345214189797</v>
      </c>
      <c r="S36" s="18">
        <v>0.13238136143587001</v>
      </c>
      <c r="T36" s="18">
        <v>488.71634025473497</v>
      </c>
      <c r="U36" s="18">
        <v>0.114241670505265</v>
      </c>
      <c r="V36" s="12">
        <v>43391.522349537037</v>
      </c>
      <c r="W36" s="18">
        <v>2.1</v>
      </c>
      <c r="X36" s="35">
        <v>0.119593427033476</v>
      </c>
      <c r="Y36" s="35">
        <v>0.33144388452603102</v>
      </c>
      <c r="Z36" s="38">
        <f>((((N36/1000)+1)/((Z$4/1000)+1))-1)*1000</f>
        <v>-0.60011121455993965</v>
      </c>
      <c r="AA36" s="38">
        <f>((((P36/1000)+1)/((AA$4/1000)+1))-1)*1000</f>
        <v>-1.1057796016550325</v>
      </c>
      <c r="AB36" s="38">
        <f>Z36*$AN$6</f>
        <v>-0.62675791797907643</v>
      </c>
      <c r="AC36" s="38">
        <f>AA36*$AN$12</f>
        <v>-1.1536785592992804</v>
      </c>
      <c r="AD36" s="38">
        <f>LN((AB36/1000)+1)*1000</f>
        <v>-0.62695441283035969</v>
      </c>
      <c r="AE36" s="38">
        <f>LN((AC36/1000)+1)*1000</f>
        <v>-1.1543445586904466</v>
      </c>
      <c r="AF36" s="39">
        <f>(AD36-$AN$14*AE36)</f>
        <v>-1.7460485841803819E-2</v>
      </c>
      <c r="AG36" s="40">
        <f>AF36*1000</f>
        <v>-17.46048584180382</v>
      </c>
      <c r="AH36" s="18"/>
      <c r="AI36" s="18"/>
      <c r="AJ36" s="18" t="s">
        <v>86</v>
      </c>
      <c r="AK36" s="18"/>
    </row>
    <row r="37" spans="1:37" s="46" customFormat="1" x14ac:dyDescent="0.25">
      <c r="A37" s="46" t="s">
        <v>90</v>
      </c>
      <c r="B37" s="28"/>
      <c r="C37" s="18"/>
      <c r="D37" s="18"/>
      <c r="E37" s="18"/>
      <c r="F37" s="35"/>
      <c r="G37" s="35"/>
      <c r="H37" s="35"/>
      <c r="I37" s="37"/>
      <c r="J37" s="37"/>
      <c r="K37" s="37"/>
      <c r="L37" s="35"/>
      <c r="M37" s="35"/>
      <c r="N37" s="35"/>
      <c r="O37" s="35"/>
      <c r="P37" s="18"/>
      <c r="Q37" s="18"/>
      <c r="R37" s="18"/>
      <c r="S37" s="18"/>
      <c r="T37" s="18"/>
      <c r="U37" s="18"/>
      <c r="V37" s="12"/>
      <c r="W37" s="18"/>
      <c r="X37" s="35"/>
      <c r="Y37" s="35"/>
      <c r="Z37" s="38"/>
      <c r="AA37" s="38"/>
      <c r="AB37" s="38"/>
      <c r="AC37" s="38"/>
      <c r="AD37" s="38"/>
      <c r="AE37" s="38"/>
      <c r="AF37" s="39"/>
      <c r="AG37" s="40"/>
      <c r="AH37" s="18"/>
      <c r="AI37" s="18"/>
      <c r="AJ37" s="18"/>
      <c r="AK37" s="18"/>
    </row>
    <row r="38" spans="1:37" s="46" customFormat="1" x14ac:dyDescent="0.25">
      <c r="A38" s="18">
        <v>695</v>
      </c>
      <c r="B38" s="28" t="s">
        <v>81</v>
      </c>
      <c r="C38" s="49" t="s">
        <v>62</v>
      </c>
      <c r="D38" s="49" t="s">
        <v>22</v>
      </c>
      <c r="E38" s="18" t="s">
        <v>88</v>
      </c>
      <c r="F38" s="35">
        <v>-1.2092266618426799</v>
      </c>
      <c r="G38" s="35">
        <v>-1.2099621235673199</v>
      </c>
      <c r="H38" s="35">
        <v>1.5807517644183099E-2</v>
      </c>
      <c r="I38" s="35">
        <v>-2.4091820945542799</v>
      </c>
      <c r="J38" s="35">
        <v>-2.4120889306184701</v>
      </c>
      <c r="K38" s="35">
        <v>2.40736838856723E-3</v>
      </c>
      <c r="L38" s="35">
        <v>5.77186928372041E-2</v>
      </c>
      <c r="M38" s="35">
        <v>1.51044485377533E-2</v>
      </c>
      <c r="N38" s="35">
        <v>-11.391558952833501</v>
      </c>
      <c r="O38" s="35">
        <v>1.8793096115096102E-2</v>
      </c>
      <c r="P38" s="35">
        <v>-22.255377913827001</v>
      </c>
      <c r="Q38" s="35">
        <v>2.4031317405967399E-3</v>
      </c>
      <c r="R38" s="35">
        <v>-13.7829310788713</v>
      </c>
      <c r="S38" s="35">
        <v>0.331305145860669</v>
      </c>
      <c r="T38" s="35">
        <v>483.599714372449</v>
      </c>
      <c r="U38" s="35">
        <v>1.0565299202182801</v>
      </c>
      <c r="V38" s="12">
        <v>43402.513645833336</v>
      </c>
      <c r="W38" s="18">
        <v>2.1</v>
      </c>
      <c r="X38" s="35">
        <v>0.18956513217304599</v>
      </c>
      <c r="Y38" s="35">
        <v>0.239067272258742</v>
      </c>
      <c r="Z38" s="38">
        <f>((((N38/1000)+1)/((Z$4/1000)+1))-1)*1000</f>
        <v>-1.0078758492441109</v>
      </c>
      <c r="AA38" s="38">
        <f>((((P38/1000)+1)/((AA$4/1000)+1))-1)*1000</f>
        <v>-2.0658554672718932</v>
      </c>
      <c r="AB38" s="38">
        <f>Z38*$AN$6</f>
        <v>-1.0526285020633259</v>
      </c>
      <c r="AC38" s="38">
        <f>AA38*$AN$12</f>
        <v>-2.1553419466552088</v>
      </c>
      <c r="AD38" s="38">
        <f>LN((AB38/1000)+1)*1000</f>
        <v>-1.0531829045323868</v>
      </c>
      <c r="AE38" s="38">
        <f>LN((AC38/1000)+1)*1000</f>
        <v>-2.1576680390594407</v>
      </c>
      <c r="AF38" s="39">
        <f>(AD38-$AN$14*AE38)</f>
        <v>8.6065820090997835E-2</v>
      </c>
      <c r="AG38" s="40">
        <f>AF38*1000</f>
        <v>86.065820090997832</v>
      </c>
      <c r="AH38" s="18"/>
      <c r="AI38" s="18"/>
      <c r="AJ38" s="18" t="s">
        <v>89</v>
      </c>
      <c r="AK38" s="18"/>
    </row>
    <row r="39" spans="1:37" x14ac:dyDescent="0.25">
      <c r="A39" s="46">
        <v>719</v>
      </c>
      <c r="B39" s="21" t="s">
        <v>81</v>
      </c>
      <c r="C39" s="48" t="s">
        <v>62</v>
      </c>
      <c r="D39" s="48" t="s">
        <v>22</v>
      </c>
      <c r="E39" s="46" t="s">
        <v>93</v>
      </c>
      <c r="F39" s="16">
        <v>-2.5567723154644799</v>
      </c>
      <c r="G39" s="16">
        <v>-2.5600468015440798</v>
      </c>
      <c r="H39" s="16">
        <v>4.2961704867478098E-3</v>
      </c>
      <c r="I39" s="16">
        <v>-4.7639139575961398</v>
      </c>
      <c r="J39" s="16">
        <v>-4.77529767281845</v>
      </c>
      <c r="K39" s="16">
        <v>2.3535753121907001E-3</v>
      </c>
      <c r="L39" s="16">
        <v>-3.8689630295937499E-2</v>
      </c>
      <c r="M39" s="16">
        <v>4.07422494694476E-3</v>
      </c>
      <c r="N39" s="16">
        <v>-12.7256976298767</v>
      </c>
      <c r="O39" s="16">
        <v>4.2523710647792102E-3</v>
      </c>
      <c r="P39" s="16">
        <v>-24.565239593841099</v>
      </c>
      <c r="Q39" s="16">
        <v>2.30674832126867E-3</v>
      </c>
      <c r="R39" s="16">
        <v>-34.423682844002101</v>
      </c>
      <c r="S39" s="16">
        <v>0.13850137051599301</v>
      </c>
      <c r="T39" s="16">
        <v>1546.4777394586499</v>
      </c>
      <c r="U39" s="16">
        <v>0.40256646210593899</v>
      </c>
      <c r="V39" s="47">
        <v>43419.389097222222</v>
      </c>
      <c r="W39" s="46">
        <v>2.2000000000000002</v>
      </c>
      <c r="X39" s="16">
        <v>1.46277007294742E-2</v>
      </c>
      <c r="Y39" s="16">
        <v>1.3710186145744501E-2</v>
      </c>
      <c r="Z39" s="17">
        <f>((((N39/1000)+1)/((SMOW!$Z$4/1000)+1))-1)*1000</f>
        <v>-2.3560274283257465</v>
      </c>
      <c r="AA39" s="17">
        <f>((((P39/1000)+1)/((SMOW!$AA$4/1000)+1))-1)*1000</f>
        <v>-4.4234136553347181</v>
      </c>
      <c r="AB39" s="17">
        <f>Z39*SMOW!$AN$6</f>
        <v>-2.4606419774405874</v>
      </c>
      <c r="AC39" s="17">
        <f>AA39*SMOW!$AN$12</f>
        <v>-4.6150222751742831</v>
      </c>
      <c r="AD39" s="17">
        <f t="shared" ref="AD39:AE39" si="4">LN((AB39/1000)+1)*1000</f>
        <v>-2.4636743322922396</v>
      </c>
      <c r="AE39" s="17">
        <f t="shared" si="4"/>
        <v>-4.6257043685444561</v>
      </c>
      <c r="AF39" s="16">
        <f>(AD39-SMOW!$AN$14*AE39)</f>
        <v>-2.130242570076657E-2</v>
      </c>
      <c r="AG39" s="2">
        <f t="shared" ref="AG39" si="5">AF39*1000</f>
        <v>-21.30242570076657</v>
      </c>
      <c r="AH39" s="46"/>
      <c r="AI39" s="46"/>
      <c r="AJ39" s="46" t="s">
        <v>94</v>
      </c>
      <c r="AK39" s="46"/>
    </row>
    <row r="40" spans="1:37" x14ac:dyDescent="0.25">
      <c r="A40" s="46">
        <v>720</v>
      </c>
      <c r="B40" s="21" t="s">
        <v>81</v>
      </c>
      <c r="C40" s="48" t="s">
        <v>62</v>
      </c>
      <c r="D40" s="48" t="s">
        <v>22</v>
      </c>
      <c r="E40" s="46" t="s">
        <v>95</v>
      </c>
      <c r="F40" s="16">
        <v>-1.5530296307151701</v>
      </c>
      <c r="G40" s="16">
        <v>-1.5542370922300599</v>
      </c>
      <c r="H40" s="16">
        <v>3.6525207689186399E-3</v>
      </c>
      <c r="I40" s="16">
        <v>-2.9249859448625801</v>
      </c>
      <c r="J40" s="16">
        <v>-2.9292721121923999</v>
      </c>
      <c r="K40" s="16">
        <v>1.3544645477105001E-3</v>
      </c>
      <c r="L40" s="16">
        <v>-7.58141699247325E-3</v>
      </c>
      <c r="M40" s="16">
        <v>3.5018360689845298E-3</v>
      </c>
      <c r="N40" s="16">
        <v>-11.732188093353599</v>
      </c>
      <c r="O40" s="16">
        <v>3.61528335041035E-3</v>
      </c>
      <c r="P40" s="16">
        <v>-22.762899093269201</v>
      </c>
      <c r="Q40" s="16">
        <v>1.3275159734505301E-3</v>
      </c>
      <c r="R40" s="16">
        <v>-32.808649003920401</v>
      </c>
      <c r="S40" s="16">
        <v>0.15341000713490899</v>
      </c>
      <c r="T40" s="16">
        <v>1443.1877959108399</v>
      </c>
      <c r="U40" s="16">
        <v>0.124242717395328</v>
      </c>
      <c r="V40" s="47">
        <v>43419.544374999998</v>
      </c>
      <c r="W40" s="46">
        <v>2.2000000000000002</v>
      </c>
      <c r="X40" s="16">
        <v>0.148980728753526</v>
      </c>
      <c r="Y40" s="16">
        <v>0.14327388079780501</v>
      </c>
      <c r="Z40" s="17">
        <v>-0.69453673702457586</v>
      </c>
      <c r="AA40" s="17">
        <v>-1.3162847316335879</v>
      </c>
      <c r="AB40" s="17">
        <v>-0.73620924056675729</v>
      </c>
      <c r="AC40" s="17">
        <v>-1.3929355674235071</v>
      </c>
      <c r="AD40" s="17">
        <v>-0.73648037567261648</v>
      </c>
      <c r="AE40" s="17">
        <v>-1.3939066040033192</v>
      </c>
      <c r="AF40" s="16">
        <v>-4.9768875886391228E-4</v>
      </c>
      <c r="AG40" s="2">
        <v>-0.49768875886391228</v>
      </c>
      <c r="AH40" s="46"/>
      <c r="AI40" s="46"/>
      <c r="AJ40" s="46"/>
      <c r="AK40" s="46"/>
    </row>
    <row r="41" spans="1:37" x14ac:dyDescent="0.25">
      <c r="A41" s="46">
        <v>721</v>
      </c>
      <c r="B41" s="21" t="s">
        <v>81</v>
      </c>
      <c r="C41" s="48" t="s">
        <v>62</v>
      </c>
      <c r="D41" s="48" t="s">
        <v>22</v>
      </c>
      <c r="E41" s="46" t="s">
        <v>96</v>
      </c>
      <c r="F41" s="16">
        <v>-1.1757481776555601</v>
      </c>
      <c r="G41" s="16">
        <v>-1.17644037748533</v>
      </c>
      <c r="H41" s="16">
        <v>4.8810521154246302E-3</v>
      </c>
      <c r="I41" s="16">
        <v>-2.2133963782628001</v>
      </c>
      <c r="J41" s="16">
        <v>-2.2158496650354702</v>
      </c>
      <c r="K41" s="16">
        <v>2.30904839502633E-3</v>
      </c>
      <c r="L41" s="16">
        <v>-6.4717543466030897E-3</v>
      </c>
      <c r="M41" s="16">
        <v>5.3639488382829902E-3</v>
      </c>
      <c r="N41" s="16">
        <v>-11.358753021533699</v>
      </c>
      <c r="O41" s="16">
        <v>4.8312898301744898E-3</v>
      </c>
      <c r="P41" s="16">
        <v>-22.065467390240901</v>
      </c>
      <c r="Q41" s="16">
        <v>2.2631073164995101E-3</v>
      </c>
      <c r="R41" s="16">
        <v>-31.839412090322501</v>
      </c>
      <c r="S41" s="16">
        <v>0.134050193887672</v>
      </c>
      <c r="T41" s="16">
        <v>1249.95370188829</v>
      </c>
      <c r="U41" s="16">
        <v>0.14144595182596401</v>
      </c>
      <c r="V41" s="47">
        <v>43419.65216435185</v>
      </c>
      <c r="W41" s="46">
        <v>2.2000000000000002</v>
      </c>
      <c r="X41" s="16">
        <v>4.1663127718788301E-3</v>
      </c>
      <c r="Y41" s="16">
        <v>2.7849510245891301E-3</v>
      </c>
      <c r="Z41" s="17">
        <v>-0.31693088672002379</v>
      </c>
      <c r="AA41" s="17">
        <v>-0.6035470718783742</v>
      </c>
      <c r="AB41" s="17">
        <v>-0.33594687650919969</v>
      </c>
      <c r="AC41" s="17">
        <v>-0.63869325749174177</v>
      </c>
      <c r="AD41" s="17">
        <v>-0.33600331930263327</v>
      </c>
      <c r="AE41" s="17">
        <v>-0.63889730891916285</v>
      </c>
      <c r="AF41" s="16">
        <v>1.3344598066847291E-3</v>
      </c>
      <c r="AG41" s="2">
        <v>1.3344598066847291</v>
      </c>
      <c r="AH41" s="46"/>
      <c r="AI41" s="46"/>
      <c r="AJ41" s="46"/>
      <c r="AK41" s="46"/>
    </row>
    <row r="42" spans="1:37" x14ac:dyDescent="0.25">
      <c r="A42" s="46">
        <v>722</v>
      </c>
      <c r="B42" s="21" t="s">
        <v>81</v>
      </c>
      <c r="C42" s="48" t="s">
        <v>62</v>
      </c>
      <c r="D42" s="48" t="s">
        <v>22</v>
      </c>
      <c r="E42" s="46" t="s">
        <v>97</v>
      </c>
      <c r="F42" s="16">
        <v>-0.84441694857103</v>
      </c>
      <c r="G42" s="16">
        <v>-0.84477579236559996</v>
      </c>
      <c r="H42" s="16">
        <v>1.0561646588940401E-2</v>
      </c>
      <c r="I42" s="16">
        <v>-1.60616943401988</v>
      </c>
      <c r="J42" s="16">
        <v>-1.6074607943402801</v>
      </c>
      <c r="K42" s="16">
        <v>2.14058220560099E-3</v>
      </c>
      <c r="L42" s="16">
        <v>-4.4288459026367698E-3</v>
      </c>
      <c r="M42" s="16">
        <v>8.8134124062080495E-3</v>
      </c>
      <c r="N42" s="16">
        <v>-11.0307997115421</v>
      </c>
      <c r="O42" s="16">
        <v>1.0453970690824E-2</v>
      </c>
      <c r="P42" s="16">
        <v>-21.4707240360984</v>
      </c>
      <c r="Q42" s="16">
        <v>2.0840368441061301E-3</v>
      </c>
      <c r="R42" s="16">
        <v>-31.492305092216299</v>
      </c>
      <c r="S42" s="16">
        <v>0.14064208095829001</v>
      </c>
      <c r="T42" s="16">
        <v>1398.4542420357</v>
      </c>
      <c r="U42" s="16">
        <v>0.402578919840065</v>
      </c>
      <c r="V42" s="47">
        <v>43420.416354166664</v>
      </c>
      <c r="W42" s="46">
        <v>2.2000000000000002</v>
      </c>
      <c r="X42" s="16">
        <v>2.4510065345362498E-3</v>
      </c>
      <c r="Y42" s="16">
        <v>6.3970829548222402E-6</v>
      </c>
      <c r="Z42" s="17">
        <f>((((N42/1000)+1)/((SMOW!$Z$4/1000)+1))-1)*1000</f>
        <v>-0.64332743371275924</v>
      </c>
      <c r="AA42" s="17">
        <f>((((P42/1000)+1)/((SMOW!$AA$4/1000)+1))-1)*1000</f>
        <v>-1.2649992124404985</v>
      </c>
      <c r="AB42" s="17">
        <f>Z42*SMOW!$AN$6</f>
        <v>-0.67189306440191221</v>
      </c>
      <c r="AC42" s="17">
        <f>AA42*SMOW!$AN$12</f>
        <v>-1.3197950719463216</v>
      </c>
      <c r="AD42" s="17">
        <f t="shared" ref="AD42:AE42" si="6">LN((AB42/1000)+1)*1000</f>
        <v>-0.67211888570446876</v>
      </c>
      <c r="AE42" s="17">
        <f t="shared" si="6"/>
        <v>-1.3206667685206259</v>
      </c>
      <c r="AF42" s="16">
        <f>(AD42-SMOW!$AN$14*AE42)</f>
        <v>2.5193168074421735E-2</v>
      </c>
      <c r="AG42" s="2">
        <f t="shared" ref="AG42" si="7">AF42*1000</f>
        <v>25.193168074421735</v>
      </c>
      <c r="AH42" s="46"/>
      <c r="AI42" s="46"/>
      <c r="AJ42" s="46"/>
      <c r="AK42" s="46"/>
    </row>
    <row r="43" spans="1:37" s="46" customFormat="1" x14ac:dyDescent="0.25">
      <c r="A43" s="46" t="s">
        <v>100</v>
      </c>
      <c r="B43" s="21"/>
      <c r="C43" s="48"/>
      <c r="D43" s="48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7"/>
      <c r="X43" s="16"/>
      <c r="Y43" s="16"/>
      <c r="Z43" s="17"/>
      <c r="AA43" s="17"/>
      <c r="AB43" s="17"/>
      <c r="AC43" s="17"/>
      <c r="AD43" s="17"/>
      <c r="AE43" s="17"/>
      <c r="AF43" s="16"/>
      <c r="AG43" s="2"/>
    </row>
    <row r="44" spans="1:37" s="46" customFormat="1" x14ac:dyDescent="0.25">
      <c r="A44" s="46">
        <v>730</v>
      </c>
      <c r="B44" s="21" t="s">
        <v>81</v>
      </c>
      <c r="C44" s="48" t="s">
        <v>62</v>
      </c>
      <c r="D44" s="48" t="s">
        <v>22</v>
      </c>
      <c r="E44" s="46" t="s">
        <v>107</v>
      </c>
      <c r="F44" s="16">
        <v>-0.34728690527683698</v>
      </c>
      <c r="G44" s="16">
        <v>-0.347351682564013</v>
      </c>
      <c r="H44" s="16">
        <v>1.6190305884667799E-2</v>
      </c>
      <c r="I44" s="16">
        <v>-0.68963673169866202</v>
      </c>
      <c r="J44" s="16">
        <v>-0.68987471500173903</v>
      </c>
      <c r="K44" s="16">
        <v>2.0920364131839998E-3</v>
      </c>
      <c r="L44" s="16">
        <v>1.6575967257931999E-2</v>
      </c>
      <c r="M44" s="16">
        <v>1.6047151887187399E-2</v>
      </c>
      <c r="N44" s="16">
        <v>-10.544304816886401</v>
      </c>
      <c r="O44" s="16">
        <v>1.65387990806183E-2</v>
      </c>
      <c r="P44" s="16">
        <v>-20.5716105542114</v>
      </c>
      <c r="Q44" s="16">
        <v>1.82653542369973E-3</v>
      </c>
      <c r="R44" s="16">
        <v>-32.759560700728599</v>
      </c>
      <c r="S44" s="16">
        <v>0.15122137961568599</v>
      </c>
      <c r="T44" s="16">
        <v>405.457354171985</v>
      </c>
      <c r="U44" s="16">
        <v>0.36954567615020301</v>
      </c>
      <c r="V44" s="47">
        <v>43430.368356481478</v>
      </c>
      <c r="W44" s="46">
        <v>2.2000000000000002</v>
      </c>
      <c r="X44" s="16">
        <v>5.9214311261402395E-4</v>
      </c>
      <c r="Y44" s="16">
        <v>1.6963129621476801E-2</v>
      </c>
      <c r="Z44" s="17">
        <f>((((N44/1000)+1)/((SMOW!$Z$4/1000)+1))-1)*1000</f>
        <v>-0.15172272145091981</v>
      </c>
      <c r="AA44" s="17">
        <f>((((P44/1000)+1)/((SMOW!$AA$4/1000)+1))-1)*1000</f>
        <v>-0.34731986845160101</v>
      </c>
      <c r="AB44" s="17">
        <f>Z44*SMOW!$AN$6</f>
        <v>-0.15845965664286021</v>
      </c>
      <c r="AC44" s="17">
        <f>AA44*SMOW!$AN$12</f>
        <v>-0.36236469261282561</v>
      </c>
      <c r="AD44" s="17">
        <f t="shared" ref="AD44:AD46" si="8">LN((AB44/1000)+1)*1000</f>
        <v>-0.15847221270067918</v>
      </c>
      <c r="AE44" s="17">
        <f t="shared" ref="AE44:AE46" si="9">LN((AC44/1000)+1)*1000</f>
        <v>-0.36243036256287936</v>
      </c>
      <c r="AF44" s="16">
        <f>(AD44-SMOW!$AN$14*AE44)</f>
        <v>3.2891018732521121E-2</v>
      </c>
      <c r="AG44" s="2">
        <f>AF44*1000</f>
        <v>32.891018732521118</v>
      </c>
      <c r="AJ44" s="46" t="s">
        <v>108</v>
      </c>
    </row>
    <row r="45" spans="1:37" s="46" customFormat="1" x14ac:dyDescent="0.25">
      <c r="A45" s="46">
        <v>731</v>
      </c>
      <c r="B45" s="21" t="s">
        <v>81</v>
      </c>
      <c r="C45" s="48" t="s">
        <v>62</v>
      </c>
      <c r="D45" s="48" t="s">
        <v>22</v>
      </c>
      <c r="E45" s="46" t="s">
        <v>109</v>
      </c>
      <c r="F45" s="16">
        <v>-0.393810205442785</v>
      </c>
      <c r="G45" s="16">
        <v>-0.39389216588771098</v>
      </c>
      <c r="H45" s="16">
        <v>1.5622989128311201E-2</v>
      </c>
      <c r="I45" s="16">
        <v>-0.67212147944373801</v>
      </c>
      <c r="J45" s="16">
        <v>-0.67234768933725098</v>
      </c>
      <c r="K45" s="16">
        <v>3.6108530635701199E-3</v>
      </c>
      <c r="L45" s="16">
        <v>-3.8330147767053097E-2</v>
      </c>
      <c r="M45" s="16">
        <v>1.3551655057193201E-2</v>
      </c>
      <c r="N45" s="16">
        <v>-10.591667810817</v>
      </c>
      <c r="O45" s="16">
        <v>1.7346468755625202E-2</v>
      </c>
      <c r="P45" s="16">
        <v>-20.5554551989947</v>
      </c>
      <c r="Q45" s="16">
        <v>3.39297148755078E-3</v>
      </c>
      <c r="R45" s="16">
        <v>-33.6799405410638</v>
      </c>
      <c r="S45" s="16">
        <v>0.12940307083039501</v>
      </c>
      <c r="T45" s="16">
        <v>325.17731767254702</v>
      </c>
      <c r="U45" s="16">
        <v>0.114046493802218</v>
      </c>
      <c r="V45" s="47">
        <v>43430.473576388889</v>
      </c>
      <c r="W45" s="46">
        <v>2.2000000000000002</v>
      </c>
      <c r="X45" s="16">
        <v>4.8793212156164299E-2</v>
      </c>
      <c r="Y45" s="16">
        <v>2.8815101246448899E-2</v>
      </c>
      <c r="Z45" s="17">
        <f>((((N45/1000)+1)/((SMOW!$Z$4/1000)+1))-1)*1000</f>
        <v>-0.19958318465185254</v>
      </c>
      <c r="AA45" s="17">
        <f>((((P45/1000)+1)/((SMOW!$AA$4/1000)+1))-1)*1000</f>
        <v>-0.33083092008656667</v>
      </c>
      <c r="AB45" s="17">
        <f>Z45*SMOW!$AN$6</f>
        <v>-0.2084452652126442</v>
      </c>
      <c r="AC45" s="17">
        <f>AA45*SMOW!$AN$12</f>
        <v>-0.3451614939232665</v>
      </c>
      <c r="AD45" s="17">
        <f t="shared" si="8"/>
        <v>-0.20846699294639609</v>
      </c>
      <c r="AE45" s="17">
        <f t="shared" si="9"/>
        <v>-0.34522107586237277</v>
      </c>
      <c r="AF45" s="16">
        <f>(AD45-SMOW!$AN$14*AE45)</f>
        <v>-2.619026489106327E-2</v>
      </c>
      <c r="AG45" s="2">
        <f>AF45*1000</f>
        <v>-26.190264891063268</v>
      </c>
    </row>
    <row r="46" spans="1:37" s="46" customFormat="1" x14ac:dyDescent="0.25">
      <c r="A46" s="46">
        <v>732</v>
      </c>
      <c r="B46" s="21" t="s">
        <v>81</v>
      </c>
      <c r="C46" s="48" t="s">
        <v>62</v>
      </c>
      <c r="D46" s="48" t="s">
        <v>22</v>
      </c>
      <c r="E46" s="46" t="s">
        <v>110</v>
      </c>
      <c r="F46" s="16">
        <v>-0.25142768312025898</v>
      </c>
      <c r="G46" s="16">
        <v>-0.251461871711125</v>
      </c>
      <c r="H46" s="16">
        <v>1.14890530487481E-2</v>
      </c>
      <c r="I46" s="16">
        <v>-0.37271067130583402</v>
      </c>
      <c r="J46" s="16">
        <v>-0.37278017105449901</v>
      </c>
      <c r="K46" s="16">
        <v>1.15123431076542E-3</v>
      </c>
      <c r="L46" s="16">
        <v>-4.14253364211873E-2</v>
      </c>
      <c r="M46" s="16">
        <v>9.5124678635109105E-3</v>
      </c>
      <c r="N46" s="16">
        <v>-10.4438559666636</v>
      </c>
      <c r="O46" s="16">
        <v>1.13719222495788E-2</v>
      </c>
      <c r="P46" s="16">
        <v>-20.261404166721402</v>
      </c>
      <c r="Q46" s="16">
        <v>1.1283292274480901E-3</v>
      </c>
      <c r="R46" s="16">
        <v>-29.273217746011301</v>
      </c>
      <c r="S46" s="16">
        <v>0.12985074247349099</v>
      </c>
      <c r="T46" s="16">
        <v>396.887961538046</v>
      </c>
      <c r="U46" s="16">
        <v>9.1075987698645805E-2</v>
      </c>
      <c r="V46" s="47">
        <v>43430.556446759256</v>
      </c>
      <c r="W46" s="46">
        <v>2.2000000000000002</v>
      </c>
      <c r="X46" s="16">
        <v>4.9395086482628605E-4</v>
      </c>
      <c r="Y46" s="16">
        <v>5.7827247234445E-3</v>
      </c>
      <c r="Z46" s="17">
        <f>((((N46/1000)+1)/((SMOW!$Z$4/1000)+1))-1)*1000</f>
        <v>-5.0218823561598569E-2</v>
      </c>
      <c r="AA46" s="17">
        <f>((((P46/1000)+1)/((SMOW!$AA$4/1000)+1))-1)*1000</f>
        <v>-3.0708005869350963E-2</v>
      </c>
      <c r="AB46" s="17">
        <f>Z46*SMOW!$AN$6</f>
        <v>-5.2448687068623927E-2</v>
      </c>
      <c r="AC46" s="17">
        <f>AA46*SMOW!$AN$12</f>
        <v>-3.2038181855843992E-2</v>
      </c>
      <c r="AD46" s="17">
        <f t="shared" si="8"/>
        <v>-5.2450062549145041E-2</v>
      </c>
      <c r="AE46" s="17">
        <f t="shared" si="9"/>
        <v>-3.2038695089330577E-2</v>
      </c>
      <c r="AF46" s="16">
        <f>(AD46-SMOW!$AN$14*AE46)</f>
        <v>-3.55336315419785E-2</v>
      </c>
      <c r="AG46" s="2">
        <f t="shared" ref="AG46" si="10">AF46*1000</f>
        <v>-35.533631541978501</v>
      </c>
    </row>
    <row r="47" spans="1:37" x14ac:dyDescent="0.25">
      <c r="A47" s="46" t="s">
        <v>115</v>
      </c>
    </row>
  </sheetData>
  <mergeCells count="2">
    <mergeCell ref="Z1:AA1"/>
    <mergeCell ref="AB1:AC1"/>
  </mergeCells>
  <dataValidations count="3">
    <dataValidation type="list" allowBlank="1" showInputMessage="1" showErrorMessage="1" sqref="F38:F41 H39:H41 H16:H17 F16:F17 D35:D46 H43 F43 D7:D31">
      <formula1>INDIRECT(C7)</formula1>
    </dataValidation>
    <dataValidation type="list" allowBlank="1" showInputMessage="1" showErrorMessage="1" sqref="E38:E41 E16:E17 C35:C46 E43 C7:C31">
      <formula1>Type</formula1>
    </dataValidation>
    <dataValidation type="list" allowBlank="1" showInputMessage="1" showErrorMessage="1" sqref="E10:E15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topLeftCell="M1" zoomScaleNormal="100" workbookViewId="0">
      <selection activeCell="Z18" sqref="Z18"/>
    </sheetView>
  </sheetViews>
  <sheetFormatPr defaultRowHeight="15" x14ac:dyDescent="0.25"/>
  <cols>
    <col min="5" max="5" width="34.140625" customWidth="1"/>
    <col min="6" max="7" width="11.28515625" bestFit="1" customWidth="1"/>
    <col min="8" max="8" width="9.5703125" bestFit="1" customWidth="1"/>
    <col min="9" max="10" width="11.28515625" bestFit="1" customWidth="1"/>
    <col min="11" max="13" width="9.5703125" bestFit="1" customWidth="1"/>
    <col min="14" max="14" width="11.28515625" bestFit="1" customWidth="1"/>
    <col min="15" max="15" width="9.5703125" bestFit="1" customWidth="1"/>
    <col min="16" max="16" width="11.28515625" bestFit="1" customWidth="1"/>
    <col min="17" max="17" width="9.5703125" bestFit="1" customWidth="1"/>
    <col min="18" max="18" width="12.28515625" bestFit="1" customWidth="1"/>
    <col min="19" max="19" width="9.5703125" bestFit="1" customWidth="1"/>
    <col min="20" max="20" width="11.5703125" bestFit="1" customWidth="1"/>
    <col min="21" max="21" width="9.5703125" bestFit="1" customWidth="1"/>
    <col min="22" max="22" width="16.140625" customWidth="1"/>
    <col min="25" max="25" width="14.7109375" customWidth="1"/>
    <col min="26" max="26" width="16.42578125" customWidth="1"/>
    <col min="27" max="27" width="17.7109375" customWidth="1"/>
    <col min="28" max="28" width="13.85546875" customWidth="1"/>
    <col min="29" max="29" width="14.28515625" customWidth="1"/>
    <col min="30" max="30" width="11.5703125" customWidth="1"/>
    <col min="31" max="31" width="10.42578125" customWidth="1"/>
    <col min="32" max="32" width="11.5703125" customWidth="1"/>
    <col min="33" max="33" width="15.28515625" customWidth="1"/>
    <col min="36" max="36" width="10.5703125" customWidth="1"/>
  </cols>
  <sheetData>
    <row r="1" spans="1:37" s="14" customFormat="1" x14ac:dyDescent="0.25">
      <c r="A1" s="4" t="s">
        <v>24</v>
      </c>
      <c r="B1" s="30"/>
      <c r="C1" s="4"/>
      <c r="D1" s="4"/>
      <c r="E1" s="4"/>
      <c r="F1" s="31"/>
      <c r="G1" s="31"/>
      <c r="H1" s="31"/>
      <c r="I1" s="31"/>
      <c r="J1" s="31"/>
      <c r="K1" s="3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4"/>
      <c r="Y1" s="44"/>
      <c r="Z1" s="4"/>
      <c r="AA1" s="4"/>
      <c r="AB1" s="4"/>
      <c r="AC1" s="4"/>
      <c r="AD1" s="4"/>
      <c r="AE1" s="4"/>
      <c r="AF1" s="4"/>
      <c r="AG1" s="4"/>
    </row>
    <row r="2" spans="1:37" s="14" customFormat="1" x14ac:dyDescent="0.25">
      <c r="A2" s="19" t="s">
        <v>0</v>
      </c>
      <c r="B2" s="23" t="s">
        <v>79</v>
      </c>
      <c r="C2" s="13" t="s">
        <v>65</v>
      </c>
      <c r="D2" s="13" t="s">
        <v>57</v>
      </c>
      <c r="E2" s="19" t="s">
        <v>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6</v>
      </c>
      <c r="K2" s="32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45" t="s">
        <v>20</v>
      </c>
      <c r="Y2" s="45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9" t="s">
        <v>31</v>
      </c>
      <c r="AE2" s="19" t="s">
        <v>32</v>
      </c>
      <c r="AF2" s="19" t="s">
        <v>33</v>
      </c>
      <c r="AG2" s="19" t="s">
        <v>34</v>
      </c>
      <c r="AH2" s="22" t="s">
        <v>73</v>
      </c>
      <c r="AI2" s="23" t="s">
        <v>74</v>
      </c>
      <c r="AJ2" s="19" t="s">
        <v>83</v>
      </c>
    </row>
    <row r="3" spans="1:37" s="14" customFormat="1" x14ac:dyDescent="0.25">
      <c r="A3" s="46" t="s">
        <v>100</v>
      </c>
      <c r="B3" s="21"/>
      <c r="F3" s="17"/>
      <c r="G3" s="17"/>
      <c r="H3" s="17"/>
      <c r="I3" s="17"/>
      <c r="J3" s="17"/>
      <c r="K3" s="17"/>
      <c r="L3" s="16"/>
      <c r="M3" s="16"/>
      <c r="X3" s="16"/>
      <c r="Y3" s="16"/>
    </row>
    <row r="4" spans="1:37" s="46" customFormat="1" x14ac:dyDescent="0.25">
      <c r="A4" s="46" t="s">
        <v>115</v>
      </c>
      <c r="B4" s="21"/>
      <c r="C4" s="48"/>
      <c r="D4" s="4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47"/>
      <c r="X4" s="16"/>
      <c r="Y4" s="16"/>
      <c r="Z4" s="17"/>
      <c r="AA4" s="17"/>
      <c r="AB4" s="17"/>
      <c r="AC4" s="17"/>
      <c r="AD4" s="17"/>
      <c r="AE4" s="17"/>
      <c r="AF4" s="16"/>
      <c r="AG4" s="2"/>
    </row>
    <row r="5" spans="1:37" s="46" customFormat="1" x14ac:dyDescent="0.25">
      <c r="A5" s="46">
        <v>736</v>
      </c>
      <c r="B5" s="21" t="s">
        <v>80</v>
      </c>
      <c r="C5" s="48" t="s">
        <v>62</v>
      </c>
      <c r="D5" s="48" t="s">
        <v>24</v>
      </c>
      <c r="E5" s="46" t="s">
        <v>117</v>
      </c>
      <c r="F5" s="16">
        <v>-28.860605008774701</v>
      </c>
      <c r="G5" s="16">
        <v>-29.285263181338301</v>
      </c>
      <c r="H5" s="16">
        <v>4.20406656085919E-3</v>
      </c>
      <c r="I5" s="16">
        <v>-53.965135421428997</v>
      </c>
      <c r="J5" s="16">
        <v>-55.475855937164098</v>
      </c>
      <c r="K5" s="16">
        <v>1.6869410960391601E-3</v>
      </c>
      <c r="L5" s="16">
        <v>5.9887534843143797E-3</v>
      </c>
      <c r="M5" s="16">
        <v>4.4428353634781703E-3</v>
      </c>
      <c r="N5" s="16">
        <v>-38.7613629701818</v>
      </c>
      <c r="O5" s="16">
        <v>4.1612061376421596E-3</v>
      </c>
      <c r="P5" s="16">
        <v>-72.787548193108904</v>
      </c>
      <c r="Q5" s="16">
        <v>1.6533775321371201E-3</v>
      </c>
      <c r="R5" s="16">
        <v>-102.11587794624</v>
      </c>
      <c r="S5" s="16">
        <v>0.13671449901743199</v>
      </c>
      <c r="T5" s="16">
        <v>316.68292289115402</v>
      </c>
      <c r="U5" s="16">
        <v>7.2730988087652798E-2</v>
      </c>
      <c r="V5" s="47">
        <v>43431.71266203704</v>
      </c>
      <c r="W5" s="46">
        <v>2.2000000000000002</v>
      </c>
      <c r="X5" s="16">
        <v>1.8414038814990499E-2</v>
      </c>
      <c r="Y5" s="16">
        <v>1.4145078123902E-2</v>
      </c>
      <c r="Z5" s="17">
        <f>((((N5/1000)+1)/((SMOW!$Z$4/1000)+1))-1)*1000</f>
        <v>-28.665154016845996</v>
      </c>
      <c r="AA5" s="17">
        <f>((((P5/1000)+1)/((SMOW!$AA$4/1000)+1))-1)*1000</f>
        <v>-53.641468341972811</v>
      </c>
      <c r="AB5" s="17">
        <f>Z5*SMOW!$AN$6</f>
        <v>-29.937971186428282</v>
      </c>
      <c r="AC5" s="17">
        <f>AA5*SMOW!$AN$12</f>
        <v>-55.965051103168449</v>
      </c>
      <c r="AD5" s="17">
        <f t="shared" ref="AD5:AE10" si="0">LN((AB5/1000)+1)*1000</f>
        <v>-30.395262298759206</v>
      </c>
      <c r="AE5" s="17">
        <f t="shared" si="0"/>
        <v>-57.592091385464599</v>
      </c>
      <c r="AF5" s="16">
        <f>(AD5-SMOW!$AN$14*AE5)</f>
        <v>1.3361952766103968E-2</v>
      </c>
      <c r="AG5" s="2">
        <f t="shared" ref="AG5:AG10" si="1">AF5*1000</f>
        <v>13.361952766103968</v>
      </c>
      <c r="AH5" s="20">
        <f>AVERAGE(AG5:AG7)</f>
        <v>9.9566533092871143</v>
      </c>
      <c r="AI5" s="20">
        <f>STDEV(AG5:AG7)</f>
        <v>4.1503780295400992</v>
      </c>
      <c r="AJ5" s="46" t="s">
        <v>118</v>
      </c>
    </row>
    <row r="6" spans="1:37" s="46" customFormat="1" x14ac:dyDescent="0.25">
      <c r="A6" s="46">
        <v>737</v>
      </c>
      <c r="B6" s="21" t="s">
        <v>81</v>
      </c>
      <c r="C6" s="48" t="s">
        <v>62</v>
      </c>
      <c r="D6" s="48" t="s">
        <v>24</v>
      </c>
      <c r="E6" s="46" t="s">
        <v>119</v>
      </c>
      <c r="F6" s="16">
        <v>-28.9691676471626</v>
      </c>
      <c r="G6" s="16">
        <v>-29.397058393391099</v>
      </c>
      <c r="H6" s="16">
        <v>4.4809841520892704E-3</v>
      </c>
      <c r="I6" s="16">
        <v>-54.161652712684102</v>
      </c>
      <c r="J6" s="16">
        <v>-55.683605135067999</v>
      </c>
      <c r="K6" s="16">
        <v>4.1557590735224097E-3</v>
      </c>
      <c r="L6" s="16">
        <v>3.8851179247561701E-3</v>
      </c>
      <c r="M6" s="16">
        <v>3.6711015951913402E-3</v>
      </c>
      <c r="N6" s="16">
        <v>-38.868818813384699</v>
      </c>
      <c r="O6" s="16">
        <v>4.43530055635889E-3</v>
      </c>
      <c r="P6" s="16">
        <v>-72.980155554919307</v>
      </c>
      <c r="Q6" s="16">
        <v>4.0730756380700098E-3</v>
      </c>
      <c r="R6" s="16">
        <v>-101.513588594165</v>
      </c>
      <c r="S6" s="16">
        <v>0.19026035785262099</v>
      </c>
      <c r="T6" s="16">
        <v>317.35137105951901</v>
      </c>
      <c r="U6" s="16">
        <v>0.135898481962693</v>
      </c>
      <c r="V6" s="47">
        <v>43432.357569444444</v>
      </c>
      <c r="W6" s="46">
        <v>2.2000000000000002</v>
      </c>
      <c r="X6" s="16">
        <v>8.0516248803403204E-2</v>
      </c>
      <c r="Y6" s="16">
        <v>0.27029369007642201</v>
      </c>
      <c r="Z6" s="17">
        <f>((((N6/1000)+1)/((SMOW!$Z$4/1000)+1))-1)*1000</f>
        <v>-28.773738504491941</v>
      </c>
      <c r="AA6" s="17">
        <f>((((P6/1000)+1)/((SMOW!$AA$4/1000)+1))-1)*1000</f>
        <v>-53.838052867724471</v>
      </c>
      <c r="AB6" s="17">
        <f>Z6*SMOW!$AN$6</f>
        <v>-30.051377144775024</v>
      </c>
      <c r="AC6" s="17">
        <f>AA6*SMOW!$AN$12</f>
        <v>-56.170151063513408</v>
      </c>
      <c r="AD6" s="17">
        <f t="shared" si="0"/>
        <v>-30.512175016097508</v>
      </c>
      <c r="AE6" s="17">
        <f t="shared" si="0"/>
        <v>-57.809373853348241</v>
      </c>
      <c r="AF6" s="16">
        <f>(AD6-SMOW!$AN$14*AE6)</f>
        <v>1.1174378470364843E-2</v>
      </c>
      <c r="AG6" s="2">
        <f t="shared" si="1"/>
        <v>11.174378470364843</v>
      </c>
    </row>
    <row r="7" spans="1:37" s="46" customFormat="1" x14ac:dyDescent="0.25">
      <c r="A7" s="46">
        <v>737</v>
      </c>
      <c r="B7" s="21" t="s">
        <v>81</v>
      </c>
      <c r="C7" s="48" t="s">
        <v>62</v>
      </c>
      <c r="D7" s="48" t="s">
        <v>24</v>
      </c>
      <c r="E7" s="46" t="s">
        <v>120</v>
      </c>
      <c r="F7" s="16">
        <v>-29.050332485333001</v>
      </c>
      <c r="G7" s="16">
        <v>-29.480648100148201</v>
      </c>
      <c r="H7" s="16">
        <v>4.0814812027133596E-3</v>
      </c>
      <c r="I7" s="16">
        <v>-54.301361193997302</v>
      </c>
      <c r="J7" s="16">
        <v>-55.831324383154303</v>
      </c>
      <c r="K7" s="16">
        <v>1.80077201865998E-3</v>
      </c>
      <c r="L7" s="16">
        <v>-1.70882584269316E-3</v>
      </c>
      <c r="M7" s="16">
        <v>4.0690864315497E-3</v>
      </c>
      <c r="N7" s="16">
        <v>-38.949156176712798</v>
      </c>
      <c r="O7" s="16">
        <v>4.0398705361875103E-3</v>
      </c>
      <c r="P7" s="16">
        <v>-73.117084381061801</v>
      </c>
      <c r="Q7" s="16">
        <v>1.7649436623155799E-3</v>
      </c>
      <c r="R7" s="16">
        <v>-102.86813409146001</v>
      </c>
      <c r="S7" s="16">
        <v>0.12796190242810501</v>
      </c>
      <c r="T7" s="16">
        <v>272.78107299309602</v>
      </c>
      <c r="U7" s="16">
        <v>8.7386245988434599E-2</v>
      </c>
      <c r="V7" s="47">
        <v>43432.434502314813</v>
      </c>
      <c r="W7" s="46">
        <v>2.2000000000000002</v>
      </c>
      <c r="X7" s="16">
        <v>8.2594054929305105E-2</v>
      </c>
      <c r="Y7" s="16">
        <v>7.4691444051479094E-2</v>
      </c>
      <c r="Z7" s="17">
        <f>((((N7/1000)+1)/((SMOW!$Z$4/1000)+1))-1)*1000</f>
        <v>-28.854919677854028</v>
      </c>
      <c r="AA7" s="17">
        <f>((((P7/1000)+1)/((SMOW!$AA$4/1000)+1))-1)*1000</f>
        <v>-53.977809147525591</v>
      </c>
      <c r="AB7" s="17">
        <f>Z7*SMOW!$AN$6</f>
        <v>-30.13616300106473</v>
      </c>
      <c r="AC7" s="17">
        <f>AA7*SMOW!$AN$12</f>
        <v>-56.315961153781544</v>
      </c>
      <c r="AD7" s="17">
        <f t="shared" si="0"/>
        <v>-30.599591565994345</v>
      </c>
      <c r="AE7" s="17">
        <f t="shared" si="0"/>
        <v>-57.96387347478359</v>
      </c>
      <c r="AF7" s="16">
        <f>(AD7-SMOW!$AN$14*AE7)</f>
        <v>5.3336286913925335E-3</v>
      </c>
      <c r="AG7" s="2">
        <f t="shared" si="1"/>
        <v>5.3336286913925335</v>
      </c>
    </row>
    <row r="8" spans="1:37" s="46" customFormat="1" x14ac:dyDescent="0.25">
      <c r="A8" s="46">
        <v>798</v>
      </c>
      <c r="B8" s="21" t="s">
        <v>122</v>
      </c>
      <c r="C8" s="48" t="s">
        <v>62</v>
      </c>
      <c r="D8" s="48" t="s">
        <v>24</v>
      </c>
      <c r="E8" s="46" t="s">
        <v>196</v>
      </c>
      <c r="F8" s="16">
        <v>-28.220373608613901</v>
      </c>
      <c r="G8" s="16">
        <v>-28.626222448030301</v>
      </c>
      <c r="H8" s="16">
        <v>4.4094963341732999E-3</v>
      </c>
      <c r="I8" s="16">
        <v>-52.7495397776432</v>
      </c>
      <c r="J8" s="16">
        <v>-54.191743482642003</v>
      </c>
      <c r="K8" s="16">
        <v>3.3922919953613701E-3</v>
      </c>
      <c r="L8" s="16">
        <v>-1.29818891953635E-2</v>
      </c>
      <c r="M8" s="16">
        <v>4.32719184610673E-3</v>
      </c>
      <c r="N8" s="16">
        <v>-38.127658723759197</v>
      </c>
      <c r="O8" s="16">
        <v>4.3645415561443896E-3</v>
      </c>
      <c r="P8" s="16">
        <v>-71.596138172736701</v>
      </c>
      <c r="Q8" s="16">
        <v>3.3247985841041001E-3</v>
      </c>
      <c r="R8" s="16">
        <v>-103.72133230467399</v>
      </c>
      <c r="S8" s="16">
        <v>0.14664212010205399</v>
      </c>
      <c r="T8" s="16">
        <v>754.39538447626796</v>
      </c>
      <c r="U8" s="16">
        <v>9.7593680446487793E-2</v>
      </c>
      <c r="V8" s="47">
        <v>43453.663229166668</v>
      </c>
      <c r="W8" s="46">
        <v>2.2000000000000002</v>
      </c>
      <c r="X8" s="16">
        <v>1.4878070696167299E-2</v>
      </c>
      <c r="Y8" s="16">
        <v>1.23026678071945E-2</v>
      </c>
      <c r="Z8" s="17">
        <f>((((N8/1000)+1)/((SMOW!$Z$4/1000)+1))-1)*1000</f>
        <v>-28.024793764058199</v>
      </c>
      <c r="AA8" s="17">
        <f>((((P8/1000)+1)/((SMOW!$AA$4/1000)+1))-1)*1000</f>
        <v>-52.425456806229455</v>
      </c>
      <c r="AB8" s="17">
        <f>Z8*SMOW!$AN$6</f>
        <v>-29.269177054513676</v>
      </c>
      <c r="AC8" s="17">
        <f>AA8*SMOW!$AN$12</f>
        <v>-54.696365702797543</v>
      </c>
      <c r="AD8" s="17">
        <f t="shared" si="0"/>
        <v>-29.706065450387609</v>
      </c>
      <c r="AE8" s="17">
        <f>LN((AC8/1000)+1)*1000</f>
        <v>-56.249096961550315</v>
      </c>
      <c r="AF8" s="16">
        <f>(AD8-SMOW!$AN$14*AE8)</f>
        <v>-6.542254689041016E-3</v>
      </c>
      <c r="AG8" s="2">
        <f t="shared" si="1"/>
        <v>-6.542254689041016</v>
      </c>
      <c r="AH8" s="20">
        <f>AVERAGE(AG8:AG9)</f>
        <v>-10.235010859124927</v>
      </c>
      <c r="AI8" s="20">
        <f>STDEV(AG8:AG9)</f>
        <v>5.222345858269593</v>
      </c>
      <c r="AK8" s="51"/>
    </row>
    <row r="9" spans="1:37" s="46" customFormat="1" x14ac:dyDescent="0.25">
      <c r="A9" s="46">
        <v>799</v>
      </c>
      <c r="B9" s="21" t="s">
        <v>192</v>
      </c>
      <c r="C9" s="48" t="s">
        <v>62</v>
      </c>
      <c r="D9" s="48" t="s">
        <v>24</v>
      </c>
      <c r="E9" s="46" t="s">
        <v>197</v>
      </c>
      <c r="F9" s="16">
        <v>-28.210064777310201</v>
      </c>
      <c r="G9" s="16">
        <v>-28.615614386146799</v>
      </c>
      <c r="H9" s="16">
        <v>4.8313237832307201E-3</v>
      </c>
      <c r="I9" s="16">
        <v>-52.7178400149133</v>
      </c>
      <c r="J9" s="16">
        <v>-54.158279349171501</v>
      </c>
      <c r="K9" s="16">
        <v>5.1848885294904301E-3</v>
      </c>
      <c r="L9" s="16">
        <v>-2.00428897842139E-2</v>
      </c>
      <c r="M9" s="16">
        <v>4.0251933452190199E-3</v>
      </c>
      <c r="N9" s="16">
        <v>-38.117454990903902</v>
      </c>
      <c r="O9" s="16">
        <v>4.7820684779082004E-3</v>
      </c>
      <c r="P9" s="16">
        <v>-71.5650691119409</v>
      </c>
      <c r="Q9" s="16">
        <v>5.0817294222194097E-3</v>
      </c>
      <c r="R9" s="16">
        <v>-99.625073627429202</v>
      </c>
      <c r="S9" s="16">
        <v>0.13353677381489701</v>
      </c>
      <c r="T9" s="16">
        <v>801.576475941436</v>
      </c>
      <c r="U9" s="16">
        <v>0.32785069253090998</v>
      </c>
      <c r="V9" s="47">
        <v>43454.364155092589</v>
      </c>
      <c r="W9" s="46">
        <v>2.2000000000000002</v>
      </c>
      <c r="X9" s="16">
        <v>7.2151051363181697E-3</v>
      </c>
      <c r="Y9" s="16">
        <v>4.4544093461586897E-3</v>
      </c>
      <c r="Z9" s="17">
        <f>((((N9/1000)+1)/((SMOW!$Z$4/1000)+1))-1)*1000</f>
        <v>-28.014482858004676</v>
      </c>
      <c r="AA9" s="17">
        <f>((((P9/1000)+1)/((SMOW!$AA$4/1000)+1))-1)*1000</f>
        <v>-52.393746198054039</v>
      </c>
      <c r="AB9" s="17">
        <f>Z9*SMOW!$AN$6</f>
        <v>-29.258408313897284</v>
      </c>
      <c r="AC9" s="17">
        <f>AA9*SMOW!$AN$12</f>
        <v>-54.663281488999814</v>
      </c>
      <c r="AD9" s="17">
        <f t="shared" si="0"/>
        <v>-29.694972075549622</v>
      </c>
      <c r="AE9" s="17">
        <f>LN((AC9/1000)+1)*1000</f>
        <v>-56.214099069167446</v>
      </c>
      <c r="AF9" s="16">
        <f>(AD9-SMOW!$AN$14*AE9)</f>
        <v>-1.3927767029208837E-2</v>
      </c>
      <c r="AG9" s="2">
        <f t="shared" si="1"/>
        <v>-13.927767029208837</v>
      </c>
      <c r="AK9" s="51"/>
    </row>
    <row r="10" spans="1:37" s="46" customFormat="1" x14ac:dyDescent="0.25">
      <c r="A10" s="46">
        <v>800</v>
      </c>
      <c r="B10" s="21" t="s">
        <v>192</v>
      </c>
      <c r="C10" s="48" t="s">
        <v>62</v>
      </c>
      <c r="D10" s="48" t="s">
        <v>24</v>
      </c>
      <c r="E10" s="46" t="s">
        <v>198</v>
      </c>
      <c r="F10" s="16">
        <v>-28.478478954985299</v>
      </c>
      <c r="G10" s="16">
        <v>-28.891858374227802</v>
      </c>
      <c r="H10" s="16">
        <v>4.1294336234173404E-3</v>
      </c>
      <c r="I10" s="16">
        <v>-53.221740723562803</v>
      </c>
      <c r="J10" s="16">
        <v>-54.690364008563897</v>
      </c>
      <c r="K10" s="16">
        <v>1.9613769989678602E-3</v>
      </c>
      <c r="L10" s="16">
        <v>-1.53461777060287E-2</v>
      </c>
      <c r="M10" s="16">
        <v>4.2696763529289396E-3</v>
      </c>
      <c r="N10" s="16">
        <v>-38.383132688295902</v>
      </c>
      <c r="O10" s="16">
        <v>4.0873340823690098E-3</v>
      </c>
      <c r="P10" s="16">
        <v>-72.058944157172206</v>
      </c>
      <c r="Q10" s="16">
        <v>1.9223532284301E-3</v>
      </c>
      <c r="R10" s="16">
        <v>-104.91477750998401</v>
      </c>
      <c r="S10" s="16">
        <v>0.122311486828085</v>
      </c>
      <c r="T10" s="16">
        <v>739.22180695168299</v>
      </c>
      <c r="U10" s="16">
        <v>0.12329937306356099</v>
      </c>
      <c r="V10" s="47">
        <v>43454.451192129629</v>
      </c>
      <c r="W10" s="46">
        <v>2.2000000000000002</v>
      </c>
      <c r="X10" s="16">
        <v>2.6213135497116801E-2</v>
      </c>
      <c r="Y10" s="16">
        <v>3.1668834259260301E-2</v>
      </c>
      <c r="Z10" s="17">
        <f>((((N10/1000)+1)/((SMOW!$Z$4/1000)+1))-1)*1000</f>
        <v>-28.282951056572635</v>
      </c>
      <c r="AA10" s="17">
        <f>((((P10/1000)+1)/((SMOW!$AA$4/1000)+1))-1)*1000</f>
        <v>-52.897819306344076</v>
      </c>
      <c r="AB10" s="17">
        <f>Z10*SMOW!$AN$6</f>
        <v>-29.538797290299659</v>
      </c>
      <c r="AC10" s="17">
        <f>AA10*SMOW!$AN$12</f>
        <v>-55.189189487739498</v>
      </c>
      <c r="AD10" s="17">
        <f t="shared" si="0"/>
        <v>-29.983853772157289</v>
      </c>
      <c r="AE10" s="17">
        <f>LN((AC10/1000)+1)*1000</f>
        <v>-56.77057204731922</v>
      </c>
      <c r="AF10" s="16">
        <f>(AD10-SMOW!$AN$14*AE10)</f>
        <v>-8.9917311727383264E-3</v>
      </c>
      <c r="AG10" s="2">
        <f t="shared" si="1"/>
        <v>-8.9917311727383264</v>
      </c>
      <c r="AH10" s="16"/>
      <c r="AI10" s="2"/>
      <c r="AK10" s="51"/>
    </row>
    <row r="11" spans="1:37" s="46" customFormat="1" x14ac:dyDescent="0.25">
      <c r="B11" s="21"/>
      <c r="C11" s="48"/>
      <c r="D11" s="48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7"/>
      <c r="X11" s="16"/>
      <c r="Y11" s="16"/>
      <c r="Z11" s="17"/>
      <c r="AA11" s="17"/>
      <c r="AB11" s="17"/>
      <c r="AC11" s="17"/>
      <c r="AD11" s="17"/>
      <c r="AE11" s="17"/>
      <c r="AF11" s="16"/>
      <c r="AG11" s="2"/>
    </row>
    <row r="12" spans="1:37" s="46" customFormat="1" x14ac:dyDescent="0.25">
      <c r="B12" s="21"/>
      <c r="C12" s="48"/>
      <c r="D12" s="48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7"/>
      <c r="X12" s="16"/>
      <c r="Y12" s="16"/>
      <c r="Z12" s="17"/>
      <c r="AA12" s="17"/>
      <c r="AB12" s="17"/>
      <c r="AC12" s="17"/>
      <c r="AD12" s="17"/>
      <c r="AE12" s="17"/>
      <c r="AF12" s="16"/>
      <c r="AG12" s="2"/>
    </row>
    <row r="13" spans="1:37" s="46" customFormat="1" x14ac:dyDescent="0.25">
      <c r="B13" s="21"/>
      <c r="C13" s="48"/>
      <c r="D13" s="48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7"/>
      <c r="X13" s="16"/>
      <c r="Y13" s="16"/>
      <c r="Z13" s="17"/>
      <c r="AA13" s="17"/>
      <c r="AB13" s="17"/>
      <c r="AC13" s="17"/>
      <c r="AD13" s="17"/>
      <c r="AE13" s="17"/>
      <c r="AF13" s="16"/>
      <c r="AG13" s="2"/>
    </row>
    <row r="14" spans="1:37" s="46" customFormat="1" x14ac:dyDescent="0.25">
      <c r="B14" s="21"/>
      <c r="C14" s="48"/>
      <c r="D14" s="48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7"/>
      <c r="X14" s="16"/>
      <c r="Y14" s="16"/>
      <c r="Z14" s="17"/>
      <c r="AA14" s="17"/>
      <c r="AB14" s="17"/>
      <c r="AC14" s="17"/>
      <c r="AD14" s="17"/>
      <c r="AE14" s="17"/>
      <c r="AF14" s="16"/>
      <c r="AG14" s="2"/>
    </row>
    <row r="15" spans="1:37" s="46" customFormat="1" x14ac:dyDescent="0.25">
      <c r="B15" s="21"/>
      <c r="C15" s="48"/>
      <c r="D15" s="48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47"/>
      <c r="X15" s="16"/>
      <c r="Y15" s="16"/>
      <c r="Z15" s="17"/>
      <c r="AA15" s="17"/>
      <c r="AB15" s="17"/>
      <c r="AC15" s="17"/>
      <c r="AD15" s="17"/>
      <c r="AE15" s="17"/>
      <c r="AF15" s="16"/>
      <c r="AG15" s="2"/>
    </row>
    <row r="16" spans="1:37" s="46" customFormat="1" x14ac:dyDescent="0.25">
      <c r="B16" s="21"/>
      <c r="C16" s="48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47"/>
      <c r="X16" s="16"/>
      <c r="Y16" s="16"/>
      <c r="Z16" s="17"/>
      <c r="AA16" s="17"/>
      <c r="AB16" s="17"/>
      <c r="AC16" s="17"/>
      <c r="AD16" s="17"/>
      <c r="AE16" s="17"/>
      <c r="AF16" s="16"/>
      <c r="AG16" s="2"/>
    </row>
    <row r="17" spans="1:36" s="46" customFormat="1" x14ac:dyDescent="0.25">
      <c r="B17" s="21"/>
      <c r="C17" s="48"/>
      <c r="D17" s="48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47"/>
      <c r="X17" s="16"/>
      <c r="Y17" s="16"/>
      <c r="Z17" s="17"/>
      <c r="AA17" s="17"/>
      <c r="AB17" s="17"/>
      <c r="AC17" s="17"/>
      <c r="AD17" s="17"/>
      <c r="AE17" s="17"/>
      <c r="AF17" s="16"/>
      <c r="AG17" s="2"/>
    </row>
    <row r="18" spans="1:36" s="14" customFormat="1" x14ac:dyDescent="0.25">
      <c r="B18" s="21"/>
      <c r="F18" s="17"/>
      <c r="G18" s="17"/>
      <c r="H18" s="17"/>
      <c r="I18" s="17"/>
      <c r="J18" s="17"/>
      <c r="K18" s="17"/>
      <c r="L18" s="16"/>
      <c r="M18" s="16"/>
      <c r="X18" s="16"/>
      <c r="Y18" s="19" t="s">
        <v>35</v>
      </c>
      <c r="Z18" s="17">
        <f>AVERAGE(Z3:Z17)</f>
        <v>-28.43600664630458</v>
      </c>
      <c r="AA18" s="17">
        <f>AVERAGE(AA3:AA17)</f>
        <v>-53.195725444641745</v>
      </c>
      <c r="AB18" s="17">
        <f t="shared" ref="AB18" si="2">AVERAGE(AB3:AB17)</f>
        <v>-29.698648998496441</v>
      </c>
      <c r="AC18" s="17">
        <f>AVERAGE(AC3:AC17)</f>
        <v>-55.50000000000005</v>
      </c>
      <c r="AD18" s="16">
        <f>AVERAGE(AD3:AD17)</f>
        <v>-30.148653363157596</v>
      </c>
      <c r="AE18" s="16">
        <f>AVERAGE(AE3:AE17)</f>
        <v>-57.099851131938898</v>
      </c>
      <c r="AF18" s="16">
        <f>AVERAGE(AF3:AF17)</f>
        <v>6.8034506145527488E-5</v>
      </c>
      <c r="AG18" s="2">
        <f>AVERAGE(AG3:AG17)</f>
        <v>6.8034506145527487E-2</v>
      </c>
      <c r="AH18" s="19" t="s">
        <v>35</v>
      </c>
    </row>
    <row r="19" spans="1:36" s="14" customFormat="1" x14ac:dyDescent="0.25">
      <c r="B19" s="21"/>
      <c r="F19" s="17"/>
      <c r="G19" s="17"/>
      <c r="H19" s="17"/>
      <c r="I19" s="17"/>
      <c r="J19" s="17"/>
      <c r="K19" s="17"/>
      <c r="L19" s="16"/>
      <c r="M19" s="16"/>
      <c r="X19" s="16"/>
      <c r="Y19" s="16"/>
      <c r="AG19" s="2">
        <f>STDEV(AG5:AG17)</f>
        <v>11.397046627043549</v>
      </c>
      <c r="AH19" s="19" t="s">
        <v>74</v>
      </c>
    </row>
    <row r="21" spans="1:36" x14ac:dyDescent="0.25">
      <c r="A21" s="18" t="s">
        <v>104</v>
      </c>
    </row>
    <row r="22" spans="1:36" s="46" customFormat="1" x14ac:dyDescent="0.25">
      <c r="A22" s="46" t="s">
        <v>100</v>
      </c>
    </row>
    <row r="23" spans="1:36" s="46" customFormat="1" x14ac:dyDescent="0.25">
      <c r="A23" s="46">
        <v>727</v>
      </c>
      <c r="B23" s="21" t="s">
        <v>80</v>
      </c>
      <c r="C23" s="48" t="s">
        <v>62</v>
      </c>
      <c r="D23" s="48" t="s">
        <v>24</v>
      </c>
      <c r="E23" s="46" t="s">
        <v>98</v>
      </c>
      <c r="F23" s="16">
        <v>-27.1317145676575</v>
      </c>
      <c r="G23" s="16">
        <v>-27.5065790941769</v>
      </c>
      <c r="H23" s="16">
        <v>1.4348958501307799E-2</v>
      </c>
      <c r="I23" s="16">
        <v>-50.700895108913201</v>
      </c>
      <c r="J23" s="16">
        <v>-52.031351867038403</v>
      </c>
      <c r="K23" s="16">
        <v>6.8434406882000899E-3</v>
      </c>
      <c r="L23" s="16">
        <v>-3.2853928120517503E-2</v>
      </c>
      <c r="M23" s="16">
        <v>1.29014193886359E-2</v>
      </c>
      <c r="N23" s="16">
        <v>-37.0693131233486</v>
      </c>
      <c r="O23" s="16">
        <v>1.6920491403662499E-2</v>
      </c>
      <c r="P23" s="16">
        <v>-69.5893895134041</v>
      </c>
      <c r="Q23" s="16">
        <v>5.8134188952980803E-3</v>
      </c>
      <c r="R23" s="16">
        <v>-95.469733621327507</v>
      </c>
      <c r="S23" s="16">
        <v>0.191613216201205</v>
      </c>
      <c r="T23" s="16">
        <v>359.00950771854701</v>
      </c>
      <c r="U23" s="16">
        <v>0.225013117372065</v>
      </c>
      <c r="V23" s="47">
        <v>43424.547222222223</v>
      </c>
      <c r="W23" s="46">
        <v>2.2000000000000002</v>
      </c>
      <c r="X23" s="16">
        <v>3.68122291264125E-3</v>
      </c>
      <c r="Y23" s="16">
        <v>2.55202317432288E-3</v>
      </c>
      <c r="Z23" s="17">
        <f>((((N23/1000)+1)/((SMOW!$Z$4/1000)+1))-1)*1000</f>
        <v>-26.955332007976175</v>
      </c>
      <c r="AA23" s="17">
        <f>((((P23/1000)+1)/((SMOW!$AA$4/1000)+1))-1)*1000</f>
        <v>-50.377270642473995</v>
      </c>
      <c r="AB23" s="17">
        <f>Z23*SMOW!$AN$6</f>
        <v>-28.152228050166638</v>
      </c>
      <c r="AC23" s="17">
        <f>AA23*SMOW!$AN$12</f>
        <v>-52.559458439323457</v>
      </c>
      <c r="AD23" s="17">
        <f t="shared" ref="AD23:AE25" si="3">LN((AB23/1000)+1)*1000</f>
        <v>-28.556100007164975</v>
      </c>
      <c r="AE23" s="17">
        <f t="shared" si="3"/>
        <v>-53.991096964867836</v>
      </c>
      <c r="AF23" s="16">
        <f>(AD23-SMOW!$AN$14*AE23)</f>
        <v>-4.8800809714755644E-2</v>
      </c>
      <c r="AG23" s="2">
        <f>AF23*1000</f>
        <v>-48.800809714755644</v>
      </c>
      <c r="AJ23" s="46" t="s">
        <v>99</v>
      </c>
    </row>
    <row r="24" spans="1:36" s="46" customFormat="1" x14ac:dyDescent="0.25">
      <c r="A24" s="46">
        <v>728</v>
      </c>
      <c r="B24" s="21" t="s">
        <v>80</v>
      </c>
      <c r="C24" s="48" t="s">
        <v>62</v>
      </c>
      <c r="D24" s="48" t="s">
        <v>24</v>
      </c>
      <c r="E24" s="46" t="s">
        <v>101</v>
      </c>
      <c r="F24" s="16">
        <v>-27.7929936375448</v>
      </c>
      <c r="G24" s="16">
        <v>-28.186531886471801</v>
      </c>
      <c r="H24" s="16">
        <v>1.55087067939023E-2</v>
      </c>
      <c r="I24" s="16">
        <v>-51.9390309107918</v>
      </c>
      <c r="J24" s="16">
        <v>-53.336465455682003</v>
      </c>
      <c r="K24" s="16">
        <v>1.57935281541365E-3</v>
      </c>
      <c r="L24" s="16">
        <v>-3.6717770677464699E-2</v>
      </c>
      <c r="M24" s="16">
        <v>1.1333919175516001E-2</v>
      </c>
      <c r="N24" s="16">
        <v>-37.694011348385096</v>
      </c>
      <c r="O24" s="16">
        <v>1.7797647945050499E-2</v>
      </c>
      <c r="P24" s="16">
        <v>-70.803223528603198</v>
      </c>
      <c r="Q24" s="16">
        <v>1.7189891003528701E-3</v>
      </c>
      <c r="R24" s="16">
        <v>-100.06071283045</v>
      </c>
      <c r="S24" s="16">
        <v>0.174082762228607</v>
      </c>
      <c r="T24" s="16">
        <v>377.17010146472501</v>
      </c>
      <c r="U24" s="16">
        <v>6.2633358780010195E-2</v>
      </c>
      <c r="V24" s="47">
        <v>43424.647824074076</v>
      </c>
      <c r="W24" s="46">
        <v>2.2000000000000002</v>
      </c>
      <c r="X24" s="16">
        <v>7.6681757874939305E-2</v>
      </c>
      <c r="Y24" s="16">
        <v>3.1223422983387698E-2</v>
      </c>
      <c r="Z24" s="17">
        <f>((((N24/1000)+1)/((SMOW!$Z$4/1000)+1))-1)*1000</f>
        <v>-27.586591646141301</v>
      </c>
      <c r="AA24" s="17">
        <f>((((P24/1000)+1)/((SMOW!$AA$4/1000)+1))-1)*1000</f>
        <v>-51.616169207804759</v>
      </c>
      <c r="AB24" s="17">
        <f>Z24*SMOW!$AN$6</f>
        <v>-28.811517473395842</v>
      </c>
      <c r="AC24" s="17">
        <f>AA24*SMOW!$AN$12</f>
        <v>-53.852022264727275</v>
      </c>
      <c r="AD24" s="17">
        <f t="shared" si="3"/>
        <v>-29.234717760191238</v>
      </c>
      <c r="AE24" s="17">
        <f t="shared" si="3"/>
        <v>-55.356297496014065</v>
      </c>
      <c r="AF24" s="16">
        <f>(AD24-SMOW!$AN$14*AE24)</f>
        <v>-6.5926822958104481E-3</v>
      </c>
      <c r="AG24" s="2">
        <f>AF24*1000</f>
        <v>-6.5926822958104481</v>
      </c>
      <c r="AJ24" s="46" t="s">
        <v>102</v>
      </c>
    </row>
    <row r="25" spans="1:36" s="46" customFormat="1" x14ac:dyDescent="0.25">
      <c r="A25" s="46">
        <v>729</v>
      </c>
      <c r="B25" s="21" t="s">
        <v>80</v>
      </c>
      <c r="C25" s="48" t="s">
        <v>62</v>
      </c>
      <c r="D25" s="48" t="s">
        <v>24</v>
      </c>
      <c r="E25" s="46" t="s">
        <v>105</v>
      </c>
      <c r="F25" s="16">
        <v>-27.816768875648801</v>
      </c>
      <c r="G25" s="16">
        <v>-28.2109896995848</v>
      </c>
      <c r="H25" s="16">
        <v>2.06984494988992E-2</v>
      </c>
      <c r="I25" s="16">
        <v>-52.0965353853476</v>
      </c>
      <c r="J25" s="16">
        <v>-53.502612514268698</v>
      </c>
      <c r="K25" s="16">
        <v>1.2671983502950399E-3</v>
      </c>
      <c r="L25" s="16">
        <v>8.2433097683849002E-2</v>
      </c>
      <c r="M25" s="16">
        <v>1.9430951397251501E-2</v>
      </c>
      <c r="N25" s="16">
        <v>-37.723097633439799</v>
      </c>
      <c r="O25" s="16">
        <v>2.28606080861424E-2</v>
      </c>
      <c r="P25" s="16">
        <v>-70.9573269128649</v>
      </c>
      <c r="Q25" s="16">
        <v>1.23840020357299E-3</v>
      </c>
      <c r="R25" s="16">
        <v>-100.20097657431801</v>
      </c>
      <c r="S25" s="16">
        <v>0.12688491130315099</v>
      </c>
      <c r="T25" s="16">
        <v>330.46282203058001</v>
      </c>
      <c r="U25" s="16">
        <v>0.11008898485433399</v>
      </c>
      <c r="V25" s="47">
        <v>43424.739814814813</v>
      </c>
      <c r="W25" s="46">
        <v>2.2000000000000002</v>
      </c>
      <c r="X25" s="16">
        <v>5.1213116065950602E-2</v>
      </c>
      <c r="Y25" s="16">
        <v>1.0805861322856899E-2</v>
      </c>
      <c r="Z25" s="17">
        <f>((((N25/1000)+1)/((SMOW!$Z$4/1000)+1))-1)*1000</f>
        <v>-27.615983434117307</v>
      </c>
      <c r="AA25" s="17">
        <f>((((P25/1000)+1)/((SMOW!$AA$4/1000)+1))-1)*1000</f>
        <v>-51.77345468447114</v>
      </c>
      <c r="AB25" s="17">
        <f>Z25*SMOW!$AN$6</f>
        <v>-28.842214343226935</v>
      </c>
      <c r="AC25" s="17">
        <f>AA25*SMOW!$AN$12</f>
        <v>-54.016120862537889</v>
      </c>
      <c r="AD25" s="17">
        <f t="shared" si="3"/>
        <v>-29.26632579047557</v>
      </c>
      <c r="AE25" s="17">
        <f t="shared" si="3"/>
        <v>-55.529751156366544</v>
      </c>
      <c r="AF25" s="16">
        <f>(AD25-SMOW!$AN$14*AE25)</f>
        <v>5.3382820085968063E-2</v>
      </c>
      <c r="AG25" s="2">
        <f>AF25*1000</f>
        <v>53.382820085968063</v>
      </c>
      <c r="AJ25" s="46" t="s">
        <v>102</v>
      </c>
    </row>
    <row r="26" spans="1:36" x14ac:dyDescent="0.25">
      <c r="A26" s="46" t="s">
        <v>115</v>
      </c>
    </row>
  </sheetData>
  <dataValidations count="4">
    <dataValidation type="list" allowBlank="1" showInputMessage="1" showErrorMessage="1" sqref="F17 F23 D23:D25 F8:F10 D4:D17">
      <formula1>INDIRECT(C4)</formula1>
    </dataValidation>
    <dataValidation type="list" allowBlank="1" showInputMessage="1" showErrorMessage="1" sqref="E17 E23 C23:C25 E9:E10 C4:C17">
      <formula1>Type</formula1>
    </dataValidation>
    <dataValidation type="custom" allowBlank="1" showInputMessage="1" showErrorMessage="1" sqref="E8">
      <formula1>AL81</formula1>
    </dataValidation>
    <dataValidation type="custom" allowBlank="1" showInputMessage="1" showErrorMessage="1" sqref="G9:G10">
      <formula1>AL82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'Data sorting'!K30</xm:f>
          </x14:formula1>
          <xm:sqref>G8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4"/>
  <sheetViews>
    <sheetView topLeftCell="U1" workbookViewId="0">
      <selection activeCell="AJ1" sqref="AJ1:AK1"/>
    </sheetView>
  </sheetViews>
  <sheetFormatPr defaultRowHeight="15" x14ac:dyDescent="0.25"/>
  <cols>
    <col min="1" max="1" width="9.28515625" style="46" bestFit="1" customWidth="1"/>
    <col min="2" max="2" width="7" style="21" customWidth="1"/>
    <col min="3" max="3" width="13.5703125" style="48" customWidth="1"/>
    <col min="4" max="4" width="16.5703125" style="48" customWidth="1"/>
    <col min="5" max="5" width="47.140625" bestFit="1" customWidth="1"/>
    <col min="6" max="7" width="7.28515625" bestFit="1" customWidth="1"/>
    <col min="8" max="8" width="8.5703125" bestFit="1" customWidth="1"/>
    <col min="9" max="10" width="7.28515625" bestFit="1" customWidth="1"/>
    <col min="11" max="11" width="8.5703125" bestFit="1" customWidth="1"/>
    <col min="12" max="12" width="8.42578125" bestFit="1" customWidth="1"/>
    <col min="13" max="13" width="11" bestFit="1" customWidth="1"/>
    <col min="14" max="14" width="7.28515625" bestFit="1" customWidth="1"/>
    <col min="15" max="15" width="7.140625" bestFit="1" customWidth="1"/>
    <col min="16" max="16" width="7.28515625" bestFit="1" customWidth="1"/>
    <col min="17" max="17" width="7.140625" bestFit="1" customWidth="1"/>
    <col min="18" max="18" width="7.28515625" bestFit="1" customWidth="1"/>
    <col min="19" max="19" width="7.140625" bestFit="1" customWidth="1"/>
    <col min="20" max="20" width="8.5703125" bestFit="1" customWidth="1"/>
    <col min="21" max="21" width="7.140625" bestFit="1" customWidth="1"/>
    <col min="22" max="22" width="15.85546875" bestFit="1" customWidth="1"/>
    <col min="23" max="23" width="7.5703125" bestFit="1" customWidth="1"/>
    <col min="24" max="25" width="14.7109375" bestFit="1" customWidth="1"/>
    <col min="26" max="27" width="15.140625" bestFit="1" customWidth="1"/>
    <col min="28" max="29" width="11.140625" bestFit="1" customWidth="1"/>
    <col min="30" max="31" width="10.85546875" bestFit="1" customWidth="1"/>
    <col min="32" max="32" width="10.42578125" bestFit="1" customWidth="1"/>
    <col min="33" max="33" width="13.5703125" bestFit="1" customWidth="1"/>
    <col min="34" max="34" width="8.28515625" bestFit="1" customWidth="1"/>
    <col min="35" max="35" width="6" bestFit="1" customWidth="1"/>
  </cols>
  <sheetData>
    <row r="1" spans="1:37" s="19" customFormat="1" x14ac:dyDescent="0.25">
      <c r="A1" s="19" t="s">
        <v>0</v>
      </c>
      <c r="B1" s="23" t="s">
        <v>79</v>
      </c>
      <c r="C1" s="48" t="s">
        <v>65</v>
      </c>
      <c r="D1" s="48" t="s">
        <v>57</v>
      </c>
      <c r="E1" s="19" t="s">
        <v>1</v>
      </c>
      <c r="F1" s="19" t="s">
        <v>2</v>
      </c>
      <c r="G1" s="19" t="s">
        <v>3</v>
      </c>
      <c r="H1" s="19" t="s">
        <v>4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16</v>
      </c>
      <c r="U1" s="19" t="s">
        <v>17</v>
      </c>
      <c r="V1" s="19" t="s">
        <v>18</v>
      </c>
      <c r="W1" s="19" t="s">
        <v>19</v>
      </c>
      <c r="X1" s="19" t="s">
        <v>20</v>
      </c>
      <c r="Y1" s="19" t="s">
        <v>21</v>
      </c>
      <c r="Z1" s="5" t="s">
        <v>42</v>
      </c>
      <c r="AA1" s="5" t="s">
        <v>43</v>
      </c>
      <c r="AB1" s="5" t="s">
        <v>36</v>
      </c>
      <c r="AC1" s="5" t="s">
        <v>37</v>
      </c>
      <c r="AD1" s="19" t="s">
        <v>31</v>
      </c>
      <c r="AE1" s="19" t="s">
        <v>32</v>
      </c>
      <c r="AF1" s="19" t="s">
        <v>33</v>
      </c>
      <c r="AG1" s="19" t="s">
        <v>34</v>
      </c>
      <c r="AH1" s="22" t="s">
        <v>73</v>
      </c>
      <c r="AI1" s="23" t="s">
        <v>74</v>
      </c>
    </row>
    <row r="2" spans="1:37" x14ac:dyDescent="0.25">
      <c r="A2" s="46" t="s">
        <v>100</v>
      </c>
      <c r="B2" s="23"/>
      <c r="AJ2" s="68"/>
      <c r="AK2" s="68"/>
    </row>
    <row r="3" spans="1:37" s="46" customFormat="1" x14ac:dyDescent="0.25">
      <c r="A3" s="46">
        <v>733</v>
      </c>
      <c r="B3" s="21" t="s">
        <v>81</v>
      </c>
      <c r="C3" s="48" t="s">
        <v>62</v>
      </c>
      <c r="D3" s="48" t="s">
        <v>67</v>
      </c>
      <c r="E3" s="46" t="s">
        <v>111</v>
      </c>
      <c r="F3" s="16">
        <v>-1.3344401300366699</v>
      </c>
      <c r="G3" s="16">
        <v>-1.33533318677695</v>
      </c>
      <c r="H3" s="16">
        <v>9.9830166587653296E-3</v>
      </c>
      <c r="I3" s="16">
        <v>-2.5311236488528799</v>
      </c>
      <c r="J3" s="16">
        <v>-2.5343324031707901</v>
      </c>
      <c r="K3" s="16">
        <v>1.53992875271021E-3</v>
      </c>
      <c r="L3" s="16">
        <v>2.79432209722923E-3</v>
      </c>
      <c r="M3" s="16">
        <v>1.0258883232579299E-2</v>
      </c>
      <c r="N3" s="16">
        <v>-11.520879496639299</v>
      </c>
      <c r="O3" s="16">
        <v>1.08758245366158E-2</v>
      </c>
      <c r="P3" s="16">
        <v>-22.3769431821087</v>
      </c>
      <c r="Q3" s="16">
        <v>1.4727413328225101E-3</v>
      </c>
      <c r="R3" s="16">
        <v>-31.798866347890201</v>
      </c>
      <c r="S3" s="16">
        <v>0.12765858408070899</v>
      </c>
      <c r="T3" s="16">
        <v>344.744456581078</v>
      </c>
      <c r="U3" s="16">
        <v>9.8951035691864905E-2</v>
      </c>
      <c r="V3" s="47">
        <v>43430.649560185186</v>
      </c>
      <c r="W3" s="46">
        <v>2.2000000000000002</v>
      </c>
      <c r="X3" s="16">
        <v>2.2148352463687501E-2</v>
      </c>
      <c r="Y3" s="16">
        <v>3.5522317805566403E-2</v>
      </c>
      <c r="Z3" s="17">
        <f>((((N3/1000)+1)/((SMOW!$Z$4/1000)+1))-1)*1000</f>
        <v>-1.1385546897120236</v>
      </c>
      <c r="AA3" s="17">
        <f>((((P3/1000)+1)/((SMOW!$AA$4/1000)+1))-1)*1000</f>
        <v>-2.189930945947216</v>
      </c>
      <c r="AB3" s="17">
        <f>Z3*SMOW!$AN$6</f>
        <v>-1.1891098674976459</v>
      </c>
      <c r="AC3" s="17">
        <f>AA3*SMOW!$AN$12</f>
        <v>-2.2847919919158297</v>
      </c>
      <c r="AD3" s="17">
        <f t="shared" ref="AD3:AE4" si="0">LN((AB3/1000)+1)*1000</f>
        <v>-1.1898174195965461</v>
      </c>
      <c r="AE3" s="17">
        <f t="shared" si="0"/>
        <v>-2.2874061117113174</v>
      </c>
      <c r="AF3" s="16">
        <f>(AD3-SMOW!$AN$14*AE3)</f>
        <v>1.7933007387029631E-2</v>
      </c>
      <c r="AG3" s="2">
        <f t="shared" ref="AG3:AG9" si="1">AF3*1000</f>
        <v>17.933007387029633</v>
      </c>
      <c r="AJ3" s="68"/>
      <c r="AK3" s="68"/>
    </row>
    <row r="4" spans="1:37" s="46" customFormat="1" x14ac:dyDescent="0.25">
      <c r="A4" s="46">
        <v>734</v>
      </c>
      <c r="B4" s="21" t="s">
        <v>80</v>
      </c>
      <c r="C4" s="48" t="s">
        <v>62</v>
      </c>
      <c r="D4" s="48" t="s">
        <v>67</v>
      </c>
      <c r="E4" s="46" t="s">
        <v>113</v>
      </c>
      <c r="F4" s="16">
        <v>-1.4697430051856699</v>
      </c>
      <c r="G4" s="16">
        <v>-1.4708243717460601</v>
      </c>
      <c r="H4" s="16">
        <v>3.4653534038095101E-3</v>
      </c>
      <c r="I4" s="16">
        <v>-2.7902401567202402</v>
      </c>
      <c r="J4" s="16">
        <v>-2.7941402005660101</v>
      </c>
      <c r="K4" s="16">
        <v>1.85545334871235E-3</v>
      </c>
      <c r="L4" s="16">
        <v>4.48165415278885E-3</v>
      </c>
      <c r="M4" s="16">
        <v>3.7213190210599301E-3</v>
      </c>
      <c r="N4" s="16">
        <v>-11.649750574270699</v>
      </c>
      <c r="O4" s="16">
        <v>3.4300241550112398E-3</v>
      </c>
      <c r="P4" s="16">
        <v>-22.630834222013402</v>
      </c>
      <c r="Q4" s="16">
        <v>1.8185370466638701E-3</v>
      </c>
      <c r="R4" s="16">
        <v>-33.738801392980399</v>
      </c>
      <c r="S4" s="16">
        <v>0.18941975147319001</v>
      </c>
      <c r="T4" s="16">
        <v>386.580641133386</v>
      </c>
      <c r="U4" s="16">
        <v>0.22024320375362799</v>
      </c>
      <c r="V4" s="47">
        <v>43431.363379629627</v>
      </c>
      <c r="W4" s="46">
        <v>2.2000000000000002</v>
      </c>
      <c r="X4" s="16">
        <v>1.6635441576650201E-2</v>
      </c>
      <c r="Y4" s="16">
        <v>1.3653907772028099E-2</v>
      </c>
      <c r="Z4" s="17">
        <f>((((N4/1000)+1)/((SMOW!$Z$4/1000)+1))-1)*1000</f>
        <v>-1.2687793431129801</v>
      </c>
      <c r="AA4" s="17">
        <f>((((P4/1000)+1)/((SMOW!$AA$4/1000)+1))-1)*1000</f>
        <v>-2.4490646010842942</v>
      </c>
      <c r="AB4" s="17">
        <f>Z4*SMOW!$AN$6</f>
        <v>-1.3251168786230449</v>
      </c>
      <c r="AC4" s="17">
        <f>AA4*SMOW!$AN$12</f>
        <v>-2.5551505167765241</v>
      </c>
      <c r="AD4" s="17">
        <f t="shared" si="0"/>
        <v>-1.325995622371928</v>
      </c>
      <c r="AE4" s="17">
        <f t="shared" si="0"/>
        <v>-2.5584204852203078</v>
      </c>
      <c r="AF4" s="16">
        <f>(AD4-SMOW!$AN$14*AE4)</f>
        <v>2.485039382439469E-2</v>
      </c>
      <c r="AG4" s="2">
        <f t="shared" si="1"/>
        <v>24.85039382439469</v>
      </c>
      <c r="AH4" s="2"/>
      <c r="AI4" s="2"/>
      <c r="AJ4" s="68"/>
      <c r="AK4" s="68"/>
    </row>
    <row r="5" spans="1:37" s="46" customFormat="1" x14ac:dyDescent="0.25">
      <c r="A5" s="46" t="s">
        <v>115</v>
      </c>
      <c r="B5" s="21"/>
      <c r="C5" s="48"/>
      <c r="D5" s="4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47"/>
      <c r="X5" s="16"/>
      <c r="Y5" s="16"/>
      <c r="Z5" s="17"/>
      <c r="AA5" s="17"/>
      <c r="AB5" s="17"/>
      <c r="AC5" s="17"/>
      <c r="AD5" s="17"/>
      <c r="AE5" s="17"/>
      <c r="AF5" s="16"/>
      <c r="AG5" s="2"/>
      <c r="AJ5" s="68"/>
      <c r="AK5" s="68"/>
    </row>
    <row r="6" spans="1:37" s="46" customFormat="1" x14ac:dyDescent="0.25">
      <c r="A6" s="46">
        <v>735</v>
      </c>
      <c r="B6" s="21" t="s">
        <v>80</v>
      </c>
      <c r="C6" s="48" t="s">
        <v>62</v>
      </c>
      <c r="D6" s="48" t="s">
        <v>67</v>
      </c>
      <c r="E6" s="46" t="s">
        <v>114</v>
      </c>
      <c r="F6" s="16">
        <v>-1.4709499786515901</v>
      </c>
      <c r="G6" s="16">
        <v>-1.4720331784083001</v>
      </c>
      <c r="H6" s="16">
        <v>3.8558186461843599E-3</v>
      </c>
      <c r="I6" s="16">
        <v>-2.7845036610022</v>
      </c>
      <c r="J6" s="16">
        <v>-2.7883876481150098</v>
      </c>
      <c r="K6" s="16">
        <v>1.5185404849796999E-3</v>
      </c>
      <c r="L6" s="16">
        <v>2.35499796428795E-4</v>
      </c>
      <c r="M6" s="16">
        <v>3.8297864553466301E-3</v>
      </c>
      <c r="N6" s="16">
        <v>-11.6509452426523</v>
      </c>
      <c r="O6" s="16">
        <v>3.8165086075274998E-3</v>
      </c>
      <c r="P6" s="16">
        <v>-22.6252118602393</v>
      </c>
      <c r="Q6" s="16">
        <v>1.48832743798844E-3</v>
      </c>
      <c r="R6" s="16">
        <v>-32.369267124564601</v>
      </c>
      <c r="S6" s="16">
        <v>0.12354343443400299</v>
      </c>
      <c r="T6" s="16">
        <v>391.496831650709</v>
      </c>
      <c r="U6" s="16">
        <v>8.7923620044422598E-2</v>
      </c>
      <c r="V6" s="47">
        <v>43431.615289351852</v>
      </c>
      <c r="W6" s="46">
        <v>2.2000000000000002</v>
      </c>
      <c r="X6" s="16">
        <v>2.77790374633938E-3</v>
      </c>
      <c r="Y6" s="16">
        <v>4.1159071078508101E-3</v>
      </c>
      <c r="Z6" s="17">
        <f>((((N6/1000)+1)/((SMOW!$Z$4/1000)+1))-1)*1000</f>
        <v>-1.2699865594938409</v>
      </c>
      <c r="AA6" s="17">
        <f>((((P6/1000)+1)/((SMOW!$AA$4/1000)+1))-1)*1000</f>
        <v>-2.4433261427377895</v>
      </c>
      <c r="AB6" s="17">
        <f>Z6*SMOW!$AN$6</f>
        <v>-1.3263776989627771</v>
      </c>
      <c r="AC6" s="17">
        <f>AA6*SMOW!$AN$12</f>
        <v>-2.549163486135078</v>
      </c>
      <c r="AD6" s="17">
        <f t="shared" ref="AD6:AE9" si="2">LN((AB6/1000)+1)*1000</f>
        <v>-1.3272581164598416</v>
      </c>
      <c r="AE6" s="17">
        <f t="shared" si="2"/>
        <v>-2.5524181356403099</v>
      </c>
      <c r="AF6" s="16">
        <f>(AD6-SMOW!$AN$14*AE6)</f>
        <v>2.0418659158242036E-2</v>
      </c>
      <c r="AG6" s="2">
        <f t="shared" si="1"/>
        <v>20.418659158242036</v>
      </c>
      <c r="AJ6" s="68"/>
      <c r="AK6" s="68"/>
    </row>
    <row r="7" spans="1:37" s="46" customFormat="1" x14ac:dyDescent="0.25">
      <c r="A7" s="46">
        <v>741</v>
      </c>
      <c r="B7" s="21" t="s">
        <v>81</v>
      </c>
      <c r="C7" s="48" t="s">
        <v>64</v>
      </c>
      <c r="D7" s="48" t="s">
        <v>52</v>
      </c>
      <c r="E7" s="46" t="s">
        <v>129</v>
      </c>
      <c r="F7" s="16">
        <v>17.0289111619972</v>
      </c>
      <c r="G7" s="16">
        <v>16.885543927306198</v>
      </c>
      <c r="H7" s="16">
        <v>5.7483847642507101E-3</v>
      </c>
      <c r="I7" s="16">
        <v>32.852101558095697</v>
      </c>
      <c r="J7" s="16">
        <v>32.324006135585002</v>
      </c>
      <c r="K7" s="16">
        <v>1.51745921824666E-3</v>
      </c>
      <c r="L7" s="16">
        <v>-0.18153131228267</v>
      </c>
      <c r="M7" s="16">
        <v>5.6709731741722297E-3</v>
      </c>
      <c r="N7" s="16">
        <v>6.6603099693132801</v>
      </c>
      <c r="O7" s="16">
        <v>5.6897800299444204E-3</v>
      </c>
      <c r="P7" s="16">
        <v>12.302363577473001</v>
      </c>
      <c r="Q7" s="16">
        <v>1.4872676842567099E-3</v>
      </c>
      <c r="R7" s="16">
        <v>15.052891551567599</v>
      </c>
      <c r="S7" s="16">
        <v>0.15632101205936899</v>
      </c>
      <c r="T7" s="16">
        <v>967.05600297924502</v>
      </c>
      <c r="U7" s="16">
        <v>0.30022337097719498</v>
      </c>
      <c r="V7" s="47">
        <v>43433.427361111113</v>
      </c>
      <c r="W7" s="46">
        <v>2.2000000000000002</v>
      </c>
      <c r="X7" s="16">
        <v>3.2705585378305799E-2</v>
      </c>
      <c r="Y7" s="16">
        <v>3.7382771900221497E-2</v>
      </c>
      <c r="Z7" s="17">
        <f>((((N7/1000)+1)/((SMOW!$Z$4/1000)+1))-1)*1000</f>
        <v>17.233597853250735</v>
      </c>
      <c r="AA7" s="17">
        <f>((((P7/1000)+1)/((SMOW!$AA$4/1000)+1))-1)*1000</f>
        <v>33.205471434554212</v>
      </c>
      <c r="AB7" s="17">
        <f>Z7*SMOW!$AN$6</f>
        <v>17.998820298188694</v>
      </c>
      <c r="AC7" s="17">
        <f>AA7*SMOW!$AN$12</f>
        <v>34.643829917040655</v>
      </c>
      <c r="AD7" s="17">
        <f t="shared" si="2"/>
        <v>17.838759285015794</v>
      </c>
      <c r="AE7" s="17">
        <f t="shared" si="2"/>
        <v>34.057241808482893</v>
      </c>
      <c r="AF7" s="16">
        <f>(AD7-SMOW!$AN$14*AE7)</f>
        <v>-0.14346438986317267</v>
      </c>
      <c r="AG7" s="2">
        <f t="shared" si="1"/>
        <v>-143.46438986317267</v>
      </c>
      <c r="AH7" s="2">
        <f>AVERAGE(AG7:AG9)</f>
        <v>-137.86945356417962</v>
      </c>
      <c r="AI7" s="2">
        <f>STDEV(AG7:AG9)</f>
        <v>4.889290753939953</v>
      </c>
      <c r="AJ7" s="68"/>
      <c r="AK7" s="68"/>
    </row>
    <row r="8" spans="1:37" s="46" customFormat="1" x14ac:dyDescent="0.25">
      <c r="A8" s="46">
        <v>742</v>
      </c>
      <c r="B8" s="21" t="s">
        <v>81</v>
      </c>
      <c r="C8" s="48" t="s">
        <v>64</v>
      </c>
      <c r="D8" s="48" t="s">
        <v>52</v>
      </c>
      <c r="E8" s="46" t="s">
        <v>130</v>
      </c>
      <c r="F8" s="16">
        <v>17.1719893045194</v>
      </c>
      <c r="G8" s="16">
        <v>17.026216956201001</v>
      </c>
      <c r="H8" s="16">
        <v>3.0243863670864901E-3</v>
      </c>
      <c r="I8" s="16">
        <v>33.113246331820903</v>
      </c>
      <c r="J8" s="16">
        <v>32.576812678207901</v>
      </c>
      <c r="K8" s="16">
        <v>1.4595914064831799E-3</v>
      </c>
      <c r="L8" s="16">
        <v>-0.17434013789283201</v>
      </c>
      <c r="M8" s="16">
        <v>3.0029933026999799E-3</v>
      </c>
      <c r="N8" s="16">
        <v>6.8019294313762702</v>
      </c>
      <c r="O8" s="16">
        <v>2.9935527735195202E-3</v>
      </c>
      <c r="P8" s="16">
        <v>12.558312586318699</v>
      </c>
      <c r="Q8" s="16">
        <v>1.4305512167842201E-3</v>
      </c>
      <c r="R8" s="16">
        <v>15.7479238085467</v>
      </c>
      <c r="S8" s="16">
        <v>0.13269916879806601</v>
      </c>
      <c r="T8" s="16">
        <v>740.20524845212196</v>
      </c>
      <c r="U8" s="16">
        <v>9.7839326871237295E-2</v>
      </c>
      <c r="V8" s="47">
        <v>43433.551817129628</v>
      </c>
      <c r="W8" s="46">
        <v>2.2000000000000002</v>
      </c>
      <c r="X8" s="16">
        <v>2.3635835138181901E-3</v>
      </c>
      <c r="Y8" s="16">
        <v>1.6417403945786101E-3</v>
      </c>
      <c r="Z8" s="17">
        <f>((((N8/1000)+1)/((SMOW!$Z$4/1000)+1))-1)*1000</f>
        <v>17.376704791603139</v>
      </c>
      <c r="AA8" s="17">
        <f>((((P8/1000)+1)/((SMOW!$AA$4/1000)+1))-1)*1000</f>
        <v>33.46670555378806</v>
      </c>
      <c r="AB8" s="17">
        <f>Z8*SMOW!$AN$6</f>
        <v>18.148281605616322</v>
      </c>
      <c r="AC8" s="17">
        <f>AA8*SMOW!$AN$12</f>
        <v>34.916379891616458</v>
      </c>
      <c r="AD8" s="17">
        <f t="shared" si="2"/>
        <v>17.985567251450281</v>
      </c>
      <c r="AE8" s="17">
        <f t="shared" si="2"/>
        <v>34.320631078202943</v>
      </c>
      <c r="AF8" s="16">
        <f>(AD8-SMOW!$AN$14*AE8)</f>
        <v>-0.13572595784087582</v>
      </c>
      <c r="AG8" s="2">
        <f t="shared" si="1"/>
        <v>-135.72595784087582</v>
      </c>
      <c r="AJ8" s="68"/>
      <c r="AK8" s="68"/>
    </row>
    <row r="9" spans="1:37" s="46" customFormat="1" x14ac:dyDescent="0.25">
      <c r="A9" s="46">
        <v>743</v>
      </c>
      <c r="B9" s="21" t="s">
        <v>80</v>
      </c>
      <c r="C9" s="48" t="s">
        <v>64</v>
      </c>
      <c r="D9" s="48" t="s">
        <v>52</v>
      </c>
      <c r="E9" s="46" t="s">
        <v>131</v>
      </c>
      <c r="F9" s="16">
        <v>17.361106585813499</v>
      </c>
      <c r="G9" s="16">
        <v>17.212124002033001</v>
      </c>
      <c r="H9" s="16">
        <v>4.8455674825213096E-3</v>
      </c>
      <c r="I9" s="16">
        <v>33.475223866443599</v>
      </c>
      <c r="J9" s="16">
        <v>32.9271267772424</v>
      </c>
      <c r="K9" s="16">
        <v>1.46660218588631E-3</v>
      </c>
      <c r="L9" s="16">
        <v>-0.173398936351049</v>
      </c>
      <c r="M9" s="16">
        <v>4.6915275429850398E-3</v>
      </c>
      <c r="N9" s="16">
        <v>6.98911866357862</v>
      </c>
      <c r="O9" s="16">
        <v>4.7961669628052497E-3</v>
      </c>
      <c r="P9" s="16">
        <v>12.9130881764615</v>
      </c>
      <c r="Q9" s="16">
        <v>1.4374225089522599E-3</v>
      </c>
      <c r="R9" s="16">
        <v>16.737905589299501</v>
      </c>
      <c r="S9" s="16">
        <v>0.120456118114278</v>
      </c>
      <c r="T9" s="16">
        <v>764.96665581558204</v>
      </c>
      <c r="U9" s="16">
        <v>0.11190863934391999</v>
      </c>
      <c r="V9" s="47">
        <v>43433.680659722224</v>
      </c>
      <c r="W9" s="46">
        <v>2.2000000000000002</v>
      </c>
      <c r="X9" s="16">
        <v>1.9648476041597401E-2</v>
      </c>
      <c r="Y9" s="16">
        <v>8.2685530540681895E-2</v>
      </c>
      <c r="Z9" s="17">
        <f>((((N9/1000)+1)/((SMOW!$Z$4/1000)+1))-1)*1000</f>
        <v>17.565860134539424</v>
      </c>
      <c r="AA9" s="17">
        <f>((((P9/1000)+1)/((SMOW!$AA$4/1000)+1))-1)*1000</f>
        <v>33.828806931850195</v>
      </c>
      <c r="AB9" s="17">
        <f>Z9*SMOW!$AN$6</f>
        <v>18.34583600226312</v>
      </c>
      <c r="AC9" s="17">
        <f>AA9*SMOW!$AN$12</f>
        <v>35.294166383190145</v>
      </c>
      <c r="AD9" s="17">
        <f t="shared" si="2"/>
        <v>18.179581460043778</v>
      </c>
      <c r="AE9" s="17">
        <f t="shared" si="2"/>
        <v>34.685605062561116</v>
      </c>
      <c r="AF9" s="16">
        <f>(AD9-SMOW!$AN$14*AE9)</f>
        <v>-0.13441801298849043</v>
      </c>
      <c r="AG9" s="2">
        <f t="shared" si="1"/>
        <v>-134.41801298849043</v>
      </c>
      <c r="AJ9" s="68"/>
      <c r="AK9" s="68"/>
    </row>
    <row r="10" spans="1:37" s="46" customFormat="1" x14ac:dyDescent="0.25">
      <c r="A10" s="46">
        <v>756</v>
      </c>
      <c r="B10" s="21" t="s">
        <v>81</v>
      </c>
      <c r="C10" s="48" t="s">
        <v>64</v>
      </c>
      <c r="D10" s="48" t="s">
        <v>50</v>
      </c>
      <c r="E10" s="46" t="s">
        <v>148</v>
      </c>
      <c r="F10" s="16">
        <v>10.8685389688555</v>
      </c>
      <c r="G10" s="16">
        <v>10.809897076345299</v>
      </c>
      <c r="H10" s="16">
        <v>1.56067851390841E-2</v>
      </c>
      <c r="I10" s="16">
        <v>20.940638463215301</v>
      </c>
      <c r="J10" s="16">
        <v>20.7243968748739</v>
      </c>
      <c r="K10" s="16">
        <v>1.46433247287307E-3</v>
      </c>
      <c r="L10" s="16">
        <v>-0.13898479582631801</v>
      </c>
      <c r="M10" s="16">
        <v>1.1503211421872E-2</v>
      </c>
      <c r="N10" s="16">
        <v>0.54388007549465001</v>
      </c>
      <c r="O10" s="16">
        <v>1.7663209306705601E-2</v>
      </c>
      <c r="P10" s="16">
        <v>0.62915811323673299</v>
      </c>
      <c r="Q10" s="16">
        <v>1.32905225873187E-3</v>
      </c>
      <c r="R10" s="16">
        <v>0.10246461984960401</v>
      </c>
      <c r="S10" s="16">
        <v>0.126762751177637</v>
      </c>
      <c r="T10" s="16">
        <v>702.98272356724999</v>
      </c>
      <c r="U10" s="16">
        <v>0.153272928722783</v>
      </c>
      <c r="V10" s="47">
        <v>43438.408888888887</v>
      </c>
      <c r="W10" s="46">
        <v>2.2000000000000002</v>
      </c>
      <c r="X10" s="16">
        <v>1.6955033560632601E-2</v>
      </c>
      <c r="Y10" s="16">
        <v>3.9381667696772298E-3</v>
      </c>
      <c r="Z10" s="17">
        <v>11.058301546968075</v>
      </c>
      <c r="AA10" s="17">
        <v>21.298583151630357</v>
      </c>
      <c r="AB10" s="17">
        <v>11.419437371660496</v>
      </c>
      <c r="AC10" s="17">
        <v>21.96656739518507</v>
      </c>
      <c r="AD10" s="17">
        <v>11.354727762308434</v>
      </c>
      <c r="AE10" s="17">
        <v>21.728778325870802</v>
      </c>
      <c r="AF10" s="16">
        <v>-0.11806719375135089</v>
      </c>
      <c r="AG10" s="2">
        <v>-118.06719375135089</v>
      </c>
      <c r="AH10" s="2">
        <v>-96.158103224771196</v>
      </c>
      <c r="AI10" s="2">
        <v>18.973879428473516</v>
      </c>
      <c r="AJ10" s="68"/>
      <c r="AK10" s="68"/>
    </row>
    <row r="11" spans="1:37" s="46" customFormat="1" x14ac:dyDescent="0.25">
      <c r="A11" s="46">
        <v>757</v>
      </c>
      <c r="B11" s="21" t="s">
        <v>81</v>
      </c>
      <c r="C11" s="48" t="s">
        <v>64</v>
      </c>
      <c r="D11" s="48" t="s">
        <v>50</v>
      </c>
      <c r="E11" s="46" t="s">
        <v>149</v>
      </c>
      <c r="F11" s="16">
        <v>10.972780880178901</v>
      </c>
      <c r="G11" s="16">
        <v>10.913015784909501</v>
      </c>
      <c r="H11" s="16">
        <v>6.958422978953E-3</v>
      </c>
      <c r="I11" s="16">
        <v>21.116413441446301</v>
      </c>
      <c r="J11" s="16">
        <v>20.896551702324999</v>
      </c>
      <c r="K11" s="16">
        <v>1.08705867519614E-3</v>
      </c>
      <c r="L11" s="16">
        <v>-0.12036351391809801</v>
      </c>
      <c r="M11" s="16">
        <v>6.7870843933106103E-3</v>
      </c>
      <c r="N11" s="16">
        <v>0.66592188476582403</v>
      </c>
      <c r="O11" s="16">
        <v>6.8874819152260104E-3</v>
      </c>
      <c r="P11" s="16">
        <v>0.800169990636446</v>
      </c>
      <c r="Q11" s="16">
        <v>1.06543043731773E-3</v>
      </c>
      <c r="R11" s="16">
        <v>0.24916975035389199</v>
      </c>
      <c r="S11" s="16">
        <v>0.14014406715984601</v>
      </c>
      <c r="T11" s="16">
        <v>640.27452660543702</v>
      </c>
      <c r="U11" s="16">
        <v>7.3280778682621506E-2</v>
      </c>
      <c r="V11" s="47">
        <v>43438.505706018521</v>
      </c>
      <c r="W11" s="46">
        <v>2.2000000000000002</v>
      </c>
      <c r="X11" s="16">
        <v>8.8337092643836199E-2</v>
      </c>
      <c r="Y11" s="16">
        <v>7.6298278849122006E-2</v>
      </c>
      <c r="Z11" s="17">
        <v>11.181625857731969</v>
      </c>
      <c r="AA11" s="17">
        <v>21.473127523712996</v>
      </c>
      <c r="AB11" s="17">
        <v>11.546789138764153</v>
      </c>
      <c r="AC11" s="17">
        <v>22.146585976022454</v>
      </c>
      <c r="AD11" s="17">
        <v>11.480633737013283</v>
      </c>
      <c r="AE11" s="17">
        <v>21.904912001255539</v>
      </c>
      <c r="AF11" s="16">
        <v>-8.5159799649641599E-2</v>
      </c>
      <c r="AG11" s="2">
        <v>-85.159799649641599</v>
      </c>
      <c r="AJ11" s="68"/>
      <c r="AK11" s="68"/>
    </row>
    <row r="12" spans="1:37" s="46" customFormat="1" x14ac:dyDescent="0.25">
      <c r="A12" s="46">
        <v>758</v>
      </c>
      <c r="B12" s="21" t="s">
        <v>81</v>
      </c>
      <c r="C12" s="48" t="s">
        <v>64</v>
      </c>
      <c r="D12" s="48" t="s">
        <v>50</v>
      </c>
      <c r="E12" s="46" t="s">
        <v>150</v>
      </c>
      <c r="F12" s="16">
        <v>10.9276184855013</v>
      </c>
      <c r="G12" s="16">
        <v>10.868342771944301</v>
      </c>
      <c r="H12" s="16">
        <v>6.1543982969839697E-3</v>
      </c>
      <c r="I12" s="16">
        <v>21.030052141904601</v>
      </c>
      <c r="J12" s="16">
        <v>20.8119727465475</v>
      </c>
      <c r="K12" s="16">
        <v>1.26936495933428E-3</v>
      </c>
      <c r="L12" s="16">
        <v>-0.120378838232752</v>
      </c>
      <c r="M12" s="16">
        <v>6.2305401499839702E-3</v>
      </c>
      <c r="N12" s="16">
        <v>0.62121992032196405</v>
      </c>
      <c r="O12" s="16">
        <v>6.0916542581257102E-3</v>
      </c>
      <c r="P12" s="16">
        <v>0.71552694492265101</v>
      </c>
      <c r="Q12" s="16">
        <v>1.2441095357587401E-3</v>
      </c>
      <c r="R12" s="16">
        <v>0.30941162157016</v>
      </c>
      <c r="S12" s="16">
        <v>0.12729386586751601</v>
      </c>
      <c r="T12" s="16">
        <v>709.97836300512904</v>
      </c>
      <c r="U12" s="16">
        <v>0.153336366621485</v>
      </c>
      <c r="V12" s="47">
        <v>43438.625706018516</v>
      </c>
      <c r="W12" s="46">
        <v>2.2000000000000002</v>
      </c>
      <c r="X12" s="16">
        <v>3.0841702272392201E-2</v>
      </c>
      <c r="Y12" s="16">
        <v>2.8356972653032799E-2</v>
      </c>
      <c r="Z12" s="17">
        <v>11.136454133486406</v>
      </c>
      <c r="AA12" s="17">
        <v>21.386736054945345</v>
      </c>
      <c r="AB12" s="17">
        <v>11.500142221622202</v>
      </c>
      <c r="AC12" s="17">
        <v>22.05748502468014</v>
      </c>
      <c r="AD12" s="17">
        <v>11.434518230321633</v>
      </c>
      <c r="AE12" s="17">
        <v>21.817737777641955</v>
      </c>
      <c r="AF12" s="16">
        <v>-8.5247316273321161E-2</v>
      </c>
      <c r="AG12" s="2">
        <v>-85.247316273321161</v>
      </c>
      <c r="AJ12" s="68"/>
      <c r="AK12" s="68"/>
    </row>
    <row r="13" spans="1:37" s="46" customFormat="1" x14ac:dyDescent="0.25">
      <c r="A13" s="46">
        <v>778</v>
      </c>
      <c r="B13" s="21" t="s">
        <v>81</v>
      </c>
      <c r="C13" s="48" t="s">
        <v>64</v>
      </c>
      <c r="D13" s="48" t="s">
        <v>60</v>
      </c>
      <c r="E13" s="46" t="s">
        <v>174</v>
      </c>
      <c r="F13" s="16">
        <v>6.07786188187759</v>
      </c>
      <c r="G13" s="16">
        <v>6.0594659219205598</v>
      </c>
      <c r="H13" s="16">
        <v>3.6559243244029698E-3</v>
      </c>
      <c r="I13" s="16">
        <v>11.7389361703927</v>
      </c>
      <c r="J13" s="16">
        <v>11.6705693480639</v>
      </c>
      <c r="K13" s="16">
        <v>1.1819486113883E-3</v>
      </c>
      <c r="L13" s="16">
        <v>-0.102594693857158</v>
      </c>
      <c r="M13" s="16">
        <v>3.5994453389120999E-3</v>
      </c>
      <c r="N13" s="16">
        <v>-4.1790934555304204</v>
      </c>
      <c r="O13" s="16">
        <v>3.61865220667328E-3</v>
      </c>
      <c r="P13" s="16">
        <v>-8.3907319706040404</v>
      </c>
      <c r="Q13" s="16">
        <v>1.15843243300029E-3</v>
      </c>
      <c r="R13" s="16">
        <v>-15.898381392589499</v>
      </c>
      <c r="S13" s="16">
        <v>0.118283130341256</v>
      </c>
      <c r="T13" s="16">
        <v>1185.0878201518699</v>
      </c>
      <c r="U13" s="16">
        <v>0.114930830402429</v>
      </c>
      <c r="V13" s="47">
        <v>43444.580787037034</v>
      </c>
      <c r="W13" s="46">
        <v>2.2000000000000002</v>
      </c>
      <c r="X13" s="16">
        <v>1.9373839963901499E-4</v>
      </c>
      <c r="Y13" s="16">
        <v>6.19166205098823E-4</v>
      </c>
      <c r="Z13" s="17">
        <v>6.2856956756800475</v>
      </c>
      <c r="AA13" s="17">
        <v>12.092374349780277</v>
      </c>
      <c r="AB13" s="17">
        <v>6.490970408147863</v>
      </c>
      <c r="AC13" s="17">
        <v>12.47162565843834</v>
      </c>
      <c r="AD13" s="17">
        <v>6.4699947789254271</v>
      </c>
      <c r="AE13" s="17">
        <v>12.394495564827777</v>
      </c>
      <c r="AF13" s="16">
        <v>-7.4298879303639431E-2</v>
      </c>
      <c r="AG13" s="2">
        <v>-74.298879303639438</v>
      </c>
      <c r="AH13" s="2">
        <v>-76.273420834621561</v>
      </c>
      <c r="AI13" s="2">
        <v>2.5201504836656148</v>
      </c>
      <c r="AJ13" s="68"/>
      <c r="AK13" s="68"/>
    </row>
    <row r="14" spans="1:37" s="46" customFormat="1" x14ac:dyDescent="0.25">
      <c r="A14" s="46">
        <v>779</v>
      </c>
      <c r="B14" s="21" t="s">
        <v>81</v>
      </c>
      <c r="C14" s="48" t="s">
        <v>64</v>
      </c>
      <c r="D14" s="48" t="s">
        <v>60</v>
      </c>
      <c r="E14" s="46" t="s">
        <v>175</v>
      </c>
      <c r="F14" s="16">
        <v>6.2648151932050302</v>
      </c>
      <c r="G14" s="16">
        <v>6.2452726389108602</v>
      </c>
      <c r="H14" s="16">
        <v>3.0292065557790599E-3</v>
      </c>
      <c r="I14" s="16">
        <v>12.104493952336</v>
      </c>
      <c r="J14" s="16">
        <v>12.0318204087492</v>
      </c>
      <c r="K14" s="16">
        <v>1.0177381565006399E-3</v>
      </c>
      <c r="L14" s="16">
        <v>-0.107528536908717</v>
      </c>
      <c r="M14" s="16">
        <v>3.1259462339627698E-3</v>
      </c>
      <c r="N14" s="16">
        <v>-3.9940461316390699</v>
      </c>
      <c r="O14" s="16">
        <v>2.9983238204315801E-3</v>
      </c>
      <c r="P14" s="16">
        <v>-8.0324473661314801</v>
      </c>
      <c r="Q14" s="16">
        <v>9.9748912721744497E-4</v>
      </c>
      <c r="R14" s="16">
        <v>-15.6923394304435</v>
      </c>
      <c r="S14" s="16">
        <v>0.135908318343062</v>
      </c>
      <c r="T14" s="16">
        <v>1058.8093644558101</v>
      </c>
      <c r="U14" s="16">
        <v>8.0983151500379505E-2</v>
      </c>
      <c r="V14" s="47">
        <v>43444.699016203704</v>
      </c>
      <c r="W14" s="46">
        <v>2.2000000000000002</v>
      </c>
      <c r="X14" s="16">
        <v>4.79779926568419E-4</v>
      </c>
      <c r="Y14" s="16">
        <v>1.8919579307618501E-4</v>
      </c>
      <c r="Z14" s="17">
        <v>6.4726876074934214</v>
      </c>
      <c r="AA14" s="17">
        <v>12.458059834703272</v>
      </c>
      <c r="AB14" s="17">
        <v>6.6840690178465731</v>
      </c>
      <c r="AC14" s="17">
        <v>12.848780081942188</v>
      </c>
      <c r="AD14" s="17">
        <v>6.6618296730695299</v>
      </c>
      <c r="AE14" s="17">
        <v>12.766934835961848</v>
      </c>
      <c r="AF14" s="16">
        <v>-7.911192031832659E-2</v>
      </c>
      <c r="AG14" s="2">
        <v>-79.111920318326582</v>
      </c>
      <c r="AJ14" s="68"/>
      <c r="AK14" s="68"/>
    </row>
    <row r="15" spans="1:37" s="46" customFormat="1" x14ac:dyDescent="0.25">
      <c r="A15" s="46">
        <v>780</v>
      </c>
      <c r="B15" s="21" t="s">
        <v>81</v>
      </c>
      <c r="C15" s="48" t="s">
        <v>64</v>
      </c>
      <c r="D15" s="48" t="s">
        <v>60</v>
      </c>
      <c r="E15" s="46" t="s">
        <v>176</v>
      </c>
      <c r="F15" s="16">
        <v>6.0375693122083396</v>
      </c>
      <c r="G15" s="16">
        <v>6.0194159253975696</v>
      </c>
      <c r="H15" s="16">
        <v>3.9169451329011604E-3</v>
      </c>
      <c r="I15" s="16">
        <v>11.6641510369488</v>
      </c>
      <c r="J15" s="16">
        <v>11.5966491737083</v>
      </c>
      <c r="K15" s="16">
        <v>1.57712823160211E-3</v>
      </c>
      <c r="L15" s="16">
        <v>-0.103614838320415</v>
      </c>
      <c r="M15" s="16">
        <v>3.9221494484028997E-3</v>
      </c>
      <c r="N15" s="16">
        <v>-4.2189752427908997</v>
      </c>
      <c r="O15" s="16">
        <v>3.87701191022896E-3</v>
      </c>
      <c r="P15" s="16">
        <v>-8.4640291708822595</v>
      </c>
      <c r="Q15" s="16">
        <v>1.5457495164191001E-3</v>
      </c>
      <c r="R15" s="16">
        <v>-16.629346650806301</v>
      </c>
      <c r="S15" s="16">
        <v>0.138419372247406</v>
      </c>
      <c r="T15" s="16">
        <v>901.37156062093197</v>
      </c>
      <c r="U15" s="16">
        <v>9.8565450663041898E-2</v>
      </c>
      <c r="V15" s="47">
        <v>43445.405046296299</v>
      </c>
      <c r="W15" s="46">
        <v>2.2000000000000002</v>
      </c>
      <c r="X15" s="16">
        <v>2.9179919420897101E-3</v>
      </c>
      <c r="Y15" s="16">
        <v>1.62988541702981E-3</v>
      </c>
      <c r="Z15" s="17">
        <v>6.2453947824427924</v>
      </c>
      <c r="AA15" s="17">
        <v>12.017563091097472</v>
      </c>
      <c r="AB15" s="17">
        <v>6.4493533908880112</v>
      </c>
      <c r="AC15" s="17">
        <v>12.394468105559117</v>
      </c>
      <c r="AD15" s="17">
        <v>6.4286452994860221</v>
      </c>
      <c r="AE15" s="17">
        <v>12.318285534787728</v>
      </c>
      <c r="AF15" s="16">
        <v>-7.5409462881898648E-2</v>
      </c>
      <c r="AG15" s="2">
        <v>-75.409462881898648</v>
      </c>
      <c r="AJ15" s="68"/>
      <c r="AK15" s="68"/>
    </row>
    <row r="16" spans="1:37" s="46" customFormat="1" x14ac:dyDescent="0.25">
      <c r="A16" s="46">
        <v>786</v>
      </c>
      <c r="B16" s="21" t="s">
        <v>81</v>
      </c>
      <c r="C16" s="48" t="s">
        <v>62</v>
      </c>
      <c r="D16" s="48" t="s">
        <v>71</v>
      </c>
      <c r="E16" s="46" t="s">
        <v>182</v>
      </c>
      <c r="F16" s="16">
        <v>2.2010638048251701</v>
      </c>
      <c r="G16" s="16">
        <v>2.1986447464501602</v>
      </c>
      <c r="H16" s="16">
        <v>3.70194576437443E-3</v>
      </c>
      <c r="I16" s="16">
        <v>4.2284899125709199</v>
      </c>
      <c r="J16" s="16">
        <v>4.2195749162254996</v>
      </c>
      <c r="K16" s="16">
        <v>1.68957878488023E-3</v>
      </c>
      <c r="L16" s="16">
        <v>-2.9290809316909701E-2</v>
      </c>
      <c r="M16" s="16">
        <v>3.7633647510111499E-3</v>
      </c>
      <c r="N16" s="16">
        <v>-8.0163676088041296</v>
      </c>
      <c r="O16" s="16">
        <v>3.6642044584559801E-3</v>
      </c>
      <c r="P16" s="16">
        <v>-15.751749571135001</v>
      </c>
      <c r="Q16" s="16">
        <v>1.6559627412310999E-3</v>
      </c>
      <c r="R16" s="16">
        <v>-24.665330906785599</v>
      </c>
      <c r="S16" s="16">
        <v>0.13645169463743601</v>
      </c>
      <c r="T16" s="16">
        <v>467.36253839731802</v>
      </c>
      <c r="U16" s="16">
        <v>0.17551809115362299</v>
      </c>
      <c r="V16" s="47">
        <v>43448.436562499999</v>
      </c>
      <c r="W16" s="46">
        <v>2.2000000000000002</v>
      </c>
      <c r="X16" s="16">
        <v>6.7411319152805104E-5</v>
      </c>
      <c r="Y16" s="16">
        <v>6.4560122965833701E-5</v>
      </c>
      <c r="Z16" s="17">
        <f>((((N16/1000)+1)/((SMOW!$Z$4/1000)+1))-1)*1000</f>
        <v>2.4027662515007098</v>
      </c>
      <c r="AA16" s="17">
        <f>((((P16/1000)+1)/((SMOW!$AA$4/1000)+1))-1)*1000</f>
        <v>4.5720667875959187</v>
      </c>
      <c r="AB16" s="17">
        <f>Z16*SMOW!$AN$6</f>
        <v>2.5094561418674486</v>
      </c>
      <c r="AC16" s="17">
        <f>AA16*SMOW!$AN$12</f>
        <v>4.7701146020771708</v>
      </c>
      <c r="AD16" s="17">
        <f t="shared" ref="AD16:AE19" si="3">LN((AB16/1000)+1)*1000</f>
        <v>2.5063127145671977</v>
      </c>
      <c r="AE16" s="17">
        <f>LN((AC16/1000)+1)*1000</f>
        <v>4.7587736561931511</v>
      </c>
      <c r="AF16" s="16">
        <f>(AD16-SMOW!$AN$14*AE16)</f>
        <v>-6.3197759027859846E-3</v>
      </c>
      <c r="AG16" s="2">
        <f t="shared" ref="AG16:AG19" si="4">AF16*1000</f>
        <v>-6.3197759027859846</v>
      </c>
      <c r="AH16" s="2">
        <f>AVERAGE(AG16:AG17)</f>
        <v>-6.0030208793793172</v>
      </c>
      <c r="AI16" s="2">
        <f>STDEV(AG16:AG17)</f>
        <v>0.44795925005151616</v>
      </c>
      <c r="AJ16" s="68"/>
      <c r="AK16" s="68"/>
    </row>
    <row r="17" spans="1:37" s="46" customFormat="1" x14ac:dyDescent="0.25">
      <c r="A17" s="46">
        <v>787</v>
      </c>
      <c r="B17" s="21" t="s">
        <v>122</v>
      </c>
      <c r="C17" s="48" t="s">
        <v>62</v>
      </c>
      <c r="D17" s="48" t="s">
        <v>71</v>
      </c>
      <c r="E17" s="46" t="s">
        <v>183</v>
      </c>
      <c r="F17" s="16">
        <v>2.4780582591206399</v>
      </c>
      <c r="G17" s="16">
        <v>2.47499260570947</v>
      </c>
      <c r="H17" s="16">
        <v>4.1241633229919398E-3</v>
      </c>
      <c r="I17" s="16">
        <v>4.7536689732767403</v>
      </c>
      <c r="J17" s="16">
        <v>4.7424059250201402</v>
      </c>
      <c r="K17" s="16">
        <v>1.50118546326939E-3</v>
      </c>
      <c r="L17" s="16">
        <v>-2.89977227011654E-2</v>
      </c>
      <c r="M17" s="16">
        <v>4.2369533335358299E-3</v>
      </c>
      <c r="N17" s="16">
        <v>-7.74219711063974</v>
      </c>
      <c r="O17" s="16">
        <v>4.0821175126116499E-3</v>
      </c>
      <c r="P17" s="16">
        <v>-15.237019530258999</v>
      </c>
      <c r="Q17" s="16">
        <v>1.471317713679E-3</v>
      </c>
      <c r="R17" s="16">
        <v>-25.6440450128344</v>
      </c>
      <c r="S17" s="16">
        <v>0.186718873746577</v>
      </c>
      <c r="T17" s="16">
        <v>982.79267229234699</v>
      </c>
      <c r="U17" s="16">
        <v>8.7703677600888194E-2</v>
      </c>
      <c r="V17" s="47">
        <v>43448.569201388891</v>
      </c>
      <c r="W17" s="46">
        <v>2.2000000000000002</v>
      </c>
      <c r="X17" s="16">
        <v>6.7376172694235698E-3</v>
      </c>
      <c r="Y17" s="16">
        <v>9.4435847939146802E-3</v>
      </c>
      <c r="Z17" s="17">
        <f>((((N17/1000)+1)/((SMOW!$Z$4/1000)+1))-1)*1000</f>
        <v>2.6798164535508651</v>
      </c>
      <c r="AA17" s="17">
        <f>((((P17/1000)+1)/((SMOW!$AA$4/1000)+1))-1)*1000</f>
        <v>5.0974255279088165</v>
      </c>
      <c r="AB17" s="17">
        <f>Z17*SMOW!$AN$6</f>
        <v>2.7988081879543891</v>
      </c>
      <c r="AC17" s="17">
        <f>AA17*SMOW!$AN$12</f>
        <v>5.3182302606879102</v>
      </c>
      <c r="AD17" s="17">
        <f t="shared" si="3"/>
        <v>2.7948988170054525</v>
      </c>
      <c r="AE17" s="17">
        <f>LN((AC17/1000)+1)*1000</f>
        <v>5.304138414510275</v>
      </c>
      <c r="AF17" s="16">
        <f>(AD17-SMOW!$AN$14*AE17)</f>
        <v>-5.6862658559726498E-3</v>
      </c>
      <c r="AG17" s="2">
        <f t="shared" si="4"/>
        <v>-5.6862658559726498</v>
      </c>
      <c r="AJ17" s="68"/>
      <c r="AK17" s="68"/>
    </row>
    <row r="18" spans="1:37" s="46" customFormat="1" x14ac:dyDescent="0.25">
      <c r="A18" s="46">
        <v>813</v>
      </c>
      <c r="B18" s="21" t="s">
        <v>204</v>
      </c>
      <c r="C18" s="48" t="s">
        <v>62</v>
      </c>
      <c r="D18" s="48" t="s">
        <v>69</v>
      </c>
      <c r="E18" s="51" t="s">
        <v>205</v>
      </c>
      <c r="F18" s="16">
        <v>-10.2283608192292</v>
      </c>
      <c r="G18" s="16">
        <v>-10.281030238367199</v>
      </c>
      <c r="H18" s="16">
        <v>3.76965316210292E-3</v>
      </c>
      <c r="I18" s="16">
        <v>-19.3262046175725</v>
      </c>
      <c r="J18" s="16">
        <v>-19.515397356716999</v>
      </c>
      <c r="K18" s="16">
        <v>2.1772321477903402E-3</v>
      </c>
      <c r="L18" s="16">
        <v>2.30995659793829E-2</v>
      </c>
      <c r="M18" s="16">
        <v>3.83300616484344E-3</v>
      </c>
      <c r="N18" s="16">
        <v>-20.319074353389301</v>
      </c>
      <c r="O18" s="16">
        <v>3.7312215798296199E-3</v>
      </c>
      <c r="P18" s="16">
        <v>-38.837797331738201</v>
      </c>
      <c r="Q18" s="16">
        <v>2.1339136996868101E-3</v>
      </c>
      <c r="R18" s="16">
        <v>-55.271319611568799</v>
      </c>
      <c r="S18" s="16">
        <v>0.102477470373266</v>
      </c>
      <c r="T18" s="16">
        <v>731.39235448334603</v>
      </c>
      <c r="U18" s="16">
        <v>7.7300662415496602E-2</v>
      </c>
      <c r="V18" s="47">
        <v>43467.596909722219</v>
      </c>
      <c r="W18" s="46">
        <v>2.2000000000000002</v>
      </c>
      <c r="X18" s="16">
        <v>4.2181044367981299E-2</v>
      </c>
      <c r="Y18" s="16">
        <v>4.8183779287424199E-2</v>
      </c>
      <c r="Z18" s="17">
        <f>((((N18/1000)+1)/((SMOW!$Z$4/1000)+1))-1)*1000</f>
        <v>-10.029159911863594</v>
      </c>
      <c r="AA18" s="17">
        <f>((((P18/1000)+1)/((SMOW!$AA$4/1000)+1))-1)*1000</f>
        <v>-18.990686514450573</v>
      </c>
      <c r="AB18" s="17">
        <f>Z18*SMOW!$AN$6</f>
        <v>-10.47448411716193</v>
      </c>
      <c r="AC18" s="17">
        <f>AA18*SMOW!$AN$12</f>
        <v>-19.81330441012291</v>
      </c>
      <c r="AD18" s="17">
        <f t="shared" si="3"/>
        <v>-10.52972762940114</v>
      </c>
      <c r="AE18" s="17">
        <f t="shared" si="3"/>
        <v>-20.012219757470604</v>
      </c>
      <c r="AF18" s="16">
        <f>(AD18-SMOW!$AN$14*AE18)</f>
        <v>3.6724402543338641E-2</v>
      </c>
      <c r="AG18" s="2">
        <f t="shared" si="4"/>
        <v>36.724402543338641</v>
      </c>
      <c r="AH18" s="2">
        <f>AVERAGE(AG18:AG19)</f>
        <v>36.507700994498293</v>
      </c>
      <c r="AI18" s="2">
        <f>STDEV(AG18:AG19)</f>
        <v>0.30646226935727561</v>
      </c>
      <c r="AJ18" s="68"/>
      <c r="AK18" s="68"/>
    </row>
    <row r="19" spans="1:37" s="46" customFormat="1" x14ac:dyDescent="0.25">
      <c r="A19" s="46">
        <v>814</v>
      </c>
      <c r="B19" s="21" t="s">
        <v>203</v>
      </c>
      <c r="C19" s="48" t="s">
        <v>62</v>
      </c>
      <c r="D19" s="48" t="s">
        <v>69</v>
      </c>
      <c r="E19" s="46" t="s">
        <v>206</v>
      </c>
      <c r="F19" s="16">
        <v>-10.3062211406671</v>
      </c>
      <c r="G19" s="16">
        <v>-10.3596982158685</v>
      </c>
      <c r="H19" s="16">
        <v>3.4088258150150401E-3</v>
      </c>
      <c r="I19" s="16">
        <v>-19.471630943087199</v>
      </c>
      <c r="J19" s="16">
        <v>-19.663700545263598</v>
      </c>
      <c r="K19" s="16">
        <v>1.33895656399249E-3</v>
      </c>
      <c r="L19" s="16">
        <v>2.27356720306672E-2</v>
      </c>
      <c r="M19" s="16">
        <v>3.5800059380895798E-3</v>
      </c>
      <c r="N19" s="16">
        <v>-20.396140889505201</v>
      </c>
      <c r="O19" s="16">
        <v>3.3740728645118901E-3</v>
      </c>
      <c r="P19" s="16">
        <v>-38.980330239230803</v>
      </c>
      <c r="Q19" s="16">
        <v>1.3123165382644499E-3</v>
      </c>
      <c r="R19" s="16">
        <v>-56.448988324822999</v>
      </c>
      <c r="S19" s="16">
        <v>0.130817537105448</v>
      </c>
      <c r="T19" s="16">
        <v>670.01799601728897</v>
      </c>
      <c r="U19" s="16">
        <v>7.4129969277663896E-2</v>
      </c>
      <c r="V19" s="47">
        <v>43467.684120370373</v>
      </c>
      <c r="W19" s="46">
        <v>2.2000000000000002</v>
      </c>
      <c r="X19" s="16">
        <v>2.4949014188251901E-3</v>
      </c>
      <c r="Y19" s="16">
        <v>4.2201057837198998E-3</v>
      </c>
      <c r="Z19" s="17">
        <f>((((N19/1000)+1)/((SMOW!$Z$4/1000)+1))-1)*1000</f>
        <v>-10.107035903427875</v>
      </c>
      <c r="AA19" s="17">
        <f>((((P19/1000)+1)/((SMOW!$AA$4/1000)+1))-1)*1000</f>
        <v>-19.136162594700302</v>
      </c>
      <c r="AB19" s="17">
        <f>Z19*SMOW!$AN$6</f>
        <v>-10.555818031858353</v>
      </c>
      <c r="AC19" s="17">
        <f>AA19*SMOW!$AN$12</f>
        <v>-19.965082064932073</v>
      </c>
      <c r="AD19" s="17">
        <f t="shared" si="3"/>
        <v>-10.611925871072614</v>
      </c>
      <c r="AE19" s="17">
        <f t="shared" si="3"/>
        <v>-20.167077406284605</v>
      </c>
      <c r="AF19" s="16">
        <f>(AD19-SMOW!$AN$14*AE19)</f>
        <v>3.6290999445657945E-2</v>
      </c>
      <c r="AG19" s="2">
        <f t="shared" si="4"/>
        <v>36.290999445657945</v>
      </c>
      <c r="AJ19" s="68"/>
      <c r="AK19" s="68"/>
    </row>
    <row r="20" spans="1:37" s="18" customFormat="1" x14ac:dyDescent="0.25">
      <c r="A20" s="18">
        <v>828</v>
      </c>
      <c r="B20" s="21" t="s">
        <v>203</v>
      </c>
      <c r="C20" s="49" t="s">
        <v>64</v>
      </c>
      <c r="D20" s="49" t="s">
        <v>52</v>
      </c>
      <c r="E20" s="18" t="s">
        <v>258</v>
      </c>
      <c r="F20" s="35">
        <v>13.3674017676205</v>
      </c>
      <c r="G20" s="35">
        <v>13.278846140798001</v>
      </c>
      <c r="H20" s="35">
        <v>3.32149719873103E-3</v>
      </c>
      <c r="I20" s="35">
        <v>25.688473599528699</v>
      </c>
      <c r="J20" s="35">
        <v>25.3640686558856</v>
      </c>
      <c r="K20" s="35">
        <v>9.8277850419687708E-4</v>
      </c>
      <c r="L20" s="35">
        <v>-0.113382109509609</v>
      </c>
      <c r="M20" s="35">
        <v>3.2919221188207398E-3</v>
      </c>
      <c r="N20" s="35">
        <v>3.0361296324066802</v>
      </c>
      <c r="O20" s="35">
        <v>3.2876345627346698E-3</v>
      </c>
      <c r="P20" s="35">
        <v>5.2812639415159897</v>
      </c>
      <c r="Q20" s="35">
        <v>9.6322503596602503E-4</v>
      </c>
      <c r="R20" s="35">
        <v>4.1535016667518203</v>
      </c>
      <c r="S20" s="35">
        <v>0.13398470819993399</v>
      </c>
      <c r="T20" s="35">
        <v>1399.1838063975099</v>
      </c>
      <c r="U20" s="35">
        <v>0.18511891512286299</v>
      </c>
      <c r="V20" s="12">
        <v>43472.582407407404</v>
      </c>
      <c r="W20" s="18">
        <v>2.2000000000000002</v>
      </c>
      <c r="X20" s="35">
        <v>4.4632930206088299E-3</v>
      </c>
      <c r="Y20" s="35">
        <v>5.80708893060293E-3</v>
      </c>
      <c r="Z20" s="37">
        <v>13.571351545464072</v>
      </c>
      <c r="AA20" s="37">
        <v>26.039392582657193</v>
      </c>
      <c r="AB20" s="37">
        <v>14.173959480218313</v>
      </c>
      <c r="AC20" s="37">
        <v>27.167338658468186</v>
      </c>
      <c r="AD20" s="37">
        <v>14.074448127455943</v>
      </c>
      <c r="AE20" s="37">
        <v>26.804856970692938</v>
      </c>
      <c r="AF20" s="35">
        <v>-7.8516353069929323E-2</v>
      </c>
      <c r="AG20" s="36">
        <v>-78.516353069929323</v>
      </c>
      <c r="AJ20" s="68"/>
      <c r="AK20" s="68"/>
    </row>
    <row r="21" spans="1:37" s="46" customFormat="1" x14ac:dyDescent="0.25">
      <c r="A21" s="46">
        <v>830</v>
      </c>
      <c r="B21" s="21" t="s">
        <v>203</v>
      </c>
      <c r="C21" s="48" t="s">
        <v>64</v>
      </c>
      <c r="D21" s="48" t="s">
        <v>52</v>
      </c>
      <c r="E21" s="46" t="s">
        <v>259</v>
      </c>
      <c r="F21" s="16">
        <v>13.7782833420424</v>
      </c>
      <c r="G21" s="16">
        <v>13.684225477636099</v>
      </c>
      <c r="H21" s="16">
        <v>3.9865601240535098E-3</v>
      </c>
      <c r="I21" s="16">
        <v>26.5847496702706</v>
      </c>
      <c r="J21" s="16">
        <v>26.237515815644901</v>
      </c>
      <c r="K21" s="16">
        <v>1.3985375182724801E-3</v>
      </c>
      <c r="L21" s="16">
        <v>-0.169182873024462</v>
      </c>
      <c r="M21" s="16">
        <v>4.0973366168262897E-3</v>
      </c>
      <c r="N21" s="16">
        <v>3.44282227263434</v>
      </c>
      <c r="O21" s="16">
        <v>3.9459171771308301E-3</v>
      </c>
      <c r="P21" s="16">
        <v>6.1597076058713798</v>
      </c>
      <c r="Q21" s="16">
        <v>1.3707120633846099E-3</v>
      </c>
      <c r="R21" s="16">
        <v>4.8332852837320104</v>
      </c>
      <c r="S21" s="16">
        <v>0.15762262526641799</v>
      </c>
      <c r="T21" s="16">
        <v>1113.86843524694</v>
      </c>
      <c r="U21" s="16">
        <v>0.29830033450359</v>
      </c>
      <c r="V21" s="47">
        <v>43473.539699074077</v>
      </c>
      <c r="W21" s="46">
        <v>2.2000000000000002</v>
      </c>
      <c r="X21" s="16">
        <v>8.99246695860247E-2</v>
      </c>
      <c r="Y21" s="16">
        <v>9.8253255559105995E-2</v>
      </c>
      <c r="Z21" s="17">
        <v>13.982315813690693</v>
      </c>
      <c r="AA21" s="17">
        <v>26.935975296493275</v>
      </c>
      <c r="AB21" s="17">
        <v>14.603171770987435</v>
      </c>
      <c r="AC21" s="17">
        <v>28.102758566778036</v>
      </c>
      <c r="AD21" s="17">
        <v>14.497572275062934</v>
      </c>
      <c r="AE21" s="17">
        <v>27.71512173264539</v>
      </c>
      <c r="AF21" s="16">
        <v>-0.1360119997738316</v>
      </c>
      <c r="AG21" s="2">
        <v>-136.0119997738316</v>
      </c>
      <c r="AH21" s="2">
        <v>-134.54487583625499</v>
      </c>
      <c r="AI21" s="2">
        <v>2.3820593177771014</v>
      </c>
      <c r="AJ21" s="68"/>
      <c r="AK21" s="68"/>
    </row>
    <row r="22" spans="1:37" s="46" customFormat="1" x14ac:dyDescent="0.25">
      <c r="A22" s="46">
        <v>831</v>
      </c>
      <c r="B22" s="21" t="s">
        <v>81</v>
      </c>
      <c r="C22" s="48" t="s">
        <v>64</v>
      </c>
      <c r="D22" s="48" t="s">
        <v>52</v>
      </c>
      <c r="E22" s="46" t="s">
        <v>233</v>
      </c>
      <c r="F22" s="16">
        <v>14.9557389738975</v>
      </c>
      <c r="G22" s="16">
        <v>14.8450043432023</v>
      </c>
      <c r="H22" s="16">
        <v>3.8285647345459701E-3</v>
      </c>
      <c r="I22" s="16">
        <v>28.844388527214701</v>
      </c>
      <c r="J22" s="16">
        <v>28.436219471285199</v>
      </c>
      <c r="K22" s="16">
        <v>1.13569595177417E-3</v>
      </c>
      <c r="L22" s="16">
        <v>-0.16931953763624699</v>
      </c>
      <c r="M22" s="16">
        <v>3.8943595859904099E-3</v>
      </c>
      <c r="N22" s="16">
        <v>4.6082737542289598</v>
      </c>
      <c r="O22" s="16">
        <v>3.7895325492912899E-3</v>
      </c>
      <c r="P22" s="16">
        <v>8.3743884418453103</v>
      </c>
      <c r="Q22" s="16">
        <v>1.11310002134111E-3</v>
      </c>
      <c r="R22" s="16">
        <v>8.1789013177325192</v>
      </c>
      <c r="S22" s="16">
        <v>0.12825587234951</v>
      </c>
      <c r="T22" s="16">
        <v>1065.08219588661</v>
      </c>
      <c r="U22" s="16">
        <v>8.4324850850619901E-2</v>
      </c>
      <c r="V22" s="47">
        <v>43473.689375000002</v>
      </c>
      <c r="W22" s="46">
        <v>2.2000000000000002</v>
      </c>
      <c r="X22" s="16">
        <v>1.1784285016001801E-2</v>
      </c>
      <c r="Y22" s="16">
        <v>1.0413617328230301E-2</v>
      </c>
      <c r="Z22" s="17">
        <v>15.160008419632387</v>
      </c>
      <c r="AA22" s="17">
        <v>29.196387244088349</v>
      </c>
      <c r="AB22" s="17">
        <v>15.833157393336846</v>
      </c>
      <c r="AC22" s="17">
        <v>30.461084579684456</v>
      </c>
      <c r="AD22" s="17">
        <v>15.709120507465219</v>
      </c>
      <c r="AE22" s="17">
        <v>30.006357005700472</v>
      </c>
      <c r="AF22" s="16">
        <v>-0.13423599154463162</v>
      </c>
      <c r="AG22" s="2">
        <v>-134.23599154463162</v>
      </c>
      <c r="AJ22" s="68"/>
      <c r="AK22" s="68"/>
    </row>
    <row r="23" spans="1:37" s="46" customFormat="1" x14ac:dyDescent="0.25">
      <c r="A23" s="46">
        <v>832</v>
      </c>
      <c r="B23" s="21" t="s">
        <v>81</v>
      </c>
      <c r="C23" s="48" t="s">
        <v>64</v>
      </c>
      <c r="D23" s="48" t="s">
        <v>52</v>
      </c>
      <c r="E23" s="46" t="s">
        <v>231</v>
      </c>
      <c r="F23" s="16">
        <v>15.0378594624736</v>
      </c>
      <c r="G23" s="16">
        <v>14.925911458824499</v>
      </c>
      <c r="H23" s="16">
        <v>3.9967189772263899E-3</v>
      </c>
      <c r="I23" s="16">
        <v>28.9968353566079</v>
      </c>
      <c r="J23" s="16">
        <v>28.584381355068</v>
      </c>
      <c r="K23" s="16">
        <v>1.4159579257626599E-3</v>
      </c>
      <c r="L23" s="16">
        <v>-0.166641896651364</v>
      </c>
      <c r="M23" s="16">
        <v>3.967699847937E-3</v>
      </c>
      <c r="N23" s="16">
        <v>4.6895570251148904</v>
      </c>
      <c r="O23" s="16">
        <v>3.9559724608770599E-3</v>
      </c>
      <c r="P23" s="16">
        <v>8.5238021725060804</v>
      </c>
      <c r="Q23" s="16">
        <v>1.3877858725490301E-3</v>
      </c>
      <c r="R23" s="16">
        <v>7.5096599417180396</v>
      </c>
      <c r="S23" s="16">
        <v>0.15524275075836699</v>
      </c>
      <c r="T23" s="16">
        <v>849.771053145461</v>
      </c>
      <c r="U23" s="16">
        <v>0.16270664433337301</v>
      </c>
      <c r="V23" s="47">
        <v>43474.457754629628</v>
      </c>
      <c r="W23" s="46">
        <v>2.2000000000000002</v>
      </c>
      <c r="X23" s="16">
        <v>5.8157279899351201E-4</v>
      </c>
      <c r="Y23" s="16">
        <v>1.45977442053307E-3</v>
      </c>
      <c r="Z23" s="17">
        <v>15.242145435733878</v>
      </c>
      <c r="AA23" s="17">
        <v>29.34888623014298</v>
      </c>
      <c r="AB23" s="17">
        <v>15.918941534595621</v>
      </c>
      <c r="AC23" s="17">
        <v>30.620189350890929</v>
      </c>
      <c r="AD23" s="17">
        <v>15.793564019402691</v>
      </c>
      <c r="AE23" s="17">
        <v>30.160746620059559</v>
      </c>
      <c r="AF23" s="16">
        <v>-0.13131019598875682</v>
      </c>
      <c r="AG23" s="2">
        <v>-131.31019598875682</v>
      </c>
      <c r="AI23" s="51"/>
      <c r="AJ23" s="68"/>
      <c r="AK23" s="68"/>
    </row>
    <row r="24" spans="1:37" s="46" customFormat="1" x14ac:dyDescent="0.25">
      <c r="A24" s="46">
        <v>837</v>
      </c>
      <c r="B24" s="21" t="s">
        <v>203</v>
      </c>
      <c r="C24" s="48" t="s">
        <v>64</v>
      </c>
      <c r="D24" s="48" t="s">
        <v>52</v>
      </c>
      <c r="E24" s="46" t="s">
        <v>236</v>
      </c>
      <c r="F24" s="16">
        <v>16.214635720903399</v>
      </c>
      <c r="G24" s="16">
        <v>16.084582077130101</v>
      </c>
      <c r="H24" s="16">
        <v>4.5947300724359496E-3</v>
      </c>
      <c r="I24" s="16">
        <v>31.2710448226746</v>
      </c>
      <c r="J24" s="16">
        <v>30.792065520121501</v>
      </c>
      <c r="K24" s="16">
        <v>1.4619022271819199E-3</v>
      </c>
      <c r="L24" s="16">
        <v>-0.17362851749411201</v>
      </c>
      <c r="M24" s="16">
        <v>4.5954675857829003E-3</v>
      </c>
      <c r="N24" s="16">
        <v>5.8543360594906702</v>
      </c>
      <c r="O24" s="16">
        <v>4.5478868380040499E-3</v>
      </c>
      <c r="P24" s="16">
        <v>10.7527637191754</v>
      </c>
      <c r="Q24" s="16">
        <v>1.4328160611419801E-3</v>
      </c>
      <c r="R24" s="16">
        <v>9.5358972595991496</v>
      </c>
      <c r="S24" s="16">
        <v>0.13392076005411499</v>
      </c>
      <c r="T24" s="16">
        <v>1242.09884579967</v>
      </c>
      <c r="U24" s="16">
        <v>0.14367956913351601</v>
      </c>
      <c r="V24" s="47">
        <v>43476.556863425925</v>
      </c>
      <c r="W24" s="46">
        <v>2.2000000000000002</v>
      </c>
      <c r="X24" s="16">
        <v>2.2948233368910698E-3</v>
      </c>
      <c r="Y24" s="16">
        <v>1.5777900311618001E-3</v>
      </c>
      <c r="Z24" s="17">
        <v>16.419158531520097</v>
      </c>
      <c r="AA24" s="17">
        <v>31.623873771905899</v>
      </c>
      <c r="AB24" s="17">
        <v>17.148217474539575</v>
      </c>
      <c r="AC24" s="17">
        <v>32.993722327694428</v>
      </c>
      <c r="AD24" s="17">
        <v>17.002846343698451</v>
      </c>
      <c r="AE24" s="17">
        <v>32.461112991924715</v>
      </c>
      <c r="AF24" s="16">
        <v>-0.13662131603780026</v>
      </c>
      <c r="AG24" s="2">
        <v>-136.62131603780026</v>
      </c>
      <c r="AJ24" s="68"/>
      <c r="AK24" s="68"/>
    </row>
    <row r="25" spans="1:37" s="46" customFormat="1" x14ac:dyDescent="0.25">
      <c r="A25" s="46">
        <v>845</v>
      </c>
      <c r="B25" s="21" t="s">
        <v>203</v>
      </c>
      <c r="C25" s="48" t="s">
        <v>62</v>
      </c>
      <c r="D25" s="48" t="s">
        <v>67</v>
      </c>
      <c r="E25" s="46" t="s">
        <v>254</v>
      </c>
      <c r="F25" s="16">
        <v>-0.79064322389875397</v>
      </c>
      <c r="G25" s="16">
        <v>-0.79095624156227395</v>
      </c>
      <c r="H25" s="16">
        <v>3.9864545507513997E-3</v>
      </c>
      <c r="I25" s="16">
        <v>-1.4895781961910901</v>
      </c>
      <c r="J25" s="16">
        <v>-1.4906887533083699</v>
      </c>
      <c r="K25" s="16">
        <v>1.32488232230348E-3</v>
      </c>
      <c r="L25" s="16">
        <v>-3.8725798154564299E-3</v>
      </c>
      <c r="M25" s="16">
        <v>3.9355265770453403E-3</v>
      </c>
      <c r="N25" s="16">
        <v>-10.977574209540499</v>
      </c>
      <c r="O25" s="16">
        <v>3.9458126801462301E-3</v>
      </c>
      <c r="P25" s="16">
        <v>-21.356050373606902</v>
      </c>
      <c r="Q25" s="16">
        <v>1.29852231922228E-3</v>
      </c>
      <c r="R25" s="16">
        <v>-32.979580729812596</v>
      </c>
      <c r="S25" s="16">
        <v>0.13729302737572199</v>
      </c>
      <c r="T25" s="16">
        <v>520.12706382302997</v>
      </c>
      <c r="U25" s="16">
        <v>8.4098542164878096E-2</v>
      </c>
      <c r="V25" s="47">
        <v>43480.606944444444</v>
      </c>
      <c r="W25" s="46">
        <v>2.2000000000000002</v>
      </c>
      <c r="X25" s="16">
        <v>7.7564589971538797E-2</v>
      </c>
      <c r="Y25" s="16">
        <v>0.21036100589173201</v>
      </c>
      <c r="Z25" s="17">
        <v>-0.58954288656964948</v>
      </c>
      <c r="AA25" s="17">
        <v>-1.1479576448431006</v>
      </c>
      <c r="AB25" s="17">
        <v>-0.61572032513460428</v>
      </c>
      <c r="AC25" s="17">
        <v>-1.1976836250704732</v>
      </c>
      <c r="AD25" s="17">
        <v>-0.61590995873880239</v>
      </c>
      <c r="AE25" s="17">
        <v>-1.1984014212890826</v>
      </c>
      <c r="AF25" s="16">
        <v>1.6845991701833207E-2</v>
      </c>
      <c r="AG25" s="2">
        <v>16.845991701833206</v>
      </c>
      <c r="AH25" s="2">
        <v>15.556042830058292</v>
      </c>
      <c r="AI25" s="2">
        <v>1.8242631892319563</v>
      </c>
      <c r="AJ25" s="68"/>
      <c r="AK25" s="68"/>
    </row>
    <row r="26" spans="1:37" s="46" customFormat="1" x14ac:dyDescent="0.25">
      <c r="A26" s="46">
        <v>846</v>
      </c>
      <c r="B26" s="21" t="s">
        <v>81</v>
      </c>
      <c r="C26" s="48" t="s">
        <v>62</v>
      </c>
      <c r="D26" s="48" t="s">
        <v>67</v>
      </c>
      <c r="E26" s="46" t="s">
        <v>242</v>
      </c>
      <c r="F26" s="16">
        <v>-0.92203846290297198</v>
      </c>
      <c r="G26" s="16">
        <v>-0.92246409683893205</v>
      </c>
      <c r="H26" s="16">
        <v>3.8859093134959799E-3</v>
      </c>
      <c r="I26" s="16">
        <v>-1.73382156201438</v>
      </c>
      <c r="J26" s="16">
        <v>-1.73532644422613</v>
      </c>
      <c r="K26" s="16">
        <v>1.9443489203202699E-3</v>
      </c>
      <c r="L26" s="16">
        <v>-6.2117342875365996E-3</v>
      </c>
      <c r="M26" s="16">
        <v>3.7071069553330999E-3</v>
      </c>
      <c r="N26" s="16">
        <v>-11.107629875188501</v>
      </c>
      <c r="O26" s="16">
        <v>3.8462925007380399E-3</v>
      </c>
      <c r="P26" s="16">
        <v>-21.595434246804199</v>
      </c>
      <c r="Q26" s="16">
        <v>1.9056639422917101E-3</v>
      </c>
      <c r="R26" s="16">
        <v>-32.812434051247898</v>
      </c>
      <c r="S26" s="16">
        <v>0.15042140267603299</v>
      </c>
      <c r="T26" s="16">
        <v>790.25908246580798</v>
      </c>
      <c r="U26" s="16">
        <v>0.133367656627456</v>
      </c>
      <c r="V26" s="47">
        <v>43481.366331018522</v>
      </c>
      <c r="W26" s="46">
        <v>2.2000000000000002</v>
      </c>
      <c r="X26" s="16">
        <v>6.4239671248504107E-5</v>
      </c>
      <c r="Y26" s="16">
        <v>4.1365398359952002E-4</v>
      </c>
      <c r="Z26" s="17">
        <v>-0.72096457010895065</v>
      </c>
      <c r="AA26" s="17">
        <v>-1.3922845736933365</v>
      </c>
      <c r="AB26" s="17">
        <v>-0.75297751805808411</v>
      </c>
      <c r="AC26" s="17">
        <v>-1.4525940419854471</v>
      </c>
      <c r="AD26" s="17">
        <v>-0.75326114801630495</v>
      </c>
      <c r="AE26" s="17">
        <v>-1.4536500794973264</v>
      </c>
      <c r="AF26" s="16">
        <v>1.4266093958283377E-2</v>
      </c>
      <c r="AG26" s="2">
        <v>14.266093958283378</v>
      </c>
      <c r="AJ26" s="68"/>
      <c r="AK26" s="68"/>
    </row>
    <row r="75" spans="2:2" x14ac:dyDescent="0.25">
      <c r="B75" s="54"/>
    </row>
    <row r="94" spans="2:2" x14ac:dyDescent="0.25">
      <c r="B94" s="55"/>
    </row>
  </sheetData>
  <dataValidations count="4">
    <dataValidation type="list" allowBlank="1" showInputMessage="1" showErrorMessage="1" sqref="F16:F18 D3:D26 F20">
      <formula1>INDIRECT(C3)</formula1>
    </dataValidation>
    <dataValidation type="list" allowBlank="1" showInputMessage="1" showErrorMessage="1" sqref="E16:E17 C3:C26">
      <formula1>Type</formula1>
    </dataValidation>
    <dataValidation type="textLength" allowBlank="1" showInputMessage="1" showErrorMessage="1" sqref="G16:G17">
      <formula1>1</formula1>
      <formula2>45</formula2>
    </dataValidation>
    <dataValidation errorStyle="warning" allowBlank="1" showInputMessage="1" sqref="E18 G19 I20 G21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16" sqref="D16"/>
    </sheetView>
  </sheetViews>
  <sheetFormatPr defaultRowHeight="15" x14ac:dyDescent="0.25"/>
  <cols>
    <col min="1" max="1" width="14.28515625" customWidth="1"/>
    <col min="2" max="2" width="13.5703125" customWidth="1"/>
    <col min="3" max="3" width="21.42578125" customWidth="1"/>
    <col min="4" max="4" width="14.85546875" customWidth="1"/>
    <col min="5" max="5" width="17.140625" customWidth="1"/>
  </cols>
  <sheetData>
    <row r="1" spans="1:8" x14ac:dyDescent="0.25">
      <c r="A1" t="s">
        <v>44</v>
      </c>
      <c r="B1" t="s">
        <v>62</v>
      </c>
      <c r="C1" t="s">
        <v>64</v>
      </c>
      <c r="D1" t="s">
        <v>63</v>
      </c>
      <c r="E1" s="14" t="s">
        <v>48</v>
      </c>
    </row>
    <row r="2" spans="1:8" x14ac:dyDescent="0.25">
      <c r="A2" t="s">
        <v>63</v>
      </c>
      <c r="B2" t="s">
        <v>22</v>
      </c>
      <c r="C2" t="s">
        <v>50</v>
      </c>
      <c r="D2" s="14" t="s">
        <v>72</v>
      </c>
      <c r="E2" s="14" t="s">
        <v>45</v>
      </c>
    </row>
    <row r="3" spans="1:8" x14ac:dyDescent="0.25">
      <c r="A3" t="s">
        <v>62</v>
      </c>
      <c r="B3" t="s">
        <v>24</v>
      </c>
      <c r="C3" t="s">
        <v>52</v>
      </c>
      <c r="D3" s="14" t="s">
        <v>78</v>
      </c>
      <c r="E3" s="14" t="s">
        <v>46</v>
      </c>
    </row>
    <row r="4" spans="1:8" x14ac:dyDescent="0.25">
      <c r="A4" t="s">
        <v>48</v>
      </c>
      <c r="B4" t="s">
        <v>58</v>
      </c>
      <c r="C4" t="s">
        <v>55</v>
      </c>
      <c r="D4" s="14" t="s">
        <v>47</v>
      </c>
      <c r="E4" s="14" t="s">
        <v>47</v>
      </c>
    </row>
    <row r="5" spans="1:8" x14ac:dyDescent="0.25">
      <c r="A5" t="s">
        <v>64</v>
      </c>
      <c r="B5" t="s">
        <v>59</v>
      </c>
      <c r="C5" t="s">
        <v>60</v>
      </c>
      <c r="D5" s="14" t="s">
        <v>49</v>
      </c>
      <c r="E5" s="14" t="s">
        <v>49</v>
      </c>
    </row>
    <row r="6" spans="1:8" x14ac:dyDescent="0.25">
      <c r="B6" t="s">
        <v>66</v>
      </c>
      <c r="C6" t="s">
        <v>87</v>
      </c>
      <c r="D6" s="14" t="s">
        <v>51</v>
      </c>
      <c r="E6" s="14" t="s">
        <v>51</v>
      </c>
      <c r="H6" t="s">
        <v>61</v>
      </c>
    </row>
    <row r="7" spans="1:8" x14ac:dyDescent="0.25">
      <c r="B7" t="s">
        <v>67</v>
      </c>
      <c r="C7" t="s">
        <v>91</v>
      </c>
      <c r="D7" s="14" t="s">
        <v>53</v>
      </c>
      <c r="E7" s="14" t="s">
        <v>53</v>
      </c>
    </row>
    <row r="8" spans="1:8" x14ac:dyDescent="0.25">
      <c r="B8" t="s">
        <v>68</v>
      </c>
      <c r="C8" t="s">
        <v>92</v>
      </c>
      <c r="D8" s="14" t="s">
        <v>54</v>
      </c>
      <c r="E8" s="14" t="s">
        <v>54</v>
      </c>
    </row>
    <row r="9" spans="1:8" x14ac:dyDescent="0.25">
      <c r="B9" t="s">
        <v>69</v>
      </c>
      <c r="D9" t="s">
        <v>82</v>
      </c>
      <c r="E9" s="14" t="s">
        <v>56</v>
      </c>
    </row>
    <row r="10" spans="1:8" x14ac:dyDescent="0.25">
      <c r="B10" t="s">
        <v>70</v>
      </c>
      <c r="D10" t="s">
        <v>200</v>
      </c>
    </row>
    <row r="11" spans="1:8" x14ac:dyDescent="0.25">
      <c r="B11" t="s">
        <v>71</v>
      </c>
      <c r="D11" s="14" t="s">
        <v>56</v>
      </c>
    </row>
    <row r="15" spans="1:8" x14ac:dyDescent="0.25">
      <c r="A15" t="s">
        <v>65</v>
      </c>
      <c r="B15" t="s">
        <v>57</v>
      </c>
    </row>
    <row r="16" spans="1:8" x14ac:dyDescent="0.25">
      <c r="A16" t="s">
        <v>64</v>
      </c>
      <c r="B16" t="s">
        <v>50</v>
      </c>
    </row>
  </sheetData>
  <dataValidations count="2">
    <dataValidation type="list" allowBlank="1" showInputMessage="1" showErrorMessage="1" sqref="A16">
      <formula1>Type</formula1>
    </dataValidation>
    <dataValidation type="list" allowBlank="1" showInputMessage="1" showErrorMessage="1" sqref="B16">
      <formula1>INDIRECT(A16)</formula1>
    </dataValidation>
  </dataValidation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18</vt:i4>
      </vt:variant>
    </vt:vector>
  </HeadingPairs>
  <TitlesOfParts>
    <vt:vector size="24" baseType="lpstr">
      <vt:lpstr>All Data</vt:lpstr>
      <vt:lpstr>first set of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s</cp:lastModifiedBy>
  <cp:lastPrinted>2018-07-24T20:05:26Z</cp:lastPrinted>
  <dcterms:created xsi:type="dcterms:W3CDTF">2018-05-08T13:04:56Z</dcterms:created>
  <dcterms:modified xsi:type="dcterms:W3CDTF">2020-03-05T17:04:00Z</dcterms:modified>
</cp:coreProperties>
</file>